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7b23971a74d110/Tiedostot/GitHub/Design-factory-project/Design factory project - Calculator/"/>
    </mc:Choice>
  </mc:AlternateContent>
  <xr:revisionPtr revIDLastSave="18" documentId="11_4C9D4B8EEF748E564D25D0485C8B6D4C997D2D1E" xr6:coauthVersionLast="47" xr6:coauthVersionMax="47" xr10:uidLastSave="{2833F8CB-7A4E-457A-AD62-066D7C71B5C3}"/>
  <bookViews>
    <workbookView xWindow="-108" yWindow="-108" windowWidth="23256" windowHeight="12576" activeTab="1" xr2:uid="{00000000-000D-0000-FFFF-FFFF00000000}"/>
  </bookViews>
  <sheets>
    <sheet name="Nykytila" sheetId="1" r:id="rId1"/>
    <sheet name="Ruoka" sheetId="2" r:id="rId2"/>
    <sheet name="Liikenne" sheetId="3" r:id="rId3"/>
    <sheet name="Infra" sheetId="4" r:id="rId4"/>
    <sheet name="Kertoimet" sheetId="5" r:id="rId5"/>
    <sheet name="Yhteenveto Koulu" sheetId="6" r:id="rId6"/>
    <sheet name="Yhteenveto Oma" sheetId="7" r:id="rId7"/>
  </sheets>
  <definedNames>
    <definedName name="_xlnm._FilterDatabase" localSheetId="2">Liikenne!$G$1:$G$271</definedName>
    <definedName name="_xlnm._FilterDatabase" localSheetId="6">'Yhteenveto Oma'!$G$29:$G$43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J30" i="2"/>
  <c r="J32" i="2" s="1"/>
  <c r="J23" i="2"/>
  <c r="J20" i="2"/>
  <c r="J11" i="2"/>
  <c r="J10" i="2"/>
  <c r="P75" i="7"/>
  <c r="G34" i="7"/>
  <c r="G36" i="7" s="1"/>
  <c r="Y77" i="7" s="1"/>
  <c r="G33" i="7"/>
  <c r="P80" i="7" s="1"/>
  <c r="H26" i="7"/>
  <c r="B24" i="7"/>
  <c r="K120" i="6"/>
  <c r="C94" i="6"/>
  <c r="C93" i="6"/>
  <c r="B92" i="6"/>
  <c r="C90" i="6"/>
  <c r="Y89" i="6"/>
  <c r="C89" i="6"/>
  <c r="Y88" i="6"/>
  <c r="B88" i="6"/>
  <c r="Y86" i="6"/>
  <c r="C86" i="6"/>
  <c r="C85" i="6"/>
  <c r="B84" i="6"/>
  <c r="O56" i="6"/>
  <c r="F56" i="6"/>
  <c r="O51" i="6"/>
  <c r="F50" i="6"/>
  <c r="M39" i="6"/>
  <c r="M38" i="6"/>
  <c r="L38" i="6"/>
  <c r="M36" i="6"/>
  <c r="M35" i="6"/>
  <c r="L35" i="6"/>
  <c r="F35" i="6"/>
  <c r="M33" i="6"/>
  <c r="M32" i="6"/>
  <c r="L32" i="6"/>
  <c r="F32" i="6"/>
  <c r="O30" i="6"/>
  <c r="O24" i="6"/>
  <c r="G21" i="6"/>
  <c r="B19" i="6"/>
  <c r="C178" i="5"/>
  <c r="C172" i="5"/>
  <c r="C164" i="5"/>
  <c r="J66" i="2" s="1"/>
  <c r="J67" i="2" s="1"/>
  <c r="G78" i="7" s="1"/>
  <c r="C83" i="5"/>
  <c r="J31" i="2" s="1"/>
  <c r="C82" i="5"/>
  <c r="C70" i="5"/>
  <c r="C69" i="5"/>
  <c r="C67" i="5"/>
  <c r="C63" i="5"/>
  <c r="C58" i="5"/>
  <c r="C48" i="5"/>
  <c r="C46" i="5"/>
  <c r="C38" i="5"/>
  <c r="C35" i="5"/>
  <c r="C27" i="5"/>
  <c r="C25" i="5"/>
  <c r="F59" i="3" s="1"/>
  <c r="F66" i="3" s="1"/>
  <c r="P77" i="7" s="1"/>
  <c r="C24" i="5"/>
  <c r="F60" i="3" s="1"/>
  <c r="C23" i="5"/>
  <c r="C20" i="5"/>
  <c r="C19" i="5"/>
  <c r="F35" i="3" s="1"/>
  <c r="C18" i="5"/>
  <c r="F34" i="3" s="1"/>
  <c r="F37" i="3" s="1"/>
  <c r="C17" i="5"/>
  <c r="C16" i="5"/>
  <c r="C15" i="5"/>
  <c r="C14" i="5"/>
  <c r="C13" i="5"/>
  <c r="C10" i="5"/>
  <c r="C9" i="5"/>
  <c r="F11" i="3" s="1"/>
  <c r="C8" i="5"/>
  <c r="F10" i="3" s="1"/>
  <c r="C7" i="5"/>
  <c r="F64" i="4"/>
  <c r="O52" i="6" s="1"/>
  <c r="F63" i="4"/>
  <c r="K121" i="6" s="1"/>
  <c r="F62" i="4"/>
  <c r="F45" i="6" s="1"/>
  <c r="F58" i="4"/>
  <c r="F44" i="6" s="1"/>
  <c r="F57" i="4"/>
  <c r="O50" i="6" s="1"/>
  <c r="F56" i="4"/>
  <c r="K119" i="6" s="1"/>
  <c r="F54" i="4"/>
  <c r="F53" i="4"/>
  <c r="F52" i="4"/>
  <c r="F51" i="4"/>
  <c r="K118" i="6" s="1"/>
  <c r="F49" i="4"/>
  <c r="F48" i="4"/>
  <c r="F47" i="4"/>
  <c r="F46" i="4"/>
  <c r="F45" i="4"/>
  <c r="F44" i="4"/>
  <c r="F59" i="4" s="1"/>
  <c r="F43" i="4"/>
  <c r="K117" i="6" s="1"/>
  <c r="K116" i="6" s="1"/>
  <c r="F38" i="4"/>
  <c r="Y93" i="6" s="1"/>
  <c r="F37" i="4"/>
  <c r="Y92" i="6" s="1"/>
  <c r="F36" i="4"/>
  <c r="O61" i="6" s="1"/>
  <c r="F35" i="4"/>
  <c r="O60" i="6" s="1"/>
  <c r="F34" i="4"/>
  <c r="F53" i="6" s="1"/>
  <c r="F33" i="4"/>
  <c r="O58" i="6" s="1"/>
  <c r="F32" i="4"/>
  <c r="Y87" i="6" s="1"/>
  <c r="F31" i="4"/>
  <c r="F30" i="4"/>
  <c r="O55" i="6" s="1"/>
  <c r="F29" i="4"/>
  <c r="Y84" i="6" s="1"/>
  <c r="F25" i="4"/>
  <c r="F26" i="4" s="1"/>
  <c r="F18" i="4"/>
  <c r="F17" i="4"/>
  <c r="F19" i="4" s="1"/>
  <c r="F14" i="4"/>
  <c r="U120" i="6" s="1"/>
  <c r="F12" i="4"/>
  <c r="F13" i="4" s="1"/>
  <c r="F11" i="4"/>
  <c r="F6" i="4"/>
  <c r="F8" i="4" s="1"/>
  <c r="F83" i="3"/>
  <c r="F82" i="3"/>
  <c r="F81" i="3"/>
  <c r="F84" i="3" s="1"/>
  <c r="F80" i="3"/>
  <c r="F76" i="3"/>
  <c r="F75" i="3"/>
  <c r="F73" i="3"/>
  <c r="F72" i="3"/>
  <c r="F70" i="3"/>
  <c r="F69" i="3"/>
  <c r="F77" i="3" s="1"/>
  <c r="F65" i="3"/>
  <c r="F64" i="3"/>
  <c r="F63" i="3"/>
  <c r="F61" i="3"/>
  <c r="F55" i="3"/>
  <c r="F56" i="3" s="1"/>
  <c r="F48" i="3"/>
  <c r="F43" i="3"/>
  <c r="O95" i="6" s="1"/>
  <c r="F42" i="3"/>
  <c r="O25" i="6" s="1"/>
  <c r="F40" i="3"/>
  <c r="O94" i="6" s="1"/>
  <c r="F36" i="3"/>
  <c r="F33" i="3"/>
  <c r="F32" i="3"/>
  <c r="F31" i="3"/>
  <c r="F30" i="3"/>
  <c r="F29" i="3"/>
  <c r="F26" i="3"/>
  <c r="F33" i="6" s="1"/>
  <c r="F25" i="3"/>
  <c r="F24" i="3"/>
  <c r="F22" i="3"/>
  <c r="F21" i="3"/>
  <c r="F20" i="3"/>
  <c r="F19" i="3"/>
  <c r="F18" i="3"/>
  <c r="F17" i="3"/>
  <c r="F16" i="3"/>
  <c r="F12" i="3"/>
  <c r="O88" i="6" s="1"/>
  <c r="F9" i="3"/>
  <c r="O85" i="6" s="1"/>
  <c r="J65" i="2"/>
  <c r="J61" i="2"/>
  <c r="J60" i="2"/>
  <c r="J59" i="2"/>
  <c r="J62" i="2" s="1"/>
  <c r="J58" i="2"/>
  <c r="E58" i="2"/>
  <c r="E57" i="2"/>
  <c r="E59" i="2" s="1"/>
  <c r="E56" i="2"/>
  <c r="J54" i="2"/>
  <c r="J53" i="2"/>
  <c r="J52" i="2"/>
  <c r="E52" i="2"/>
  <c r="J51" i="2"/>
  <c r="E51" i="2"/>
  <c r="J50" i="2"/>
  <c r="E50" i="2"/>
  <c r="J49" i="2"/>
  <c r="E49" i="2"/>
  <c r="E53" i="2" s="1"/>
  <c r="J48" i="2"/>
  <c r="E48" i="2"/>
  <c r="J47" i="2"/>
  <c r="J46" i="2"/>
  <c r="J45" i="2"/>
  <c r="E45" i="2"/>
  <c r="J44" i="2"/>
  <c r="J55" i="2" s="1"/>
  <c r="E44" i="2"/>
  <c r="E31" i="2"/>
  <c r="E30" i="2"/>
  <c r="E29" i="2"/>
  <c r="E32" i="2" s="1"/>
  <c r="E25" i="2"/>
  <c r="E24" i="2"/>
  <c r="E26" i="2" s="1"/>
  <c r="F20" i="2"/>
  <c r="F94" i="6" s="1"/>
  <c r="F19" i="2"/>
  <c r="O38" i="6" s="1"/>
  <c r="F16" i="2"/>
  <c r="F15" i="2"/>
  <c r="F91" i="6" s="1"/>
  <c r="J14" i="2"/>
  <c r="F14" i="2"/>
  <c r="O36" i="6" s="1"/>
  <c r="J13" i="2"/>
  <c r="F13" i="2"/>
  <c r="E17" i="2" s="1"/>
  <c r="J12" i="2"/>
  <c r="F10" i="2"/>
  <c r="F9" i="2"/>
  <c r="F87" i="6" s="1"/>
  <c r="F8" i="2"/>
  <c r="F7" i="2"/>
  <c r="F85" i="6" s="1"/>
  <c r="G35" i="1"/>
  <c r="G34" i="1"/>
  <c r="F88" i="6" l="1"/>
  <c r="F26" i="6"/>
  <c r="P79" i="7"/>
  <c r="G32" i="7"/>
  <c r="E62" i="2"/>
  <c r="F13" i="3"/>
  <c r="O86" i="6"/>
  <c r="O22" i="6"/>
  <c r="J70" i="2"/>
  <c r="G42" i="7"/>
  <c r="O93" i="6"/>
  <c r="F34" i="6"/>
  <c r="O28" i="6"/>
  <c r="O87" i="6"/>
  <c r="O23" i="6"/>
  <c r="F29" i="6"/>
  <c r="F96" i="6"/>
  <c r="U118" i="6"/>
  <c r="O43" i="6"/>
  <c r="G76" i="7"/>
  <c r="G39" i="7"/>
  <c r="F68" i="4"/>
  <c r="U117" i="6"/>
  <c r="O42" i="6"/>
  <c r="F38" i="6"/>
  <c r="P78" i="7"/>
  <c r="G31" i="7"/>
  <c r="J35" i="2"/>
  <c r="U119" i="6"/>
  <c r="O44" i="6"/>
  <c r="G40" i="7"/>
  <c r="G77" i="7"/>
  <c r="G30" i="7"/>
  <c r="F87" i="3"/>
  <c r="G29" i="7" s="1"/>
  <c r="P76" i="7"/>
  <c r="F28" i="6"/>
  <c r="F95" i="6"/>
  <c r="O40" i="6"/>
  <c r="G79" i="7"/>
  <c r="G41" i="7"/>
  <c r="O46" i="6"/>
  <c r="F40" i="6"/>
  <c r="U121" i="6"/>
  <c r="O21" i="6"/>
  <c r="O37" i="6"/>
  <c r="F42" i="6"/>
  <c r="F48" i="6"/>
  <c r="F54" i="6"/>
  <c r="O62" i="6"/>
  <c r="Y85" i="6"/>
  <c r="Y83" i="6" s="1"/>
  <c r="G37" i="7"/>
  <c r="Y78" i="7" s="1"/>
  <c r="J26" i="2"/>
  <c r="O33" i="6"/>
  <c r="O48" i="6"/>
  <c r="O47" i="6" s="1"/>
  <c r="O54" i="6"/>
  <c r="O63" i="6"/>
  <c r="F89" i="6"/>
  <c r="O92" i="6"/>
  <c r="F39" i="4"/>
  <c r="F69" i="4" s="1"/>
  <c r="O29" i="6"/>
  <c r="F43" i="6"/>
  <c r="F49" i="6"/>
  <c r="F55" i="6"/>
  <c r="F86" i="6"/>
  <c r="O89" i="6"/>
  <c r="J9" i="2"/>
  <c r="F44" i="3"/>
  <c r="F47" i="3" s="1"/>
  <c r="O34" i="6"/>
  <c r="O49" i="6"/>
  <c r="F7" i="4"/>
  <c r="F39" i="6"/>
  <c r="F90" i="6"/>
  <c r="F51" i="6"/>
  <c r="F57" i="6"/>
  <c r="O90" i="6"/>
  <c r="O35" i="6"/>
  <c r="O39" i="6"/>
  <c r="O45" i="6"/>
  <c r="O57" i="6"/>
  <c r="Y90" i="6"/>
  <c r="F93" i="6"/>
  <c r="E11" i="2"/>
  <c r="E21" i="2"/>
  <c r="O26" i="6"/>
  <c r="F36" i="6"/>
  <c r="F46" i="6"/>
  <c r="F52" i="6"/>
  <c r="F65" i="4"/>
  <c r="F71" i="4" s="1"/>
  <c r="O59" i="6"/>
  <c r="O91" i="6"/>
  <c r="J8" i="2"/>
  <c r="O27" i="6"/>
  <c r="O32" i="6"/>
  <c r="Y91" i="6"/>
  <c r="G35" i="7"/>
  <c r="Y76" i="7" s="1"/>
  <c r="Y75" i="7"/>
  <c r="O20" i="6" l="1"/>
  <c r="F30" i="6" s="1"/>
  <c r="O83" i="6"/>
  <c r="G80" i="7"/>
  <c r="G43" i="7"/>
  <c r="G75" i="7"/>
  <c r="G38" i="7"/>
  <c r="F70" i="4"/>
  <c r="F84" i="6"/>
  <c r="F25" i="6"/>
  <c r="J38" i="2"/>
  <c r="O31" i="6" s="1"/>
  <c r="F24" i="6" s="1"/>
  <c r="F21" i="6" s="1"/>
  <c r="J27" i="2"/>
  <c r="J37" i="2" s="1"/>
  <c r="F27" i="6"/>
  <c r="F92" i="6"/>
  <c r="F41" i="6"/>
  <c r="O41" i="6"/>
  <c r="F37" i="6" s="1"/>
  <c r="O53" i="6"/>
  <c r="F47" i="6" s="1"/>
  <c r="O84" i="6"/>
  <c r="F31" i="6"/>
  <c r="J36" i="2"/>
  <c r="U116" i="6"/>
  <c r="F83" i="6" l="1"/>
  <c r="G44" i="7"/>
  <c r="G26" i="7" s="1"/>
</calcChain>
</file>

<file path=xl/sharedStrings.xml><?xml version="1.0" encoding="utf-8"?>
<sst xmlns="http://schemas.openxmlformats.org/spreadsheetml/2006/main" count="912" uniqueCount="433">
  <si>
    <t xml:space="preserve">         Koulujen hiilijalanjälkilaskuri - Laskentamalli 2022</t>
  </si>
  <si>
    <t>PÄIVÄN HIILIJALANJÄLKI</t>
  </si>
  <si>
    <t>Päivän päästöjakauma - Oma</t>
  </si>
  <si>
    <t>Liikkenne-osion hiilijalanjälki</t>
  </si>
  <si>
    <t>kgCO2e</t>
  </si>
  <si>
    <t>Liikenne</t>
  </si>
  <si>
    <t>Auto (Koulumatka)</t>
  </si>
  <si>
    <t>Julkinen (Koulumatka)</t>
  </si>
  <si>
    <t>Muut (Koulumatka)</t>
  </si>
  <si>
    <t>Kouluretket</t>
  </si>
  <si>
    <t>Ei</t>
  </si>
  <si>
    <t>Infrastuktuuri-osion päästöt per henkilö</t>
  </si>
  <si>
    <t>Infrastuktuuri</t>
  </si>
  <si>
    <t>Energiankulutus</t>
  </si>
  <si>
    <t>Jätteenkäsittely</t>
  </si>
  <si>
    <t>Hankinnat</t>
  </si>
  <si>
    <t>Ruoka-osion hiilijalanjälki</t>
  </si>
  <si>
    <t>Ruoka</t>
  </si>
  <si>
    <t>Proteiini</t>
  </si>
  <si>
    <t>Hiilihydraatit</t>
  </si>
  <si>
    <t>Lisäkkeet</t>
  </si>
  <si>
    <t>Juomat</t>
  </si>
  <si>
    <t>Biojätteen määrä</t>
  </si>
  <si>
    <t>Henkilökohtainen hiilijalanjälki per päivä</t>
  </si>
  <si>
    <t>Yksityskohtaisempia tietoja löytyy sivun alareunasta</t>
  </si>
  <si>
    <t>kgCO2e/pv</t>
  </si>
  <si>
    <t>Liikenne-osion hiilijalanjälki</t>
  </si>
  <si>
    <t>Infrastuktuuri-osion hiilijalanjälki</t>
  </si>
  <si>
    <t>Auto</t>
  </si>
  <si>
    <t>Muu ajoneuvo</t>
  </si>
  <si>
    <t>Jälkiruoka</t>
  </si>
  <si>
    <t>Julkinen</t>
  </si>
  <si>
    <t>Muut</t>
  </si>
  <si>
    <t>Biojäte</t>
  </si>
  <si>
    <t>Reissut</t>
  </si>
  <si>
    <t xml:space="preserve"> </t>
  </si>
  <si>
    <t>Koulu/Työreissut</t>
  </si>
  <si>
    <t>Lennot</t>
  </si>
  <si>
    <t>Lyhyet lennot, alle 463 km</t>
  </si>
  <si>
    <t>Pitkät lennot, kotimaa, yli 463 km</t>
  </si>
  <si>
    <t>Päivän päästöjakauma</t>
  </si>
  <si>
    <t>Pitkät lennot, ulkomaat, yli 463 km</t>
  </si>
  <si>
    <t>Kaukolennot, yli 3700 km</t>
  </si>
  <si>
    <t>Liharuoka</t>
  </si>
  <si>
    <t>Hotelliyöpymiset</t>
  </si>
  <si>
    <t>Kasvisruoka</t>
  </si>
  <si>
    <t>Joukkoliikenne</t>
  </si>
  <si>
    <t>kotimaa</t>
  </si>
  <si>
    <t>Vegaaninen ruoka</t>
  </si>
  <si>
    <t>ulkomaat</t>
  </si>
  <si>
    <t>Henkilöautot</t>
  </si>
  <si>
    <t>Vuokrabussi</t>
  </si>
  <si>
    <t>Taksi (koti- ja ulkomaat)</t>
  </si>
  <si>
    <t>Infra-osion hiilijalanjälki, Energia</t>
  </si>
  <si>
    <t>Sähkö</t>
  </si>
  <si>
    <t>Lämmitys</t>
  </si>
  <si>
    <t>Jäähdytys</t>
  </si>
  <si>
    <t>Infra-osion hiilijalanjälki, Hankinnat</t>
  </si>
  <si>
    <t>Energia</t>
  </si>
  <si>
    <t>IT/Laitteet</t>
  </si>
  <si>
    <t>Huonekalut</t>
  </si>
  <si>
    <t>ilmanvaihto</t>
  </si>
  <si>
    <t>Materiaalit</t>
  </si>
  <si>
    <t>keittiön sähkönkulutus</t>
  </si>
  <si>
    <t xml:space="preserve">Siivous </t>
  </si>
  <si>
    <t>Muut hankinnat</t>
  </si>
  <si>
    <t>Infra-osion hiilijalanjälki, Jätteenkäsittely</t>
  </si>
  <si>
    <t>Sekajäte</t>
  </si>
  <si>
    <t>Energiajäte</t>
  </si>
  <si>
    <t>Kartonki &amp; Pahvi</t>
  </si>
  <si>
    <t>Lasi</t>
  </si>
  <si>
    <t>Metalli</t>
  </si>
  <si>
    <t>Muovi</t>
  </si>
  <si>
    <t>Paperi</t>
  </si>
  <si>
    <t>Sähkölaiteet (kierrätykseen)</t>
  </si>
  <si>
    <t>Ongelmajäte</t>
  </si>
  <si>
    <t xml:space="preserve">Yksityskohtaisempia tietoja löytyy sivun alareunasta </t>
  </si>
  <si>
    <t>Lyhyet lennot</t>
  </si>
  <si>
    <t>Pitkät lennot, kotimaa</t>
  </si>
  <si>
    <t>Pitkät lennot, ulkomaa</t>
  </si>
  <si>
    <t>Kaukolennot</t>
  </si>
  <si>
    <t>Kotimaa</t>
  </si>
  <si>
    <t>Ulkomaat</t>
  </si>
  <si>
    <t>josta ilmanvaihto</t>
  </si>
  <si>
    <t>josta keittiön sähkönkulutus</t>
  </si>
  <si>
    <t xml:space="preserve">         Laskennassa käytettävät päästökertoimet</t>
  </si>
  <si>
    <t>Lähteet</t>
  </si>
  <si>
    <t>Tarkat lähdeviitteet löydät tämän sivun alaosasta.</t>
  </si>
  <si>
    <t>LIIKENNE</t>
  </si>
  <si>
    <t>Matkustamisen päästöihin on lisätty Syken ohjeistuksen ja Ilmastodieetin periaatteiden mukaisesti polttoaineketjun päästöt, n. 20%</t>
  </si>
  <si>
    <t>hkm = henkilökilometrit; km = ajoneuvokilometrit</t>
  </si>
  <si>
    <t>kgCO2e/hkm</t>
  </si>
  <si>
    <t>Lentämisen päästöihin on lisätty säteilypakoteindeksi (RFI) = 2 sekä polttoaineketjun päästöt +20 %.</t>
  </si>
  <si>
    <t>6 &amp; 7</t>
  </si>
  <si>
    <t xml:space="preserve"> VTT 2008, Jungbluth &amp; Meili 2018</t>
  </si>
  <si>
    <t>6, 7 &amp; 13</t>
  </si>
  <si>
    <t> VTT 2008, Jungbluth &amp; Meili 2018, WWF 2020</t>
  </si>
  <si>
    <t>Henkilöautoliikenne</t>
  </si>
  <si>
    <t>kgCO2e/km</t>
  </si>
  <si>
    <t>Polttoaine ei tiedossa</t>
  </si>
  <si>
    <t>8 &amp; 1</t>
  </si>
  <si>
    <t>VTT 2017, Salo ym. 2017</t>
  </si>
  <si>
    <t>Diesel</t>
  </si>
  <si>
    <t>Bensiini</t>
  </si>
  <si>
    <t>Kaasu (maakaasu)</t>
  </si>
  <si>
    <t>Kaasu (biokaasu)</t>
  </si>
  <si>
    <t>Seppälä, J. ym. 2021</t>
  </si>
  <si>
    <t>Sähköauto</t>
  </si>
  <si>
    <t>1 &amp; 9</t>
  </si>
  <si>
    <t>Salo ym. 2017, Next Green Car Limited 2016</t>
  </si>
  <si>
    <t>Hybridi</t>
  </si>
  <si>
    <t>WWF 2020</t>
  </si>
  <si>
    <t>Lataushybridi</t>
  </si>
  <si>
    <t>Moottoripyörä</t>
  </si>
  <si>
    <t>VTT Lipasto 2017</t>
  </si>
  <si>
    <t>Mopo</t>
  </si>
  <si>
    <t>Mopoauto</t>
  </si>
  <si>
    <t>Sähköpotkulauta (Vuokraus)</t>
  </si>
  <si>
    <t xml:space="preserve">Maiste, K. (2020) </t>
  </si>
  <si>
    <t>Sähköpyörä</t>
  </si>
  <si>
    <t>1 &amp; 55</t>
  </si>
  <si>
    <t>Salo ym. 2019 &amp;</t>
  </si>
  <si>
    <t>kgCO2e/l</t>
  </si>
  <si>
    <t>Mönkijä</t>
  </si>
  <si>
    <t>VTT 2017</t>
  </si>
  <si>
    <t>Traktori</t>
  </si>
  <si>
    <t>Moottorikelkka</t>
  </si>
  <si>
    <t>Bussi (kaukoliikenne) km:t</t>
  </si>
  <si>
    <t>Juna (kaukoliikenne) km:t</t>
  </si>
  <si>
    <t>VR 2021</t>
  </si>
  <si>
    <t>Juna (lähiliikenne) km:t</t>
  </si>
  <si>
    <t>Bussi (lähiliikenne/kaupunkibussi) km:t</t>
  </si>
  <si>
    <t>VTT Lipasto 2017 *</t>
  </si>
  <si>
    <t>Metro</t>
  </si>
  <si>
    <t>Raitiovaunu</t>
  </si>
  <si>
    <t>kgCO2e/€</t>
  </si>
  <si>
    <t>Juna (ulkomaat)</t>
  </si>
  <si>
    <t>Karkulehto ym. 2021a</t>
  </si>
  <si>
    <t>Bussi (ulkomaat)</t>
  </si>
  <si>
    <t>Työmatkat/Luokkaretket</t>
  </si>
  <si>
    <t>Autolautta/risteilyalus</t>
  </si>
  <si>
    <t>El Geneidy ym. 2021a</t>
  </si>
  <si>
    <t>INFRASTRUKTUURI</t>
  </si>
  <si>
    <t>Kiinteistöjen sähkön ja lämmön päästöihin on lisätty Syken ohjeistuksen ja Ilmastodieetin periaatteiden mukaisesti polttoaineketjun päästöt, n. 20%</t>
  </si>
  <si>
    <t>ENERGIA</t>
  </si>
  <si>
    <t>Sähkönkulutus</t>
  </si>
  <si>
    <t>kgCO2e/MWh</t>
  </si>
  <si>
    <t>Keskim. suomalainen sähkö</t>
  </si>
  <si>
    <t>Salo ym. 2017 &amp; Vainio A. 2020</t>
  </si>
  <si>
    <t>Päästötön/vihreä sähkö</t>
  </si>
  <si>
    <t>Mälkki ym. 1999</t>
  </si>
  <si>
    <t>Myyjän ilmoittama päästökerroin (ilmoita merkittyyn soluun)</t>
  </si>
  <si>
    <t>Keskim. suomalainen kaukolämpö</t>
  </si>
  <si>
    <t>1&amp;55</t>
  </si>
  <si>
    <t>Päästötön/vihreä kaukolämpö</t>
  </si>
  <si>
    <t>Sähkölämmitys</t>
  </si>
  <si>
    <t>Heljo &amp; Laine 2005 *Arvo eroaa tavallisesta sähkönkulutuksesta siinä, että sähkölämmityksen katsotaan kuluttavan pääosin kylmien vuodenaikojen huipputehovoimaloiden korkeamman päästökertoimen energiaa.</t>
  </si>
  <si>
    <t>Kaukojäähdytys, Yhteistuotanto</t>
  </si>
  <si>
    <t>Helen 2018</t>
  </si>
  <si>
    <t>Päästötön kaukojäähdytys</t>
  </si>
  <si>
    <t>4, 26-29</t>
  </si>
  <si>
    <t>*Nollapäästöistä mm. Helsingissä, Espoossa, Tampereella, Turussa, Porissa</t>
  </si>
  <si>
    <t>Sähköjäähdytys</t>
  </si>
  <si>
    <t>Ilmanvaihto</t>
  </si>
  <si>
    <t>kWh/(m3/s)</t>
  </si>
  <si>
    <t>Tulo- ja poisto</t>
  </si>
  <si>
    <t>Satokanto. A. 2016</t>
  </si>
  <si>
    <t>Pelkkä poisto</t>
  </si>
  <si>
    <t>(m3/s)/m2</t>
  </si>
  <si>
    <t>Ulkoilmavirta</t>
  </si>
  <si>
    <t>Finlex 2017</t>
  </si>
  <si>
    <t>RUOKALAN ENERGIANKULUTUS</t>
  </si>
  <si>
    <t>MWh per päivä</t>
  </si>
  <si>
    <t>Valmistus- ja keskuskeittiö</t>
  </si>
  <si>
    <t>Motiva</t>
  </si>
  <si>
    <t>Valmistus- ja kuumennuskeittiö</t>
  </si>
  <si>
    <t>MWh per annos</t>
  </si>
  <si>
    <t>JÄTTEET</t>
  </si>
  <si>
    <t>kgCO2e/kg</t>
  </si>
  <si>
    <t>Sekäjäte</t>
  </si>
  <si>
    <t>Sähkölaiteet (Kierrätykseen)</t>
  </si>
  <si>
    <t>HANKINNAT</t>
  </si>
  <si>
    <t>kgCO2e/kpl</t>
  </si>
  <si>
    <t>Puhelin</t>
  </si>
  <si>
    <t>Kannettava Tietokone</t>
  </si>
  <si>
    <t>Tietokoneen Näyttö</t>
  </si>
  <si>
    <t>Tabletti</t>
  </si>
  <si>
    <t>Pöytätietokone</t>
  </si>
  <si>
    <t>WWF 2017</t>
  </si>
  <si>
    <t>Monitoimitulostin</t>
  </si>
  <si>
    <t>Tulostin</t>
  </si>
  <si>
    <t>Työtuoli (pyörillä)</t>
  </si>
  <si>
    <t>Tuoli</t>
  </si>
  <si>
    <t>Pöytä (metallirunko)</t>
  </si>
  <si>
    <t>Sähköpöytä</t>
  </si>
  <si>
    <t>Paperi (kg)</t>
  </si>
  <si>
    <t>kgCO2e/item</t>
  </si>
  <si>
    <t>E-kirja</t>
  </si>
  <si>
    <t>Positive Impact Finland Oy, 2021</t>
  </si>
  <si>
    <t>Kirja</t>
  </si>
  <si>
    <t>VTT 2010</t>
  </si>
  <si>
    <t xml:space="preserve">kgCO2e/€ </t>
  </si>
  <si>
    <t>Siivous (CO2e/€)</t>
  </si>
  <si>
    <t>Salo ym. 2019</t>
  </si>
  <si>
    <t>Internetti/Puhelut</t>
  </si>
  <si>
    <t>Posti</t>
  </si>
  <si>
    <t>Tolvanen K. 2021</t>
  </si>
  <si>
    <t>RUOKA</t>
  </si>
  <si>
    <t>Lihat</t>
  </si>
  <si>
    <t>Nauta</t>
  </si>
  <si>
    <t>Kala</t>
  </si>
  <si>
    <t>Kana</t>
  </si>
  <si>
    <t>Sika</t>
  </si>
  <si>
    <t>Makkara</t>
  </si>
  <si>
    <t>Saarinen ym. 2014</t>
  </si>
  <si>
    <t>Kasvis/Vegaani</t>
  </si>
  <si>
    <t>Soijarouhe</t>
  </si>
  <si>
    <t>MTT 2012</t>
  </si>
  <si>
    <t>Härkäpapu</t>
  </si>
  <si>
    <t>MTK 2020</t>
  </si>
  <si>
    <t>Tofu</t>
  </si>
  <si>
    <t>Kasvikset</t>
  </si>
  <si>
    <t>Kautajuoma, Fazer Aito</t>
  </si>
  <si>
    <t>Fazer 2021</t>
  </si>
  <si>
    <t>Maito</t>
  </si>
  <si>
    <t>Arla</t>
  </si>
  <si>
    <t>Kahvi</t>
  </si>
  <si>
    <t>Haartikainen &amp; Pulkkinen 2016</t>
  </si>
  <si>
    <t>Tee</t>
  </si>
  <si>
    <t>Pasta</t>
  </si>
  <si>
    <t>Myllyn Paras</t>
  </si>
  <si>
    <t>Riisi</t>
  </si>
  <si>
    <t>Peruna</t>
  </si>
  <si>
    <t>Juurekset</t>
  </si>
  <si>
    <t>Ilmasto-opas</t>
  </si>
  <si>
    <t>Juusto</t>
  </si>
  <si>
    <t>Kananmuna</t>
  </si>
  <si>
    <t>Kerma</t>
  </si>
  <si>
    <t>European Dairy Association. 2018</t>
  </si>
  <si>
    <t>Kurkku</t>
  </si>
  <si>
    <t>Luke. Silvenius ym. 2019</t>
  </si>
  <si>
    <t>Tomaatti</t>
  </si>
  <si>
    <t>Ruisleipä</t>
  </si>
  <si>
    <t>Vehnäleipä</t>
  </si>
  <si>
    <t>Wanhalinna 2010</t>
  </si>
  <si>
    <t>kgCO2/kg</t>
  </si>
  <si>
    <t>Kiisseli</t>
  </si>
  <si>
    <t>Perunajauho</t>
  </si>
  <si>
    <t>Hedelmät, Marjat</t>
  </si>
  <si>
    <t>Sokeri</t>
  </si>
  <si>
    <t>1 annos</t>
  </si>
  <si>
    <t>Letut</t>
  </si>
  <si>
    <t>Jauho</t>
  </si>
  <si>
    <t>x</t>
  </si>
  <si>
    <t>Suola</t>
  </si>
  <si>
    <t>Vihersalaatti</t>
  </si>
  <si>
    <t>Porkkana</t>
  </si>
  <si>
    <t>Lähdeviitteet:</t>
  </si>
  <si>
    <t>Salo ym. 2019. Ilmastodieetti – mihin sen antamat ilmastopainot perustuvat? Verkkojulkaisu. Saatavilla: https://ilmastodieetti.ymparisto.fi/ilmastodieetti/documentation/Laskentaperusteet.pdf</t>
  </si>
  <si>
    <t>Mälkki H., Hongisto M., Turkulainen T., Kuisma J. &amp; Loikkanen T. 1999. Vihreän energian kriteerit ja elinkaariarviointi energiatuotteiden ympäristökilpailukyvyn arvioinnissa. Espoo: VTT</t>
  </si>
  <si>
    <t>Motiva 2021. CO2-päästökertoimet. Verkkosivu. Saatavilla: https://www.motiva.fi/ratkaisut/energiankaytto_suomessa/co2-paastokertoimet</t>
  </si>
  <si>
    <t>Helen 2021. Energian ominaispäästöt. Verkkosivu. Saatavilla: https://www.helen.fi/yritys/energia/energiantuotanto/sahkon-ja-lammon-ominaispaastot/</t>
  </si>
  <si>
    <t>Heljo J. &amp; Laine H. 2005. Sähkölämmitys ja lämpöpumput sähkönkäyttäjinä ja päästöjen aiheuttajina Suomessa. Näkökulma ja malli sähkönkäytön aiheuttamien CO2-ekv päästöjen arviointia varten. Tampereen teknillinen yliopisto. Rakentamistalouden laitos, Tampere.</t>
  </si>
  <si>
    <t xml:space="preserve"> VTT 2008. LIPASTO Ilmaliikenne: henkilöliikenne. Verkkosivu. Saatavilla: http://lipasto.vtt.fi/yksikkopaastot/henkiloliikenne/ilmaliikenne/henkilo_ilma.htm</t>
  </si>
  <si>
    <t>Jungbluth N. &amp; Meili C. 2018. Recommendations for calculation of the global warming potential of aviation including the radiative forcing index. The International Journal of Life Cycle Assessment. November 2018</t>
  </si>
  <si>
    <t>VTT 2017. LIPASTO Tieliikenne: henkilöliikenne. Verkkosivu. Saatavilla: http://lipasto.vtt.fi/yksikkopaastot/henkiloliikenne/tieliikenne/henkilo_tie.htm</t>
  </si>
  <si>
    <t>Next Green Car Limited 2016. Next Green Car NGC Emissions Calculator Methodology Version 2.3. Verkkojulkaisu. Saatavilla: https://www.nextgreencar.com/content/NGC-Emissions-Calculator-Methodology-2015.pdf</t>
  </si>
  <si>
    <t>Seppälä J., Mäenpää I., Koskela S., Mattila T., Nissinen A., Katajajuuri J-M., Härmä T., Korhonen M-R., Saarinen M. ja Virtanen Y. 2009. Suomen kansantalouden materiaalivirtojen ympäristövaikutusten arviointi ENVIMAT-mallilla, Liite 8. Saatavilla: https://www.motiva.fi/files/4771/Suomen_kansantalouden_materiaalivirtojen_ymparistovaikutusten_arviointi_ENVIMAT-mallilla.pdf</t>
  </si>
  <si>
    <t>Dahlbo ym. 2011. HSY:n alueella tuotettujen, käsiteltyjen ja hyödynnettyjen jätelajien khk-päästökertoimet – Laskelmientaustatietoa. Julia 2030 -hanke, Suomen ympäristökeskus. Verkkojulkaisu. Saatavilla: https://www.hsy.fi/julia2030/Documents/julia2030/Documents/J%C3%A4tteiden%20khk-kertoimien%20taustadokumentti%202011.pdf</t>
  </si>
  <si>
    <t>HSY 2018. Henna Teerihalmeen konsultointi.</t>
  </si>
  <si>
    <t>WWF 2020. Laskentaperusteet. Verkkosivu. Saatavilla: http://www.ilmastolaskuri.fi/</t>
  </si>
  <si>
    <t>Pihkola H., Nors M., Kujanpää M., Helin T., Kariniemi M., Pajula T., Dahlbo H. &amp; Koskela S. 2010. Carbon footprint and environmental impacts of print products from cradle to grave. Results from the LEADER project (Part 1). Espoo 2010. VTT Tiedotteita – Research Notes 2560. Saatavilla: https://www.vtt.fi/inf/pdf/tiedotteet/2010/T2560.pdf</t>
  </si>
  <si>
    <t>Kurnitski J. 2009. Rakennusten energiatehokkuuden osoittaminen kiinteistöveron porrastusta varten. Raportti B85. Teknillinen korkeakoulu, Espoo. Saatavilla: https://julkaisut.valtioneuvosto.fi/bitstream/handle/10138/41435/Raportti_B85_Kurnitski.pdf?sequence=4</t>
  </si>
  <si>
    <t>Posti 2018. Posti Green -palvelut. Verkkosivu. Saatavilla: https://www.posti.com/vastuullisuus/ymparistovastuu/posti-green--palvelut/</t>
  </si>
  <si>
    <t>Saarinen M., Kurppa S., Nissinen A. ja Mäkelä J. 2011.Aterioiden ja asumisen valinnat kulutuksen ympäristövaikutusten ytimessä. ConsEnv-hankkeen loppuraportti. Suomen ympäristö 14/2011. Helsinki. Saatavilla: https://helda.helsinki.fi/bitstream/handle/10138/37037/SY_14_2011.pdf?sequence=3&amp;isAllowed=y</t>
  </si>
  <si>
    <t>Hartikainen H. &amp; Pulkkinen H. 2016. Summary of the chosen methodologies and practices to produce GHGE-estimates for an average European diet. Natural resources and bioeconomy studies 58/2016. Natural Resources Institute Finland (Luke), Helsinki. Saatavilla: https://jukuri.luke.fi/bitstream/handle/10024/537959/luke-luobio_58_2016.pdf?sequence=1&amp;isAllowed=y</t>
  </si>
  <si>
    <t>The Carbon Trust 2011. International Carbon Flows - Clothing. Verkkojulkaisu. Saatavilla: https://www.carbontrust.com/media/38358/ctc793-international-carbon-flows-clothing.pdf</t>
  </si>
  <si>
    <t>Häkkinen T &amp; Vares S. 2010. Environmental impacts of disposable cups with special focus on the effect of material choices and end of life Journal of Cleaner Production 18: 1458-1463.</t>
  </si>
  <si>
    <t xml:space="preserve">Mattila T., Kujanpää M., Dahlbo H., Soukka R. ja Myllymaa T. 2011. Uncertainty and Sensitivity in the Carbon Footprint of Shopping Bags. Journal of Industrial Ecology 15 (2): 217-227.
</t>
  </si>
  <si>
    <t>Paikkari 2020. TurkuAMK:n hiilijalanjälkilaskenta</t>
  </si>
  <si>
    <t>El Geneidy, S., Alvarez Franco, D., Baumeister, S., Halme, P., Helimo, U., Kortetmäki, T., Latva-Hakuni, E., Mäkelä, M., Raippalinna, L.-M., Vainio, V., &amp; Kotiaho, J. S. 2021a. Sustainability for JYU: Jyväskylän yliopiston ilmasto- ja luontohaitat. In Wisdom Letters (Vol. 2). http://urn.fi/URN:NBN:fi:jyu-202104232476</t>
  </si>
  <si>
    <t>El Geneidy, S., Alvarez Franco, D., Baumeister, S., Halme, P., Helimo, U., Kortetmäki, T., Latva-Hakuni, E., Mäkelä, M., Raippalinna, L.-M., Vainio, V., &amp; Kotiaho, J. S. 2021b. Sustainability for JYU: Jyväskylän yliopiston ilmasto- ja luontohaitat. In Wisdom Letters (Vol. 2). http://urn.fi/URN:NBN:fi:jyu-202104232476</t>
  </si>
  <si>
    <t>VR 2021. Junaillaan yhdessä ilmasto raiteilleen. https://ilmastoraiteilleen.vr.fi/</t>
  </si>
  <si>
    <t>Fortum 2021. Fortum Kaukokylmä. Saatavilla: https://www.fortum.fi/yrityksille-ja-yhteisoille/lammitys/kaukokylma</t>
  </si>
  <si>
    <t>Tampereen Sähkölaitos 2021. Näin tuotamme jäähdytystä. https://www.sahkolaitos.fi/yrityksille-ja-taloyhtioille/jaahdytysratkaisut/alkupera/</t>
  </si>
  <si>
    <t>Turku Energia 2021. Kaukojäähdytyksellä viileää kaukojäähdytysverkon alueelle Saatavilla: https://www.turkuenergia.fi/kaukolampo-ja-jaahdytys/kaukojaahdytys-ekologinen-valinta/</t>
  </si>
  <si>
    <t>Porin Energia 2021. Kaukoviilennys. Saatavilla: https://www.porienergia.fi/lampo/kaukoviilennys</t>
  </si>
  <si>
    <t>Tolvanen, K. 2021. Tampereen korkeakouluyhteisön hiilijalanjälki 2019 – raportti hiililaskentatyöstä. S. 14</t>
  </si>
  <si>
    <t>Seppälä J., Munther J., Viri, R., Liimatainen, H., Weaver, S. ja Ollikainen, M. 2021. Suomen Ilmastopaneelin Autokalkulaattori - Ilmastovaikutusten ja kustannusten arviointiin. Käyttöopas ja laskennan perusteet. Suomen Ilmastopaneeli. Saatavilla: https://www.ilmastopaneeli.fi/autokalkulaattori/</t>
  </si>
  <si>
    <t xml:space="preserve">Suorsa M. 2020. Turun yliopisto. *Viittaus lähteestä 22 Paikkari 2020: Suorsa M. 2020. Turun yliopiston kestävän kehityksen työ ja hiilijalanjäljen arviointi. Yksityinen sähköpostiviesti 9.3.2020. Yliopiston laskennan esitys sähköpostin liitteenä. Viestin saaja Lyyti[1]nen S.; välitetty Paikkari J. </t>
  </si>
  <si>
    <t>SYK 2021. Henkilökohtainen tiedonanto, sähköpostiviesti. 1.4.2021. Ari-Pekka Lassila. Suomen yliopistokiinteistöt.</t>
  </si>
  <si>
    <t>VTT 2017. LIPASTO Tieliikenne: henkilöliikenne. Verkkosivu. Saatavilla: http://lipasto.vtt.fi/yksikkopaastot/henkiloliikenne/tieliikenne/muut/mp.htm</t>
  </si>
  <si>
    <t>VTT 2017. LIPASTO. Tieliikenne: Henkilöliikenne. Verkkosivu. Saatavilla: http://lipasto.vtt.fi/yksikkopaastot/henkiloliikenne/tieliikenne/muut/mopoauto.htm</t>
  </si>
  <si>
    <t>VTT 2017. LIPASTO. Raideliikenne: Henkilöliikenne. Verkkosivu. Saatavilla: http://lipasto.vtt.fi/yksikkopaastot/henkiloliikenne/tieliikenne/linja-autot/bussilinjaautokeskimaarin.htm</t>
  </si>
  <si>
    <t>Motiva 2020. CO2-Päästökertoimet. Verkkosivu. Saatavilla: https://www.motiva.fi/ratkaisut/energiankaytto_suomessa/co2-paastokertoimet</t>
  </si>
  <si>
    <t>Maiste, K. (2020). Sähköpotkulaudan hiilijalanjälki. Kandidaatintyö. Lappeenrannan-Lahden Teknillinen yliopisto LUT. Saatavilla: https://lutpub.lut.fi/bitstream/handle/10024/161679/Kandidaatintyo_Maiste_Kerli.pdf?sequence=1&amp;isAllowed=y</t>
  </si>
  <si>
    <t>VTT 2017. LIPASTO. Tieliikenne: Henkilöliikenne. Verkkosivu. Saatavilla: http://lipasto.vtt.fi/yksikkopaastot/henkiloliikenne/tieliikenne/henkiloautot/habens.htm</t>
  </si>
  <si>
    <t>VTT 2017. LIPASTO. Tieliikenne: Henkilöliikenne. Verkkosivu. Saatavilla: http://lipasto.vtt.fi/yksikkopaastot/henkiloliikenne/tieliikenne/muut/mopo.htm</t>
  </si>
  <si>
    <t>Ilmastodieetti 2019. Verkkosivu. Saatavilla:   https://ilmastodieetti.ymparisto.fi/ilmastodieetti/calculationInfo</t>
  </si>
  <si>
    <t>Myllyn Paras n.d. Verkkosivu. Saatavilla: https://www.myllynparas.fi/paraspasta</t>
  </si>
  <si>
    <t>Arla n.d. Verkkosivu. Saatavilla: https://www.arla.fi/artikkelit/kaikkien-arlalle-maitoa-tuottavien-tilojen-hiilijalanjalki-on-laskettu/</t>
  </si>
  <si>
    <t>Data reveals the carbon footprint of sausage eaters at World Cup 2018.   https://www.foodprocessing-technology.com/news/data-reveals-carbon-footprint-sausage-eaters-world-cup-2018/</t>
  </si>
  <si>
    <t>Fazer Aito 2021. Verkkosivu. Saatavilla: https://fazeraito.fi/ajankohtaista/fazer-aito-kaurajuoman-hiilijalanjalki-on-pieni/</t>
  </si>
  <si>
    <t>Wanhalinna V. 2010. Leivän Hiilijalanjälki. ISSN 0355-1180. Saatavilla: https://core.ac.uk/download/pdf/14913962.pdf</t>
  </si>
  <si>
    <t xml:space="preserve">Merja Saarinen et al., Ravitsemus ja maaperävaikutukset ruoan elinkaariarvioinnissa, SustFoodChoice-hankkeen loppuraportti, MTT Raportti 146. Jokioinen 2014. (Blonk 2008) Saatavilla: https://jukuri.luke.fi/bitstream/handle/10024/482916/mttraportti146.pdf?sequence=1&amp;isAllowed=y </t>
  </si>
  <si>
    <t xml:space="preserve">LIITE 3. Tutkimusmateriaali laskentasuositukselle. 2012. Saatavilla: https://portal.mtt.fi/portal/page/portal/mtt/hankkeet/foodprint/laskentasuositus/LIITE%203%20Tukimateriaali%20suositukselle_7.11.2012.pdf </t>
  </si>
  <si>
    <t>MTK 2020. Saatavilla: https://www.mtk.fi/documents/20143/0/201116_MTK_Ravintoainetiheysindeksi_final+%281%29.pdf/b1ebcb53-3685-b1fd-3878-df133317fd3e?t=1605561070262</t>
  </si>
  <si>
    <t>Ilmasto-opas. N.d. Verkkosivu. Saatavilla: https://ilmasto-opas.fi/fi/ilmastonmuutos/hillinta/-/artikkeli/ab196e68-c632-4bef-86f3-18b5ce91d655/ilmastonmuutosta-voi-hillita-ilmastoystavallisella-ruokavaliolla.html</t>
  </si>
  <si>
    <t>VTT 2017. LIPASTO. Henkilöautot; Dieselkäyttöinen henkilöauto. Verkkosivu. Saatavilla: http://lipasto.vtt.fi/yksikkopaastot/henkiloliikenne/tieliikenne/henkiloautot/hadies.htm</t>
  </si>
  <si>
    <t>VTT 2017. LIPASTO.  Henkilöautot; Kaasukäyttöinen (CNG) henkilöauto. Verkkosivu. Saatavilla: http://lipasto.vtt.fi/yksikkopaastot/henkiloliikenne/tieliikenne/henkiloautot/hakaasu.htm</t>
  </si>
  <si>
    <t>VTT 2017 LIPASTO. Henkilöautot; Henkilöautot keskimäärin LYHYT. Verkkosivu. Saatavilla: http://lipasto.vtt.fi/yksikkopaastot/henkiloliikenne/tieliikenne/henkiloautot/hayht.htm</t>
  </si>
  <si>
    <t>Motiva. N.d. Energiatehokas Ammattikeittiö. Julkaisu. Saatavilla: https://www.motiva.fi/files/3056/Energiatehokas_ammattikeittio.pdf</t>
  </si>
  <si>
    <t>Vainio A. 2020. Hiilijalanjälki ja sen pienentämismahdollisuudet asiantuntijaorganisaatiossa. Insinöörityö. Saatavilla:https://www.theseus.fi/bitstream/handle/10024/339133/Vainio_Alisa.pdf?sequence=2</t>
  </si>
  <si>
    <t>European Dairy Association. 2018. Product Environmeltal Footprint Category Rules for Dairy Products. Saatavilla: https://ec.europa.eu/environment/eussd/smgp/pdf/PEFCR-DairyProducts_2018-04-25_V1.pdf</t>
  </si>
  <si>
    <t>Helkama. Nd. Sähköpyörän käyttöopas. Saatavilla: https://www.helkamavelox.fi/app/uploads/2020/12/ejopo-kayttoohje_2019.pdf</t>
  </si>
  <si>
    <t>VTT 2017. Lipasto. Maastoajoneuvot. Verkkosivu. Saatavilla: http://lipasto.vtt.fi/yksikkopaastot/muut/maastoliikenne/monkijat_litra.htm</t>
  </si>
  <si>
    <t>VTT 2017. Lipasto. Työkoneet. Verkkosivu. Saatavilla: http://lipasto.vtt.fi/yksikkopaastot/muut/tyokoneet/tyokoneet_litra.htm</t>
  </si>
  <si>
    <t>VTT 2010.  Kirjan hiilijalanjälki. Saatavilla: https://projectsites.vtt.fi/sites/leader/www.vtt.fi/sites/leader/en/kirjan_hiilijalanjalki_2010.pdf</t>
  </si>
  <si>
    <t>Positive Impact Finland Oy &amp; Helsingin Kaupunginkirjasto 2021. Kirjastot matkalla hiilineutraaliin jakamistalouteen. Liite 2. Saatavilla: https://docs.google.com/document/d/1BRQdX7W37jHElLeDQRHAHYvXvOYYsExGTDyeB91yeYQ/edit</t>
  </si>
  <si>
    <t>Tolvanen, K. 2021. Tampereen korkeakouluyhteisön hiilijalanjälki 2019 – raportti hiililaskentatyöstä. S. 17</t>
  </si>
  <si>
    <t>Helen 2017. Energian ominaispäästöt. Verkkosivu. Saatavilla: https://www.helen.fi/yritys/energia/energiantuotanto/sahkon-ja-lammon-ominaispaastot/</t>
  </si>
  <si>
    <t>VTT 2017. LIPASTO. Verkkosivu. Saatavilla: http://lipasto.vtt.fi/yksikkopaastot/muut/maastoliikenne/kelkat_litra.htm</t>
  </si>
  <si>
    <t>Satokanto A. 2016. Toimistokiinteistön energiamodernisointi. Opinnäytetyö. Saatavilla: https://www.theseus.fi/bitstream/handle/10024/109883/Salokanto_Aleksi.pdf;sequence=1</t>
  </si>
  <si>
    <t>Finlex. 2017. Verkkosivusto. Saatavilla: https://www.finlex.fi/fi/laki/alkup/2017/20171009#Pidm45237817335312</t>
  </si>
  <si>
    <t>Luke. 2019 Silvenius ym. Kasvihuonetuotteiden ilmastovaikutuslaskenta ja vesijalanjälki. Saatavilla: http://urn.fi/URN:ISBN:978-952-326-872-2</t>
  </si>
  <si>
    <t>KOULUN TIEDOT - INFRASTRUKTUURI</t>
  </si>
  <si>
    <t>Kulutus</t>
  </si>
  <si>
    <r>
      <t>kgCO</t>
    </r>
    <r>
      <rPr>
        <b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e</t>
    </r>
  </si>
  <si>
    <r>
      <t xml:space="preserve">Sähkönkulutus </t>
    </r>
    <r>
      <rPr>
        <b/>
        <sz val="11"/>
        <color rgb="FF000000"/>
        <rFont val="Calibri"/>
        <family val="2"/>
        <scheme val="minor"/>
      </rPr>
      <t>(MWh)</t>
    </r>
  </si>
  <si>
    <r>
      <t xml:space="preserve">josta uusiutuvan osuus </t>
    </r>
    <r>
      <rPr>
        <b/>
        <sz val="11"/>
        <color rgb="FF000000"/>
        <rFont val="Calibri"/>
        <family val="2"/>
        <scheme val="minor"/>
      </rPr>
      <t>(%)</t>
    </r>
  </si>
  <si>
    <t xml:space="preserve">Yhteensä: </t>
  </si>
  <si>
    <t xml:space="preserve">Kulutus </t>
  </si>
  <si>
    <t>Sähkölämmitys (MWh)</t>
  </si>
  <si>
    <t>Kaukolämpö (MWh)</t>
  </si>
  <si>
    <t>josta uusiutuvan osuus (%)</t>
  </si>
  <si>
    <t>Kulutus (MWh)</t>
  </si>
  <si>
    <t>Kaukojäähdytys</t>
  </si>
  <si>
    <t>Ilmanvaihto, per päivä</t>
  </si>
  <si>
    <t>h/päivä</t>
  </si>
  <si>
    <t>Määrä (Kg)</t>
  </si>
  <si>
    <r>
      <t>kgCO</t>
    </r>
    <r>
      <rPr>
        <b/>
        <sz val="8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e</t>
    </r>
  </si>
  <si>
    <t>Määrä (kpl)</t>
  </si>
  <si>
    <t>Kännykkä</t>
  </si>
  <si>
    <t>Kannettava tietokone</t>
  </si>
  <si>
    <t>Tietokoneen näyttö</t>
  </si>
  <si>
    <t>Työtuoli (oyörillä)</t>
  </si>
  <si>
    <t>E-Kirja</t>
  </si>
  <si>
    <t>Määrä (€)</t>
  </si>
  <si>
    <t>Internet/Puhelut</t>
  </si>
  <si>
    <t>Yhteensä</t>
  </si>
  <si>
    <t>Energiakulutuksen hiilijalanjälki</t>
  </si>
  <si>
    <t>Jätteenkäsittelyn hiilijalanjälki</t>
  </si>
  <si>
    <t>Hankintojen hiilijalanjälki</t>
  </si>
  <si>
    <t>Infrastruktuuri-osion hiilijalanjälki</t>
  </si>
  <si>
    <t>KOULUN TIEDOT - MATKAT</t>
  </si>
  <si>
    <t>Koulu-/Työretket</t>
  </si>
  <si>
    <t>Osallistujien määrä</t>
  </si>
  <si>
    <t>hkm (henkilökilometrit)</t>
  </si>
  <si>
    <t>Joukkoliikenne (kotimaa)</t>
  </si>
  <si>
    <t>Bussi (kotimaa), lähiliikenne</t>
  </si>
  <si>
    <t>Bussi (kotimaa), kaukoliikenne</t>
  </si>
  <si>
    <t>Juna (kotimaa), lähiliikenne</t>
  </si>
  <si>
    <t>Juna (kotimaa), kaukoliikenne</t>
  </si>
  <si>
    <r>
      <t>Joukkoliikenne (</t>
    </r>
    <r>
      <rPr>
        <b/>
        <u/>
        <sz val="11"/>
        <color rgb="FF000000"/>
        <rFont val="Calibri"/>
        <family val="2"/>
        <scheme val="minor"/>
      </rPr>
      <t>ulkomaat</t>
    </r>
    <r>
      <rPr>
        <b/>
        <sz val="11"/>
        <color rgb="FF000000"/>
        <rFont val="Calibri"/>
        <family val="2"/>
        <scheme val="minor"/>
      </rPr>
      <t>)</t>
    </r>
  </si>
  <si>
    <t>€</t>
  </si>
  <si>
    <t>Bussi (ulkomaa)</t>
  </si>
  <si>
    <t>Juna (ulkomaa)</t>
  </si>
  <si>
    <t>km</t>
  </si>
  <si>
    <t xml:space="preserve">Ei tiedossa </t>
  </si>
  <si>
    <t xml:space="preserve">Koulu/Työmatkoista muodostuva hiilijalanjälki: </t>
  </si>
  <si>
    <t>Hiilijalanjälki per osallistuja:</t>
  </si>
  <si>
    <t>HENKILÖKOHTAINEN - LIIKENNE</t>
  </si>
  <si>
    <t>Jos kimppakyyti</t>
  </si>
  <si>
    <t>Matkustajien määrä</t>
  </si>
  <si>
    <t>Autolla ajetut kilometrit:</t>
  </si>
  <si>
    <t>km (ajoneuvokilometriä)</t>
  </si>
  <si>
    <t>Litraa</t>
  </si>
  <si>
    <t>Julkinen liikenne</t>
  </si>
  <si>
    <r>
      <t>Bussi (</t>
    </r>
    <r>
      <rPr>
        <u/>
        <sz val="11"/>
        <color rgb="FF000000"/>
        <rFont val="Calibri"/>
        <family val="2"/>
        <scheme val="minor"/>
      </rPr>
      <t>kaukoliikenne</t>
    </r>
    <r>
      <rPr>
        <sz val="11"/>
        <color rgb="FF000000"/>
        <rFont val="Calibri"/>
        <family val="2"/>
        <scheme val="minor"/>
      </rPr>
      <t>)</t>
    </r>
  </si>
  <si>
    <r>
      <t>Bussi (</t>
    </r>
    <r>
      <rPr>
        <u/>
        <sz val="11"/>
        <color rgb="FF000000"/>
        <rFont val="Calibri"/>
        <family val="2"/>
        <scheme val="minor"/>
      </rPr>
      <t>lähiliikenne</t>
    </r>
    <r>
      <rPr>
        <sz val="11"/>
        <color rgb="FF000000"/>
        <rFont val="Calibri"/>
        <family val="2"/>
        <scheme val="minor"/>
      </rPr>
      <t>)</t>
    </r>
  </si>
  <si>
    <r>
      <t>Juna (</t>
    </r>
    <r>
      <rPr>
        <u/>
        <sz val="11"/>
        <color rgb="FF000000"/>
        <rFont val="Calibri"/>
        <family val="2"/>
        <scheme val="minor"/>
      </rPr>
      <t>kaukoliikenne</t>
    </r>
    <r>
      <rPr>
        <sz val="11"/>
        <color rgb="FF000000"/>
        <rFont val="Calibri"/>
        <family val="2"/>
        <scheme val="minor"/>
      </rPr>
      <t>)</t>
    </r>
  </si>
  <si>
    <r>
      <t>Juna (</t>
    </r>
    <r>
      <rPr>
        <u/>
        <sz val="11"/>
        <color rgb="FF000000"/>
        <rFont val="Calibri"/>
        <family val="2"/>
        <scheme val="minor"/>
      </rPr>
      <t>lähiliikenne</t>
    </r>
    <r>
      <rPr>
        <sz val="11"/>
        <color rgb="FF000000"/>
        <rFont val="Calibri"/>
        <family val="2"/>
        <scheme val="minor"/>
      </rPr>
      <t>)</t>
    </r>
  </si>
  <si>
    <t>Pyörä</t>
  </si>
  <si>
    <t>Potkulauta</t>
  </si>
  <si>
    <t>Sähköpotkulauta (Vuokra)</t>
  </si>
  <si>
    <t>Koulumatkastasi syntyvä hiilijalanjälki on:</t>
  </si>
  <si>
    <t>KOULUN TIEDOT - RUOKA</t>
  </si>
  <si>
    <t>Ruokala</t>
  </si>
  <si>
    <t>Lounas</t>
  </si>
  <si>
    <t>Annosten määrä</t>
  </si>
  <si>
    <t>Sisältää</t>
  </si>
  <si>
    <t>Liha-annos</t>
  </si>
  <si>
    <t>Ylijäämäruoka</t>
  </si>
  <si>
    <t>Määrä (kg)</t>
  </si>
  <si>
    <t>Liha-ruoka</t>
  </si>
  <si>
    <t>Ei muuta</t>
  </si>
  <si>
    <t>Salaatti</t>
  </si>
  <si>
    <t>Kasvisannos</t>
  </si>
  <si>
    <t>Leipä</t>
  </si>
  <si>
    <t>Ruokajakelu</t>
  </si>
  <si>
    <t>€/Annos</t>
  </si>
  <si>
    <t>KPL</t>
  </si>
  <si>
    <t>Vegaaninen annos</t>
  </si>
  <si>
    <t>Letut/pannukakku</t>
  </si>
  <si>
    <t>Sähkön kulutus</t>
  </si>
  <si>
    <t xml:space="preserve">Yhteensä </t>
  </si>
  <si>
    <t>Ruokalan energiakulutus</t>
  </si>
  <si>
    <r>
      <t>kgCO</t>
    </r>
    <r>
      <rPr>
        <b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>e/pv</t>
    </r>
  </si>
  <si>
    <t>Ylijäämäruuan hiilijalanjälki</t>
  </si>
  <si>
    <t>Ruokajakelun hiilijalanjälki</t>
  </si>
  <si>
    <t>HENKILÖKOHTAINEN - RUOKA</t>
  </si>
  <si>
    <t>Ruokailu</t>
  </si>
  <si>
    <t>Annokset</t>
  </si>
  <si>
    <t>Juoma</t>
  </si>
  <si>
    <t>Vesi</t>
  </si>
  <si>
    <t>Kauramaito</t>
  </si>
  <si>
    <t>Määrä</t>
  </si>
  <si>
    <t>Ruokajäte</t>
  </si>
  <si>
    <t>Alle puoli lautasta</t>
  </si>
  <si>
    <t>Lounaan hiilijalanjälki</t>
  </si>
  <si>
    <t>KOULUN TIEDOT</t>
  </si>
  <si>
    <t>[KOULUN NIMI]</t>
  </si>
  <si>
    <t>Rakennuksen tiedot</t>
  </si>
  <si>
    <r>
      <t xml:space="preserve">Rakennuksen koko </t>
    </r>
    <r>
      <rPr>
        <b/>
        <sz val="11"/>
        <color rgb="FF000000"/>
        <rFont val="Calibri"/>
        <family val="2"/>
        <scheme val="minor"/>
      </rPr>
      <t>(m</t>
    </r>
    <r>
      <rPr>
        <b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</si>
  <si>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r>
      <t>m</t>
    </r>
    <r>
      <rPr>
        <b/>
        <sz val="11"/>
        <color rgb="FF000000"/>
        <rFont val="Calibri"/>
        <family val="2"/>
        <scheme val="minor"/>
      </rPr>
      <t>2</t>
    </r>
  </si>
  <si>
    <t>Rakennuksen käyttäjien lukumäärä</t>
  </si>
  <si>
    <t>hlö</t>
  </si>
  <si>
    <t>Nykyinen hiilijalanjälki</t>
  </si>
  <si>
    <t>Hiilijalanjäljen vähennys</t>
  </si>
  <si>
    <r>
      <t xml:space="preserve">Haluttu vähennys </t>
    </r>
    <r>
      <rPr>
        <b/>
        <sz val="11"/>
        <color rgb="FF000000"/>
        <rFont val="Calibri"/>
        <family val="2"/>
        <scheme val="minor"/>
      </rPr>
      <t>(%)</t>
    </r>
  </si>
  <si>
    <t>%</t>
  </si>
  <si>
    <r>
      <t>Vähennettävää CO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e</t>
    </r>
  </si>
  <si>
    <t>Haluttu hiilijalanjälki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</si>
</sst>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%"/>
    <numFmt numFmtId="166" formatCode="#,##0%"/>
    <numFmt numFmtId="167" formatCode="#,##0.000"/>
    <numFmt numFmtId="168" formatCode="#,##0.0000"/>
    <numFmt numFmtId="169" formatCode="#,##0.00000"/>
  </numFmts>
  <fonts count="3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i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FFFF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6"/>
      <color rgb="FFFF0000"/>
      <name val="Calibri"/>
      <family val="2"/>
    </font>
    <font>
      <b/>
      <sz val="14"/>
      <color rgb="FFFF0000"/>
      <name val="Calibri"/>
      <family val="2"/>
    </font>
    <font>
      <sz val="14"/>
      <color rgb="FF000000"/>
      <name val="Calibri"/>
      <family val="2"/>
    </font>
    <font>
      <b/>
      <sz val="14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F2F2F2"/>
      <name val="Calibri"/>
      <family val="2"/>
    </font>
    <font>
      <b/>
      <sz val="11"/>
      <color rgb="FFF2F2F2"/>
      <name val="Calibri"/>
      <family val="2"/>
    </font>
    <font>
      <u/>
      <sz val="11"/>
      <color rgb="FF000000"/>
      <name val="Calibri"/>
      <family val="2"/>
    </font>
    <font>
      <sz val="12"/>
      <color rgb="FFF2F2F2"/>
      <name val="Calibri"/>
      <family val="2"/>
    </font>
    <font>
      <b/>
      <sz val="12"/>
      <color rgb="FFF2F2F2"/>
      <name val="Calibri"/>
      <family val="2"/>
    </font>
    <font>
      <sz val="11"/>
      <color rgb="FF006100"/>
      <name val="Calibri"/>
      <family val="2"/>
    </font>
    <font>
      <sz val="14"/>
      <color rgb="FF006100"/>
      <name val="Calibri"/>
      <family val="2"/>
    </font>
    <font>
      <sz val="14"/>
      <color rgb="FFF2F2F2"/>
      <name val="Calibri"/>
      <family val="2"/>
    </font>
    <font>
      <sz val="11"/>
      <color rgb="FFFF6309"/>
      <name val="Calibri"/>
      <family val="2"/>
    </font>
    <font>
      <i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D10F"/>
      </patternFill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rgb="FFFBE00A"/>
      </patternFill>
    </fill>
    <fill>
      <patternFill patternType="solid">
        <fgColor rgb="FFFFC403"/>
      </patternFill>
    </fill>
    <fill>
      <patternFill patternType="solid">
        <fgColor rgb="FFFF6309"/>
      </patternFill>
    </fill>
    <fill>
      <patternFill patternType="solid">
        <fgColor rgb="FFFFD5A2"/>
      </patternFill>
    </fill>
    <fill>
      <patternFill patternType="solid">
        <fgColor rgb="FFFFC404"/>
      </patternFill>
    </fill>
    <fill>
      <patternFill patternType="solid">
        <fgColor rgb="FFFFB964"/>
      </patternFill>
    </fill>
    <fill>
      <patternFill patternType="solid">
        <fgColor rgb="FFFF9501"/>
      </patternFill>
    </fill>
    <fill>
      <patternFill patternType="solid">
        <fgColor rgb="FFFFE79B"/>
      </patternFill>
    </fill>
    <fill>
      <patternFill patternType="solid">
        <fgColor rgb="FFFFB864"/>
      </patternFill>
    </fill>
    <fill>
      <patternFill patternType="solid">
        <fgColor rgb="FFF2F2F2"/>
      </patternFill>
    </fill>
    <fill>
      <patternFill patternType="solid">
        <fgColor rgb="FFFFF3CD"/>
      </patternFill>
    </fill>
    <fill>
      <patternFill patternType="solid">
        <fgColor rgb="FFF8E290"/>
      </patternFill>
    </fill>
    <fill>
      <patternFill patternType="solid">
        <fgColor rgb="FFFFF1E0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/>
    <xf numFmtId="4" fontId="2" fillId="0" borderId="2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4" fontId="4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left"/>
    </xf>
    <xf numFmtId="3" fontId="8" fillId="3" borderId="1" xfId="0" applyNumberFormat="1" applyFont="1" applyFill="1" applyBorder="1" applyAlignment="1">
      <alignment horizontal="right"/>
    </xf>
    <xf numFmtId="4" fontId="10" fillId="3" borderId="1" xfId="0" applyNumberFormat="1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164" fontId="9" fillId="4" borderId="3" xfId="0" applyNumberFormat="1" applyFont="1" applyFill="1" applyBorder="1" applyAlignment="1">
      <alignment horizontal="right"/>
    </xf>
    <xf numFmtId="0" fontId="11" fillId="4" borderId="3" xfId="0" applyFont="1" applyFill="1" applyBorder="1" applyAlignment="1">
      <alignment horizontal="left"/>
    </xf>
    <xf numFmtId="165" fontId="8" fillId="3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164" fontId="3" fillId="3" borderId="3" xfId="0" applyNumberFormat="1" applyFont="1" applyFill="1" applyBorder="1" applyAlignment="1">
      <alignment horizontal="right"/>
    </xf>
    <xf numFmtId="4" fontId="8" fillId="3" borderId="1" xfId="0" applyNumberFormat="1" applyFont="1" applyFill="1" applyBorder="1" applyAlignment="1">
      <alignment horizontal="right"/>
    </xf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4" fontId="3" fillId="3" borderId="4" xfId="0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4" fontId="1" fillId="2" borderId="5" xfId="0" applyNumberFormat="1" applyFont="1" applyFill="1" applyBorder="1" applyAlignment="1">
      <alignment horizontal="right"/>
    </xf>
    <xf numFmtId="0" fontId="13" fillId="3" borderId="1" xfId="0" applyFont="1" applyFill="1" applyBorder="1" applyAlignment="1">
      <alignment horizontal="left"/>
    </xf>
    <xf numFmtId="4" fontId="3" fillId="3" borderId="5" xfId="0" applyNumberFormat="1" applyFont="1" applyFill="1" applyBorder="1" applyAlignment="1">
      <alignment horizontal="right"/>
    </xf>
    <xf numFmtId="0" fontId="3" fillId="3" borderId="1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164" fontId="3" fillId="3" borderId="10" xfId="0" applyNumberFormat="1" applyFont="1" applyFill="1" applyBorder="1" applyAlignment="1">
      <alignment horizontal="right"/>
    </xf>
    <xf numFmtId="1" fontId="4" fillId="3" borderId="1" xfId="0" applyNumberFormat="1" applyFont="1" applyFill="1" applyBorder="1" applyAlignment="1">
      <alignment horizontal="left"/>
    </xf>
    <xf numFmtId="164" fontId="1" fillId="2" borderId="10" xfId="0" applyNumberFormat="1" applyFont="1" applyFill="1" applyBorder="1" applyAlignment="1">
      <alignment horizontal="right"/>
    </xf>
    <xf numFmtId="1" fontId="8" fillId="3" borderId="1" xfId="0" applyNumberFormat="1" applyFont="1" applyFill="1" applyBorder="1" applyAlignment="1">
      <alignment horizontal="left"/>
    </xf>
    <xf numFmtId="166" fontId="8" fillId="3" borderId="1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4" fontId="1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4" fontId="4" fillId="3" borderId="11" xfId="0" applyNumberFormat="1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0" fontId="5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4" fontId="5" fillId="5" borderId="10" xfId="0" applyNumberFormat="1" applyFont="1" applyFill="1" applyBorder="1" applyAlignment="1">
      <alignment horizontal="right"/>
    </xf>
    <xf numFmtId="0" fontId="5" fillId="6" borderId="3" xfId="0" applyFont="1" applyFill="1" applyBorder="1" applyAlignment="1">
      <alignment horizontal="left"/>
    </xf>
    <xf numFmtId="4" fontId="5" fillId="6" borderId="10" xfId="0" applyNumberFormat="1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4" fontId="4" fillId="3" borderId="10" xfId="0" applyNumberFormat="1" applyFont="1" applyFill="1" applyBorder="1" applyAlignment="1">
      <alignment horizontal="right"/>
    </xf>
    <xf numFmtId="0" fontId="4" fillId="3" borderId="10" xfId="0" applyFont="1" applyFill="1" applyBorder="1" applyAlignment="1">
      <alignment horizontal="left"/>
    </xf>
    <xf numFmtId="4" fontId="3" fillId="3" borderId="10" xfId="0" applyNumberFormat="1" applyFont="1" applyFill="1" applyBorder="1" applyAlignment="1">
      <alignment horizontal="right"/>
    </xf>
    <xf numFmtId="4" fontId="3" fillId="3" borderId="1" xfId="0" applyNumberFormat="1" applyFont="1" applyFill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0" fontId="0" fillId="0" borderId="0" xfId="0" applyAlignment="1">
      <alignment horizontal="left"/>
    </xf>
    <xf numFmtId="164" fontId="2" fillId="0" borderId="2" xfId="0" applyNumberFormat="1" applyFont="1" applyBorder="1" applyAlignment="1">
      <alignment horizontal="right"/>
    </xf>
    <xf numFmtId="164" fontId="4" fillId="3" borderId="1" xfId="0" applyNumberFormat="1" applyFont="1" applyFill="1" applyBorder="1" applyAlignment="1">
      <alignment horizontal="left"/>
    </xf>
    <xf numFmtId="164" fontId="6" fillId="3" borderId="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164" fontId="1" fillId="8" borderId="10" xfId="0" applyNumberFormat="1" applyFont="1" applyFill="1" applyBorder="1" applyAlignment="1">
      <alignment horizontal="right"/>
    </xf>
    <xf numFmtId="0" fontId="1" fillId="8" borderId="5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164" fontId="3" fillId="3" borderId="12" xfId="0" applyNumberFormat="1" applyFont="1" applyFill="1" applyBorder="1" applyAlignment="1">
      <alignment horizontal="right"/>
    </xf>
    <xf numFmtId="0" fontId="11" fillId="5" borderId="3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left"/>
    </xf>
    <xf numFmtId="164" fontId="11" fillId="5" borderId="10" xfId="0" applyNumberFormat="1" applyFont="1" applyFill="1" applyBorder="1" applyAlignment="1">
      <alignment horizontal="right"/>
    </xf>
    <xf numFmtId="164" fontId="4" fillId="3" borderId="10" xfId="0" applyNumberFormat="1" applyFont="1" applyFill="1" applyBorder="1" applyAlignment="1">
      <alignment horizontal="right"/>
    </xf>
    <xf numFmtId="164" fontId="4" fillId="3" borderId="13" xfId="0" applyNumberFormat="1" applyFont="1" applyFill="1" applyBorder="1" applyAlignment="1">
      <alignment horizontal="right"/>
    </xf>
    <xf numFmtId="164" fontId="3" fillId="3" borderId="13" xfId="0" applyNumberFormat="1" applyFont="1" applyFill="1" applyBorder="1" applyAlignment="1">
      <alignment horizontal="right"/>
    </xf>
    <xf numFmtId="0" fontId="11" fillId="9" borderId="3" xfId="0" applyFont="1" applyFill="1" applyBorder="1" applyAlignment="1">
      <alignment horizontal="left"/>
    </xf>
    <xf numFmtId="0" fontId="17" fillId="9" borderId="3" xfId="0" applyFont="1" applyFill="1" applyBorder="1" applyAlignment="1">
      <alignment horizontal="left"/>
    </xf>
    <xf numFmtId="164" fontId="11" fillId="9" borderId="10" xfId="0" applyNumberFormat="1" applyFont="1" applyFill="1" applyBorder="1" applyAlignment="1">
      <alignment horizontal="right"/>
    </xf>
    <xf numFmtId="0" fontId="5" fillId="9" borderId="5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164" fontId="4" fillId="3" borderId="12" xfId="0" applyNumberFormat="1" applyFont="1" applyFill="1" applyBorder="1" applyAlignment="1">
      <alignment horizontal="right"/>
    </xf>
    <xf numFmtId="0" fontId="1" fillId="8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3" fontId="4" fillId="3" borderId="10" xfId="0" applyNumberFormat="1" applyFont="1" applyFill="1" applyBorder="1" applyAlignment="1">
      <alignment horizontal="right"/>
    </xf>
    <xf numFmtId="0" fontId="11" fillId="10" borderId="3" xfId="0" applyFont="1" applyFill="1" applyBorder="1" applyAlignment="1">
      <alignment horizontal="left"/>
    </xf>
    <xf numFmtId="0" fontId="17" fillId="10" borderId="3" xfId="0" applyFont="1" applyFill="1" applyBorder="1" applyAlignment="1">
      <alignment horizontal="left"/>
    </xf>
    <xf numFmtId="164" fontId="11" fillId="10" borderId="10" xfId="0" applyNumberFormat="1" applyFont="1" applyFill="1" applyBorder="1" applyAlignment="1">
      <alignment horizontal="right"/>
    </xf>
    <xf numFmtId="0" fontId="5" fillId="10" borderId="5" xfId="0" applyFont="1" applyFill="1" applyBorder="1" applyAlignment="1">
      <alignment horizontal="left"/>
    </xf>
    <xf numFmtId="0" fontId="11" fillId="11" borderId="3" xfId="0" applyFont="1" applyFill="1" applyBorder="1" applyAlignment="1">
      <alignment horizontal="left"/>
    </xf>
    <xf numFmtId="0" fontId="17" fillId="11" borderId="3" xfId="0" applyFont="1" applyFill="1" applyBorder="1" applyAlignment="1">
      <alignment horizontal="left"/>
    </xf>
    <xf numFmtId="164" fontId="11" fillId="11" borderId="10" xfId="0" applyNumberFormat="1" applyFont="1" applyFill="1" applyBorder="1" applyAlignment="1">
      <alignment horizontal="right"/>
    </xf>
    <xf numFmtId="0" fontId="5" fillId="11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4" fontId="5" fillId="8" borderId="10" xfId="0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0" fontId="11" fillId="7" borderId="3" xfId="0" applyFont="1" applyFill="1" applyBorder="1" applyAlignment="1">
      <alignment horizontal="left"/>
    </xf>
    <xf numFmtId="0" fontId="17" fillId="7" borderId="3" xfId="0" applyFont="1" applyFill="1" applyBorder="1" applyAlignment="1">
      <alignment horizontal="left"/>
    </xf>
    <xf numFmtId="164" fontId="11" fillId="7" borderId="10" xfId="0" applyNumberFormat="1" applyFont="1" applyFill="1" applyBorder="1" applyAlignment="1">
      <alignment horizontal="right"/>
    </xf>
    <xf numFmtId="0" fontId="1" fillId="3" borderId="4" xfId="0" applyFont="1" applyFill="1" applyBorder="1" applyAlignment="1">
      <alignment horizontal="left"/>
    </xf>
    <xf numFmtId="164" fontId="4" fillId="3" borderId="11" xfId="0" applyNumberFormat="1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164" fontId="13" fillId="3" borderId="11" xfId="0" applyNumberFormat="1" applyFont="1" applyFill="1" applyBorder="1" applyAlignment="1">
      <alignment horizontal="left"/>
    </xf>
    <xf numFmtId="0" fontId="13" fillId="3" borderId="11" xfId="0" applyFont="1" applyFill="1" applyBorder="1" applyAlignment="1">
      <alignment horizontal="left"/>
    </xf>
    <xf numFmtId="164" fontId="18" fillId="3" borderId="1" xfId="0" applyNumberFormat="1" applyFont="1" applyFill="1" applyBorder="1" applyAlignment="1">
      <alignment horizontal="left"/>
    </xf>
    <xf numFmtId="4" fontId="4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164" fontId="1" fillId="5" borderId="10" xfId="0" applyNumberFormat="1" applyFont="1" applyFill="1" applyBorder="1" applyAlignment="1">
      <alignment horizontal="right"/>
    </xf>
    <xf numFmtId="0" fontId="1" fillId="5" borderId="3" xfId="0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164" fontId="1" fillId="6" borderId="10" xfId="0" applyNumberFormat="1" applyFont="1" applyFill="1" applyBorder="1" applyAlignment="1">
      <alignment horizontal="right"/>
    </xf>
    <xf numFmtId="0" fontId="1" fillId="6" borderId="14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164" fontId="4" fillId="7" borderId="3" xfId="0" applyNumberFormat="1" applyFont="1" applyFill="1" applyBorder="1" applyAlignment="1">
      <alignment horizontal="left"/>
    </xf>
    <xf numFmtId="164" fontId="5" fillId="7" borderId="10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64" fontId="1" fillId="3" borderId="10" xfId="0" applyNumberFormat="1" applyFont="1" applyFill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164" fontId="3" fillId="3" borderId="4" xfId="0" applyNumberFormat="1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right"/>
    </xf>
    <xf numFmtId="164" fontId="4" fillId="3" borderId="16" xfId="0" applyNumberFormat="1" applyFont="1" applyFill="1" applyBorder="1" applyAlignment="1">
      <alignment horizontal="right"/>
    </xf>
    <xf numFmtId="0" fontId="5" fillId="3" borderId="11" xfId="0" applyFont="1" applyFill="1" applyBorder="1" applyAlignment="1">
      <alignment horizontal="left"/>
    </xf>
    <xf numFmtId="164" fontId="1" fillId="3" borderId="11" xfId="0" applyNumberFormat="1" applyFont="1" applyFill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164" fontId="1" fillId="3" borderId="17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164" fontId="1" fillId="3" borderId="16" xfId="0" applyNumberFormat="1" applyFont="1" applyFill="1" applyBorder="1" applyAlignment="1">
      <alignment horizontal="right"/>
    </xf>
    <xf numFmtId="164" fontId="5" fillId="3" borderId="10" xfId="0" applyNumberFormat="1" applyFont="1" applyFill="1" applyBorder="1" applyAlignment="1">
      <alignment horizontal="right"/>
    </xf>
    <xf numFmtId="164" fontId="4" fillId="3" borderId="17" xfId="0" applyNumberFormat="1" applyFont="1" applyFill="1" applyBorder="1" applyAlignment="1">
      <alignment horizontal="right"/>
    </xf>
    <xf numFmtId="164" fontId="1" fillId="3" borderId="12" xfId="0" applyNumberFormat="1" applyFont="1" applyFill="1" applyBorder="1" applyAlignment="1">
      <alignment horizontal="right"/>
    </xf>
    <xf numFmtId="164" fontId="5" fillId="3" borderId="12" xfId="0" applyNumberFormat="1" applyFont="1" applyFill="1" applyBorder="1" applyAlignment="1">
      <alignment horizontal="right"/>
    </xf>
    <xf numFmtId="0" fontId="1" fillId="11" borderId="3" xfId="0" applyFont="1" applyFill="1" applyBorder="1" applyAlignment="1">
      <alignment horizontal="left"/>
    </xf>
    <xf numFmtId="0" fontId="4" fillId="11" borderId="3" xfId="0" applyFont="1" applyFill="1" applyBorder="1" applyAlignment="1">
      <alignment horizontal="left"/>
    </xf>
    <xf numFmtId="164" fontId="5" fillId="11" borderId="10" xfId="0" applyNumberFormat="1" applyFont="1" applyFill="1" applyBorder="1" applyAlignment="1">
      <alignment horizontal="right"/>
    </xf>
    <xf numFmtId="0" fontId="1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164" fontId="5" fillId="10" borderId="10" xfId="0" applyNumberFormat="1" applyFont="1" applyFill="1" applyBorder="1" applyAlignment="1">
      <alignment horizontal="right"/>
    </xf>
    <xf numFmtId="0" fontId="1" fillId="10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3" fontId="1" fillId="2" borderId="1" xfId="0" applyNumberFormat="1" applyFont="1" applyFill="1" applyBorder="1" applyAlignment="1">
      <alignment horizontal="left"/>
    </xf>
    <xf numFmtId="167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1" fillId="12" borderId="6" xfId="0" applyNumberFormat="1" applyFont="1" applyFill="1" applyBorder="1" applyAlignment="1">
      <alignment horizontal="left"/>
    </xf>
    <xf numFmtId="1" fontId="1" fillId="12" borderId="1" xfId="0" applyNumberFormat="1" applyFont="1" applyFill="1" applyBorder="1" applyAlignment="1">
      <alignment horizontal="left"/>
    </xf>
    <xf numFmtId="3" fontId="1" fillId="12" borderId="1" xfId="0" applyNumberFormat="1" applyFont="1" applyFill="1" applyBorder="1" applyAlignment="1">
      <alignment horizontal="left"/>
    </xf>
    <xf numFmtId="1" fontId="3" fillId="12" borderId="1" xfId="0" applyNumberFormat="1" applyFont="1" applyFill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3" fontId="10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7" fontId="1" fillId="12" borderId="1" xfId="0" applyNumberFormat="1" applyFont="1" applyFill="1" applyBorder="1" applyAlignment="1">
      <alignment horizontal="left"/>
    </xf>
    <xf numFmtId="167" fontId="3" fillId="12" borderId="1" xfId="0" applyNumberFormat="1" applyFont="1" applyFill="1" applyBorder="1" applyAlignment="1">
      <alignment horizontal="right"/>
    </xf>
    <xf numFmtId="3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168" fontId="3" fillId="12" borderId="1" xfId="0" applyNumberFormat="1" applyFont="1" applyFill="1" applyBorder="1" applyAlignment="1">
      <alignment horizontal="right"/>
    </xf>
    <xf numFmtId="1" fontId="3" fillId="12" borderId="1" xfId="0" applyNumberFormat="1" applyFont="1" applyFill="1" applyBorder="1" applyAlignment="1">
      <alignment horizontal="right"/>
    </xf>
    <xf numFmtId="3" fontId="4" fillId="0" borderId="18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3" fillId="12" borderId="1" xfId="0" applyNumberFormat="1" applyFont="1" applyFill="1" applyBorder="1" applyAlignment="1">
      <alignment horizontal="right"/>
    </xf>
    <xf numFmtId="0" fontId="4" fillId="13" borderId="10" xfId="0" applyFont="1" applyFill="1" applyBorder="1" applyAlignment="1">
      <alignment horizontal="left"/>
    </xf>
    <xf numFmtId="169" fontId="3" fillId="12" borderId="1" xfId="0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7" fontId="3" fillId="12" borderId="1" xfId="0" applyNumberFormat="1" applyFont="1" applyFill="1" applyBorder="1" applyAlignment="1">
      <alignment horizontal="left"/>
    </xf>
    <xf numFmtId="3" fontId="4" fillId="3" borderId="6" xfId="0" applyNumberFormat="1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right"/>
    </xf>
    <xf numFmtId="3" fontId="4" fillId="3" borderId="6" xfId="0" applyNumberFormat="1" applyFont="1" applyFill="1" applyBorder="1" applyAlignment="1">
      <alignment horizontal="right"/>
    </xf>
    <xf numFmtId="1" fontId="4" fillId="0" borderId="2" xfId="0" applyNumberFormat="1" applyFont="1" applyBorder="1" applyAlignment="1">
      <alignment horizontal="left"/>
    </xf>
    <xf numFmtId="3" fontId="0" fillId="0" borderId="0" xfId="0" applyNumberFormat="1" applyAlignment="1"/>
    <xf numFmtId="167" fontId="0" fillId="0" borderId="0" xfId="0" applyNumberFormat="1" applyAlignment="1">
      <alignment horizontal="left"/>
    </xf>
    <xf numFmtId="0" fontId="20" fillId="3" borderId="1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4" fontId="4" fillId="3" borderId="4" xfId="0" applyNumberFormat="1" applyFont="1" applyFill="1" applyBorder="1" applyAlignment="1">
      <alignment horizontal="right"/>
    </xf>
    <xf numFmtId="0" fontId="20" fillId="3" borderId="17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center"/>
    </xf>
    <xf numFmtId="4" fontId="5" fillId="14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0" fillId="3" borderId="7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4" fontId="4" fillId="15" borderId="13" xfId="0" applyNumberFormat="1" applyFont="1" applyFill="1" applyBorder="1" applyAlignment="1">
      <alignment horizontal="right"/>
    </xf>
    <xf numFmtId="0" fontId="21" fillId="3" borderId="7" xfId="0" applyFont="1" applyFill="1" applyBorder="1" applyAlignment="1">
      <alignment horizontal="center"/>
    </xf>
    <xf numFmtId="4" fontId="4" fillId="15" borderId="10" xfId="0" applyNumberFormat="1" applyFont="1" applyFill="1" applyBorder="1" applyAlignment="1">
      <alignment horizontal="right"/>
    </xf>
    <xf numFmtId="0" fontId="5" fillId="14" borderId="1" xfId="0" applyFont="1" applyFill="1" applyBorder="1" applyAlignment="1">
      <alignment horizontal="right"/>
    </xf>
    <xf numFmtId="4" fontId="1" fillId="16" borderId="12" xfId="0" applyNumberFormat="1" applyFont="1" applyFill="1" applyBorder="1" applyAlignment="1">
      <alignment horizontal="right"/>
    </xf>
    <xf numFmtId="4" fontId="4" fillId="14" borderId="1" xfId="0" applyNumberFormat="1" applyFont="1" applyFill="1" applyBorder="1" applyAlignment="1">
      <alignment horizontal="right"/>
    </xf>
    <xf numFmtId="0" fontId="22" fillId="0" borderId="2" xfId="0" applyFont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3" fontId="4" fillId="15" borderId="10" xfId="0" applyNumberFormat="1" applyFont="1" applyFill="1" applyBorder="1" applyAlignment="1">
      <alignment horizontal="right"/>
    </xf>
    <xf numFmtId="0" fontId="20" fillId="3" borderId="7" xfId="0" applyFont="1" applyFill="1" applyBorder="1" applyAlignment="1">
      <alignment horizontal="center"/>
    </xf>
    <xf numFmtId="2" fontId="5" fillId="14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left"/>
    </xf>
    <xf numFmtId="4" fontId="4" fillId="15" borderId="17" xfId="0" applyNumberFormat="1" applyFont="1" applyFill="1" applyBorder="1" applyAlignment="1">
      <alignment horizontal="right"/>
    </xf>
    <xf numFmtId="4" fontId="1" fillId="16" borderId="10" xfId="0" applyNumberFormat="1" applyFont="1" applyFill="1" applyBorder="1" applyAlignment="1">
      <alignment horizontal="right"/>
    </xf>
    <xf numFmtId="4" fontId="5" fillId="14" borderId="1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4" fontId="4" fillId="14" borderId="1" xfId="0" applyNumberFormat="1" applyFont="1" applyFill="1" applyBorder="1" applyAlignment="1">
      <alignment horizontal="center"/>
    </xf>
    <xf numFmtId="0" fontId="25" fillId="3" borderId="1" xfId="0" applyFont="1" applyFill="1" applyBorder="1" applyAlignment="1">
      <alignment horizontal="left"/>
    </xf>
    <xf numFmtId="4" fontId="5" fillId="14" borderId="1" xfId="0" applyNumberFormat="1" applyFont="1" applyFill="1" applyBorder="1" applyAlignment="1">
      <alignment horizontal="right"/>
    </xf>
    <xf numFmtId="0" fontId="4" fillId="3" borderId="12" xfId="0" applyFont="1" applyFill="1" applyBorder="1" applyAlignment="1">
      <alignment horizontal="left"/>
    </xf>
    <xf numFmtId="4" fontId="4" fillId="15" borderId="12" xfId="0" applyNumberFormat="1" applyFont="1" applyFill="1" applyBorder="1" applyAlignment="1">
      <alignment horizontal="right"/>
    </xf>
    <xf numFmtId="0" fontId="4" fillId="14" borderId="3" xfId="0" applyFont="1" applyFill="1" applyBorder="1" applyAlignment="1">
      <alignment horizontal="left"/>
    </xf>
    <xf numFmtId="4" fontId="4" fillId="14" borderId="3" xfId="0" applyNumberFormat="1" applyFont="1" applyFill="1" applyBorder="1" applyAlignment="1">
      <alignment horizontal="right"/>
    </xf>
    <xf numFmtId="0" fontId="4" fillId="3" borderId="9" xfId="0" applyFont="1" applyFill="1" applyBorder="1" applyAlignment="1">
      <alignment horizontal="left"/>
    </xf>
    <xf numFmtId="4" fontId="4" fillId="15" borderId="9" xfId="0" applyNumberFormat="1" applyFont="1" applyFill="1" applyBorder="1" applyAlignment="1">
      <alignment horizontal="right"/>
    </xf>
    <xf numFmtId="0" fontId="5" fillId="14" borderId="11" xfId="0" applyFont="1" applyFill="1" applyBorder="1" applyAlignment="1">
      <alignment horizontal="left"/>
    </xf>
    <xf numFmtId="4" fontId="4" fillId="14" borderId="1" xfId="0" applyNumberFormat="1" applyFont="1" applyFill="1" applyBorder="1" applyAlignment="1">
      <alignment horizontal="left"/>
    </xf>
    <xf numFmtId="0" fontId="17" fillId="3" borderId="6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" fontId="11" fillId="3" borderId="1" xfId="0" applyNumberFormat="1" applyFont="1" applyFill="1" applyBorder="1" applyAlignment="1">
      <alignment horizontal="left"/>
    </xf>
    <xf numFmtId="0" fontId="26" fillId="3" borderId="1" xfId="0" applyFont="1" applyFill="1" applyBorder="1" applyAlignment="1">
      <alignment horizontal="left"/>
    </xf>
    <xf numFmtId="0" fontId="27" fillId="3" borderId="20" xfId="0" applyFont="1" applyFill="1" applyBorder="1" applyAlignment="1">
      <alignment horizontal="left"/>
    </xf>
    <xf numFmtId="0" fontId="17" fillId="2" borderId="21" xfId="0" applyFont="1" applyFill="1" applyBorder="1" applyAlignment="1">
      <alignment horizontal="left"/>
    </xf>
    <xf numFmtId="0" fontId="11" fillId="2" borderId="22" xfId="0" applyFont="1" applyFill="1" applyBorder="1" applyAlignment="1">
      <alignment horizontal="left"/>
    </xf>
    <xf numFmtId="0" fontId="17" fillId="2" borderId="22" xfId="0" applyFont="1" applyFill="1" applyBorder="1" applyAlignment="1">
      <alignment horizontal="left"/>
    </xf>
    <xf numFmtId="4" fontId="11" fillId="2" borderId="22" xfId="0" applyNumberFormat="1" applyFont="1" applyFill="1" applyBorder="1" applyAlignment="1">
      <alignment horizontal="right"/>
    </xf>
    <xf numFmtId="0" fontId="1" fillId="2" borderId="22" xfId="0" applyFont="1" applyFill="1" applyBorder="1" applyAlignment="1">
      <alignment horizontal="left"/>
    </xf>
    <xf numFmtId="0" fontId="17" fillId="2" borderId="23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7" fontId="4" fillId="3" borderId="1" xfId="0" applyNumberFormat="1" applyFont="1" applyFill="1" applyBorder="1" applyAlignment="1">
      <alignment horizontal="left"/>
    </xf>
    <xf numFmtId="167" fontId="4" fillId="3" borderId="4" xfId="0" applyNumberFormat="1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167" fontId="4" fillId="14" borderId="1" xfId="0" applyNumberFormat="1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167" fontId="5" fillId="14" borderId="1" xfId="0" applyNumberFormat="1" applyFont="1" applyFill="1" applyBorder="1" applyAlignment="1">
      <alignment horizontal="left"/>
    </xf>
    <xf numFmtId="0" fontId="4" fillId="3" borderId="10" xfId="0" applyFont="1" applyFill="1" applyBorder="1" applyAlignment="1">
      <alignment horizontal="right"/>
    </xf>
    <xf numFmtId="0" fontId="4" fillId="14" borderId="1" xfId="0" applyFont="1" applyFill="1" applyBorder="1" applyAlignment="1">
      <alignment horizontal="right"/>
    </xf>
    <xf numFmtId="0" fontId="28" fillId="3" borderId="1" xfId="0" applyFont="1" applyFill="1" applyBorder="1" applyAlignment="1">
      <alignment horizontal="left"/>
    </xf>
    <xf numFmtId="167" fontId="11" fillId="3" borderId="1" xfId="0" applyNumberFormat="1" applyFont="1" applyFill="1" applyBorder="1" applyAlignment="1">
      <alignment horizontal="left"/>
    </xf>
    <xf numFmtId="0" fontId="17" fillId="3" borderId="7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11" fillId="2" borderId="25" xfId="0" applyFont="1" applyFill="1" applyBorder="1" applyAlignment="1">
      <alignment horizontal="left"/>
    </xf>
    <xf numFmtId="0" fontId="17" fillId="2" borderId="25" xfId="0" applyFont="1" applyFill="1" applyBorder="1" applyAlignment="1">
      <alignment horizontal="left"/>
    </xf>
    <xf numFmtId="4" fontId="11" fillId="2" borderId="25" xfId="0" applyNumberFormat="1" applyFont="1" applyFill="1" applyBorder="1" applyAlignment="1">
      <alignment horizontal="right"/>
    </xf>
    <xf numFmtId="0" fontId="11" fillId="2" borderId="26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167" fontId="11" fillId="2" borderId="22" xfId="0" applyNumberFormat="1" applyFont="1" applyFill="1" applyBorder="1" applyAlignment="1">
      <alignment horizontal="right"/>
    </xf>
    <xf numFmtId="0" fontId="11" fillId="2" borderId="23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5" fillId="14" borderId="3" xfId="0" applyFont="1" applyFill="1" applyBorder="1" applyAlignment="1">
      <alignment horizontal="left"/>
    </xf>
    <xf numFmtId="167" fontId="4" fillId="14" borderId="1" xfId="0" applyNumberFormat="1" applyFont="1" applyFill="1" applyBorder="1" applyAlignment="1">
      <alignment horizontal="right"/>
    </xf>
    <xf numFmtId="0" fontId="11" fillId="3" borderId="7" xfId="0" applyFont="1" applyFill="1" applyBorder="1" applyAlignment="1">
      <alignment horizontal="left"/>
    </xf>
    <xf numFmtId="0" fontId="29" fillId="3" borderId="1" xfId="0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right"/>
    </xf>
    <xf numFmtId="167" fontId="3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67" fontId="5" fillId="3" borderId="1" xfId="0" applyNumberFormat="1" applyFont="1" applyFill="1" applyBorder="1" applyAlignment="1">
      <alignment horizontal="left"/>
    </xf>
    <xf numFmtId="4" fontId="3" fillId="0" borderId="2" xfId="0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67" fontId="3" fillId="0" borderId="2" xfId="0" applyNumberFormat="1" applyFont="1" applyBorder="1" applyAlignment="1">
      <alignment horizontal="left"/>
    </xf>
    <xf numFmtId="167" fontId="5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167" fontId="0" fillId="0" borderId="0" xfId="0" applyNumberFormat="1" applyAlignment="1"/>
    <xf numFmtId="4" fontId="4" fillId="3" borderId="4" xfId="0" applyNumberFormat="1" applyFont="1" applyFill="1" applyBorder="1" applyAlignment="1">
      <alignment horizontal="left"/>
    </xf>
    <xf numFmtId="4" fontId="20" fillId="14" borderId="1" xfId="0" applyNumberFormat="1" applyFont="1" applyFill="1" applyBorder="1" applyAlignment="1">
      <alignment horizontal="left"/>
    </xf>
    <xf numFmtId="4" fontId="4" fillId="3" borderId="10" xfId="0" applyNumberFormat="1" applyFont="1" applyFill="1" applyBorder="1" applyAlignment="1">
      <alignment horizontal="center"/>
    </xf>
    <xf numFmtId="4" fontId="20" fillId="14" borderId="1" xfId="0" applyNumberFormat="1" applyFont="1" applyFill="1" applyBorder="1" applyAlignment="1">
      <alignment horizontal="right"/>
    </xf>
    <xf numFmtId="4" fontId="3" fillId="15" borderId="10" xfId="0" applyNumberFormat="1" applyFont="1" applyFill="1" applyBorder="1" applyAlignment="1">
      <alignment horizontal="right"/>
    </xf>
    <xf numFmtId="4" fontId="1" fillId="16" borderId="9" xfId="0" applyNumberFormat="1" applyFont="1" applyFill="1" applyBorder="1" applyAlignment="1">
      <alignment horizontal="right"/>
    </xf>
    <xf numFmtId="4" fontId="5" fillId="14" borderId="4" xfId="0" applyNumberFormat="1" applyFont="1" applyFill="1" applyBorder="1" applyAlignment="1">
      <alignment horizontal="righ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right"/>
    </xf>
    <xf numFmtId="4" fontId="5" fillId="3" borderId="1" xfId="0" applyNumberFormat="1" applyFont="1" applyFill="1" applyBorder="1" applyAlignment="1">
      <alignment horizontal="left"/>
    </xf>
    <xf numFmtId="4" fontId="11" fillId="3" borderId="1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left"/>
    </xf>
    <xf numFmtId="4" fontId="17" fillId="2" borderId="22" xfId="0" applyNumberFormat="1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1" fontId="4" fillId="3" borderId="10" xfId="0" applyNumberFormat="1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4" fontId="17" fillId="3" borderId="1" xfId="0" applyNumberFormat="1" applyFont="1" applyFill="1" applyBorder="1" applyAlignment="1">
      <alignment horizontal="left"/>
    </xf>
    <xf numFmtId="4" fontId="11" fillId="2" borderId="23" xfId="0" applyNumberFormat="1" applyFont="1" applyFill="1" applyBorder="1" applyAlignment="1">
      <alignment horizontal="right"/>
    </xf>
    <xf numFmtId="4" fontId="4" fillId="0" borderId="2" xfId="0" applyNumberFormat="1" applyFont="1" applyBorder="1" applyAlignment="1">
      <alignment horizontal="left"/>
    </xf>
    <xf numFmtId="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left"/>
    </xf>
    <xf numFmtId="0" fontId="30" fillId="0" borderId="2" xfId="0" applyFont="1" applyBorder="1" applyAlignment="1">
      <alignment horizontal="left"/>
    </xf>
    <xf numFmtId="3" fontId="4" fillId="14" borderId="1" xfId="0" applyNumberFormat="1" applyFont="1" applyFill="1" applyBorder="1" applyAlignment="1">
      <alignment horizontal="left"/>
    </xf>
    <xf numFmtId="3" fontId="4" fillId="0" borderId="10" xfId="0" applyNumberFormat="1" applyFont="1" applyBorder="1" applyAlignment="1">
      <alignment horizontal="left"/>
    </xf>
    <xf numFmtId="1" fontId="4" fillId="0" borderId="10" xfId="0" applyNumberFormat="1" applyFont="1" applyBorder="1" applyAlignment="1">
      <alignment horizontal="left"/>
    </xf>
    <xf numFmtId="3" fontId="4" fillId="3" borderId="10" xfId="0" applyNumberFormat="1" applyFont="1" applyFill="1" applyBorder="1" applyAlignment="1">
      <alignment horizontal="left"/>
    </xf>
    <xf numFmtId="3" fontId="5" fillId="14" borderId="1" xfId="0" applyNumberFormat="1" applyFont="1" applyFill="1" applyBorder="1" applyAlignment="1">
      <alignment horizontal="left"/>
    </xf>
    <xf numFmtId="3" fontId="3" fillId="17" borderId="10" xfId="0" applyNumberFormat="1" applyFont="1" applyFill="1" applyBorder="1" applyAlignment="1">
      <alignment horizontal="right"/>
    </xf>
    <xf numFmtId="3" fontId="1" fillId="16" borderId="10" xfId="0" applyNumberFormat="1" applyFont="1" applyFill="1" applyBorder="1" applyAlignment="1">
      <alignment horizontal="right"/>
    </xf>
    <xf numFmtId="3" fontId="4" fillId="3" borderId="11" xfId="0" applyNumberFormat="1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6309"/>
      </a:accent1>
      <a:accent2>
        <a:srgbClr val="FF9501"/>
      </a:accent2>
      <a:accent3>
        <a:srgbClr val="FFB964"/>
      </a:accent3>
      <a:accent4>
        <a:srgbClr val="FFC404"/>
      </a:accent4>
      <a:accent5>
        <a:srgbClr val="FBE002"/>
      </a:accent5>
      <a:accent6>
        <a:srgbClr val="FFFE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9"/>
  <sheetViews>
    <sheetView workbookViewId="0">
      <pane ySplit="1" topLeftCell="A20" activePane="bottomLeft" state="frozen"/>
      <selection pane="bottomLeft"/>
    </sheetView>
  </sheetViews>
  <sheetFormatPr defaultRowHeight="14.4" x14ac:dyDescent="0.3"/>
  <cols>
    <col min="1" max="1" width="3.6640625" style="72" bestFit="1" customWidth="1"/>
    <col min="2" max="2" width="4.33203125" style="72" bestFit="1" customWidth="1"/>
    <col min="3" max="3" width="3.33203125" style="167" bestFit="1" customWidth="1"/>
    <col min="4" max="4" width="27.109375" style="167" bestFit="1" customWidth="1"/>
    <col min="5" max="5" width="0.109375" style="167" bestFit="1" customWidth="1"/>
    <col min="6" max="6" width="22.33203125" style="167" bestFit="1" customWidth="1"/>
    <col min="7" max="7" width="21.44140625" style="334" bestFit="1" customWidth="1"/>
    <col min="8" max="8" width="17.44140625" style="167" bestFit="1" customWidth="1"/>
    <col min="9" max="9" width="6.6640625" style="167" bestFit="1" customWidth="1"/>
    <col min="10" max="10" width="4" style="167" bestFit="1" customWidth="1"/>
    <col min="11" max="11" width="4.44140625" style="72" bestFit="1" customWidth="1"/>
    <col min="12" max="12" width="6.33203125" style="72" bestFit="1" customWidth="1"/>
    <col min="13" max="13" width="8.88671875" style="72" bestFit="1" customWidth="1"/>
    <col min="14" max="14" width="9.5546875" style="72" bestFit="1" customWidth="1"/>
    <col min="15" max="15" width="5.88671875" style="72" bestFit="1" customWidth="1"/>
    <col min="16" max="17" width="8.88671875" style="72" bestFit="1" customWidth="1"/>
    <col min="18" max="18" width="9.6640625" style="72" bestFit="1" customWidth="1"/>
    <col min="19" max="19" width="9.88671875" style="72" bestFit="1" customWidth="1"/>
    <col min="20" max="24" width="8.88671875" style="72" bestFit="1" customWidth="1"/>
    <col min="25" max="26" width="14.109375" style="72" bestFit="1" customWidth="1"/>
  </cols>
  <sheetData>
    <row r="1" spans="1:26" ht="19.5" customHeight="1" x14ac:dyDescent="0.3">
      <c r="A1" s="2"/>
      <c r="B1" s="1" t="s">
        <v>0</v>
      </c>
      <c r="C1" s="74"/>
      <c r="D1" s="74"/>
      <c r="E1" s="74"/>
      <c r="F1" s="74"/>
      <c r="G1" s="172"/>
      <c r="H1" s="74"/>
      <c r="I1" s="74"/>
      <c r="J1" s="7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2"/>
      <c r="B2" s="2"/>
      <c r="C2" s="74"/>
      <c r="D2" s="74"/>
      <c r="E2" s="74"/>
      <c r="F2" s="74"/>
      <c r="G2" s="172"/>
      <c r="H2" s="74"/>
      <c r="I2" s="74"/>
      <c r="J2" s="7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3">
      <c r="A3" s="2"/>
      <c r="B3" s="2"/>
      <c r="C3" s="74"/>
      <c r="D3" s="74"/>
      <c r="E3" s="74"/>
      <c r="F3" s="74"/>
      <c r="G3" s="172"/>
      <c r="H3" s="74"/>
      <c r="I3" s="74"/>
      <c r="J3" s="7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3">
      <c r="A4" s="2"/>
      <c r="B4" s="2"/>
      <c r="C4" s="74"/>
      <c r="D4" s="74"/>
      <c r="E4" s="74"/>
      <c r="F4" s="74"/>
      <c r="G4" s="172"/>
      <c r="H4" s="74"/>
      <c r="I4" s="74"/>
      <c r="J4" s="7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3">
      <c r="A5" s="2"/>
      <c r="B5" s="2"/>
      <c r="C5" s="74"/>
      <c r="D5" s="74"/>
      <c r="E5" s="74"/>
      <c r="F5" s="74"/>
      <c r="G5" s="172"/>
      <c r="H5" s="74"/>
      <c r="I5" s="74"/>
      <c r="J5" s="7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95" customHeight="1" x14ac:dyDescent="0.3">
      <c r="A6" s="2"/>
      <c r="B6" s="2"/>
      <c r="C6" s="74"/>
      <c r="D6" s="74"/>
      <c r="E6" s="74"/>
      <c r="F6" s="74"/>
      <c r="G6" s="172"/>
      <c r="H6" s="74"/>
      <c r="I6" s="74"/>
      <c r="J6" s="74"/>
      <c r="K6" s="2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95" customHeight="1" x14ac:dyDescent="0.3">
      <c r="A7" s="2"/>
      <c r="B7" s="2"/>
      <c r="C7" s="74"/>
      <c r="D7" s="74"/>
      <c r="E7" s="74"/>
      <c r="F7" s="74"/>
      <c r="G7" s="172"/>
      <c r="H7" s="74"/>
      <c r="I7" s="74"/>
      <c r="J7" s="74"/>
      <c r="K7" s="2"/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95" customHeight="1" x14ac:dyDescent="0.3">
      <c r="A8" s="2"/>
      <c r="B8" s="2"/>
      <c r="C8" s="74"/>
      <c r="D8" s="74"/>
      <c r="E8" s="74"/>
      <c r="F8" s="74"/>
      <c r="G8" s="172"/>
      <c r="H8" s="74"/>
      <c r="I8" s="74"/>
      <c r="J8" s="74"/>
      <c r="K8" s="2"/>
      <c r="L8" s="8"/>
      <c r="M8" s="2"/>
      <c r="N8" s="2"/>
      <c r="O8" s="2"/>
      <c r="P8" s="2"/>
      <c r="Q8" s="222"/>
      <c r="R8" s="2"/>
      <c r="S8" s="2"/>
      <c r="T8" s="2"/>
      <c r="U8" s="2"/>
      <c r="V8" s="2"/>
      <c r="W8" s="2"/>
      <c r="X8" s="2"/>
      <c r="Y8" s="2"/>
      <c r="Z8" s="2"/>
    </row>
    <row r="9" spans="1:26" ht="13.95" customHeight="1" x14ac:dyDescent="0.3">
      <c r="A9" s="2"/>
      <c r="B9" s="2"/>
      <c r="C9" s="74"/>
      <c r="D9" s="74"/>
      <c r="E9" s="74"/>
      <c r="F9" s="74"/>
      <c r="G9" s="172"/>
      <c r="H9" s="74"/>
      <c r="I9" s="74"/>
      <c r="J9" s="74"/>
      <c r="K9" s="2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95" customHeight="1" x14ac:dyDescent="0.3">
      <c r="A10" s="2"/>
      <c r="B10" s="2"/>
      <c r="C10" s="74"/>
      <c r="D10" s="74"/>
      <c r="E10" s="74"/>
      <c r="F10" s="74"/>
      <c r="G10" s="172"/>
      <c r="H10" s="74"/>
      <c r="I10" s="74"/>
      <c r="J10" s="74"/>
      <c r="K10" s="2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95" customHeight="1" x14ac:dyDescent="0.3">
      <c r="A11" s="2"/>
      <c r="B11" s="2"/>
      <c r="C11" s="74"/>
      <c r="D11" s="74"/>
      <c r="E11" s="74"/>
      <c r="F11" s="74"/>
      <c r="G11" s="172"/>
      <c r="H11" s="74"/>
      <c r="I11" s="74"/>
      <c r="J11" s="74"/>
      <c r="K11" s="2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22"/>
    </row>
    <row r="12" spans="1:26" ht="13.95" customHeight="1" x14ac:dyDescent="0.3">
      <c r="A12" s="2"/>
      <c r="B12" s="2"/>
      <c r="C12" s="74"/>
      <c r="D12" s="74"/>
      <c r="E12" s="74"/>
      <c r="F12" s="74"/>
      <c r="G12" s="172"/>
      <c r="H12" s="74"/>
      <c r="I12" s="74"/>
      <c r="J12" s="74"/>
      <c r="K12" s="2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 customHeight="1" x14ac:dyDescent="0.3">
      <c r="A13" s="2"/>
      <c r="B13" s="2"/>
      <c r="C13" s="74"/>
      <c r="D13" s="74"/>
      <c r="E13" s="74"/>
      <c r="F13" s="74"/>
      <c r="G13" s="172"/>
      <c r="H13" s="74"/>
      <c r="I13" s="74"/>
      <c r="J13" s="7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3">
      <c r="A14" s="2"/>
      <c r="B14" s="2"/>
      <c r="C14" s="74"/>
      <c r="D14" s="74"/>
      <c r="E14" s="74"/>
      <c r="F14" s="74"/>
      <c r="G14" s="172"/>
      <c r="H14" s="74"/>
      <c r="I14" s="74"/>
      <c r="J14" s="74"/>
      <c r="K14" s="2"/>
      <c r="L14" s="2"/>
      <c r="M14" s="2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 customHeight="1" x14ac:dyDescent="0.3">
      <c r="A15" s="2"/>
      <c r="B15" s="2"/>
      <c r="C15" s="74"/>
      <c r="D15" s="74"/>
      <c r="E15" s="74"/>
      <c r="F15" s="74"/>
      <c r="G15" s="172"/>
      <c r="H15" s="74"/>
      <c r="I15" s="74"/>
      <c r="J15" s="74"/>
      <c r="K15" s="5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6" customHeight="1" x14ac:dyDescent="0.3">
      <c r="A16" s="2"/>
      <c r="B16" s="2"/>
      <c r="C16" s="74"/>
      <c r="D16" s="74"/>
      <c r="E16" s="74"/>
      <c r="F16" s="74"/>
      <c r="G16" s="172"/>
      <c r="H16" s="74"/>
      <c r="I16" s="74"/>
      <c r="J16" s="74"/>
      <c r="K16" s="2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customHeight="1" x14ac:dyDescent="0.3">
      <c r="A17" s="2"/>
      <c r="B17" s="2"/>
      <c r="C17" s="74"/>
      <c r="D17" s="74"/>
      <c r="E17" s="74"/>
      <c r="F17" s="74"/>
      <c r="G17" s="172"/>
      <c r="H17" s="74"/>
      <c r="I17" s="74"/>
      <c r="J17" s="74"/>
      <c r="K17" s="2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 customHeight="1" x14ac:dyDescent="0.3">
      <c r="A18" s="2"/>
      <c r="B18" s="2"/>
      <c r="C18" s="74"/>
      <c r="D18" s="74"/>
      <c r="E18" s="74"/>
      <c r="F18" s="74"/>
      <c r="G18" s="172"/>
      <c r="H18" s="74"/>
      <c r="I18" s="74"/>
      <c r="J18" s="74"/>
      <c r="K18" s="2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customHeight="1" x14ac:dyDescent="0.3">
      <c r="A19" s="2"/>
      <c r="B19" s="2"/>
      <c r="C19" s="74"/>
      <c r="D19" s="74"/>
      <c r="E19" s="74"/>
      <c r="F19" s="74"/>
      <c r="G19" s="172"/>
      <c r="H19" s="74"/>
      <c r="I19" s="74"/>
      <c r="J19" s="74"/>
      <c r="K19" s="2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3">
      <c r="A20" s="2"/>
      <c r="B20" s="2"/>
      <c r="C20" s="74"/>
      <c r="D20" s="74"/>
      <c r="E20" s="74"/>
      <c r="F20" s="74"/>
      <c r="G20" s="172"/>
      <c r="H20" s="74"/>
      <c r="I20" s="74"/>
      <c r="J20" s="74"/>
      <c r="K20" s="2"/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4">
      <c r="A21" s="2"/>
      <c r="B21" s="2"/>
      <c r="C21" s="74"/>
      <c r="D21" s="320" t="s">
        <v>420</v>
      </c>
      <c r="E21" s="74"/>
      <c r="F21" s="74"/>
      <c r="G21" s="172"/>
      <c r="H21" s="74"/>
      <c r="I21" s="74"/>
      <c r="J21" s="74"/>
      <c r="K21" s="2"/>
      <c r="L21" s="32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3">
      <c r="A22" s="2"/>
      <c r="B22" s="2"/>
      <c r="C22" s="206"/>
      <c r="D22" s="95"/>
      <c r="E22" s="95"/>
      <c r="F22" s="95"/>
      <c r="G22" s="322"/>
      <c r="H22" s="95"/>
      <c r="I22" s="95"/>
      <c r="J22" s="263"/>
      <c r="K22" s="2"/>
      <c r="L22" s="3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3">
      <c r="A23" s="2"/>
      <c r="B23" s="2"/>
      <c r="C23" s="209"/>
      <c r="D23" s="213"/>
      <c r="E23" s="213"/>
      <c r="F23" s="213"/>
      <c r="G23" s="324"/>
      <c r="H23" s="213"/>
      <c r="I23" s="213"/>
      <c r="J23" s="14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3">
      <c r="A24" s="2"/>
      <c r="B24" s="2"/>
      <c r="C24" s="209"/>
      <c r="D24" s="265" t="s">
        <v>421</v>
      </c>
      <c r="E24" s="213"/>
      <c r="F24" s="213"/>
      <c r="G24" s="324"/>
      <c r="H24" s="213"/>
      <c r="I24" s="213"/>
      <c r="J24" s="14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3">
      <c r="A25" s="2"/>
      <c r="B25" s="2"/>
      <c r="C25" s="209"/>
      <c r="D25" s="210" t="s">
        <v>422</v>
      </c>
      <c r="E25" s="213"/>
      <c r="F25" s="213"/>
      <c r="G25" s="324"/>
      <c r="H25" s="213"/>
      <c r="I25" s="213"/>
      <c r="J25" s="14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3">
      <c r="A26" s="2"/>
      <c r="B26" s="2"/>
      <c r="C26" s="209"/>
      <c r="D26" s="213" t="s">
        <v>423</v>
      </c>
      <c r="E26" s="213"/>
      <c r="F26" s="213"/>
      <c r="G26" s="325"/>
      <c r="H26" s="210" t="s">
        <v>424</v>
      </c>
      <c r="I26" s="213"/>
      <c r="J26" s="14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3">
      <c r="A27" s="2"/>
      <c r="B27" s="2"/>
      <c r="C27" s="209"/>
      <c r="D27" s="213" t="s">
        <v>425</v>
      </c>
      <c r="E27" s="213"/>
      <c r="F27" s="213"/>
      <c r="G27" s="326"/>
      <c r="H27" s="210" t="s">
        <v>426</v>
      </c>
      <c r="I27" s="213"/>
      <c r="J27" s="14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3">
      <c r="A28" s="2"/>
      <c r="B28" s="2"/>
      <c r="C28" s="209"/>
      <c r="D28" s="213" t="s">
        <v>427</v>
      </c>
      <c r="E28" s="213"/>
      <c r="F28" s="213"/>
      <c r="G28" s="327"/>
      <c r="H28" s="210" t="s">
        <v>327</v>
      </c>
      <c r="I28" s="213"/>
      <c r="J28" s="14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3">
      <c r="A29" s="2"/>
      <c r="B29" s="2"/>
      <c r="C29" s="209"/>
      <c r="D29" s="213"/>
      <c r="E29" s="213"/>
      <c r="F29" s="213"/>
      <c r="G29" s="324"/>
      <c r="H29" s="213"/>
      <c r="I29" s="213"/>
      <c r="J29" s="14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3">
      <c r="A30" s="2"/>
      <c r="B30" s="2"/>
      <c r="C30" s="209"/>
      <c r="D30" s="210" t="s">
        <v>428</v>
      </c>
      <c r="E30" s="213"/>
      <c r="F30" s="213"/>
      <c r="G30" s="324"/>
      <c r="H30" s="213"/>
      <c r="I30" s="213"/>
      <c r="J30" s="14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3">
      <c r="A31" s="2"/>
      <c r="B31" s="2"/>
      <c r="C31" s="209"/>
      <c r="D31" s="213"/>
      <c r="E31" s="213"/>
      <c r="F31" s="213"/>
      <c r="G31" s="324"/>
      <c r="H31" s="213"/>
      <c r="I31" s="213"/>
      <c r="J31" s="14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3">
      <c r="A32" s="2"/>
      <c r="B32" s="2"/>
      <c r="C32" s="209"/>
      <c r="D32" s="213" t="s">
        <v>429</v>
      </c>
      <c r="E32" s="213"/>
      <c r="F32" s="210"/>
      <c r="G32" s="325"/>
      <c r="H32" s="210" t="s">
        <v>430</v>
      </c>
      <c r="I32" s="213"/>
      <c r="J32" s="14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3">
      <c r="A33" s="2"/>
      <c r="B33" s="2"/>
      <c r="C33" s="209"/>
      <c r="D33" s="213"/>
      <c r="E33" s="213"/>
      <c r="F33" s="213"/>
      <c r="G33" s="328"/>
      <c r="H33" s="213"/>
      <c r="I33" s="213"/>
      <c r="J33" s="14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3">
      <c r="A34" s="2"/>
      <c r="B34" s="2"/>
      <c r="C34" s="209"/>
      <c r="D34" s="213" t="s">
        <v>431</v>
      </c>
      <c r="E34" s="213"/>
      <c r="F34" s="213"/>
      <c r="G34" s="329">
        <f>(G28*(G32/100))</f>
        <v>0</v>
      </c>
      <c r="H34" s="210" t="s">
        <v>327</v>
      </c>
      <c r="I34" s="213"/>
      <c r="J34" s="14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3">
      <c r="A35" s="2"/>
      <c r="B35" s="2"/>
      <c r="C35" s="209"/>
      <c r="D35" s="213"/>
      <c r="E35" s="210" t="s">
        <v>432</v>
      </c>
      <c r="F35" s="213"/>
      <c r="G35" s="330">
        <f>G28-(G28*(G32/100))</f>
        <v>0</v>
      </c>
      <c r="H35" s="210" t="s">
        <v>327</v>
      </c>
      <c r="I35" s="213"/>
      <c r="J35" s="14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3">
      <c r="A36" s="2"/>
      <c r="B36" s="2"/>
      <c r="C36" s="209"/>
      <c r="D36" s="213"/>
      <c r="E36" s="213"/>
      <c r="F36" s="213"/>
      <c r="G36" s="324"/>
      <c r="H36" s="213"/>
      <c r="I36" s="213"/>
      <c r="J36" s="14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3">
      <c r="A37" s="2"/>
      <c r="B37" s="2"/>
      <c r="C37" s="114"/>
      <c r="D37" s="54"/>
      <c r="E37" s="54"/>
      <c r="F37" s="54"/>
      <c r="G37" s="331"/>
      <c r="H37" s="54"/>
      <c r="I37" s="54"/>
      <c r="J37" s="33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3">
      <c r="A38" s="2"/>
      <c r="B38" s="2"/>
      <c r="C38" s="74"/>
      <c r="D38" s="74"/>
      <c r="E38" s="74"/>
      <c r="F38" s="74"/>
      <c r="G38" s="172"/>
      <c r="H38" s="74"/>
      <c r="I38" s="74"/>
      <c r="J38" s="7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3">
      <c r="A39" s="2"/>
      <c r="B39" s="2"/>
      <c r="C39" s="74"/>
      <c r="D39" s="74"/>
      <c r="E39" s="74"/>
      <c r="F39" s="74"/>
      <c r="G39" s="172"/>
      <c r="H39" s="74"/>
      <c r="I39" s="74"/>
      <c r="J39" s="7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3">
      <c r="A40" s="2"/>
      <c r="B40" s="2"/>
      <c r="C40" s="74"/>
      <c r="D40" s="74"/>
      <c r="E40" s="74"/>
      <c r="F40" s="74"/>
      <c r="G40" s="172"/>
      <c r="H40" s="74"/>
      <c r="I40" s="74"/>
      <c r="J40" s="7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3">
      <c r="A41" s="2"/>
      <c r="B41" s="2"/>
      <c r="C41" s="74"/>
      <c r="D41" s="74"/>
      <c r="E41" s="74"/>
      <c r="F41" s="74"/>
      <c r="G41" s="172"/>
      <c r="H41" s="74"/>
      <c r="I41" s="74"/>
      <c r="J41" s="7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3">
      <c r="A42" s="2"/>
      <c r="B42" s="2"/>
      <c r="C42" s="74"/>
      <c r="D42" s="74"/>
      <c r="E42" s="74"/>
      <c r="F42" s="74"/>
      <c r="G42" s="172"/>
      <c r="H42" s="74"/>
      <c r="I42" s="74"/>
      <c r="J42" s="7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3">
      <c r="A43" s="2"/>
      <c r="B43" s="2"/>
      <c r="C43" s="74"/>
      <c r="D43" s="74"/>
      <c r="E43" s="74"/>
      <c r="F43" s="74"/>
      <c r="G43" s="172"/>
      <c r="H43" s="74"/>
      <c r="I43" s="74"/>
      <c r="J43" s="7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3">
      <c r="A44" s="2"/>
      <c r="B44" s="2"/>
      <c r="C44" s="74"/>
      <c r="D44" s="74"/>
      <c r="E44" s="74"/>
      <c r="F44" s="74"/>
      <c r="G44" s="172"/>
      <c r="H44" s="74"/>
      <c r="I44" s="74"/>
      <c r="J44" s="7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3">
      <c r="A45" s="2"/>
      <c r="B45" s="2"/>
      <c r="C45" s="74"/>
      <c r="D45" s="74"/>
      <c r="E45" s="74"/>
      <c r="F45" s="74"/>
      <c r="G45" s="172"/>
      <c r="H45" s="74"/>
      <c r="I45" s="74"/>
      <c r="J45" s="7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3">
      <c r="A46" s="2"/>
      <c r="B46" s="2"/>
      <c r="C46" s="74"/>
      <c r="D46" s="74"/>
      <c r="E46" s="74"/>
      <c r="F46" s="74"/>
      <c r="G46" s="172"/>
      <c r="H46" s="74"/>
      <c r="I46" s="74"/>
      <c r="J46" s="7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3">
      <c r="A47" s="2"/>
      <c r="B47" s="2"/>
      <c r="C47" s="6"/>
      <c r="D47" s="6"/>
      <c r="E47" s="6"/>
      <c r="F47" s="6"/>
      <c r="G47" s="333"/>
      <c r="H47" s="6"/>
      <c r="I47" s="6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3">
      <c r="A48" s="2"/>
      <c r="B48" s="2"/>
      <c r="C48" s="6"/>
      <c r="D48" s="6"/>
      <c r="E48" s="6"/>
      <c r="F48" s="6"/>
      <c r="G48" s="333"/>
      <c r="H48" s="6"/>
      <c r="I48" s="6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3">
      <c r="A49" s="2"/>
      <c r="B49" s="2"/>
      <c r="C49" s="6"/>
      <c r="D49" s="6"/>
      <c r="E49" s="6"/>
      <c r="F49" s="6"/>
      <c r="G49" s="333"/>
      <c r="H49" s="6"/>
      <c r="I49" s="6"/>
      <c r="J49" s="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3">
      <c r="A50" s="2"/>
      <c r="B50" s="2"/>
      <c r="C50" s="6"/>
      <c r="D50" s="6"/>
      <c r="E50" s="6"/>
      <c r="F50" s="6"/>
      <c r="G50" s="333"/>
      <c r="H50" s="6"/>
      <c r="I50" s="6"/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3">
      <c r="A51" s="2"/>
      <c r="B51" s="2"/>
      <c r="C51" s="6"/>
      <c r="D51" s="6"/>
      <c r="E51" s="6"/>
      <c r="F51" s="6"/>
      <c r="G51" s="333"/>
      <c r="H51" s="6"/>
      <c r="I51" s="6"/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3">
      <c r="A52" s="2"/>
      <c r="B52" s="2"/>
      <c r="C52" s="6"/>
      <c r="D52" s="6"/>
      <c r="E52" s="6"/>
      <c r="F52" s="6"/>
      <c r="G52" s="333"/>
      <c r="H52" s="6"/>
      <c r="I52" s="6"/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3">
      <c r="A53" s="2"/>
      <c r="B53" s="2"/>
      <c r="C53" s="6"/>
      <c r="D53" s="6"/>
      <c r="E53" s="6"/>
      <c r="F53" s="6"/>
      <c r="G53" s="333"/>
      <c r="H53" s="6"/>
      <c r="I53" s="6"/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3">
      <c r="A54" s="2"/>
      <c r="B54" s="2"/>
      <c r="C54" s="6"/>
      <c r="D54" s="6"/>
      <c r="E54" s="6"/>
      <c r="F54" s="6"/>
      <c r="G54" s="333"/>
      <c r="H54" s="6"/>
      <c r="I54" s="6"/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3">
      <c r="A55" s="2"/>
      <c r="B55" s="2"/>
      <c r="C55" s="6"/>
      <c r="D55" s="6"/>
      <c r="E55" s="6"/>
      <c r="F55" s="6"/>
      <c r="G55" s="333"/>
      <c r="H55" s="6"/>
      <c r="I55" s="6"/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3">
      <c r="A56" s="2"/>
      <c r="B56" s="2"/>
      <c r="C56" s="6"/>
      <c r="D56" s="6"/>
      <c r="E56" s="6"/>
      <c r="F56" s="6"/>
      <c r="G56" s="333"/>
      <c r="H56" s="6"/>
      <c r="I56" s="6"/>
      <c r="J56" s="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3">
      <c r="A57" s="2"/>
      <c r="B57" s="2"/>
      <c r="C57" s="6"/>
      <c r="D57" s="6"/>
      <c r="E57" s="6"/>
      <c r="F57" s="6"/>
      <c r="G57" s="333"/>
      <c r="H57" s="6"/>
      <c r="I57" s="6"/>
      <c r="J57" s="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3">
      <c r="A58" s="2"/>
      <c r="B58" s="2"/>
      <c r="C58" s="6"/>
      <c r="D58" s="6"/>
      <c r="E58" s="6"/>
      <c r="F58" s="6"/>
      <c r="G58" s="333"/>
      <c r="H58" s="6"/>
      <c r="I58" s="6"/>
      <c r="J58" s="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3">
      <c r="A59" s="2"/>
      <c r="B59" s="2"/>
      <c r="C59" s="6"/>
      <c r="D59" s="6"/>
      <c r="E59" s="6"/>
      <c r="F59" s="6"/>
      <c r="G59" s="333"/>
      <c r="H59" s="6"/>
      <c r="I59" s="6"/>
      <c r="J59" s="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"/>
  <sheetViews>
    <sheetView tabSelected="1" workbookViewId="0">
      <pane ySplit="1" topLeftCell="A23" activePane="bottomLeft" state="frozen"/>
      <selection pane="bottomLeft" activeCell="J38" sqref="J38"/>
    </sheetView>
  </sheetViews>
  <sheetFormatPr defaultRowHeight="14.4" x14ac:dyDescent="0.3"/>
  <cols>
    <col min="1" max="2" width="3.5546875" style="72" bestFit="1" customWidth="1"/>
    <col min="3" max="3" width="42.109375" style="167" bestFit="1" customWidth="1"/>
    <col min="4" max="4" width="22" style="167" bestFit="1" customWidth="1"/>
    <col min="5" max="5" width="19.6640625" style="319" bestFit="1" customWidth="1"/>
    <col min="6" max="6" width="7.88671875" style="319" bestFit="1" customWidth="1"/>
    <col min="7" max="7" width="6.6640625" style="72" bestFit="1" customWidth="1"/>
    <col min="8" max="8" width="29.44140625" style="72" bestFit="1" customWidth="1"/>
    <col min="9" max="9" width="16.44140625" style="72" bestFit="1" customWidth="1"/>
    <col min="10" max="10" width="17.109375" style="73" bestFit="1" customWidth="1"/>
    <col min="11" max="11" width="11.33203125" style="72" bestFit="1" customWidth="1"/>
    <col min="12" max="12" width="4.109375" style="72" bestFit="1" customWidth="1"/>
    <col min="13" max="13" width="8.44140625" style="72" bestFit="1" customWidth="1"/>
    <col min="14" max="14" width="3.5546875" style="72" bestFit="1" customWidth="1"/>
    <col min="15" max="24" width="14.109375" style="72" bestFit="1" customWidth="1"/>
  </cols>
  <sheetData>
    <row r="1" spans="1:24" ht="19.5" customHeight="1" x14ac:dyDescent="0.3">
      <c r="A1" s="1" t="s">
        <v>0</v>
      </c>
      <c r="B1" s="2"/>
      <c r="C1" s="74"/>
      <c r="D1" s="74"/>
      <c r="E1" s="3"/>
      <c r="F1" s="3"/>
      <c r="G1" s="2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0.25" customHeight="1" x14ac:dyDescent="0.3">
      <c r="A2" s="4"/>
      <c r="B2" s="2"/>
      <c r="C2" s="74"/>
      <c r="D2" s="74"/>
      <c r="E2" s="3"/>
      <c r="F2" s="3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4.75" customHeight="1" x14ac:dyDescent="0.4">
      <c r="A3" s="2"/>
      <c r="B3" s="2"/>
      <c r="C3" s="9" t="s">
        <v>386</v>
      </c>
      <c r="D3" s="74"/>
      <c r="E3" s="3"/>
      <c r="F3" s="3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0.25" customHeight="1" x14ac:dyDescent="0.3">
      <c r="A4" s="2"/>
      <c r="B4" s="206"/>
      <c r="C4" s="95"/>
      <c r="D4" s="95"/>
      <c r="E4" s="300"/>
      <c r="F4" s="300"/>
      <c r="G4" s="95"/>
      <c r="H4" s="95"/>
      <c r="I4" s="95"/>
      <c r="J4" s="300"/>
      <c r="K4" s="95"/>
      <c r="L4" s="26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9.5" customHeight="1" x14ac:dyDescent="0.3">
      <c r="A5" s="2"/>
      <c r="B5" s="209"/>
      <c r="C5" s="210" t="s">
        <v>387</v>
      </c>
      <c r="D5" s="213"/>
      <c r="E5" s="246"/>
      <c r="F5" s="246"/>
      <c r="G5" s="213"/>
      <c r="H5" s="213"/>
      <c r="I5" s="213"/>
      <c r="J5" s="246"/>
      <c r="K5" s="213"/>
      <c r="L5" s="14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9.5" customHeight="1" x14ac:dyDescent="0.3">
      <c r="A6" s="2"/>
      <c r="B6" s="209"/>
      <c r="C6" s="210" t="s">
        <v>388</v>
      </c>
      <c r="D6" s="210" t="s">
        <v>389</v>
      </c>
      <c r="E6" s="212" t="s">
        <v>390</v>
      </c>
      <c r="F6" s="301"/>
      <c r="G6" s="213"/>
      <c r="H6" s="210"/>
      <c r="I6" s="210"/>
      <c r="J6" s="212"/>
      <c r="K6" s="213"/>
      <c r="L6" s="14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0.25" customHeight="1" x14ac:dyDescent="0.3">
      <c r="A7" s="2"/>
      <c r="B7" s="209"/>
      <c r="C7" s="210" t="s">
        <v>391</v>
      </c>
      <c r="D7" s="215"/>
      <c r="E7" s="302" t="s">
        <v>210</v>
      </c>
      <c r="F7" s="303">
        <f>VLOOKUP(E7,Kertoimet!B126:C130,2,FALSE)/1000*170</f>
        <v>0.255</v>
      </c>
      <c r="G7" s="213"/>
      <c r="H7" s="210" t="s">
        <v>392</v>
      </c>
      <c r="I7" s="210" t="s">
        <v>393</v>
      </c>
      <c r="J7" s="212" t="s">
        <v>327</v>
      </c>
      <c r="K7" s="213"/>
      <c r="L7" s="14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9.5" customHeight="1" x14ac:dyDescent="0.3">
      <c r="A8" s="2"/>
      <c r="B8" s="209"/>
      <c r="C8" s="213"/>
      <c r="D8" s="213"/>
      <c r="E8" s="302" t="s">
        <v>231</v>
      </c>
      <c r="F8" s="303">
        <f>VLOOKUP(E8,Kertoimet!B145:C148,2,FALSE)/1000*150</f>
        <v>0.75</v>
      </c>
      <c r="G8" s="213"/>
      <c r="H8" s="213" t="s">
        <v>394</v>
      </c>
      <c r="I8" s="223"/>
      <c r="J8" s="216">
        <f>(F7/170)*1000*I8</f>
        <v>0</v>
      </c>
      <c r="K8" s="213"/>
      <c r="L8" s="14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9.5" customHeight="1" x14ac:dyDescent="0.3">
      <c r="A9" s="2"/>
      <c r="B9" s="209"/>
      <c r="C9" s="213"/>
      <c r="D9" s="213"/>
      <c r="E9" s="302" t="s">
        <v>237</v>
      </c>
      <c r="F9" s="303">
        <f>VLOOKUP(E9,Kertoimet!B152:C153,2,FALSE)/1000*105</f>
        <v>0.33400500000000005</v>
      </c>
      <c r="G9" s="213"/>
      <c r="H9" s="213" t="s">
        <v>45</v>
      </c>
      <c r="I9" s="223"/>
      <c r="J9" s="216">
        <f>(F13/170)*I9*1000</f>
        <v>0</v>
      </c>
      <c r="K9" s="213"/>
      <c r="L9" s="14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9.5" customHeight="1" x14ac:dyDescent="0.3">
      <c r="A10" s="2"/>
      <c r="B10" s="209"/>
      <c r="C10" s="213"/>
      <c r="D10" s="213"/>
      <c r="E10" s="302" t="s">
        <v>395</v>
      </c>
      <c r="F10" s="301" t="str">
        <f>IF(E10="Ei muuta","0,00",VLOOKUP(E10,Kertoimet!B152:C153,2,FALSE)/1000*105)</f>
        <v>0,00</v>
      </c>
      <c r="G10" s="213"/>
      <c r="H10" s="213" t="s">
        <v>48</v>
      </c>
      <c r="I10" s="223"/>
      <c r="J10" s="216">
        <f>(F19/170)*I10*1000</f>
        <v>0</v>
      </c>
      <c r="K10" s="213"/>
      <c r="L10" s="14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1" customHeight="1" x14ac:dyDescent="0.3">
      <c r="A11" s="2"/>
      <c r="B11" s="209"/>
      <c r="C11" s="213"/>
      <c r="D11" s="219" t="s">
        <v>330</v>
      </c>
      <c r="E11" s="231">
        <f>D7*(F7+F8+F9+F10)</f>
        <v>0</v>
      </c>
      <c r="F11" s="212" t="s">
        <v>327</v>
      </c>
      <c r="G11" s="213"/>
      <c r="H11" s="213" t="s">
        <v>19</v>
      </c>
      <c r="I11" s="215"/>
      <c r="J11" s="218">
        <f>(F8/150+F14/150+F20/150)/3*I11*1000</f>
        <v>0</v>
      </c>
      <c r="K11" s="213"/>
      <c r="L11" s="14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9.5" customHeight="1" x14ac:dyDescent="0.3">
      <c r="A12" s="2"/>
      <c r="B12" s="209"/>
      <c r="C12" s="213"/>
      <c r="D12" s="210" t="s">
        <v>389</v>
      </c>
      <c r="E12" s="246"/>
      <c r="F12" s="301"/>
      <c r="G12" s="213"/>
      <c r="H12" s="213" t="s">
        <v>396</v>
      </c>
      <c r="I12" s="215"/>
      <c r="J12" s="218">
        <f>Kertoimet!C178/150*1000*I12</f>
        <v>0</v>
      </c>
      <c r="K12" s="213"/>
      <c r="L12" s="14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0.25" customHeight="1" x14ac:dyDescent="0.3">
      <c r="A13" s="2"/>
      <c r="B13" s="209"/>
      <c r="C13" s="210" t="s">
        <v>397</v>
      </c>
      <c r="D13" s="267"/>
      <c r="E13" s="302" t="s">
        <v>216</v>
      </c>
      <c r="F13" s="303">
        <f>VLOOKUP(E13,Kertoimet!B133:C136,2,FALSE)/1000*170</f>
        <v>0.20399999999999999</v>
      </c>
      <c r="G13" s="213"/>
      <c r="H13" s="213" t="s">
        <v>398</v>
      </c>
      <c r="I13" s="215"/>
      <c r="J13" s="218">
        <f>(Kertoimet!C156+Kertoimet!C157)/2*I13</f>
        <v>0</v>
      </c>
      <c r="K13" s="213"/>
      <c r="L13" s="14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0.25" customHeight="1" x14ac:dyDescent="0.3">
      <c r="A14" s="2"/>
      <c r="B14" s="209"/>
      <c r="C14" s="213"/>
      <c r="D14" s="213"/>
      <c r="E14" s="302" t="s">
        <v>232</v>
      </c>
      <c r="F14" s="303">
        <f>VLOOKUP(E14,Kertoimet!B145:C148,2,FALSE)/1000*150</f>
        <v>3.0000000000000002E-2</v>
      </c>
      <c r="G14" s="213"/>
      <c r="H14" s="213" t="s">
        <v>30</v>
      </c>
      <c r="I14" s="215"/>
      <c r="J14" s="218">
        <f>((Kertoimet!C164+Kertoimet!C172)/2)/150*1000*I14</f>
        <v>0</v>
      </c>
      <c r="K14" s="213"/>
      <c r="L14" s="14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21" customHeight="1" x14ac:dyDescent="0.3">
      <c r="A15" s="2"/>
      <c r="B15" s="209"/>
      <c r="C15" s="213"/>
      <c r="D15" s="213"/>
      <c r="E15" s="302" t="s">
        <v>237</v>
      </c>
      <c r="F15" s="303">
        <f>VLOOKUP(E15,Kertoimet!B152:C153,2,FALSE)/1000*105</f>
        <v>0.33400500000000005</v>
      </c>
      <c r="G15" s="213"/>
      <c r="H15" s="213"/>
      <c r="I15" s="219" t="s">
        <v>330</v>
      </c>
      <c r="J15" s="231">
        <f>SUM(J8:J14)</f>
        <v>0</v>
      </c>
      <c r="K15" s="210" t="s">
        <v>327</v>
      </c>
      <c r="L15" s="14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9.5" customHeight="1" x14ac:dyDescent="0.3">
      <c r="A16" s="2"/>
      <c r="B16" s="209"/>
      <c r="C16" s="213"/>
      <c r="D16" s="213"/>
      <c r="E16" s="302" t="s">
        <v>395</v>
      </c>
      <c r="F16" s="301" t="str">
        <f>IF(E16="Ei muuta","0,00",VLOOKUP(E16,Kertoimet!B152:C153,2,FALSE)/1000*105)</f>
        <v>0,00</v>
      </c>
      <c r="G16" s="213"/>
      <c r="H16" s="210" t="s">
        <v>399</v>
      </c>
      <c r="I16" s="213"/>
      <c r="J16" s="212"/>
      <c r="K16" s="213"/>
      <c r="L16" s="14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21" customHeight="1" x14ac:dyDescent="0.3">
      <c r="A17" s="2"/>
      <c r="B17" s="209"/>
      <c r="C17" s="213"/>
      <c r="D17" s="219" t="s">
        <v>330</v>
      </c>
      <c r="E17" s="231">
        <f>D13*(F13+F14+F15+F16)</f>
        <v>0</v>
      </c>
      <c r="F17" s="212" t="s">
        <v>327</v>
      </c>
      <c r="G17" s="213"/>
      <c r="H17" s="213" t="s">
        <v>400</v>
      </c>
      <c r="I17" s="210"/>
      <c r="J17" s="68"/>
      <c r="K17" s="213"/>
      <c r="L17" s="14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9.5" customHeight="1" x14ac:dyDescent="0.3">
      <c r="A18" s="2"/>
      <c r="B18" s="209"/>
      <c r="C18" s="213"/>
      <c r="D18" s="210" t="s">
        <v>389</v>
      </c>
      <c r="E18" s="246"/>
      <c r="F18" s="246"/>
      <c r="G18" s="213"/>
      <c r="H18" s="213"/>
      <c r="I18" s="210" t="s">
        <v>364</v>
      </c>
      <c r="J18" s="212" t="s">
        <v>401</v>
      </c>
      <c r="K18" s="213"/>
      <c r="L18" s="14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20.25" customHeight="1" x14ac:dyDescent="0.3">
      <c r="A19" s="2"/>
      <c r="B19" s="209"/>
      <c r="C19" s="210" t="s">
        <v>402</v>
      </c>
      <c r="D19" s="215"/>
      <c r="E19" s="302" t="s">
        <v>220</v>
      </c>
      <c r="F19" s="303">
        <f>VLOOKUP(E19,Kertoimet!B133:C136,2,FALSE)/1000*170</f>
        <v>0.34</v>
      </c>
      <c r="G19" s="213"/>
      <c r="H19" s="213" t="s">
        <v>43</v>
      </c>
      <c r="I19" s="100"/>
      <c r="J19" s="100"/>
      <c r="K19" s="213"/>
      <c r="L19" s="14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21" customHeight="1" x14ac:dyDescent="0.3">
      <c r="A20" s="6" t="s">
        <v>35</v>
      </c>
      <c r="B20" s="209"/>
      <c r="C20" s="213"/>
      <c r="D20" s="213"/>
      <c r="E20" s="302" t="s">
        <v>229</v>
      </c>
      <c r="F20" s="303">
        <f>VLOOKUP(E20,Kertoimet!B145:C148,2,FALSE)/1000*150</f>
        <v>5.1000000000000004E-3</v>
      </c>
      <c r="G20" s="213"/>
      <c r="H20" s="213"/>
      <c r="I20" s="219" t="s">
        <v>330</v>
      </c>
      <c r="J20" s="304">
        <f>IF(I19&lt;&gt;"",I19/J17*(F7+F8+F9+F10+Kertoimet!C178+1.5/1000*30),J19*(F7+F8+F9+F10+Kertoimet!C178+1.5/1000*30))</f>
        <v>0</v>
      </c>
      <c r="K20" s="210" t="s">
        <v>327</v>
      </c>
      <c r="L20" s="14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21" customHeight="1" x14ac:dyDescent="0.3">
      <c r="A21" s="2"/>
      <c r="B21" s="209"/>
      <c r="C21" s="213"/>
      <c r="D21" s="219" t="s">
        <v>330</v>
      </c>
      <c r="E21" s="231">
        <f>D19*(F19+F20)</f>
        <v>0</v>
      </c>
      <c r="F21" s="212" t="s">
        <v>327</v>
      </c>
      <c r="G21" s="213"/>
      <c r="H21" s="213"/>
      <c r="I21" s="213"/>
      <c r="J21" s="246"/>
      <c r="K21" s="213"/>
      <c r="L21" s="14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20.25" customHeight="1" x14ac:dyDescent="0.3">
      <c r="A22" s="2"/>
      <c r="B22" s="209"/>
      <c r="C22" s="213"/>
      <c r="D22" s="213"/>
      <c r="E22" s="221"/>
      <c r="F22" s="246"/>
      <c r="G22" s="213"/>
      <c r="H22" s="213" t="s">
        <v>45</v>
      </c>
      <c r="I22" s="100"/>
      <c r="J22" s="100"/>
      <c r="K22" s="213"/>
      <c r="L22" s="144"/>
      <c r="M22" s="2"/>
      <c r="N22" s="2"/>
      <c r="O22" s="2"/>
      <c r="P22" s="2"/>
      <c r="Q22" s="2"/>
      <c r="R22" s="2"/>
      <c r="S22" s="2"/>
      <c r="T22" s="2"/>
      <c r="U22" s="2"/>
      <c r="V22" s="51"/>
      <c r="W22" s="2"/>
      <c r="X22" s="2"/>
    </row>
    <row r="23" spans="1:24" ht="21" customHeight="1" x14ac:dyDescent="0.3">
      <c r="A23" s="2"/>
      <c r="B23" s="209"/>
      <c r="C23" s="210" t="s">
        <v>30</v>
      </c>
      <c r="D23" s="210" t="s">
        <v>389</v>
      </c>
      <c r="E23" s="212" t="s">
        <v>327</v>
      </c>
      <c r="F23" s="246"/>
      <c r="G23" s="213"/>
      <c r="H23" s="213"/>
      <c r="I23" s="219" t="s">
        <v>330</v>
      </c>
      <c r="J23" s="304">
        <f>IF(I22&lt;&gt;"",I22/J17*(F13+F14+F15+F16+Kertoimet!C178+1.5/1000*30),J22*(F13+F14+F15+F16+Kertoimet!C178+1.5/1000*30))</f>
        <v>0</v>
      </c>
      <c r="K23" s="213"/>
      <c r="L23" s="144"/>
      <c r="M23" s="2"/>
      <c r="N23" s="2"/>
      <c r="O23" s="2"/>
      <c r="P23" s="2"/>
      <c r="Q23" s="2"/>
      <c r="R23" s="2"/>
      <c r="S23" s="2"/>
      <c r="T23" s="2"/>
      <c r="U23" s="2"/>
      <c r="V23" s="51"/>
      <c r="W23" s="2"/>
      <c r="X23" s="2"/>
    </row>
    <row r="24" spans="1:24" ht="19.5" customHeight="1" x14ac:dyDescent="0.3">
      <c r="A24" s="2"/>
      <c r="B24" s="209"/>
      <c r="C24" s="213" t="s">
        <v>403</v>
      </c>
      <c r="D24" s="215"/>
      <c r="E24" s="218">
        <f>D24*Kertoimet!C172</f>
        <v>0</v>
      </c>
      <c r="F24" s="246"/>
      <c r="G24" s="213"/>
      <c r="H24" s="213"/>
      <c r="I24" s="213"/>
      <c r="J24" s="246"/>
      <c r="K24" s="213"/>
      <c r="L24" s="14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9.5" customHeight="1" x14ac:dyDescent="0.3">
      <c r="A25" s="2"/>
      <c r="B25" s="209"/>
      <c r="C25" s="213" t="s">
        <v>246</v>
      </c>
      <c r="D25" s="215"/>
      <c r="E25" s="218">
        <f>D25*Kertoimet!C164</f>
        <v>0</v>
      </c>
      <c r="F25" s="246"/>
      <c r="G25" s="213"/>
      <c r="H25" s="213" t="s">
        <v>48</v>
      </c>
      <c r="I25" s="100"/>
      <c r="J25" s="100"/>
      <c r="K25" s="213"/>
      <c r="L25" s="14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6" customHeight="1" x14ac:dyDescent="0.3">
      <c r="A26" s="2"/>
      <c r="B26" s="209"/>
      <c r="C26" s="213"/>
      <c r="D26" s="219" t="s">
        <v>330</v>
      </c>
      <c r="E26" s="305">
        <f>SUM(E24:E25)</f>
        <v>0</v>
      </c>
      <c r="F26" s="212" t="s">
        <v>327</v>
      </c>
      <c r="G26" s="213"/>
      <c r="H26" s="213"/>
      <c r="I26" s="219" t="s">
        <v>330</v>
      </c>
      <c r="J26" s="304">
        <f>IF(I25&lt;&gt;"",I25/J17*(F19+F20+Kertoimet!C178+1.5/1000*30),J25*(F19+F20+Kertoimet!C178+1.5/1000*30))</f>
        <v>0</v>
      </c>
      <c r="K26" s="213"/>
      <c r="L26" s="14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9.5" customHeight="1" x14ac:dyDescent="0.3">
      <c r="A27" s="2"/>
      <c r="B27" s="209"/>
      <c r="C27" s="213"/>
      <c r="D27" s="219"/>
      <c r="E27" s="306"/>
      <c r="F27" s="246"/>
      <c r="G27" s="213"/>
      <c r="H27" s="213"/>
      <c r="I27" s="213"/>
      <c r="J27" s="231">
        <f>SUM(J20+J23+J26)</f>
        <v>0</v>
      </c>
      <c r="K27" s="213"/>
      <c r="L27" s="14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9.5" customHeight="1" x14ac:dyDescent="0.3">
      <c r="A28" s="2"/>
      <c r="B28" s="209"/>
      <c r="C28" s="210" t="s">
        <v>32</v>
      </c>
      <c r="D28" s="210" t="s">
        <v>389</v>
      </c>
      <c r="E28" s="212" t="s">
        <v>327</v>
      </c>
      <c r="F28" s="246"/>
      <c r="G28" s="213"/>
      <c r="H28" s="210" t="s">
        <v>404</v>
      </c>
      <c r="I28" s="213"/>
      <c r="J28" s="246"/>
      <c r="K28" s="213"/>
      <c r="L28" s="14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9.5" customHeight="1" x14ac:dyDescent="0.3">
      <c r="A29" s="2"/>
      <c r="B29" s="209"/>
      <c r="C29" s="213" t="s">
        <v>242</v>
      </c>
      <c r="D29" s="307"/>
      <c r="E29" s="218">
        <f>D29*Kertoimet!C156/1000*30</f>
        <v>0</v>
      </c>
      <c r="F29" s="246"/>
      <c r="G29" s="213"/>
      <c r="H29" s="213"/>
      <c r="I29" s="210" t="s">
        <v>389</v>
      </c>
      <c r="J29" s="212" t="s">
        <v>327</v>
      </c>
      <c r="K29" s="213"/>
      <c r="L29" s="14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9.5" customHeight="1" x14ac:dyDescent="0.3">
      <c r="A30" s="2"/>
      <c r="B30" s="209"/>
      <c r="C30" s="213" t="s">
        <v>243</v>
      </c>
      <c r="D30" s="308"/>
      <c r="E30" s="218">
        <f>D30*Kertoimet!C157/1000*30</f>
        <v>0</v>
      </c>
      <c r="F30" s="246"/>
      <c r="G30" s="213"/>
      <c r="H30" s="213" t="s">
        <v>173</v>
      </c>
      <c r="I30" s="215"/>
      <c r="J30" s="218">
        <f>IF(Kertoimet!D58&lt;&gt;"",Kertoimet!C58*Kertoimet!C82*I30,Kertoimet!C56*Kertoimet!C82*I30)</f>
        <v>0</v>
      </c>
      <c r="K30" s="213"/>
      <c r="L30" s="14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9.5" customHeight="1" x14ac:dyDescent="0.3">
      <c r="A31" s="2"/>
      <c r="B31" s="209"/>
      <c r="C31" s="213" t="s">
        <v>396</v>
      </c>
      <c r="D31" s="307"/>
      <c r="E31" s="218">
        <f>D31*Kertoimet!C178</f>
        <v>0</v>
      </c>
      <c r="F31" s="246"/>
      <c r="G31" s="213"/>
      <c r="H31" s="213" t="s">
        <v>175</v>
      </c>
      <c r="I31" s="215"/>
      <c r="J31" s="218">
        <f>IF(Kertoimet!D58&lt;&gt;"",Kertoimet!C58*Kertoimet!C83*I31,Kertoimet!C56*Kertoimet!C83*I31)</f>
        <v>0</v>
      </c>
      <c r="K31" s="213"/>
      <c r="L31" s="14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9.5" customHeight="1" x14ac:dyDescent="0.3">
      <c r="A32" s="2"/>
      <c r="B32" s="209"/>
      <c r="C32" s="213"/>
      <c r="D32" s="219" t="s">
        <v>330</v>
      </c>
      <c r="E32" s="231">
        <f>SUM(E29:E31)</f>
        <v>0</v>
      </c>
      <c r="F32" s="212" t="s">
        <v>327</v>
      </c>
      <c r="G32" s="213"/>
      <c r="H32" s="213"/>
      <c r="I32" s="219" t="s">
        <v>330</v>
      </c>
      <c r="J32" s="231">
        <f>SUM(J30+J31)</f>
        <v>0</v>
      </c>
      <c r="K32" s="210" t="s">
        <v>327</v>
      </c>
      <c r="L32" s="14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9.5" customHeight="1" x14ac:dyDescent="0.3">
      <c r="A33" s="2"/>
      <c r="B33" s="209"/>
      <c r="C33" s="213"/>
      <c r="D33" s="213"/>
      <c r="E33" s="246"/>
      <c r="F33" s="246"/>
      <c r="G33" s="213"/>
      <c r="H33" s="213"/>
      <c r="I33" s="213"/>
      <c r="J33" s="246"/>
      <c r="K33" s="213"/>
      <c r="L33" s="144"/>
      <c r="M33" s="6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9.5" customHeight="1" x14ac:dyDescent="0.35">
      <c r="A34" s="2"/>
      <c r="B34" s="209"/>
      <c r="C34" s="74"/>
      <c r="D34" s="74"/>
      <c r="E34" s="3"/>
      <c r="F34" s="309"/>
      <c r="G34" s="2"/>
      <c r="H34" s="2"/>
      <c r="I34" s="2"/>
      <c r="J34" s="310" t="s">
        <v>405</v>
      </c>
      <c r="K34" s="6"/>
      <c r="L34" s="31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9.5" customHeight="1" x14ac:dyDescent="0.35">
      <c r="A35" s="2"/>
      <c r="B35" s="277"/>
      <c r="C35" s="253" t="s">
        <v>406</v>
      </c>
      <c r="D35" s="254"/>
      <c r="E35" s="312"/>
      <c r="F35" s="312"/>
      <c r="G35" s="254"/>
      <c r="H35" s="254"/>
      <c r="I35" s="254"/>
      <c r="J35" s="255">
        <f>J32</f>
        <v>0</v>
      </c>
      <c r="K35" s="256" t="s">
        <v>407</v>
      </c>
      <c r="L35" s="31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9.5" customHeight="1" x14ac:dyDescent="0.35">
      <c r="A36" s="2"/>
      <c r="B36" s="277"/>
      <c r="C36" s="253" t="s">
        <v>408</v>
      </c>
      <c r="D36" s="254"/>
      <c r="E36" s="312"/>
      <c r="F36" s="312"/>
      <c r="G36" s="254"/>
      <c r="H36" s="254"/>
      <c r="I36" s="254"/>
      <c r="J36" s="255">
        <f>J15</f>
        <v>0</v>
      </c>
      <c r="K36" s="256" t="s">
        <v>25</v>
      </c>
      <c r="L36" s="31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9.5" customHeight="1" x14ac:dyDescent="0.35">
      <c r="A37" s="2"/>
      <c r="B37" s="277"/>
      <c r="C37" s="253" t="s">
        <v>409</v>
      </c>
      <c r="D37" s="254"/>
      <c r="E37" s="312"/>
      <c r="F37" s="312"/>
      <c r="G37" s="254"/>
      <c r="H37" s="254"/>
      <c r="I37" s="254"/>
      <c r="J37" s="255">
        <f>J27</f>
        <v>0</v>
      </c>
      <c r="K37" s="256" t="s">
        <v>25</v>
      </c>
      <c r="L37" s="31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9.5" customHeight="1" x14ac:dyDescent="0.35">
      <c r="A38" s="2"/>
      <c r="B38" s="277"/>
      <c r="C38" s="253" t="s">
        <v>16</v>
      </c>
      <c r="D38" s="254"/>
      <c r="E38" s="312"/>
      <c r="F38" s="312"/>
      <c r="G38" s="254"/>
      <c r="H38" s="254"/>
      <c r="I38" s="254"/>
      <c r="J38" s="255">
        <f>E11+E17+E21+E26+E32</f>
        <v>0</v>
      </c>
      <c r="K38" s="256" t="s">
        <v>25</v>
      </c>
      <c r="L38" s="31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9.5" customHeight="1" x14ac:dyDescent="0.3">
      <c r="A39" s="2"/>
      <c r="B39" s="5"/>
      <c r="C39" s="74"/>
      <c r="D39" s="74"/>
      <c r="E39" s="3"/>
      <c r="F39" s="3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9.5" customHeight="1" x14ac:dyDescent="0.3">
      <c r="A40" s="2"/>
      <c r="B40" s="2"/>
      <c r="C40" s="74"/>
      <c r="D40" s="74"/>
      <c r="E40" s="3"/>
      <c r="F40" s="3"/>
      <c r="G40" s="2"/>
      <c r="H40" s="2"/>
      <c r="I40" s="2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9.5" customHeight="1" x14ac:dyDescent="0.4">
      <c r="A41" s="6"/>
      <c r="B41" s="2"/>
      <c r="C41" s="9" t="s">
        <v>410</v>
      </c>
      <c r="D41" s="74"/>
      <c r="E41" s="3"/>
      <c r="F41" s="3"/>
      <c r="G41" s="2"/>
      <c r="H41" s="2"/>
      <c r="I41" s="2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9.5" customHeight="1" x14ac:dyDescent="0.3">
      <c r="A42" s="6"/>
      <c r="B42" s="206"/>
      <c r="C42" s="95"/>
      <c r="D42" s="95"/>
      <c r="E42" s="300"/>
      <c r="F42" s="300"/>
      <c r="G42" s="95"/>
      <c r="H42" s="95"/>
      <c r="I42" s="95"/>
      <c r="J42" s="300"/>
      <c r="K42" s="95"/>
      <c r="L42" s="263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9.5" customHeight="1" x14ac:dyDescent="0.3">
      <c r="A43" s="6"/>
      <c r="B43" s="209"/>
      <c r="C43" s="210" t="s">
        <v>411</v>
      </c>
      <c r="D43" s="210" t="s">
        <v>389</v>
      </c>
      <c r="E43" s="212" t="s">
        <v>327</v>
      </c>
      <c r="F43" s="246"/>
      <c r="G43" s="213"/>
      <c r="H43" s="210" t="s">
        <v>18</v>
      </c>
      <c r="I43" s="210" t="s">
        <v>412</v>
      </c>
      <c r="J43" s="212" t="s">
        <v>327</v>
      </c>
      <c r="K43" s="210"/>
      <c r="L43" s="144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9.5" customHeight="1" x14ac:dyDescent="0.3">
      <c r="A44" s="6"/>
      <c r="B44" s="209"/>
      <c r="C44" s="213" t="s">
        <v>388</v>
      </c>
      <c r="D44" s="215"/>
      <c r="E44" s="218" t="str">
        <f>IF(D44&lt;&gt;"",(J55+J62+J67)*D44,"0,00")</f>
        <v>0,00</v>
      </c>
      <c r="F44" s="246"/>
      <c r="G44" s="213"/>
      <c r="H44" s="213" t="s">
        <v>210</v>
      </c>
      <c r="I44" s="314"/>
      <c r="J44" s="218">
        <f>I44*((Kertoimet!C127/1000)*170)</f>
        <v>0</v>
      </c>
      <c r="K44" s="213"/>
      <c r="L44" s="144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9.5" customHeight="1" x14ac:dyDescent="0.3">
      <c r="A45" s="6"/>
      <c r="B45" s="209"/>
      <c r="C45" s="213"/>
      <c r="D45" s="219" t="s">
        <v>330</v>
      </c>
      <c r="E45" s="231">
        <f>SUM(E44:E44)</f>
        <v>0</v>
      </c>
      <c r="F45" s="212" t="s">
        <v>327</v>
      </c>
      <c r="G45" s="213"/>
      <c r="H45" s="213" t="s">
        <v>209</v>
      </c>
      <c r="I45" s="215"/>
      <c r="J45" s="218">
        <f>I45*((Kertoimet!C126/1000)*170)</f>
        <v>0</v>
      </c>
      <c r="K45" s="213"/>
      <c r="L45" s="144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9.5" customHeight="1" x14ac:dyDescent="0.3">
      <c r="A46" s="6"/>
      <c r="B46" s="209"/>
      <c r="C46" s="213"/>
      <c r="D46" s="213"/>
      <c r="E46" s="221"/>
      <c r="F46" s="246"/>
      <c r="G46" s="213"/>
      <c r="H46" s="213" t="s">
        <v>212</v>
      </c>
      <c r="I46" s="215"/>
      <c r="J46" s="218">
        <f>I46*((Kertoimet!C129/1000)*170)</f>
        <v>0</v>
      </c>
      <c r="K46" s="213"/>
      <c r="L46" s="144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9.5" customHeight="1" x14ac:dyDescent="0.3">
      <c r="A47" s="6"/>
      <c r="B47" s="209"/>
      <c r="C47" s="210" t="s">
        <v>413</v>
      </c>
      <c r="D47" s="210" t="s">
        <v>389</v>
      </c>
      <c r="E47" s="212" t="s">
        <v>327</v>
      </c>
      <c r="F47" s="246"/>
      <c r="G47" s="213"/>
      <c r="H47" s="213" t="s">
        <v>211</v>
      </c>
      <c r="I47" s="215"/>
      <c r="J47" s="218">
        <f>I47*((Kertoimet!C128/1000)*170)</f>
        <v>0</v>
      </c>
      <c r="K47" s="213"/>
      <c r="L47" s="144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9.5" customHeight="1" x14ac:dyDescent="0.3">
      <c r="A48" s="6"/>
      <c r="B48" s="209"/>
      <c r="C48" s="213" t="s">
        <v>414</v>
      </c>
      <c r="D48" s="215"/>
      <c r="E48" s="218">
        <f>D48*0</f>
        <v>0</v>
      </c>
      <c r="F48" s="246"/>
      <c r="G48" s="213"/>
      <c r="H48" s="213" t="s">
        <v>213</v>
      </c>
      <c r="I48" s="215"/>
      <c r="J48" s="218">
        <f>I48*(Kertoimet!C130/1000*170)</f>
        <v>0</v>
      </c>
      <c r="K48" s="213"/>
      <c r="L48" s="144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9.5" customHeight="1" x14ac:dyDescent="0.3">
      <c r="A49" s="6"/>
      <c r="B49" s="209"/>
      <c r="C49" s="213" t="s">
        <v>224</v>
      </c>
      <c r="D49" s="215"/>
      <c r="E49" s="216">
        <f>D49*((Kertoimet!C140/1000)*170)</f>
        <v>0</v>
      </c>
      <c r="F49" s="246"/>
      <c r="G49" s="213"/>
      <c r="H49" s="213" t="s">
        <v>216</v>
      </c>
      <c r="I49" s="215"/>
      <c r="J49" s="218">
        <f>I49*(Kertoimet!C133/1000*170)</f>
        <v>0</v>
      </c>
      <c r="K49" s="210"/>
      <c r="L49" s="144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6" customHeight="1" x14ac:dyDescent="0.3">
      <c r="A50" s="6"/>
      <c r="B50" s="209"/>
      <c r="C50" s="213" t="s">
        <v>415</v>
      </c>
      <c r="D50" s="215"/>
      <c r="E50" s="216">
        <f>D50*((Kertoimet!C139/1000)*170)</f>
        <v>0</v>
      </c>
      <c r="F50" s="246"/>
      <c r="G50" s="213"/>
      <c r="H50" s="213" t="s">
        <v>218</v>
      </c>
      <c r="I50" s="239"/>
      <c r="J50" s="218">
        <f>I50*(Kertoimet!C134/1000*170)</f>
        <v>0</v>
      </c>
      <c r="K50" s="213"/>
      <c r="L50" s="144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9.5" customHeight="1" x14ac:dyDescent="0.3">
      <c r="A51" s="6"/>
      <c r="B51" s="209"/>
      <c r="C51" s="213" t="s">
        <v>226</v>
      </c>
      <c r="D51" s="206"/>
      <c r="E51" s="218">
        <f>D51*((Kertoimet!C141/1000)*170)</f>
        <v>0</v>
      </c>
      <c r="F51" s="246"/>
      <c r="G51" s="213"/>
      <c r="H51" s="213" t="s">
        <v>220</v>
      </c>
      <c r="I51" s="239"/>
      <c r="J51" s="218">
        <f>I51*(Kertoimet!C145/1000*170)</f>
        <v>0</v>
      </c>
      <c r="K51" s="213"/>
      <c r="L51" s="144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9.5" customHeight="1" x14ac:dyDescent="0.3">
      <c r="A52" s="6"/>
      <c r="B52" s="209"/>
      <c r="C52" s="213" t="s">
        <v>228</v>
      </c>
      <c r="D52" s="225"/>
      <c r="E52" s="218">
        <f>D52*((Kertoimet!C142/1000)*170)</f>
        <v>0</v>
      </c>
      <c r="F52" s="246"/>
      <c r="G52" s="213"/>
      <c r="H52" s="213" t="s">
        <v>221</v>
      </c>
      <c r="I52" s="215"/>
      <c r="J52" s="218">
        <f>I52*(Kertoimet!C136/1000*170)</f>
        <v>0</v>
      </c>
      <c r="K52" s="213"/>
      <c r="L52" s="144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9.5" customHeight="1" x14ac:dyDescent="0.3">
      <c r="A53" s="6"/>
      <c r="B53" s="209"/>
      <c r="C53" s="210"/>
      <c r="D53" s="219" t="s">
        <v>330</v>
      </c>
      <c r="E53" s="231">
        <f>SUM(E48:E52)</f>
        <v>0</v>
      </c>
      <c r="F53" s="212" t="s">
        <v>327</v>
      </c>
      <c r="G53" s="213"/>
      <c r="H53" s="213" t="s">
        <v>236</v>
      </c>
      <c r="I53" s="267"/>
      <c r="J53" s="218">
        <f>I53*(Kertoimet!C169/1000*60)</f>
        <v>0</v>
      </c>
      <c r="K53" s="213"/>
      <c r="L53" s="144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9.5" customHeight="1" x14ac:dyDescent="0.3">
      <c r="A54" s="6"/>
      <c r="B54" s="209"/>
      <c r="C54" s="210"/>
      <c r="D54" s="210"/>
      <c r="E54" s="221"/>
      <c r="F54" s="212"/>
      <c r="G54" s="213"/>
      <c r="H54" s="213" t="s">
        <v>237</v>
      </c>
      <c r="I54" s="315"/>
      <c r="J54" s="240">
        <f>I54*(Kertoimet!C1514/1000*100)</f>
        <v>0</v>
      </c>
      <c r="K54" s="213"/>
      <c r="L54" s="144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9.5" customHeight="1" x14ac:dyDescent="0.3">
      <c r="A55" s="6"/>
      <c r="B55" s="209"/>
      <c r="C55" s="210" t="s">
        <v>20</v>
      </c>
      <c r="D55" s="210" t="s">
        <v>389</v>
      </c>
      <c r="E55" s="212" t="s">
        <v>327</v>
      </c>
      <c r="F55" s="246"/>
      <c r="G55" s="213"/>
      <c r="H55" s="213"/>
      <c r="I55" s="219" t="s">
        <v>330</v>
      </c>
      <c r="J55" s="231">
        <f>SUM(J44:J54)</f>
        <v>0</v>
      </c>
      <c r="K55" s="210" t="s">
        <v>327</v>
      </c>
      <c r="L55" s="144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9.5" customHeight="1" x14ac:dyDescent="0.3">
      <c r="A56" s="6"/>
      <c r="B56" s="209"/>
      <c r="C56" s="213" t="s">
        <v>242</v>
      </c>
      <c r="D56" s="215"/>
      <c r="E56" s="218">
        <f>D56*((Kertoimet!C156/1000)*30)</f>
        <v>0</v>
      </c>
      <c r="F56" s="246"/>
      <c r="G56" s="213"/>
      <c r="H56" s="213"/>
      <c r="I56" s="213"/>
      <c r="J56" s="246"/>
      <c r="K56" s="213"/>
      <c r="L56" s="144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9.5" customHeight="1" x14ac:dyDescent="0.3">
      <c r="A57" s="6"/>
      <c r="B57" s="209"/>
      <c r="C57" s="213" t="s">
        <v>243</v>
      </c>
      <c r="D57" s="215"/>
      <c r="E57" s="218">
        <f>D57*((Kertoimet!C157/1000)*30)</f>
        <v>0</v>
      </c>
      <c r="F57" s="246"/>
      <c r="G57" s="213"/>
      <c r="H57" s="210" t="s">
        <v>19</v>
      </c>
      <c r="I57" s="210" t="s">
        <v>412</v>
      </c>
      <c r="J57" s="212" t="s">
        <v>327</v>
      </c>
      <c r="K57" s="213"/>
      <c r="L57" s="144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9.5" customHeight="1" x14ac:dyDescent="0.3">
      <c r="A58" s="6"/>
      <c r="B58" s="209"/>
      <c r="C58" s="213" t="s">
        <v>396</v>
      </c>
      <c r="D58" s="215"/>
      <c r="E58" s="218">
        <f>D58*Kertoimet!C178</f>
        <v>0</v>
      </c>
      <c r="F58" s="246"/>
      <c r="G58" s="213"/>
      <c r="H58" s="213" t="s">
        <v>232</v>
      </c>
      <c r="I58" s="267"/>
      <c r="J58" s="218">
        <f>I58*(Kertoimet!C147/1000*150)</f>
        <v>0</v>
      </c>
      <c r="K58" s="213"/>
      <c r="L58" s="144"/>
      <c r="M58" s="6"/>
      <c r="N58" s="2"/>
      <c r="O58" s="6"/>
      <c r="P58" s="2"/>
      <c r="Q58" s="2"/>
      <c r="R58" s="2"/>
      <c r="S58" s="2"/>
      <c r="T58" s="2"/>
      <c r="U58" s="2"/>
      <c r="V58" s="2"/>
      <c r="W58" s="2"/>
      <c r="X58" s="2"/>
    </row>
    <row r="59" spans="1:24" ht="19.5" customHeight="1" x14ac:dyDescent="0.3">
      <c r="A59" s="6"/>
      <c r="B59" s="209"/>
      <c r="C59" s="213"/>
      <c r="D59" s="219" t="s">
        <v>330</v>
      </c>
      <c r="E59" s="231">
        <f>SUM(E56:E58)</f>
        <v>0</v>
      </c>
      <c r="F59" s="212" t="s">
        <v>327</v>
      </c>
      <c r="G59" s="213"/>
      <c r="H59" s="213" t="s">
        <v>231</v>
      </c>
      <c r="I59" s="267"/>
      <c r="J59" s="218">
        <f>I59*(Kertoimet!C146/1000*100)</f>
        <v>0</v>
      </c>
      <c r="K59" s="213"/>
      <c r="L59" s="144"/>
      <c r="M59" s="6"/>
      <c r="N59" s="2"/>
      <c r="O59" s="6"/>
      <c r="P59" s="2"/>
      <c r="Q59" s="2"/>
      <c r="R59" s="2"/>
      <c r="S59" s="2"/>
      <c r="T59" s="2"/>
      <c r="U59" s="2"/>
      <c r="V59" s="2"/>
      <c r="W59" s="2"/>
      <c r="X59" s="2"/>
    </row>
    <row r="60" spans="1:24" ht="19.5" customHeight="1" x14ac:dyDescent="0.3">
      <c r="A60" s="6"/>
      <c r="B60" s="209"/>
      <c r="C60" s="213"/>
      <c r="D60" s="219"/>
      <c r="E60" s="221"/>
      <c r="F60" s="246"/>
      <c r="G60" s="213"/>
      <c r="H60" s="213" t="s">
        <v>229</v>
      </c>
      <c r="I60" s="267"/>
      <c r="J60" s="218">
        <f>I60*(Kertoimet!C145/1000*120)</f>
        <v>0</v>
      </c>
      <c r="K60" s="213"/>
      <c r="L60" s="144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9.5" customHeight="1" x14ac:dyDescent="0.3">
      <c r="A61" s="6"/>
      <c r="B61" s="209"/>
      <c r="C61" s="210" t="s">
        <v>32</v>
      </c>
      <c r="D61" s="210" t="s">
        <v>416</v>
      </c>
      <c r="E61" s="212" t="s">
        <v>327</v>
      </c>
      <c r="F61" s="246"/>
      <c r="G61" s="213"/>
      <c r="H61" s="213" t="s">
        <v>233</v>
      </c>
      <c r="I61" s="267"/>
      <c r="J61" s="218">
        <f>I61*(Kertoimet!C148/1000*150)</f>
        <v>0</v>
      </c>
      <c r="K61" s="213"/>
      <c r="L61" s="144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9.5" customHeight="1" x14ac:dyDescent="0.3">
      <c r="A62" s="6"/>
      <c r="B62" s="209"/>
      <c r="C62" s="213" t="s">
        <v>417</v>
      </c>
      <c r="D62" s="215" t="s">
        <v>418</v>
      </c>
      <c r="E62" s="231">
        <f>IF(D62="En yhtään","0,00",IF(D62="Yli puoli lautasta",(E45+E53+E59)/1.5,((E45+E53+E59)/2.5)))</f>
        <v>0</v>
      </c>
      <c r="F62" s="246"/>
      <c r="G62" s="213"/>
      <c r="H62" s="213"/>
      <c r="I62" s="219" t="s">
        <v>330</v>
      </c>
      <c r="J62" s="231">
        <f>SUM(J58:J61)</f>
        <v>0</v>
      </c>
      <c r="K62" s="210" t="s">
        <v>327</v>
      </c>
      <c r="L62" s="144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9.5" customHeight="1" x14ac:dyDescent="0.3">
      <c r="A63" s="6"/>
      <c r="B63" s="209"/>
      <c r="C63" s="213"/>
      <c r="D63" s="213"/>
      <c r="E63" s="246"/>
      <c r="F63" s="246"/>
      <c r="G63" s="213"/>
      <c r="H63" s="213"/>
      <c r="I63" s="213"/>
      <c r="J63" s="246"/>
      <c r="K63" s="213"/>
      <c r="L63" s="144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9.5" customHeight="1" x14ac:dyDescent="0.3">
      <c r="A64" s="6"/>
      <c r="B64" s="209"/>
      <c r="C64" s="213"/>
      <c r="D64" s="213"/>
      <c r="E64" s="246"/>
      <c r="F64" s="246"/>
      <c r="G64" s="213"/>
      <c r="H64" s="210" t="s">
        <v>30</v>
      </c>
      <c r="I64" s="210" t="s">
        <v>412</v>
      </c>
      <c r="J64" s="212" t="s">
        <v>327</v>
      </c>
      <c r="K64" s="213"/>
      <c r="L64" s="144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9.5" customHeight="1" x14ac:dyDescent="0.3">
      <c r="A65" s="6"/>
      <c r="B65" s="209"/>
      <c r="C65" s="213"/>
      <c r="D65" s="213"/>
      <c r="E65" s="246"/>
      <c r="F65" s="246"/>
      <c r="G65" s="213"/>
      <c r="H65" s="213" t="s">
        <v>251</v>
      </c>
      <c r="I65" s="215"/>
      <c r="J65" s="218">
        <f>I65*Kertoimet!C172</f>
        <v>0</v>
      </c>
      <c r="K65" s="213"/>
      <c r="L65" s="144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9.5" customHeight="1" x14ac:dyDescent="0.3">
      <c r="A66" s="6"/>
      <c r="B66" s="209"/>
      <c r="C66" s="213"/>
      <c r="D66" s="213"/>
      <c r="E66" s="246"/>
      <c r="F66" s="246"/>
      <c r="G66" s="213"/>
      <c r="H66" s="213" t="s">
        <v>246</v>
      </c>
      <c r="I66" s="215"/>
      <c r="J66" s="218">
        <f>I66*Kertoimet!C164</f>
        <v>0</v>
      </c>
      <c r="K66" s="213"/>
      <c r="L66" s="144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9.5" customHeight="1" x14ac:dyDescent="0.3">
      <c r="A67" s="6"/>
      <c r="B67" s="209"/>
      <c r="C67" s="213"/>
      <c r="D67" s="213"/>
      <c r="E67" s="246"/>
      <c r="F67" s="246"/>
      <c r="G67" s="213"/>
      <c r="H67" s="213"/>
      <c r="I67" s="219" t="s">
        <v>330</v>
      </c>
      <c r="J67" s="220">
        <f>SUM(J65:J66)</f>
        <v>0</v>
      </c>
      <c r="K67" s="210" t="s">
        <v>327</v>
      </c>
      <c r="L67" s="144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9.5" customHeight="1" x14ac:dyDescent="0.3">
      <c r="A68" s="6"/>
      <c r="B68" s="209"/>
      <c r="C68" s="213"/>
      <c r="D68" s="213"/>
      <c r="E68" s="246"/>
      <c r="F68" s="246"/>
      <c r="G68" s="213"/>
      <c r="H68" s="213"/>
      <c r="I68" s="219"/>
      <c r="J68" s="221"/>
      <c r="K68" s="213"/>
      <c r="L68" s="14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9.5" customHeight="1" x14ac:dyDescent="0.35">
      <c r="A69" s="6"/>
      <c r="B69" s="209"/>
      <c r="C69" s="248"/>
      <c r="D69" s="248"/>
      <c r="E69" s="316"/>
      <c r="F69" s="316"/>
      <c r="G69" s="248"/>
      <c r="H69" s="248"/>
      <c r="I69" s="248"/>
      <c r="J69" s="249" t="s">
        <v>349</v>
      </c>
      <c r="K69" s="248"/>
      <c r="L69" s="14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9.5" customHeight="1" x14ac:dyDescent="0.35">
      <c r="A70" s="6"/>
      <c r="B70" s="277"/>
      <c r="C70" s="253" t="s">
        <v>419</v>
      </c>
      <c r="D70" s="254"/>
      <c r="E70" s="312"/>
      <c r="F70" s="255"/>
      <c r="G70" s="254"/>
      <c r="H70" s="254"/>
      <c r="I70" s="254"/>
      <c r="J70" s="255">
        <f>SUM(E45+E53+E59+E62)</f>
        <v>0</v>
      </c>
      <c r="K70" s="256" t="s">
        <v>407</v>
      </c>
      <c r="L70" s="31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9.5" customHeight="1" x14ac:dyDescent="0.3">
      <c r="A71" s="6"/>
      <c r="B71" s="6"/>
      <c r="C71" s="6"/>
      <c r="D71" s="6"/>
      <c r="E71" s="7"/>
      <c r="F71" s="7"/>
      <c r="G71" s="6"/>
      <c r="H71" s="6"/>
      <c r="I71" s="6"/>
      <c r="J71" s="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9.5" customHeight="1" x14ac:dyDescent="0.3">
      <c r="A72" s="2"/>
      <c r="B72" s="2"/>
      <c r="C72" s="74"/>
      <c r="D72" s="74"/>
      <c r="E72" s="3"/>
      <c r="F72" s="3"/>
      <c r="G72" s="2"/>
      <c r="H72" s="2"/>
      <c r="I72" s="2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9.5" customHeight="1" x14ac:dyDescent="0.3">
      <c r="A73" s="2"/>
      <c r="B73" s="2"/>
      <c r="C73" s="6"/>
      <c r="D73" s="6"/>
      <c r="E73" s="7"/>
      <c r="F73" s="46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9.5" customHeight="1" x14ac:dyDescent="0.3">
      <c r="A74" s="2"/>
      <c r="B74" s="2"/>
      <c r="C74" s="6"/>
      <c r="D74" s="6"/>
      <c r="E74" s="7"/>
      <c r="F74" s="46"/>
      <c r="G74" s="2"/>
      <c r="H74" s="2"/>
      <c r="I74" s="2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9.5" customHeight="1" x14ac:dyDescent="0.3">
      <c r="A75" s="2"/>
      <c r="B75" s="2"/>
      <c r="C75" s="6"/>
      <c r="D75" s="6"/>
      <c r="E75" s="7"/>
      <c r="F75" s="46"/>
      <c r="G75" s="2"/>
      <c r="H75" s="2"/>
      <c r="I75" s="2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9.5" customHeight="1" x14ac:dyDescent="0.3">
      <c r="A76" s="2"/>
      <c r="B76" s="2"/>
      <c r="C76" s="6"/>
      <c r="D76" s="6"/>
      <c r="E76" s="7"/>
      <c r="F76" s="46"/>
      <c r="G76" s="2"/>
      <c r="H76" s="2"/>
      <c r="I76" s="2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9.5" customHeight="1" x14ac:dyDescent="0.3">
      <c r="A77" s="2"/>
      <c r="B77" s="2"/>
      <c r="C77" s="6"/>
      <c r="D77" s="6"/>
      <c r="E77" s="7"/>
      <c r="F77" s="46"/>
      <c r="G77" s="2"/>
      <c r="H77" s="2"/>
      <c r="I77" s="2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9.5" customHeight="1" x14ac:dyDescent="0.3">
      <c r="A78" s="2"/>
      <c r="B78" s="2"/>
      <c r="C78" s="6"/>
      <c r="D78" s="6"/>
      <c r="E78" s="7"/>
      <c r="F78" s="46"/>
      <c r="G78" s="2"/>
      <c r="H78" s="2"/>
      <c r="I78" s="2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9.5" customHeight="1" x14ac:dyDescent="0.3">
      <c r="A79" s="2"/>
      <c r="B79" s="2"/>
      <c r="C79" s="6"/>
      <c r="D79" s="6"/>
      <c r="E79" s="7"/>
      <c r="F79" s="46"/>
      <c r="G79" s="2"/>
      <c r="H79" s="2"/>
      <c r="I79" s="2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9.5" customHeight="1" x14ac:dyDescent="0.3">
      <c r="A80" s="2"/>
      <c r="B80" s="2"/>
      <c r="C80" s="6"/>
      <c r="D80" s="6"/>
      <c r="E80" s="7"/>
      <c r="F80" s="46"/>
      <c r="G80" s="2"/>
      <c r="H80" s="2"/>
      <c r="I80" s="2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9.5" customHeight="1" x14ac:dyDescent="0.3">
      <c r="A81" s="2"/>
      <c r="B81" s="2"/>
      <c r="C81" s="6"/>
      <c r="D81" s="6"/>
      <c r="E81" s="7"/>
      <c r="F81" s="46"/>
      <c r="G81" s="2"/>
      <c r="H81" s="2"/>
      <c r="I81" s="2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9.5" customHeight="1" x14ac:dyDescent="0.3">
      <c r="A82" s="2"/>
      <c r="B82" s="2"/>
      <c r="C82" s="6"/>
      <c r="D82" s="6"/>
      <c r="E82" s="7"/>
      <c r="F82" s="46"/>
      <c r="G82" s="2"/>
      <c r="H82" s="2"/>
      <c r="I82" s="2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9.5" customHeight="1" x14ac:dyDescent="0.3">
      <c r="A83" s="2"/>
      <c r="B83" s="2"/>
      <c r="C83" s="6"/>
      <c r="D83" s="6"/>
      <c r="E83" s="7"/>
      <c r="F83" s="7"/>
      <c r="G83" s="2"/>
      <c r="H83" s="2"/>
      <c r="I83" s="2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9.5" customHeight="1" x14ac:dyDescent="0.3">
      <c r="A84" s="2"/>
      <c r="B84" s="2"/>
      <c r="C84" s="6"/>
      <c r="D84" s="6"/>
      <c r="E84" s="7"/>
      <c r="F84" s="46"/>
      <c r="G84" s="2"/>
      <c r="H84" s="2"/>
      <c r="I84" s="2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9.5" customHeight="1" x14ac:dyDescent="0.3">
      <c r="A85" s="2"/>
      <c r="B85" s="2"/>
      <c r="C85" s="6"/>
      <c r="D85" s="6"/>
      <c r="E85" s="7"/>
      <c r="F85" s="46"/>
      <c r="G85" s="2"/>
      <c r="H85" s="2"/>
      <c r="I85" s="2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9.5" customHeight="1" x14ac:dyDescent="0.3">
      <c r="A86" s="2"/>
      <c r="B86" s="2"/>
      <c r="C86" s="6"/>
      <c r="D86" s="6"/>
      <c r="E86" s="7"/>
      <c r="F86" s="46"/>
      <c r="G86" s="2"/>
      <c r="H86" s="2"/>
      <c r="I86" s="2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9.5" customHeight="1" x14ac:dyDescent="0.3">
      <c r="A87" s="2"/>
      <c r="B87" s="2"/>
      <c r="C87" s="6"/>
      <c r="D87" s="6"/>
      <c r="E87" s="7"/>
      <c r="F87" s="46"/>
      <c r="G87" s="2"/>
      <c r="H87" s="2"/>
      <c r="I87" s="2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9.5" customHeight="1" x14ac:dyDescent="0.3">
      <c r="A88" s="2"/>
      <c r="B88" s="2"/>
      <c r="C88" s="6"/>
      <c r="D88" s="6"/>
      <c r="E88" s="7"/>
      <c r="F88" s="46"/>
      <c r="G88" s="2"/>
      <c r="H88" s="2"/>
      <c r="I88" s="2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9.5" customHeight="1" x14ac:dyDescent="0.3">
      <c r="A89" s="2"/>
      <c r="B89" s="2"/>
      <c r="C89" s="6"/>
      <c r="D89" s="6"/>
      <c r="E89" s="7"/>
      <c r="F89" s="46"/>
      <c r="G89" s="2"/>
      <c r="H89" s="2"/>
      <c r="I89" s="2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9.5" customHeight="1" x14ac:dyDescent="0.3">
      <c r="A90" s="2"/>
      <c r="B90" s="2"/>
      <c r="C90" s="184"/>
      <c r="D90" s="184"/>
      <c r="E90" s="318"/>
      <c r="F90" s="318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9.5" customHeight="1" x14ac:dyDescent="0.3">
      <c r="A91" s="2"/>
      <c r="B91" s="2"/>
      <c r="C91" s="184"/>
      <c r="D91" s="184"/>
      <c r="E91" s="318"/>
      <c r="F91" s="202"/>
      <c r="G91" s="2"/>
      <c r="H91" s="2"/>
      <c r="I91" s="2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9.5" customHeight="1" x14ac:dyDescent="0.3">
      <c r="A92" s="2"/>
      <c r="B92" s="2"/>
      <c r="C92" s="184"/>
      <c r="D92" s="184"/>
      <c r="E92" s="318"/>
      <c r="F92" s="202"/>
      <c r="G92" s="2"/>
      <c r="H92" s="2"/>
      <c r="I92" s="2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9.5" customHeight="1" x14ac:dyDescent="0.3">
      <c r="A93" s="2"/>
      <c r="B93" s="2"/>
      <c r="C93" s="184"/>
      <c r="D93" s="184"/>
      <c r="E93" s="318"/>
      <c r="F93" s="202"/>
      <c r="G93" s="2"/>
      <c r="H93" s="2"/>
      <c r="I93" s="2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9.5" customHeight="1" x14ac:dyDescent="0.3">
      <c r="A94" s="2"/>
      <c r="B94" s="2"/>
      <c r="C94" s="184"/>
      <c r="D94" s="184"/>
      <c r="E94" s="318"/>
      <c r="F94" s="318"/>
      <c r="G94" s="2"/>
      <c r="H94" s="2"/>
      <c r="I94" s="2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9.5" customHeight="1" x14ac:dyDescent="0.3">
      <c r="A95" s="2"/>
      <c r="B95" s="2"/>
      <c r="C95" s="184"/>
      <c r="D95" s="184"/>
      <c r="E95" s="318"/>
      <c r="F95" s="202"/>
      <c r="G95" s="2"/>
      <c r="H95" s="2"/>
      <c r="I95" s="2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9.5" customHeight="1" x14ac:dyDescent="0.3">
      <c r="A96" s="2"/>
      <c r="B96" s="2"/>
      <c r="C96" s="184"/>
      <c r="D96" s="184"/>
      <c r="E96" s="318"/>
      <c r="F96" s="202"/>
      <c r="G96" s="2"/>
      <c r="H96" s="2"/>
      <c r="I96" s="2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9.5" customHeight="1" x14ac:dyDescent="0.3">
      <c r="A97" s="2"/>
      <c r="B97" s="2"/>
      <c r="C97" s="184"/>
      <c r="D97" s="184"/>
      <c r="E97" s="318"/>
      <c r="F97" s="202"/>
      <c r="G97" s="2"/>
      <c r="H97" s="2"/>
      <c r="I97" s="2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9.5" customHeight="1" x14ac:dyDescent="0.3">
      <c r="A98" s="2"/>
      <c r="B98" s="2"/>
      <c r="C98" s="184"/>
      <c r="D98" s="184"/>
      <c r="E98" s="318"/>
      <c r="F98" s="318"/>
      <c r="G98" s="2"/>
      <c r="H98" s="2"/>
      <c r="I98" s="2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9.5" customHeight="1" x14ac:dyDescent="0.3">
      <c r="A99" s="2"/>
      <c r="B99" s="2"/>
      <c r="C99" s="184"/>
      <c r="D99" s="184"/>
      <c r="E99" s="318"/>
      <c r="F99" s="202"/>
      <c r="G99" s="2"/>
      <c r="H99" s="2"/>
      <c r="I99" s="2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9.5" customHeight="1" x14ac:dyDescent="0.3">
      <c r="A100" s="2"/>
      <c r="B100" s="2"/>
      <c r="C100" s="184"/>
      <c r="D100" s="184"/>
      <c r="E100" s="318"/>
      <c r="F100" s="202"/>
      <c r="G100" s="2"/>
      <c r="H100" s="2"/>
      <c r="I100" s="2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P27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6" style="72" bestFit="1" customWidth="1"/>
    <col min="2" max="2" width="3.33203125" style="72" bestFit="1" customWidth="1"/>
    <col min="3" max="3" width="28.44140625" style="72" bestFit="1" customWidth="1"/>
    <col min="4" max="4" width="4.6640625" style="72" bestFit="1" customWidth="1"/>
    <col min="5" max="5" width="22.33203125" style="72" bestFit="1" customWidth="1"/>
    <col min="6" max="6" width="14" style="299" bestFit="1" customWidth="1"/>
    <col min="7" max="7" width="14.44140625" style="72" bestFit="1" customWidth="1"/>
    <col min="8" max="8" width="4.6640625" style="72" bestFit="1" customWidth="1"/>
    <col min="9" max="42" width="14.109375" style="72" bestFit="1" customWidth="1"/>
  </cols>
  <sheetData>
    <row r="1" spans="1:42" ht="19.5" customHeight="1" x14ac:dyDescent="0.3">
      <c r="A1" s="1" t="s">
        <v>0</v>
      </c>
      <c r="B1" s="2"/>
      <c r="C1" s="2"/>
      <c r="D1" s="2"/>
      <c r="E1" s="2"/>
      <c r="F1" s="17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16.350000000000001" customHeight="1" x14ac:dyDescent="0.3">
      <c r="A2" s="2"/>
      <c r="B2" s="2"/>
      <c r="C2" s="2"/>
      <c r="D2" s="2"/>
      <c r="E2" s="2"/>
      <c r="F2" s="17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21" customHeight="1" x14ac:dyDescent="0.4">
      <c r="A3" s="2"/>
      <c r="B3" s="2"/>
      <c r="C3" s="9" t="s">
        <v>354</v>
      </c>
      <c r="D3" s="8"/>
      <c r="E3" s="6"/>
      <c r="F3" s="261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9.5" customHeight="1" x14ac:dyDescent="0.3">
      <c r="A4" s="2"/>
      <c r="B4" s="206"/>
      <c r="C4" s="111"/>
      <c r="D4" s="111"/>
      <c r="E4" s="95"/>
      <c r="F4" s="262"/>
      <c r="G4" s="95"/>
      <c r="H4" s="26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4.4" customHeight="1" x14ac:dyDescent="0.3">
      <c r="A5" s="2"/>
      <c r="B5" s="209"/>
      <c r="C5" s="210" t="s">
        <v>355</v>
      </c>
      <c r="D5" s="210"/>
      <c r="E5" s="213"/>
      <c r="F5" s="264"/>
      <c r="G5" s="213"/>
      <c r="H5" s="14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9.5" customHeight="1" x14ac:dyDescent="0.3">
      <c r="A6" s="2"/>
      <c r="B6" s="209"/>
      <c r="C6" s="213" t="s">
        <v>356</v>
      </c>
      <c r="D6" s="213"/>
      <c r="E6" s="265"/>
      <c r="F6" s="264"/>
      <c r="G6" s="213"/>
      <c r="H6" s="144"/>
      <c r="I6" s="2"/>
      <c r="J6" s="5"/>
      <c r="K6" s="5"/>
      <c r="L6" s="5"/>
      <c r="M6" s="5"/>
      <c r="N6" s="5"/>
      <c r="O6" s="5"/>
      <c r="P6" s="5"/>
      <c r="Q6" s="5"/>
      <c r="R6" s="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6"/>
    </row>
    <row r="7" spans="1:42" ht="19.5" customHeight="1" x14ac:dyDescent="0.3">
      <c r="A7" s="2"/>
      <c r="B7" s="209"/>
      <c r="C7" s="213"/>
      <c r="D7" s="213"/>
      <c r="E7" s="210"/>
      <c r="F7" s="264"/>
      <c r="G7" s="213"/>
      <c r="H7" s="144"/>
      <c r="I7" s="2"/>
      <c r="J7" s="5"/>
      <c r="K7" s="5"/>
      <c r="L7" s="5"/>
      <c r="M7" s="5"/>
      <c r="N7" s="5"/>
      <c r="O7" s="5"/>
      <c r="P7" s="5"/>
      <c r="Q7" s="5"/>
      <c r="R7" s="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6"/>
    </row>
    <row r="8" spans="1:42" ht="19.5" customHeight="1" x14ac:dyDescent="0.3">
      <c r="A8" s="2"/>
      <c r="B8" s="209"/>
      <c r="C8" s="210" t="s">
        <v>37</v>
      </c>
      <c r="D8" s="210"/>
      <c r="E8" s="210" t="s">
        <v>357</v>
      </c>
      <c r="F8" s="266" t="s">
        <v>327</v>
      </c>
      <c r="G8" s="210"/>
      <c r="H8" s="144"/>
      <c r="I8" s="2"/>
      <c r="J8" s="5"/>
      <c r="K8" s="5"/>
      <c r="L8" s="5"/>
      <c r="M8" s="5"/>
      <c r="N8" s="5"/>
      <c r="O8" s="5"/>
      <c r="P8" s="5"/>
      <c r="Q8" s="5"/>
      <c r="R8" s="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6"/>
    </row>
    <row r="9" spans="1:42" ht="19.5" customHeight="1" x14ac:dyDescent="0.3">
      <c r="A9" s="2"/>
      <c r="B9" s="209"/>
      <c r="C9" s="213" t="s">
        <v>38</v>
      </c>
      <c r="D9" s="213"/>
      <c r="E9" s="267"/>
      <c r="F9" s="218">
        <f>E9*Kertoimet!C7</f>
        <v>0</v>
      </c>
      <c r="G9" s="213"/>
      <c r="H9" s="14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6"/>
    </row>
    <row r="10" spans="1:42" ht="19.5" customHeight="1" x14ac:dyDescent="0.3">
      <c r="A10" s="2"/>
      <c r="B10" s="209"/>
      <c r="C10" s="213" t="s">
        <v>39</v>
      </c>
      <c r="D10" s="213"/>
      <c r="E10" s="267"/>
      <c r="F10" s="218">
        <f>E10*Kertoimet!C8</f>
        <v>0</v>
      </c>
      <c r="G10" s="213"/>
      <c r="H10" s="14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6"/>
    </row>
    <row r="11" spans="1:42" ht="19.5" customHeight="1" x14ac:dyDescent="0.3">
      <c r="A11" s="2"/>
      <c r="B11" s="209"/>
      <c r="C11" s="213" t="s">
        <v>41</v>
      </c>
      <c r="D11" s="213"/>
      <c r="E11" s="267"/>
      <c r="F11" s="218">
        <f>E11*Kertoimet!C9</f>
        <v>0</v>
      </c>
      <c r="G11" s="213"/>
      <c r="H11" s="14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6"/>
    </row>
    <row r="12" spans="1:42" ht="19.5" customHeight="1" x14ac:dyDescent="0.3">
      <c r="A12" s="2"/>
      <c r="B12" s="209"/>
      <c r="C12" s="213" t="s">
        <v>42</v>
      </c>
      <c r="D12" s="213"/>
      <c r="E12" s="267"/>
      <c r="F12" s="218">
        <f>E12*Kertoimet!C10</f>
        <v>0</v>
      </c>
      <c r="G12" s="213"/>
      <c r="H12" s="14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6"/>
    </row>
    <row r="13" spans="1:42" ht="19.5" customHeight="1" x14ac:dyDescent="0.3">
      <c r="A13" s="2"/>
      <c r="B13" s="209"/>
      <c r="C13" s="213"/>
      <c r="D13" s="213"/>
      <c r="E13" s="219" t="s">
        <v>330</v>
      </c>
      <c r="F13" s="231">
        <f>SUM(F9:F12)</f>
        <v>0</v>
      </c>
      <c r="G13" s="210" t="s">
        <v>327</v>
      </c>
      <c r="H13" s="14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9.5" customHeight="1" x14ac:dyDescent="0.3">
      <c r="A14" s="2"/>
      <c r="B14" s="209"/>
      <c r="C14" s="213"/>
      <c r="D14" s="213"/>
      <c r="E14" s="268"/>
      <c r="F14" s="264"/>
      <c r="G14" s="210"/>
      <c r="H14" s="14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9.5" customHeight="1" x14ac:dyDescent="0.3">
      <c r="A15" s="2"/>
      <c r="B15" s="209"/>
      <c r="C15" s="210" t="s">
        <v>358</v>
      </c>
      <c r="D15" s="210"/>
      <c r="E15" s="210" t="s">
        <v>357</v>
      </c>
      <c r="F15" s="266" t="s">
        <v>327</v>
      </c>
      <c r="G15" s="213"/>
      <c r="H15" s="14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9.5" customHeight="1" x14ac:dyDescent="0.3">
      <c r="A16" s="2"/>
      <c r="B16" s="209"/>
      <c r="C16" s="213" t="s">
        <v>359</v>
      </c>
      <c r="D16" s="213"/>
      <c r="E16" s="215"/>
      <c r="F16" s="218">
        <f>E16*Kertoimet!C38</f>
        <v>0</v>
      </c>
      <c r="G16" s="213"/>
      <c r="H16" s="14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9.5" customHeight="1" x14ac:dyDescent="0.3">
      <c r="A17" s="2"/>
      <c r="B17" s="209"/>
      <c r="C17" s="213" t="s">
        <v>360</v>
      </c>
      <c r="D17" s="213"/>
      <c r="E17" s="215"/>
      <c r="F17" s="218">
        <f>E17*Kertoimet!C35</f>
        <v>0</v>
      </c>
      <c r="G17" s="213"/>
      <c r="H17" s="14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9.5" customHeight="1" x14ac:dyDescent="0.3">
      <c r="A18" s="2"/>
      <c r="B18" s="209"/>
      <c r="C18" s="213" t="s">
        <v>361</v>
      </c>
      <c r="D18" s="213"/>
      <c r="E18" s="267"/>
      <c r="F18" s="218">
        <f>E18*Kertoimet!C37</f>
        <v>0</v>
      </c>
      <c r="G18" s="213"/>
      <c r="H18" s="14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9.5" customHeight="1" x14ac:dyDescent="0.3">
      <c r="A19" s="2"/>
      <c r="B19" s="209"/>
      <c r="C19" s="213" t="s">
        <v>362</v>
      </c>
      <c r="D19" s="213"/>
      <c r="E19" s="267"/>
      <c r="F19" s="218">
        <f>E19*Kertoimet!C36</f>
        <v>0</v>
      </c>
      <c r="G19" s="213"/>
      <c r="H19" s="14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9.5" customHeight="1" x14ac:dyDescent="0.3">
      <c r="A20" s="2"/>
      <c r="B20" s="209"/>
      <c r="C20" s="213" t="s">
        <v>133</v>
      </c>
      <c r="D20" s="213"/>
      <c r="E20" s="267"/>
      <c r="F20" s="218">
        <f>E20*Kertoimet!C39</f>
        <v>0</v>
      </c>
      <c r="G20" s="213"/>
      <c r="H20" s="14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2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9.5" customHeight="1" x14ac:dyDescent="0.3">
      <c r="A21" s="2"/>
      <c r="B21" s="209"/>
      <c r="C21" s="213" t="s">
        <v>134</v>
      </c>
      <c r="D21" s="213"/>
      <c r="E21" s="267"/>
      <c r="F21" s="218">
        <f>E21*Kertoimet!C40</f>
        <v>0</v>
      </c>
      <c r="G21" s="213"/>
      <c r="H21" s="14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9.5" customHeight="1" x14ac:dyDescent="0.3">
      <c r="A22" s="2"/>
      <c r="B22" s="209"/>
      <c r="C22" s="213"/>
      <c r="D22" s="213"/>
      <c r="E22" s="219" t="s">
        <v>330</v>
      </c>
      <c r="F22" s="231">
        <f>SUM(F16:F19)</f>
        <v>0</v>
      </c>
      <c r="G22" s="210" t="s">
        <v>327</v>
      </c>
      <c r="H22" s="14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9.5" customHeight="1" x14ac:dyDescent="0.3">
      <c r="A23" s="2"/>
      <c r="B23" s="209"/>
      <c r="C23" s="210" t="s">
        <v>363</v>
      </c>
      <c r="D23" s="210"/>
      <c r="E23" s="210" t="s">
        <v>364</v>
      </c>
      <c r="F23" s="266"/>
      <c r="G23" s="210"/>
      <c r="H23" s="14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9.5" customHeight="1" x14ac:dyDescent="0.3">
      <c r="A24" s="2"/>
      <c r="B24" s="209"/>
      <c r="C24" s="213" t="s">
        <v>365</v>
      </c>
      <c r="D24" s="213"/>
      <c r="E24" s="215"/>
      <c r="F24" s="218">
        <f>E24*Kertoimet!C43</f>
        <v>0</v>
      </c>
      <c r="G24" s="213"/>
      <c r="H24" s="14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9.5" customHeight="1" x14ac:dyDescent="0.3">
      <c r="A25" s="2"/>
      <c r="B25" s="209"/>
      <c r="C25" s="213" t="s">
        <v>366</v>
      </c>
      <c r="D25" s="213"/>
      <c r="E25" s="267"/>
      <c r="F25" s="218">
        <f>E25*Kertoimet!C42</f>
        <v>0</v>
      </c>
      <c r="G25" s="213"/>
      <c r="H25" s="14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9.5" customHeight="1" x14ac:dyDescent="0.3">
      <c r="A26" s="2"/>
      <c r="B26" s="209"/>
      <c r="C26" s="213"/>
      <c r="D26" s="213"/>
      <c r="E26" s="219" t="s">
        <v>330</v>
      </c>
      <c r="F26" s="231">
        <f>SUM(F24+F25)</f>
        <v>0</v>
      </c>
      <c r="G26" s="210" t="s">
        <v>327</v>
      </c>
      <c r="H26" s="14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9.5" customHeight="1" x14ac:dyDescent="0.3">
      <c r="A27" s="2"/>
      <c r="B27" s="209"/>
      <c r="C27" s="213"/>
      <c r="D27" s="213"/>
      <c r="E27" s="210"/>
      <c r="F27" s="221"/>
      <c r="G27" s="210"/>
      <c r="H27" s="14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9.5" customHeight="1" x14ac:dyDescent="0.3">
      <c r="A28" s="2"/>
      <c r="B28" s="209"/>
      <c r="C28" s="210" t="s">
        <v>50</v>
      </c>
      <c r="D28" s="210"/>
      <c r="E28" s="210" t="s">
        <v>367</v>
      </c>
      <c r="F28" s="266" t="s">
        <v>327</v>
      </c>
      <c r="G28" s="210"/>
      <c r="H28" s="14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9.5" customHeight="1" x14ac:dyDescent="0.3">
      <c r="A29" s="2"/>
      <c r="B29" s="209"/>
      <c r="C29" s="213" t="s">
        <v>368</v>
      </c>
      <c r="D29" s="213"/>
      <c r="E29" s="215"/>
      <c r="F29" s="218">
        <f>E29*Kertoimet!C13</f>
        <v>0</v>
      </c>
      <c r="G29" s="213"/>
      <c r="H29" s="14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9.5" customHeight="1" x14ac:dyDescent="0.3">
      <c r="A30" s="2"/>
      <c r="B30" s="209"/>
      <c r="C30" s="213" t="s">
        <v>102</v>
      </c>
      <c r="D30" s="213"/>
      <c r="E30" s="215"/>
      <c r="F30" s="218">
        <f>E30*Kertoimet!C14</f>
        <v>0</v>
      </c>
      <c r="G30" s="213"/>
      <c r="H30" s="14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9.5" customHeight="1" x14ac:dyDescent="0.3">
      <c r="A31" s="2"/>
      <c r="B31" s="209"/>
      <c r="C31" s="213" t="s">
        <v>103</v>
      </c>
      <c r="D31" s="213"/>
      <c r="E31" s="215"/>
      <c r="F31" s="218">
        <f>E31*Kertoimet!C15</f>
        <v>0</v>
      </c>
      <c r="G31" s="213"/>
      <c r="H31" s="14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9.5" customHeight="1" x14ac:dyDescent="0.3">
      <c r="A32" s="2"/>
      <c r="B32" s="209"/>
      <c r="C32" s="213" t="s">
        <v>104</v>
      </c>
      <c r="D32" s="213"/>
      <c r="E32" s="215"/>
      <c r="F32" s="218">
        <f>E32*Kertoimet!C16</f>
        <v>0</v>
      </c>
      <c r="G32" s="213"/>
      <c r="H32" s="14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9.5" customHeight="1" x14ac:dyDescent="0.3">
      <c r="A33" s="2"/>
      <c r="B33" s="209"/>
      <c r="C33" s="213" t="s">
        <v>105</v>
      </c>
      <c r="D33" s="213"/>
      <c r="E33" s="215"/>
      <c r="F33" s="218">
        <f>E33*Kertoimet!C17</f>
        <v>0</v>
      </c>
      <c r="G33" s="213"/>
      <c r="H33" s="144"/>
      <c r="I33" s="2"/>
      <c r="J33" s="22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9.5" customHeight="1" x14ac:dyDescent="0.3">
      <c r="A34" s="2"/>
      <c r="B34" s="209"/>
      <c r="C34" s="213" t="s">
        <v>107</v>
      </c>
      <c r="D34" s="213"/>
      <c r="E34" s="215"/>
      <c r="F34" s="218">
        <f>E34*Kertoimet!C18</f>
        <v>0</v>
      </c>
      <c r="G34" s="213"/>
      <c r="H34" s="1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9.5" customHeight="1" x14ac:dyDescent="0.3">
      <c r="A35" s="2"/>
      <c r="B35" s="209"/>
      <c r="C35" s="213" t="s">
        <v>110</v>
      </c>
      <c r="D35" s="213"/>
      <c r="E35" s="215"/>
      <c r="F35" s="218">
        <f>E35*Kertoimet!C19</f>
        <v>0</v>
      </c>
      <c r="G35" s="213"/>
      <c r="H35" s="1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9.5" customHeight="1" x14ac:dyDescent="0.3">
      <c r="A36" s="2"/>
      <c r="B36" s="209"/>
      <c r="C36" s="213" t="s">
        <v>112</v>
      </c>
      <c r="D36" s="213"/>
      <c r="E36" s="215"/>
      <c r="F36" s="218">
        <f>E36*Kertoimet!C20</f>
        <v>0</v>
      </c>
      <c r="G36" s="213"/>
      <c r="H36" s="1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9.5" customHeight="1" x14ac:dyDescent="0.3">
      <c r="A37" s="2"/>
      <c r="B37" s="209"/>
      <c r="C37" s="213"/>
      <c r="D37" s="213"/>
      <c r="E37" s="219" t="s">
        <v>330</v>
      </c>
      <c r="F37" s="231">
        <f>SUM(F29:F36)</f>
        <v>0</v>
      </c>
      <c r="G37" s="210" t="s">
        <v>327</v>
      </c>
      <c r="H37" s="1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9.5" customHeight="1" x14ac:dyDescent="0.3">
      <c r="A38" s="2"/>
      <c r="B38" s="209"/>
      <c r="C38" s="213"/>
      <c r="D38" s="213"/>
      <c r="E38" s="268"/>
      <c r="F38" s="264"/>
      <c r="G38" s="213"/>
      <c r="H38" s="1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9.5" customHeight="1" x14ac:dyDescent="0.3">
      <c r="A39" s="2"/>
      <c r="B39" s="209"/>
      <c r="C39" s="210" t="s">
        <v>32</v>
      </c>
      <c r="D39" s="210"/>
      <c r="E39" s="210" t="s">
        <v>367</v>
      </c>
      <c r="F39" s="266" t="s">
        <v>327</v>
      </c>
      <c r="G39" s="210"/>
      <c r="H39" s="14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4.4" customHeight="1" x14ac:dyDescent="0.3">
      <c r="A40" s="2"/>
      <c r="B40" s="209"/>
      <c r="C40" s="213" t="s">
        <v>51</v>
      </c>
      <c r="D40" s="213"/>
      <c r="E40" s="267"/>
      <c r="F40" s="216">
        <f>E40*Kertoimet!C48</f>
        <v>0</v>
      </c>
      <c r="G40" s="210"/>
      <c r="H40" s="14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9.5" customHeight="1" x14ac:dyDescent="0.3">
      <c r="A41" s="2"/>
      <c r="B41" s="209"/>
      <c r="C41" s="213"/>
      <c r="D41" s="213"/>
      <c r="E41" s="210" t="s">
        <v>364</v>
      </c>
      <c r="F41" s="242"/>
      <c r="G41" s="210"/>
      <c r="H41" s="144"/>
      <c r="I41" s="2"/>
      <c r="J41" s="2"/>
      <c r="K41" s="26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9.5" customHeight="1" x14ac:dyDescent="0.3">
      <c r="A42" s="2"/>
      <c r="B42" s="209"/>
      <c r="C42" s="213" t="s">
        <v>44</v>
      </c>
      <c r="D42" s="213"/>
      <c r="E42" s="267"/>
      <c r="F42" s="240">
        <f>E42*Kertoimet!C49</f>
        <v>0</v>
      </c>
      <c r="G42" s="210"/>
      <c r="H42" s="144"/>
      <c r="I42" s="2"/>
      <c r="J42" s="2"/>
      <c r="K42" s="222"/>
      <c r="L42" s="2"/>
      <c r="M42" s="2"/>
      <c r="N42" s="2"/>
      <c r="O42" s="2"/>
      <c r="P42" s="2"/>
      <c r="Q42" s="2"/>
      <c r="R42" s="2"/>
      <c r="S42" s="2"/>
      <c r="T42" s="2"/>
      <c r="U42" s="2"/>
      <c r="V42" s="8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5" customHeight="1" x14ac:dyDescent="0.3">
      <c r="A43" s="2"/>
      <c r="B43" s="209"/>
      <c r="C43" s="213" t="s">
        <v>52</v>
      </c>
      <c r="D43" s="213"/>
      <c r="E43" s="267"/>
      <c r="F43" s="218">
        <f>E43*Kertoimet!C50</f>
        <v>0</v>
      </c>
      <c r="G43" s="210"/>
      <c r="H43" s="14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6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8" customHeight="1" x14ac:dyDescent="0.3">
      <c r="A44" s="2"/>
      <c r="B44" s="209"/>
      <c r="C44" s="213"/>
      <c r="D44" s="213"/>
      <c r="E44" s="219" t="s">
        <v>330</v>
      </c>
      <c r="F44" s="231">
        <f>SUM(F40:F43)</f>
        <v>0</v>
      </c>
      <c r="G44" s="210" t="s">
        <v>327</v>
      </c>
      <c r="H44" s="1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8" customHeight="1" x14ac:dyDescent="0.3">
      <c r="A45" s="2"/>
      <c r="B45" s="209"/>
      <c r="C45" s="213"/>
      <c r="D45" s="213"/>
      <c r="E45" s="213"/>
      <c r="F45" s="221"/>
      <c r="G45" s="210"/>
      <c r="H45" s="14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6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6.95" customHeight="1" x14ac:dyDescent="0.35">
      <c r="A46" s="2"/>
      <c r="B46" s="209"/>
      <c r="C46" s="248"/>
      <c r="D46" s="248"/>
      <c r="E46" s="22"/>
      <c r="F46" s="270" t="s">
        <v>349</v>
      </c>
      <c r="G46" s="2"/>
      <c r="H46" s="27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8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9.2" customHeight="1" x14ac:dyDescent="0.35">
      <c r="A47" s="2"/>
      <c r="B47" s="272"/>
      <c r="C47" s="273" t="s">
        <v>369</v>
      </c>
      <c r="D47" s="273"/>
      <c r="E47" s="274"/>
      <c r="F47" s="275">
        <f>SUM(F26+F22+F37+F13+F44)</f>
        <v>0</v>
      </c>
      <c r="G47" s="256" t="s">
        <v>25</v>
      </c>
      <c r="H47" s="27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84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8.600000000000001" customHeight="1" x14ac:dyDescent="0.35">
      <c r="A48" s="2"/>
      <c r="B48" s="277"/>
      <c r="C48" s="253" t="s">
        <v>370</v>
      </c>
      <c r="D48" s="253"/>
      <c r="E48" s="254"/>
      <c r="F48" s="278" t="str">
        <f>IF(E6&lt;&gt;"",F47/E6,"0,00")</f>
        <v>0,00</v>
      </c>
      <c r="G48" s="256" t="s">
        <v>25</v>
      </c>
      <c r="H48" s="27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9.5" customHeight="1" x14ac:dyDescent="0.3">
      <c r="A49" s="6"/>
      <c r="B49" s="6"/>
      <c r="C49" s="6"/>
      <c r="D49" s="6"/>
      <c r="E49" s="6"/>
      <c r="F49" s="261"/>
      <c r="G49" s="6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9.5" customHeight="1" x14ac:dyDescent="0.4">
      <c r="A50" s="2"/>
      <c r="B50" s="2"/>
      <c r="C50" s="9" t="s">
        <v>371</v>
      </c>
      <c r="D50" s="280"/>
      <c r="E50" s="2"/>
      <c r="F50" s="17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9.5" customHeight="1" x14ac:dyDescent="0.3">
      <c r="A51" s="2"/>
      <c r="B51" s="206"/>
      <c r="C51" s="95"/>
      <c r="D51" s="95"/>
      <c r="E51" s="95"/>
      <c r="F51" s="262"/>
      <c r="G51" s="95"/>
      <c r="H51" s="26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9.5" customHeight="1" x14ac:dyDescent="0.3">
      <c r="A52" s="2"/>
      <c r="B52" s="209"/>
      <c r="C52" s="210" t="s">
        <v>372</v>
      </c>
      <c r="D52" s="210"/>
      <c r="E52" s="213"/>
      <c r="F52" s="264"/>
      <c r="G52" s="213"/>
      <c r="H52" s="144"/>
      <c r="I52" s="2"/>
      <c r="J52" s="5"/>
      <c r="K52" s="5"/>
      <c r="L52" s="5"/>
      <c r="M52" s="5"/>
      <c r="N52" s="5"/>
      <c r="O52" s="5"/>
      <c r="P52" s="5"/>
      <c r="Q52" s="5"/>
      <c r="R52" s="5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9.5" customHeight="1" x14ac:dyDescent="0.3">
      <c r="A53" s="6"/>
      <c r="B53" s="209"/>
      <c r="C53" s="213" t="s">
        <v>373</v>
      </c>
      <c r="D53" s="213"/>
      <c r="E53" s="215"/>
      <c r="F53" s="264"/>
      <c r="G53" s="213"/>
      <c r="H53" s="144"/>
      <c r="I53" s="2"/>
      <c r="J53" s="2"/>
      <c r="K53" s="6"/>
      <c r="L53" s="8"/>
      <c r="M53" s="8"/>
      <c r="N53" s="8"/>
      <c r="O53" s="6"/>
      <c r="P53" s="6"/>
      <c r="Q53" s="6"/>
      <c r="R53" s="6"/>
      <c r="S53" s="6"/>
      <c r="T53" s="6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9.5" customHeight="1" x14ac:dyDescent="0.3">
      <c r="A54" s="6"/>
      <c r="B54" s="209"/>
      <c r="C54" s="210" t="s">
        <v>374</v>
      </c>
      <c r="D54" s="210"/>
      <c r="E54" s="210" t="s">
        <v>375</v>
      </c>
      <c r="F54" s="266" t="s">
        <v>327</v>
      </c>
      <c r="G54" s="213"/>
      <c r="H54" s="144"/>
      <c r="I54" s="2"/>
      <c r="J54" s="2"/>
      <c r="K54" s="6"/>
      <c r="L54" s="2"/>
      <c r="M54" s="2"/>
      <c r="N54" s="2"/>
      <c r="O54" s="6"/>
      <c r="P54" s="6"/>
      <c r="Q54" s="6"/>
      <c r="R54" s="6"/>
      <c r="S54" s="6"/>
      <c r="T54" s="6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9.5" customHeight="1" x14ac:dyDescent="0.3">
      <c r="A55" s="6"/>
      <c r="B55" s="209"/>
      <c r="C55" s="215" t="s">
        <v>99</v>
      </c>
      <c r="D55" s="213"/>
      <c r="E55" s="215"/>
      <c r="F55" s="218">
        <f>E55*VLOOKUP(C55,Kertoimet!B13:C20,2,FALSE)</f>
        <v>0</v>
      </c>
      <c r="G55" s="213"/>
      <c r="H55" s="144"/>
      <c r="I55" s="2"/>
      <c r="J55" s="2"/>
      <c r="K55" s="6"/>
      <c r="L55" s="2"/>
      <c r="M55" s="2"/>
      <c r="N55" s="2"/>
      <c r="O55" s="6"/>
      <c r="P55" s="6"/>
      <c r="Q55" s="6"/>
      <c r="R55" s="6"/>
      <c r="S55" s="6"/>
      <c r="T55" s="6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9.5" customHeight="1" x14ac:dyDescent="0.3">
      <c r="A56" s="6"/>
      <c r="B56" s="209"/>
      <c r="C56" s="213"/>
      <c r="D56" s="213"/>
      <c r="E56" s="219" t="s">
        <v>330</v>
      </c>
      <c r="F56" s="231">
        <f>IF(E53&lt;&gt;"",F55/E53,F55)</f>
        <v>0</v>
      </c>
      <c r="G56" s="210" t="s">
        <v>327</v>
      </c>
      <c r="H56" s="144"/>
      <c r="I56" s="2"/>
      <c r="J56" s="2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9.5" customHeight="1" x14ac:dyDescent="0.3">
      <c r="A57" s="6"/>
      <c r="B57" s="209"/>
      <c r="C57" s="219"/>
      <c r="D57" s="219"/>
      <c r="E57" s="210"/>
      <c r="F57" s="238"/>
      <c r="G57" s="210"/>
      <c r="H57" s="144"/>
      <c r="I57" s="2"/>
      <c r="J57" s="2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9.5" customHeight="1" x14ac:dyDescent="0.3">
      <c r="A58" s="6"/>
      <c r="B58" s="209"/>
      <c r="C58" s="210" t="s">
        <v>29</v>
      </c>
      <c r="D58" s="210"/>
      <c r="E58" s="210" t="s">
        <v>375</v>
      </c>
      <c r="F58" s="266" t="s">
        <v>327</v>
      </c>
      <c r="G58" s="213"/>
      <c r="H58" s="144"/>
      <c r="I58" s="2"/>
      <c r="J58" s="2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9.5" customHeight="1" x14ac:dyDescent="0.3">
      <c r="A59" s="6"/>
      <c r="B59" s="209"/>
      <c r="C59" s="213" t="s">
        <v>116</v>
      </c>
      <c r="D59" s="213"/>
      <c r="E59" s="215"/>
      <c r="F59" s="218">
        <f>E59*Kertoimet!C25</f>
        <v>0</v>
      </c>
      <c r="G59" s="213"/>
      <c r="H59" s="144"/>
      <c r="I59" s="2"/>
      <c r="J59" s="2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9.5" customHeight="1" x14ac:dyDescent="0.3">
      <c r="A60" s="2"/>
      <c r="B60" s="209"/>
      <c r="C60" s="213" t="s">
        <v>115</v>
      </c>
      <c r="D60" s="213"/>
      <c r="E60" s="223"/>
      <c r="F60" s="216">
        <f>E60*Kertoimet!C24</f>
        <v>0</v>
      </c>
      <c r="G60" s="213"/>
      <c r="H60" s="14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9.5" customHeight="1" x14ac:dyDescent="0.3">
      <c r="A61" s="2"/>
      <c r="B61" s="209"/>
      <c r="C61" s="213" t="s">
        <v>113</v>
      </c>
      <c r="D61" s="213"/>
      <c r="E61" s="215"/>
      <c r="F61" s="218">
        <f>E61*Kertoimet!C23</f>
        <v>0</v>
      </c>
      <c r="G61" s="213"/>
      <c r="H61" s="14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9.5" customHeight="1" x14ac:dyDescent="0.3">
      <c r="A62" s="2"/>
      <c r="B62" s="209"/>
      <c r="C62" s="213"/>
      <c r="D62" s="213"/>
      <c r="E62" s="281" t="s">
        <v>376</v>
      </c>
      <c r="F62" s="266" t="s">
        <v>327</v>
      </c>
      <c r="G62" s="213"/>
      <c r="H62" s="6"/>
      <c r="I62" s="20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9.5" customHeight="1" x14ac:dyDescent="0.3">
      <c r="A63" s="2"/>
      <c r="B63" s="209"/>
      <c r="C63" s="213" t="s">
        <v>123</v>
      </c>
      <c r="D63" s="213"/>
      <c r="E63" s="239"/>
      <c r="F63" s="218">
        <f>E63*Kertoimet!C30</f>
        <v>0</v>
      </c>
      <c r="G63" s="213"/>
      <c r="H63" s="14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9.5" customHeight="1" x14ac:dyDescent="0.3">
      <c r="A64" s="2"/>
      <c r="B64" s="209"/>
      <c r="C64" s="213" t="s">
        <v>125</v>
      </c>
      <c r="D64" s="213"/>
      <c r="E64" s="215"/>
      <c r="F64" s="218">
        <f>E64*Kertoimet!C31</f>
        <v>0</v>
      </c>
      <c r="G64" s="213"/>
      <c r="H64" s="14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9.5" customHeight="1" x14ac:dyDescent="0.3">
      <c r="A65" s="2"/>
      <c r="B65" s="209"/>
      <c r="C65" s="213" t="s">
        <v>126</v>
      </c>
      <c r="D65" s="213"/>
      <c r="E65" s="215"/>
      <c r="F65" s="218">
        <f>E65*Kertoimet!C32</f>
        <v>0</v>
      </c>
      <c r="G65" s="213"/>
      <c r="H65" s="144"/>
      <c r="I65" s="2"/>
      <c r="J65" s="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9.5" customHeight="1" x14ac:dyDescent="0.3">
      <c r="A66" s="2"/>
      <c r="B66" s="209"/>
      <c r="C66" s="213"/>
      <c r="D66" s="213"/>
      <c r="E66" s="219" t="s">
        <v>330</v>
      </c>
      <c r="F66" s="231">
        <f>SUM(F59:F65)</f>
        <v>0</v>
      </c>
      <c r="G66" s="210" t="s">
        <v>327</v>
      </c>
      <c r="H66" s="14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9.5" customHeight="1" x14ac:dyDescent="0.3">
      <c r="A67" s="2"/>
      <c r="B67" s="209"/>
      <c r="C67" s="213"/>
      <c r="D67" s="213"/>
      <c r="E67" s="213"/>
      <c r="F67" s="221"/>
      <c r="G67" s="213"/>
      <c r="H67" s="14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9.5" customHeight="1" x14ac:dyDescent="0.3">
      <c r="A68" s="2"/>
      <c r="B68" s="209"/>
      <c r="C68" s="210" t="s">
        <v>377</v>
      </c>
      <c r="D68" s="210"/>
      <c r="E68" s="211" t="s">
        <v>357</v>
      </c>
      <c r="F68" s="266" t="s">
        <v>327</v>
      </c>
      <c r="G68" s="213"/>
      <c r="H68" s="144"/>
      <c r="I68" s="2"/>
      <c r="J68" s="6" t="s">
        <v>35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9.5" customHeight="1" x14ac:dyDescent="0.3">
      <c r="A69" s="6"/>
      <c r="B69" s="209"/>
      <c r="C69" s="213" t="s">
        <v>378</v>
      </c>
      <c r="D69" s="213"/>
      <c r="E69" s="215"/>
      <c r="F69" s="218">
        <f>E69*Kertoimet!C35</f>
        <v>0</v>
      </c>
      <c r="G69" s="213"/>
      <c r="H69" s="14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9.5" customHeight="1" x14ac:dyDescent="0.3">
      <c r="A70" s="6"/>
      <c r="B70" s="209"/>
      <c r="C70" s="213" t="s">
        <v>379</v>
      </c>
      <c r="D70" s="213"/>
      <c r="E70" s="215"/>
      <c r="F70" s="218">
        <f>E70*Kertoimet!C38</f>
        <v>0</v>
      </c>
      <c r="G70" s="213"/>
      <c r="H70" s="14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9.5" customHeight="1" x14ac:dyDescent="0.3">
      <c r="A71" s="6"/>
      <c r="B71" s="209"/>
      <c r="C71" s="213"/>
      <c r="D71" s="213"/>
      <c r="E71" s="213"/>
      <c r="F71" s="221"/>
      <c r="G71" s="213"/>
      <c r="H71" s="14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9.5" customHeight="1" x14ac:dyDescent="0.3">
      <c r="A72" s="6"/>
      <c r="B72" s="209"/>
      <c r="C72" s="213" t="s">
        <v>380</v>
      </c>
      <c r="D72" s="213"/>
      <c r="E72" s="215"/>
      <c r="F72" s="218">
        <f>E72*Kertoimet!C36</f>
        <v>0</v>
      </c>
      <c r="G72" s="213"/>
      <c r="H72" s="14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9.5" customHeight="1" x14ac:dyDescent="0.3">
      <c r="A73" s="6"/>
      <c r="B73" s="209"/>
      <c r="C73" s="213" t="s">
        <v>381</v>
      </c>
      <c r="D73" s="213"/>
      <c r="E73" s="215"/>
      <c r="F73" s="218">
        <f>E73*Kertoimet!C37</f>
        <v>0</v>
      </c>
      <c r="G73" s="213"/>
      <c r="H73" s="14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9.5" customHeight="1" x14ac:dyDescent="0.3">
      <c r="A74" s="6"/>
      <c r="B74" s="209"/>
      <c r="C74" s="213"/>
      <c r="D74" s="213"/>
      <c r="E74" s="213"/>
      <c r="F74" s="264"/>
      <c r="G74" s="213"/>
      <c r="H74" s="14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9.5" customHeight="1" x14ac:dyDescent="0.3">
      <c r="A75" s="6"/>
      <c r="B75" s="209"/>
      <c r="C75" s="213" t="s">
        <v>133</v>
      </c>
      <c r="D75" s="213"/>
      <c r="E75" s="265"/>
      <c r="F75" s="218">
        <f>E76*Kertoimet!C39</f>
        <v>0</v>
      </c>
      <c r="G75" s="210"/>
      <c r="H75" s="14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9.5" customHeight="1" x14ac:dyDescent="0.3">
      <c r="A76" s="8"/>
      <c r="B76" s="209"/>
      <c r="C76" s="213" t="s">
        <v>134</v>
      </c>
      <c r="D76" s="213"/>
      <c r="E76" s="265"/>
      <c r="F76" s="218">
        <f>E76*Kertoimet!C40</f>
        <v>0</v>
      </c>
      <c r="G76" s="210"/>
      <c r="H76" s="14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9.5" customHeight="1" x14ac:dyDescent="0.3">
      <c r="A77" s="6"/>
      <c r="B77" s="209"/>
      <c r="C77" s="213"/>
      <c r="D77" s="213"/>
      <c r="E77" s="219" t="s">
        <v>330</v>
      </c>
      <c r="F77" s="231">
        <f>SUM(F69+F70+F72+F73)</f>
        <v>0</v>
      </c>
      <c r="G77" s="210" t="s">
        <v>327</v>
      </c>
      <c r="H77" s="14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9.5" customHeight="1" x14ac:dyDescent="0.3">
      <c r="A78" s="6"/>
      <c r="B78" s="209"/>
      <c r="C78" s="213"/>
      <c r="D78" s="213"/>
      <c r="E78" s="210"/>
      <c r="F78" s="238"/>
      <c r="G78" s="210"/>
      <c r="H78" s="14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9.5" customHeight="1" x14ac:dyDescent="0.3">
      <c r="A79" s="6"/>
      <c r="B79" s="209"/>
      <c r="C79" s="210" t="s">
        <v>32</v>
      </c>
      <c r="D79" s="210"/>
      <c r="E79" s="210" t="s">
        <v>375</v>
      </c>
      <c r="F79" s="266" t="s">
        <v>327</v>
      </c>
      <c r="G79" s="213"/>
      <c r="H79" s="144"/>
      <c r="I79" s="2"/>
      <c r="J79" s="2"/>
      <c r="K79" s="2"/>
      <c r="L79" s="2"/>
      <c r="M79" s="2"/>
      <c r="N79" s="2"/>
      <c r="O79" s="6" t="s">
        <v>35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9.5" customHeight="1" x14ac:dyDescent="0.3">
      <c r="A80" s="8"/>
      <c r="B80" s="209"/>
      <c r="C80" s="213" t="s">
        <v>382</v>
      </c>
      <c r="D80" s="213"/>
      <c r="E80" s="215"/>
      <c r="F80" s="218">
        <f>E80*0</f>
        <v>0</v>
      </c>
      <c r="G80" s="213"/>
      <c r="H80" s="1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9.5" customHeight="1" x14ac:dyDescent="0.3">
      <c r="A81" s="6"/>
      <c r="B81" s="209"/>
      <c r="C81" s="213" t="s">
        <v>119</v>
      </c>
      <c r="D81" s="213"/>
      <c r="E81" s="215"/>
      <c r="F81" s="218">
        <f>E81*Kertoimet!C27</f>
        <v>0</v>
      </c>
      <c r="G81" s="213"/>
      <c r="H81" s="1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9.5" customHeight="1" x14ac:dyDescent="0.3">
      <c r="A82" s="8"/>
      <c r="B82" s="209"/>
      <c r="C82" s="213" t="s">
        <v>383</v>
      </c>
      <c r="D82" s="213"/>
      <c r="E82" s="215"/>
      <c r="F82" s="218">
        <f>E82*0</f>
        <v>0</v>
      </c>
      <c r="G82" s="213"/>
      <c r="H82" s="14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9.5" customHeight="1" x14ac:dyDescent="0.3">
      <c r="A83" s="6"/>
      <c r="B83" s="209"/>
      <c r="C83" s="213" t="s">
        <v>384</v>
      </c>
      <c r="D83" s="213"/>
      <c r="E83" s="215"/>
      <c r="F83" s="218">
        <f>E83*Kertoimet!C26</f>
        <v>0</v>
      </c>
      <c r="G83" s="213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9.5" customHeight="1" x14ac:dyDescent="0.3">
      <c r="A84" s="8"/>
      <c r="B84" s="209"/>
      <c r="C84" s="268"/>
      <c r="D84" s="268"/>
      <c r="E84" s="219" t="s">
        <v>330</v>
      </c>
      <c r="F84" s="231">
        <f>SUM(F80+F81+F82+F83)</f>
        <v>0</v>
      </c>
      <c r="G84" s="210" t="s">
        <v>327</v>
      </c>
      <c r="H84" s="14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9.5" customHeight="1" x14ac:dyDescent="0.3">
      <c r="A85" s="8"/>
      <c r="B85" s="209"/>
      <c r="C85" s="213"/>
      <c r="D85" s="213"/>
      <c r="E85" s="213"/>
      <c r="F85" s="282"/>
      <c r="G85" s="213"/>
      <c r="H85" s="14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9.5" customHeight="1" x14ac:dyDescent="0.35">
      <c r="A86" s="6"/>
      <c r="B86" s="247"/>
      <c r="C86" s="248"/>
      <c r="D86" s="248"/>
      <c r="E86" s="248"/>
      <c r="F86" s="270" t="s">
        <v>349</v>
      </c>
      <c r="G86" s="248"/>
      <c r="H86" s="28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9.5" customHeight="1" x14ac:dyDescent="0.35">
      <c r="A87" s="6"/>
      <c r="B87" s="252"/>
      <c r="C87" s="253" t="s">
        <v>385</v>
      </c>
      <c r="D87" s="253"/>
      <c r="E87" s="253"/>
      <c r="F87" s="278">
        <f>SUM(F56+F66+F75+F84)</f>
        <v>0</v>
      </c>
      <c r="G87" s="256" t="s">
        <v>25</v>
      </c>
      <c r="H87" s="27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9.5" customHeight="1" x14ac:dyDescent="0.3">
      <c r="A88" s="284"/>
      <c r="B88" s="2"/>
      <c r="C88" s="2"/>
      <c r="D88" s="2"/>
      <c r="E88" s="2"/>
      <c r="F88" s="17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9.5" customHeight="1" x14ac:dyDescent="0.3">
      <c r="A89" s="2"/>
      <c r="B89" s="2"/>
      <c r="C89" s="2"/>
      <c r="D89" s="2"/>
      <c r="E89" s="2"/>
      <c r="F89" s="17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9.5" customHeight="1" x14ac:dyDescent="0.3">
      <c r="A90" s="6"/>
      <c r="B90" s="6"/>
      <c r="C90" s="6"/>
      <c r="D90" s="6"/>
      <c r="E90" s="6"/>
      <c r="F90" s="261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4.4" customHeight="1" x14ac:dyDescent="0.3">
      <c r="A91" s="6"/>
      <c r="B91" s="6"/>
      <c r="C91" s="8"/>
      <c r="D91" s="8"/>
      <c r="E91" s="6"/>
      <c r="F91" s="261"/>
      <c r="G91" s="6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4.4" customHeight="1" x14ac:dyDescent="0.3">
      <c r="A92" s="6"/>
      <c r="B92" s="6"/>
      <c r="C92" s="8"/>
      <c r="D92" s="8"/>
      <c r="E92" s="6"/>
      <c r="F92" s="261"/>
      <c r="G92" s="6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9.5" customHeight="1" x14ac:dyDescent="0.3">
      <c r="A93" s="6"/>
      <c r="B93" s="6"/>
      <c r="C93" s="6"/>
      <c r="D93" s="6"/>
      <c r="E93" s="6"/>
      <c r="F93" s="58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9.5" customHeight="1" x14ac:dyDescent="0.3">
      <c r="A94" s="6"/>
      <c r="B94" s="6"/>
      <c r="C94" s="6"/>
      <c r="D94" s="6"/>
      <c r="E94" s="6"/>
      <c r="F94" s="58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9.5" customHeight="1" x14ac:dyDescent="0.3">
      <c r="A95" s="6"/>
      <c r="B95" s="6"/>
      <c r="C95" s="6"/>
      <c r="D95" s="6"/>
      <c r="E95" s="6"/>
      <c r="F95" s="58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9.5" customHeight="1" x14ac:dyDescent="0.3">
      <c r="A96" s="6"/>
      <c r="B96" s="6"/>
      <c r="C96" s="6"/>
      <c r="D96" s="6"/>
      <c r="E96" s="6"/>
      <c r="F96" s="58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9.5" customHeight="1" x14ac:dyDescent="0.3">
      <c r="A97" s="6"/>
      <c r="B97" s="6"/>
      <c r="C97" s="6"/>
      <c r="D97" s="6"/>
      <c r="E97" s="6"/>
      <c r="F97" s="58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9.5" customHeight="1" x14ac:dyDescent="0.3">
      <c r="A98" s="6"/>
      <c r="B98" s="6"/>
      <c r="C98" s="6"/>
      <c r="D98" s="6"/>
      <c r="E98" s="6"/>
      <c r="F98" s="58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9.5" customHeight="1" x14ac:dyDescent="0.3">
      <c r="A99" s="6"/>
      <c r="B99" s="6"/>
      <c r="C99" s="6"/>
      <c r="D99" s="6"/>
      <c r="E99" s="6"/>
      <c r="F99" s="58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9.5" customHeight="1" x14ac:dyDescent="0.3">
      <c r="A100" s="6"/>
      <c r="B100" s="6"/>
      <c r="C100" s="6"/>
      <c r="D100" s="6"/>
      <c r="E100" s="6"/>
      <c r="F100" s="58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9.5" customHeight="1" x14ac:dyDescent="0.3">
      <c r="A101" s="6"/>
      <c r="B101" s="6"/>
      <c r="C101" s="6"/>
      <c r="D101" s="6"/>
      <c r="E101" s="8"/>
      <c r="F101" s="285"/>
      <c r="G101" s="8"/>
      <c r="H101" s="8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9.5" customHeight="1" x14ac:dyDescent="0.3">
      <c r="A102" s="6"/>
      <c r="B102" s="6"/>
      <c r="C102" s="6"/>
      <c r="D102" s="6"/>
      <c r="E102" s="8"/>
      <c r="F102" s="286"/>
      <c r="G102" s="8"/>
      <c r="H102" s="8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9.5" customHeight="1" x14ac:dyDescent="0.3">
      <c r="A103" s="6"/>
      <c r="B103" s="6"/>
      <c r="C103" s="8"/>
      <c r="D103" s="8"/>
      <c r="E103" s="8"/>
      <c r="F103" s="286"/>
      <c r="G103" s="8"/>
      <c r="H103" s="8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9.5" customHeight="1" x14ac:dyDescent="0.3">
      <c r="A104" s="6"/>
      <c r="B104" s="6"/>
      <c r="C104" s="6"/>
      <c r="D104" s="6"/>
      <c r="E104" s="8"/>
      <c r="F104" s="286"/>
      <c r="G104" s="8"/>
      <c r="H104" s="8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9.5" customHeight="1" x14ac:dyDescent="0.3">
      <c r="A105" s="6"/>
      <c r="B105" s="6"/>
      <c r="C105" s="287"/>
      <c r="D105" s="287"/>
      <c r="E105" s="8"/>
      <c r="F105" s="288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9.5" customHeight="1" x14ac:dyDescent="0.3">
      <c r="A106" s="6"/>
      <c r="B106" s="6"/>
      <c r="C106" s="6"/>
      <c r="D106" s="6"/>
      <c r="E106" s="8"/>
      <c r="F106" s="261"/>
      <c r="G106" s="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9.5" customHeight="1" x14ac:dyDescent="0.3">
      <c r="A107" s="6"/>
      <c r="B107" s="6"/>
      <c r="C107" s="6"/>
      <c r="D107" s="6"/>
      <c r="E107" s="6"/>
      <c r="F107" s="58"/>
      <c r="G107" s="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9.5" customHeight="1" x14ac:dyDescent="0.3">
      <c r="A108" s="6"/>
      <c r="B108" s="6"/>
      <c r="C108" s="6"/>
      <c r="D108" s="6"/>
      <c r="E108" s="6"/>
      <c r="F108" s="58"/>
      <c r="G108" s="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9.5" customHeight="1" x14ac:dyDescent="0.3">
      <c r="A109" s="6"/>
      <c r="B109" s="6"/>
      <c r="C109" s="6"/>
      <c r="D109" s="6"/>
      <c r="E109" s="6"/>
      <c r="F109" s="58"/>
      <c r="G109" s="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9.5" customHeight="1" x14ac:dyDescent="0.3">
      <c r="A110" s="6"/>
      <c r="B110" s="6"/>
      <c r="C110" s="6"/>
      <c r="D110" s="6"/>
      <c r="E110" s="6"/>
      <c r="F110" s="58"/>
      <c r="G110" s="6"/>
      <c r="H110" s="6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9.5" customHeight="1" x14ac:dyDescent="0.3">
      <c r="A111" s="6"/>
      <c r="B111" s="6"/>
      <c r="C111" s="6"/>
      <c r="D111" s="6"/>
      <c r="E111" s="6"/>
      <c r="F111" s="58"/>
      <c r="G111" s="6"/>
      <c r="H111" s="6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9.5" customHeight="1" x14ac:dyDescent="0.3">
      <c r="A112" s="6"/>
      <c r="B112" s="6"/>
      <c r="C112" s="6"/>
      <c r="D112" s="6"/>
      <c r="E112" s="6"/>
      <c r="F112" s="58"/>
      <c r="G112" s="6"/>
      <c r="H112" s="6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9.5" customHeight="1" x14ac:dyDescent="0.3">
      <c r="A113" s="6"/>
      <c r="B113" s="6"/>
      <c r="C113" s="6"/>
      <c r="D113" s="6"/>
      <c r="E113" s="6"/>
      <c r="F113" s="58"/>
      <c r="G113" s="6"/>
      <c r="H113" s="6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9.5" customHeight="1" x14ac:dyDescent="0.3">
      <c r="A114" s="6"/>
      <c r="B114" s="6"/>
      <c r="C114" s="6"/>
      <c r="D114" s="6"/>
      <c r="E114" s="6"/>
      <c r="F114" s="58"/>
      <c r="G114" s="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9.5" customHeight="1" x14ac:dyDescent="0.3">
      <c r="A115" s="6"/>
      <c r="B115" s="6"/>
      <c r="C115" s="6"/>
      <c r="D115" s="6"/>
      <c r="E115" s="8"/>
      <c r="F115" s="285"/>
      <c r="G115" s="8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9.5" customHeight="1" x14ac:dyDescent="0.3">
      <c r="A116" s="6"/>
      <c r="B116" s="6"/>
      <c r="C116" s="6"/>
      <c r="D116" s="6"/>
      <c r="E116" s="287"/>
      <c r="F116" s="288"/>
      <c r="G116" s="8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9.5" customHeight="1" x14ac:dyDescent="0.3">
      <c r="A117" s="6"/>
      <c r="B117" s="6"/>
      <c r="C117" s="8"/>
      <c r="D117" s="8"/>
      <c r="E117" s="8"/>
      <c r="F117" s="288"/>
      <c r="G117" s="6"/>
      <c r="H117" s="6"/>
      <c r="I117" s="6"/>
      <c r="J117" s="8"/>
      <c r="K117" s="8"/>
      <c r="L117" s="288"/>
      <c r="M117" s="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9.5" customHeight="1" x14ac:dyDescent="0.3">
      <c r="A118" s="6"/>
      <c r="B118" s="6"/>
      <c r="C118" s="6"/>
      <c r="D118" s="6"/>
      <c r="E118" s="6"/>
      <c r="F118" s="124"/>
      <c r="G118" s="6"/>
      <c r="H118" s="6"/>
      <c r="I118" s="6"/>
      <c r="J118" s="6"/>
      <c r="K118" s="6"/>
      <c r="L118" s="124"/>
      <c r="M118" s="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9.5" customHeight="1" x14ac:dyDescent="0.3">
      <c r="A119" s="6"/>
      <c r="B119" s="6"/>
      <c r="C119" s="6"/>
      <c r="D119" s="6"/>
      <c r="E119" s="6"/>
      <c r="F119" s="124"/>
      <c r="G119" s="6"/>
      <c r="H119" s="6"/>
      <c r="I119" s="6"/>
      <c r="J119" s="6"/>
      <c r="K119" s="6"/>
      <c r="L119" s="124"/>
      <c r="M119" s="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9.5" customHeight="1" x14ac:dyDescent="0.3">
      <c r="A120" s="6"/>
      <c r="B120" s="6"/>
      <c r="C120" s="6"/>
      <c r="D120" s="6"/>
      <c r="E120" s="6"/>
      <c r="F120" s="124"/>
      <c r="G120" s="6"/>
      <c r="H120" s="6"/>
      <c r="I120" s="6"/>
      <c r="J120" s="6"/>
      <c r="K120" s="6"/>
      <c r="L120" s="124"/>
      <c r="M120" s="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9.5" customHeight="1" x14ac:dyDescent="0.3">
      <c r="A121" s="6"/>
      <c r="B121" s="6"/>
      <c r="C121" s="6"/>
      <c r="D121" s="6"/>
      <c r="E121" s="8"/>
      <c r="F121" s="289"/>
      <c r="G121" s="6"/>
      <c r="H121" s="6"/>
      <c r="I121" s="6"/>
      <c r="J121" s="6"/>
      <c r="K121" s="6"/>
      <c r="L121" s="124"/>
      <c r="M121" s="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9.5" customHeight="1" x14ac:dyDescent="0.3">
      <c r="A122" s="6"/>
      <c r="B122" s="6"/>
      <c r="C122" s="6"/>
      <c r="D122" s="6"/>
      <c r="E122" s="6"/>
      <c r="F122" s="124"/>
      <c r="G122" s="6"/>
      <c r="H122" s="6"/>
      <c r="I122" s="6"/>
      <c r="J122" s="6"/>
      <c r="K122" s="6"/>
      <c r="L122" s="124"/>
      <c r="M122" s="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9.5" customHeight="1" x14ac:dyDescent="0.3">
      <c r="A123" s="6"/>
      <c r="B123" s="6"/>
      <c r="C123" s="6"/>
      <c r="D123" s="6"/>
      <c r="E123" s="6"/>
      <c r="F123" s="124"/>
      <c r="G123" s="6"/>
      <c r="H123" s="6"/>
      <c r="I123" s="6"/>
      <c r="J123" s="6"/>
      <c r="K123" s="6"/>
      <c r="L123" s="124"/>
      <c r="M123" s="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9.5" customHeight="1" x14ac:dyDescent="0.3">
      <c r="A124" s="6"/>
      <c r="B124" s="6"/>
      <c r="C124" s="6"/>
      <c r="D124" s="6"/>
      <c r="E124" s="6"/>
      <c r="F124" s="124"/>
      <c r="G124" s="6"/>
      <c r="H124" s="6"/>
      <c r="I124" s="6"/>
      <c r="J124" s="6"/>
      <c r="K124" s="6"/>
      <c r="L124" s="124"/>
      <c r="M124" s="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9.5" customHeight="1" x14ac:dyDescent="0.3">
      <c r="A125" s="6"/>
      <c r="B125" s="6"/>
      <c r="C125" s="6"/>
      <c r="D125" s="6"/>
      <c r="E125" s="8"/>
      <c r="F125" s="289"/>
      <c r="G125" s="8"/>
      <c r="H125" s="6"/>
      <c r="I125" s="6"/>
      <c r="J125" s="6"/>
      <c r="K125" s="6"/>
      <c r="L125" s="124"/>
      <c r="M125" s="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9.5" customHeight="1" x14ac:dyDescent="0.3">
      <c r="A126" s="6"/>
      <c r="B126" s="6"/>
      <c r="C126" s="6"/>
      <c r="D126" s="6"/>
      <c r="E126" s="6"/>
      <c r="F126" s="261"/>
      <c r="G126" s="6"/>
      <c r="H126" s="6"/>
      <c r="I126" s="6"/>
      <c r="J126" s="6"/>
      <c r="K126" s="6"/>
      <c r="L126" s="124"/>
      <c r="M126" s="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9.5" customHeight="1" x14ac:dyDescent="0.3">
      <c r="A127" s="6"/>
      <c r="B127" s="6"/>
      <c r="C127" s="8"/>
      <c r="D127" s="8"/>
      <c r="E127" s="290"/>
      <c r="F127" s="291"/>
      <c r="G127" s="6"/>
      <c r="H127" s="6"/>
      <c r="I127" s="6"/>
      <c r="J127" s="6"/>
      <c r="K127" s="8"/>
      <c r="L127" s="289"/>
      <c r="M127" s="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9.5" customHeight="1" x14ac:dyDescent="0.3">
      <c r="A128" s="6"/>
      <c r="B128" s="6"/>
      <c r="C128" s="6"/>
      <c r="D128" s="6"/>
      <c r="E128" s="6"/>
      <c r="F128" s="58"/>
      <c r="G128" s="6"/>
      <c r="H128" s="6"/>
      <c r="I128" s="6"/>
      <c r="J128" s="6"/>
      <c r="K128" s="6"/>
      <c r="L128" s="124"/>
      <c r="M128" s="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9.5" customHeight="1" x14ac:dyDescent="0.3">
      <c r="A129" s="2"/>
      <c r="B129" s="2"/>
      <c r="C129" s="2"/>
      <c r="D129" s="2"/>
      <c r="E129" s="2"/>
      <c r="F129" s="292"/>
      <c r="G129" s="2"/>
      <c r="H129" s="2"/>
      <c r="I129" s="2"/>
      <c r="J129" s="184"/>
      <c r="K129" s="184"/>
      <c r="L129" s="259"/>
      <c r="M129" s="184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9.5" customHeight="1" x14ac:dyDescent="0.3">
      <c r="A130" s="2"/>
      <c r="B130" s="2"/>
      <c r="C130" s="2"/>
      <c r="D130" s="2"/>
      <c r="E130" s="2"/>
      <c r="F130" s="259"/>
      <c r="G130" s="2"/>
      <c r="H130" s="2"/>
      <c r="I130" s="2"/>
      <c r="J130" s="184"/>
      <c r="K130" s="184"/>
      <c r="L130" s="259"/>
      <c r="M130" s="184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9.5" customHeight="1" x14ac:dyDescent="0.3">
      <c r="A131" s="2"/>
      <c r="B131" s="2"/>
      <c r="C131" s="2"/>
      <c r="D131" s="2"/>
      <c r="E131" s="2"/>
      <c r="F131" s="292"/>
      <c r="G131" s="2"/>
      <c r="H131" s="2"/>
      <c r="I131" s="2"/>
      <c r="J131" s="184"/>
      <c r="K131" s="180"/>
      <c r="L131" s="293"/>
      <c r="M131" s="180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9.5" customHeight="1" x14ac:dyDescent="0.3">
      <c r="A132" s="2"/>
      <c r="B132" s="2"/>
      <c r="C132" s="2"/>
      <c r="D132" s="2"/>
      <c r="E132" s="2"/>
      <c r="F132" s="29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9.5" customHeight="1" x14ac:dyDescent="0.3">
      <c r="A133" s="2"/>
      <c r="B133" s="2"/>
      <c r="C133" s="2"/>
      <c r="D133" s="2"/>
      <c r="E133" s="2"/>
      <c r="F133" s="25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9.5" customHeight="1" x14ac:dyDescent="0.3">
      <c r="A134" s="2"/>
      <c r="B134" s="2"/>
      <c r="C134" s="2"/>
      <c r="D134" s="2"/>
      <c r="E134" s="2"/>
      <c r="F134" s="29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9.5" customHeight="1" x14ac:dyDescent="0.3">
      <c r="A135" s="2"/>
      <c r="B135" s="2"/>
      <c r="C135" s="2"/>
      <c r="D135" s="2"/>
      <c r="E135" s="2"/>
      <c r="F135" s="29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9.5" customHeight="1" x14ac:dyDescent="0.3">
      <c r="A136" s="2"/>
      <c r="B136" s="2"/>
      <c r="C136" s="2"/>
      <c r="D136" s="2"/>
      <c r="E136" s="180"/>
      <c r="F136" s="294"/>
      <c r="G136" s="180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9.5" customHeight="1" x14ac:dyDescent="0.3">
      <c r="A137" s="2"/>
      <c r="B137" s="2"/>
      <c r="C137" s="2"/>
      <c r="D137" s="2"/>
      <c r="E137" s="180"/>
      <c r="F137" s="295"/>
      <c r="G137" s="180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9.5" customHeight="1" x14ac:dyDescent="0.3">
      <c r="A138" s="2"/>
      <c r="B138" s="2"/>
      <c r="C138" s="180"/>
      <c r="D138" s="180"/>
      <c r="E138" s="2"/>
      <c r="F138" s="29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9.5" customHeight="1" x14ac:dyDescent="0.3">
      <c r="A139" s="2"/>
      <c r="B139" s="2"/>
      <c r="C139" s="2"/>
      <c r="D139" s="2"/>
      <c r="E139" s="2"/>
      <c r="F139" s="29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9.5" customHeight="1" x14ac:dyDescent="0.3">
      <c r="A140" s="2"/>
      <c r="B140" s="2"/>
      <c r="C140" s="2"/>
      <c r="D140" s="2"/>
      <c r="E140" s="2"/>
      <c r="F140" s="29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9.5" customHeight="1" x14ac:dyDescent="0.3">
      <c r="A141" s="2"/>
      <c r="B141" s="2"/>
      <c r="C141" s="2"/>
      <c r="D141" s="2"/>
      <c r="E141" s="2"/>
      <c r="F141" s="25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9.5" customHeight="1" x14ac:dyDescent="0.3">
      <c r="A142" s="2"/>
      <c r="B142" s="2"/>
      <c r="C142" s="2"/>
      <c r="D142" s="2"/>
      <c r="E142" s="2"/>
      <c r="F142" s="29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9.5" customHeight="1" x14ac:dyDescent="0.3">
      <c r="A143" s="2"/>
      <c r="B143" s="2"/>
      <c r="C143" s="2"/>
      <c r="D143" s="2"/>
      <c r="E143" s="2"/>
      <c r="F143" s="29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9.5" customHeight="1" x14ac:dyDescent="0.3">
      <c r="A144" s="2"/>
      <c r="B144" s="2"/>
      <c r="C144" s="2"/>
      <c r="D144" s="2"/>
      <c r="E144" s="180"/>
      <c r="F144" s="29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9.5" customHeight="1" x14ac:dyDescent="0.3">
      <c r="A145" s="2"/>
      <c r="B145" s="2"/>
      <c r="C145" s="2"/>
      <c r="D145" s="2"/>
      <c r="E145" s="2"/>
      <c r="F145" s="171"/>
      <c r="G145" s="180"/>
      <c r="H145" s="18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9.5" customHeight="1" x14ac:dyDescent="0.3">
      <c r="A146" s="2"/>
      <c r="B146" s="2"/>
      <c r="C146" s="2"/>
      <c r="D146" s="2"/>
      <c r="E146" s="2"/>
      <c r="F146" s="171"/>
      <c r="G146" s="191"/>
      <c r="H146" s="18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9.5" customHeight="1" x14ac:dyDescent="0.3">
      <c r="A147" s="2"/>
      <c r="B147" s="297"/>
      <c r="C147" s="191"/>
      <c r="D147" s="191"/>
      <c r="E147" s="297"/>
      <c r="F147" s="295"/>
      <c r="G147" s="298"/>
      <c r="H147" s="19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9.5" customHeight="1" x14ac:dyDescent="0.3">
      <c r="A148" s="2"/>
      <c r="B148" s="2"/>
      <c r="C148" s="2"/>
      <c r="D148" s="2"/>
      <c r="E148" s="2"/>
      <c r="F148" s="17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9.5" customHeight="1" x14ac:dyDescent="0.3">
      <c r="A149" s="2"/>
      <c r="B149" s="2"/>
      <c r="C149" s="2"/>
      <c r="D149" s="2"/>
      <c r="E149" s="2"/>
      <c r="F149" s="17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9.5" customHeight="1" x14ac:dyDescent="0.3">
      <c r="A150" s="2"/>
      <c r="B150" s="2"/>
      <c r="C150" s="2"/>
      <c r="D150" s="2"/>
      <c r="E150" s="2"/>
      <c r="F150" s="17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9.5" customHeight="1" x14ac:dyDescent="0.3">
      <c r="A151" s="2"/>
      <c r="B151" s="2"/>
      <c r="C151" s="2"/>
      <c r="D151" s="2"/>
      <c r="E151" s="2"/>
      <c r="F151" s="17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9.5" customHeight="1" x14ac:dyDescent="0.3">
      <c r="A152" s="2"/>
      <c r="B152" s="2"/>
      <c r="C152" s="2"/>
      <c r="D152" s="2"/>
      <c r="E152" s="2"/>
      <c r="F152" s="17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9.5" customHeight="1" x14ac:dyDescent="0.3">
      <c r="A153" s="2"/>
      <c r="B153" s="2"/>
      <c r="C153" s="2"/>
      <c r="D153" s="2"/>
      <c r="E153" s="2"/>
      <c r="F153" s="17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9.5" customHeight="1" x14ac:dyDescent="0.3">
      <c r="A154" s="2"/>
      <c r="B154" s="2"/>
      <c r="C154" s="2"/>
      <c r="D154" s="2"/>
      <c r="E154" s="2"/>
      <c r="F154" s="17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9.5" customHeight="1" x14ac:dyDescent="0.3">
      <c r="A155" s="2"/>
      <c r="B155" s="2"/>
      <c r="C155" s="2"/>
      <c r="D155" s="2"/>
      <c r="E155" s="2"/>
      <c r="F155" s="17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9.5" customHeight="1" x14ac:dyDescent="0.3">
      <c r="A156" s="2"/>
      <c r="B156" s="2"/>
      <c r="C156" s="2"/>
      <c r="D156" s="2"/>
      <c r="E156" s="2"/>
      <c r="F156" s="17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9.5" customHeight="1" x14ac:dyDescent="0.3">
      <c r="A157" s="2"/>
      <c r="B157" s="2"/>
      <c r="C157" s="2"/>
      <c r="D157" s="2"/>
      <c r="E157" s="2"/>
      <c r="F157" s="17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9.5" customHeight="1" x14ac:dyDescent="0.3">
      <c r="A158" s="2"/>
      <c r="B158" s="2"/>
      <c r="C158" s="2"/>
      <c r="D158" s="2"/>
      <c r="E158" s="2"/>
      <c r="F158" s="17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9.5" customHeight="1" x14ac:dyDescent="0.3">
      <c r="A159" s="2"/>
      <c r="B159" s="2"/>
      <c r="C159" s="2"/>
      <c r="D159" s="2"/>
      <c r="E159" s="2"/>
      <c r="F159" s="17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9.5" customHeight="1" x14ac:dyDescent="0.3">
      <c r="A160" s="2"/>
      <c r="B160" s="2"/>
      <c r="C160" s="2"/>
      <c r="D160" s="2"/>
      <c r="E160" s="2"/>
      <c r="F160" s="17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9.5" customHeight="1" x14ac:dyDescent="0.3">
      <c r="A161" s="2"/>
      <c r="B161" s="2"/>
      <c r="C161" s="2"/>
      <c r="D161" s="2"/>
      <c r="E161" s="2"/>
      <c r="F161" s="17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9.5" customHeight="1" x14ac:dyDescent="0.3">
      <c r="A162" s="2"/>
      <c r="B162" s="2"/>
      <c r="C162" s="2"/>
      <c r="D162" s="2"/>
      <c r="E162" s="2"/>
      <c r="F162" s="17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9.5" customHeight="1" x14ac:dyDescent="0.3">
      <c r="A163" s="2"/>
      <c r="B163" s="2"/>
      <c r="C163" s="2"/>
      <c r="D163" s="2"/>
      <c r="E163" s="2"/>
      <c r="F163" s="17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9.5" customHeight="1" x14ac:dyDescent="0.3">
      <c r="A164" s="2"/>
      <c r="B164" s="2"/>
      <c r="C164" s="2"/>
      <c r="D164" s="2"/>
      <c r="E164" s="2"/>
      <c r="F164" s="17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9.5" customHeight="1" x14ac:dyDescent="0.3">
      <c r="A165" s="2"/>
      <c r="B165" s="2"/>
      <c r="C165" s="2"/>
      <c r="D165" s="2"/>
      <c r="E165" s="2"/>
      <c r="F165" s="17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9.5" customHeight="1" x14ac:dyDescent="0.3">
      <c r="A166" s="2"/>
      <c r="B166" s="2"/>
      <c r="C166" s="2"/>
      <c r="D166" s="2"/>
      <c r="E166" s="2"/>
      <c r="F166" s="17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9.5" customHeight="1" x14ac:dyDescent="0.3">
      <c r="A167" s="2"/>
      <c r="B167" s="2"/>
      <c r="C167" s="2"/>
      <c r="D167" s="2"/>
      <c r="E167" s="2"/>
      <c r="F167" s="17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9.5" customHeight="1" x14ac:dyDescent="0.3">
      <c r="A168" s="2"/>
      <c r="B168" s="2"/>
      <c r="C168" s="2"/>
      <c r="D168" s="2"/>
      <c r="E168" s="2"/>
      <c r="F168" s="17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9.5" customHeight="1" x14ac:dyDescent="0.3">
      <c r="A169" s="2"/>
      <c r="B169" s="2"/>
      <c r="C169" s="2"/>
      <c r="D169" s="2"/>
      <c r="E169" s="2"/>
      <c r="F169" s="17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9.5" customHeight="1" x14ac:dyDescent="0.3">
      <c r="A170" s="2"/>
      <c r="B170" s="2"/>
      <c r="C170" s="2"/>
      <c r="D170" s="2"/>
      <c r="E170" s="2"/>
      <c r="F170" s="17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9.5" customHeight="1" x14ac:dyDescent="0.3">
      <c r="A171" s="2"/>
      <c r="B171" s="2"/>
      <c r="C171" s="2"/>
      <c r="D171" s="2"/>
      <c r="E171" s="2"/>
      <c r="F171" s="17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9.5" customHeight="1" x14ac:dyDescent="0.3">
      <c r="A172" s="2"/>
      <c r="B172" s="2"/>
      <c r="C172" s="2"/>
      <c r="D172" s="2"/>
      <c r="E172" s="2"/>
      <c r="F172" s="17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9.5" customHeight="1" x14ac:dyDescent="0.3">
      <c r="A173" s="2"/>
      <c r="B173" s="2"/>
      <c r="C173" s="2"/>
      <c r="D173" s="2"/>
      <c r="E173" s="2"/>
      <c r="F173" s="17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9.5" customHeight="1" x14ac:dyDescent="0.3">
      <c r="A174" s="2"/>
      <c r="B174" s="2"/>
      <c r="C174" s="2"/>
      <c r="D174" s="2"/>
      <c r="E174" s="2"/>
      <c r="F174" s="17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9.5" customHeight="1" x14ac:dyDescent="0.3">
      <c r="A175" s="2"/>
      <c r="B175" s="2"/>
      <c r="C175" s="2"/>
      <c r="D175" s="2"/>
      <c r="E175" s="2"/>
      <c r="F175" s="17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9.5" customHeight="1" x14ac:dyDescent="0.3">
      <c r="A176" s="2"/>
      <c r="B176" s="2"/>
      <c r="C176" s="2"/>
      <c r="D176" s="2"/>
      <c r="E176" s="2"/>
      <c r="F176" s="17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9.5" customHeight="1" x14ac:dyDescent="0.3">
      <c r="A177" s="2"/>
      <c r="B177" s="2"/>
      <c r="C177" s="2"/>
      <c r="D177" s="2"/>
      <c r="E177" s="2"/>
      <c r="F177" s="17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9.5" customHeight="1" x14ac:dyDescent="0.3">
      <c r="A178" s="2"/>
      <c r="B178" s="2"/>
      <c r="C178" s="2"/>
      <c r="D178" s="2"/>
      <c r="E178" s="2"/>
      <c r="F178" s="17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9.5" customHeight="1" x14ac:dyDescent="0.3">
      <c r="A179" s="2"/>
      <c r="B179" s="2"/>
      <c r="C179" s="2"/>
      <c r="D179" s="2"/>
      <c r="E179" s="2"/>
      <c r="F179" s="17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9.5" customHeight="1" x14ac:dyDescent="0.3">
      <c r="A180" s="2"/>
      <c r="B180" s="2"/>
      <c r="C180" s="2"/>
      <c r="D180" s="2"/>
      <c r="E180" s="2"/>
      <c r="F180" s="17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9.5" customHeight="1" x14ac:dyDescent="0.3">
      <c r="A181" s="2"/>
      <c r="B181" s="2"/>
      <c r="C181" s="2"/>
      <c r="D181" s="2"/>
      <c r="E181" s="2"/>
      <c r="F181" s="17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9.5" customHeight="1" x14ac:dyDescent="0.3">
      <c r="A182" s="2"/>
      <c r="B182" s="2"/>
      <c r="C182" s="2"/>
      <c r="D182" s="2"/>
      <c r="E182" s="2"/>
      <c r="F182" s="17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9.5" customHeight="1" x14ac:dyDescent="0.3">
      <c r="A183" s="2"/>
      <c r="B183" s="2"/>
      <c r="C183" s="2"/>
      <c r="D183" s="2"/>
      <c r="E183" s="2"/>
      <c r="F183" s="17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9.5" customHeight="1" x14ac:dyDescent="0.3">
      <c r="A184" s="2"/>
      <c r="B184" s="2"/>
      <c r="C184" s="2"/>
      <c r="D184" s="2"/>
      <c r="E184" s="2"/>
      <c r="F184" s="17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9.5" customHeight="1" x14ac:dyDescent="0.3">
      <c r="A185" s="2"/>
      <c r="B185" s="2"/>
      <c r="C185" s="2"/>
      <c r="D185" s="2"/>
      <c r="E185" s="2"/>
      <c r="F185" s="17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9.5" customHeight="1" x14ac:dyDescent="0.3">
      <c r="A186" s="2"/>
      <c r="B186" s="2"/>
      <c r="C186" s="2"/>
      <c r="D186" s="2"/>
      <c r="E186" s="2"/>
      <c r="F186" s="17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9.5" customHeight="1" x14ac:dyDescent="0.3">
      <c r="A187" s="2"/>
      <c r="B187" s="2"/>
      <c r="C187" s="2"/>
      <c r="D187" s="2"/>
      <c r="E187" s="2"/>
      <c r="F187" s="17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9.5" customHeight="1" x14ac:dyDescent="0.3">
      <c r="A188" s="2"/>
      <c r="B188" s="2"/>
      <c r="C188" s="2"/>
      <c r="D188" s="2"/>
      <c r="E188" s="2"/>
      <c r="F188" s="17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9.5" customHeight="1" x14ac:dyDescent="0.3">
      <c r="A189" s="2"/>
      <c r="B189" s="2"/>
      <c r="C189" s="2"/>
      <c r="D189" s="2"/>
      <c r="E189" s="2"/>
      <c r="F189" s="17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9.5" customHeight="1" x14ac:dyDescent="0.3">
      <c r="A190" s="2"/>
      <c r="B190" s="2"/>
      <c r="C190" s="2"/>
      <c r="D190" s="2"/>
      <c r="E190" s="2"/>
      <c r="F190" s="17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9.5" customHeight="1" x14ac:dyDescent="0.3">
      <c r="A191" s="2"/>
      <c r="B191" s="2"/>
      <c r="C191" s="2"/>
      <c r="D191" s="2"/>
      <c r="E191" s="2"/>
      <c r="F191" s="17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9.5" customHeight="1" x14ac:dyDescent="0.3">
      <c r="A192" s="2"/>
      <c r="B192" s="2"/>
      <c r="C192" s="2"/>
      <c r="D192" s="2"/>
      <c r="E192" s="2"/>
      <c r="F192" s="17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9.5" customHeight="1" x14ac:dyDescent="0.3">
      <c r="A193" s="2"/>
      <c r="B193" s="2"/>
      <c r="C193" s="2"/>
      <c r="D193" s="2"/>
      <c r="E193" s="2"/>
      <c r="F193" s="17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9.5" customHeight="1" x14ac:dyDescent="0.3">
      <c r="A194" s="2"/>
      <c r="B194" s="2"/>
      <c r="C194" s="2"/>
      <c r="D194" s="2"/>
      <c r="E194" s="2"/>
      <c r="F194" s="17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9.5" customHeight="1" x14ac:dyDescent="0.3">
      <c r="A195" s="2"/>
      <c r="B195" s="2"/>
      <c r="C195" s="2"/>
      <c r="D195" s="2"/>
      <c r="E195" s="2"/>
      <c r="F195" s="17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9.5" customHeight="1" x14ac:dyDescent="0.3">
      <c r="A196" s="2"/>
      <c r="B196" s="2"/>
      <c r="C196" s="2"/>
      <c r="D196" s="2"/>
      <c r="E196" s="2"/>
      <c r="F196" s="17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9.5" customHeight="1" x14ac:dyDescent="0.3">
      <c r="A197" s="2"/>
      <c r="B197" s="2"/>
      <c r="C197" s="2"/>
      <c r="D197" s="2"/>
      <c r="E197" s="2"/>
      <c r="F197" s="17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9.5" customHeight="1" x14ac:dyDescent="0.3">
      <c r="A198" s="2"/>
      <c r="B198" s="2"/>
      <c r="C198" s="2"/>
      <c r="D198" s="2"/>
      <c r="E198" s="2"/>
      <c r="F198" s="17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9.5" customHeight="1" x14ac:dyDescent="0.3">
      <c r="A199" s="2"/>
      <c r="B199" s="2"/>
      <c r="C199" s="2"/>
      <c r="D199" s="2"/>
      <c r="E199" s="2"/>
      <c r="F199" s="17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9.5" customHeight="1" x14ac:dyDescent="0.3">
      <c r="A200" s="2"/>
      <c r="B200" s="2"/>
      <c r="C200" s="2"/>
      <c r="D200" s="2"/>
      <c r="E200" s="2"/>
      <c r="F200" s="17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9.5" customHeight="1" x14ac:dyDescent="0.3">
      <c r="A201" s="2"/>
      <c r="B201" s="2"/>
      <c r="C201" s="2"/>
      <c r="D201" s="2"/>
      <c r="E201" s="2"/>
      <c r="F201" s="17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9.5" customHeight="1" x14ac:dyDescent="0.3">
      <c r="A202" s="2"/>
      <c r="B202" s="2"/>
      <c r="C202" s="2"/>
      <c r="D202" s="2"/>
      <c r="E202" s="2"/>
      <c r="F202" s="17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9.5" customHeight="1" x14ac:dyDescent="0.3">
      <c r="A203" s="2"/>
      <c r="B203" s="2"/>
      <c r="C203" s="2"/>
      <c r="D203" s="2"/>
      <c r="E203" s="2"/>
      <c r="F203" s="17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9.5" customHeight="1" x14ac:dyDescent="0.3">
      <c r="A204" s="2"/>
      <c r="B204" s="2"/>
      <c r="C204" s="2"/>
      <c r="D204" s="2"/>
      <c r="E204" s="2"/>
      <c r="F204" s="17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9.5" customHeight="1" x14ac:dyDescent="0.3">
      <c r="A205" s="2"/>
      <c r="B205" s="2"/>
      <c r="C205" s="2"/>
      <c r="D205" s="2"/>
      <c r="E205" s="2"/>
      <c r="F205" s="17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9.5" customHeight="1" x14ac:dyDescent="0.3">
      <c r="A206" s="2"/>
      <c r="B206" s="2"/>
      <c r="C206" s="2"/>
      <c r="D206" s="2"/>
      <c r="E206" s="2"/>
      <c r="F206" s="17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9.5" customHeight="1" x14ac:dyDescent="0.3">
      <c r="A207" s="2"/>
      <c r="B207" s="2"/>
      <c r="C207" s="2"/>
      <c r="D207" s="2"/>
      <c r="E207" s="2"/>
      <c r="F207" s="17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9.5" customHeight="1" x14ac:dyDescent="0.3">
      <c r="A208" s="2"/>
      <c r="B208" s="2"/>
      <c r="C208" s="2"/>
      <c r="D208" s="2"/>
      <c r="E208" s="2"/>
      <c r="F208" s="17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9.5" customHeight="1" x14ac:dyDescent="0.3">
      <c r="A209" s="2"/>
      <c r="B209" s="2"/>
      <c r="C209" s="2"/>
      <c r="D209" s="2"/>
      <c r="E209" s="2"/>
      <c r="F209" s="17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9.5" customHeight="1" x14ac:dyDescent="0.3">
      <c r="A210" s="2"/>
      <c r="B210" s="2"/>
      <c r="C210" s="2"/>
      <c r="D210" s="2"/>
      <c r="E210" s="2"/>
      <c r="F210" s="17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9.5" customHeight="1" x14ac:dyDescent="0.3">
      <c r="A211" s="2"/>
      <c r="B211" s="2"/>
      <c r="C211" s="2"/>
      <c r="D211" s="2"/>
      <c r="E211" s="2"/>
      <c r="F211" s="17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9.5" customHeight="1" x14ac:dyDescent="0.3">
      <c r="A212" s="2"/>
      <c r="B212" s="2"/>
      <c r="C212" s="2"/>
      <c r="D212" s="2"/>
      <c r="E212" s="2"/>
      <c r="F212" s="17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9.5" customHeight="1" x14ac:dyDescent="0.3">
      <c r="A213" s="2"/>
      <c r="B213" s="2"/>
      <c r="C213" s="2"/>
      <c r="D213" s="2"/>
      <c r="E213" s="2"/>
      <c r="F213" s="17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9.5" customHeight="1" x14ac:dyDescent="0.3">
      <c r="A214" s="2"/>
      <c r="B214" s="2"/>
      <c r="C214" s="2"/>
      <c r="D214" s="2"/>
      <c r="E214" s="2"/>
      <c r="F214" s="17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9.5" customHeight="1" x14ac:dyDescent="0.3">
      <c r="A215" s="2"/>
      <c r="B215" s="2"/>
      <c r="C215" s="2"/>
      <c r="D215" s="2"/>
      <c r="E215" s="2"/>
      <c r="F215" s="17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9.5" customHeight="1" x14ac:dyDescent="0.3">
      <c r="A216" s="2"/>
      <c r="B216" s="2"/>
      <c r="C216" s="2"/>
      <c r="D216" s="2"/>
      <c r="E216" s="2"/>
      <c r="F216" s="17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9.5" customHeight="1" x14ac:dyDescent="0.3">
      <c r="A217" s="2"/>
      <c r="B217" s="2"/>
      <c r="C217" s="2"/>
      <c r="D217" s="2"/>
      <c r="E217" s="2"/>
      <c r="F217" s="17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9.5" customHeight="1" x14ac:dyDescent="0.3">
      <c r="A218" s="2"/>
      <c r="B218" s="2"/>
      <c r="C218" s="2"/>
      <c r="D218" s="2"/>
      <c r="E218" s="2"/>
      <c r="F218" s="17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9.5" customHeight="1" x14ac:dyDescent="0.3">
      <c r="A219" s="2"/>
      <c r="B219" s="2"/>
      <c r="C219" s="2"/>
      <c r="D219" s="2"/>
      <c r="E219" s="2"/>
      <c r="F219" s="17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9.5" customHeight="1" x14ac:dyDescent="0.3">
      <c r="A220" s="2"/>
      <c r="B220" s="2"/>
      <c r="C220" s="2"/>
      <c r="D220" s="2"/>
      <c r="E220" s="2"/>
      <c r="F220" s="17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9.5" customHeight="1" x14ac:dyDescent="0.3">
      <c r="A221" s="2"/>
      <c r="B221" s="2"/>
      <c r="C221" s="2"/>
      <c r="D221" s="2"/>
      <c r="E221" s="2"/>
      <c r="F221" s="17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9.5" customHeight="1" x14ac:dyDescent="0.3">
      <c r="A222" s="2"/>
      <c r="B222" s="2"/>
      <c r="C222" s="2"/>
      <c r="D222" s="2"/>
      <c r="E222" s="2"/>
      <c r="F222" s="17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9.5" customHeight="1" x14ac:dyDescent="0.3">
      <c r="A223" s="2"/>
      <c r="B223" s="2"/>
      <c r="C223" s="2"/>
      <c r="D223" s="2"/>
      <c r="E223" s="2"/>
      <c r="F223" s="17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9.5" customHeight="1" x14ac:dyDescent="0.3">
      <c r="A224" s="2"/>
      <c r="B224" s="2"/>
      <c r="C224" s="2"/>
      <c r="D224" s="2"/>
      <c r="E224" s="2"/>
      <c r="F224" s="17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9.5" customHeight="1" x14ac:dyDescent="0.3">
      <c r="A225" s="2"/>
      <c r="B225" s="2"/>
      <c r="C225" s="2"/>
      <c r="D225" s="2"/>
      <c r="E225" s="2"/>
      <c r="F225" s="17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9.5" customHeight="1" x14ac:dyDescent="0.3">
      <c r="A226" s="2"/>
      <c r="B226" s="2"/>
      <c r="C226" s="2"/>
      <c r="D226" s="2"/>
      <c r="E226" s="2"/>
      <c r="F226" s="17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9.5" customHeight="1" x14ac:dyDescent="0.3">
      <c r="A227" s="2"/>
      <c r="B227" s="2"/>
      <c r="C227" s="2"/>
      <c r="D227" s="2"/>
      <c r="E227" s="2"/>
      <c r="F227" s="17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9.5" customHeight="1" x14ac:dyDescent="0.3">
      <c r="A228" s="2"/>
      <c r="B228" s="2"/>
      <c r="C228" s="2"/>
      <c r="D228" s="2"/>
      <c r="E228" s="2"/>
      <c r="F228" s="17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9.5" customHeight="1" x14ac:dyDescent="0.3">
      <c r="A229" s="2"/>
      <c r="B229" s="2"/>
      <c r="C229" s="2"/>
      <c r="D229" s="2"/>
      <c r="E229" s="2"/>
      <c r="F229" s="17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9.5" customHeight="1" x14ac:dyDescent="0.3">
      <c r="A230" s="2"/>
      <c r="B230" s="2"/>
      <c r="C230" s="2"/>
      <c r="D230" s="2"/>
      <c r="E230" s="2"/>
      <c r="F230" s="17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9.5" customHeight="1" x14ac:dyDescent="0.3">
      <c r="A231" s="2"/>
      <c r="B231" s="2"/>
      <c r="C231" s="2"/>
      <c r="D231" s="2"/>
      <c r="E231" s="2"/>
      <c r="F231" s="17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9.5" customHeight="1" x14ac:dyDescent="0.3">
      <c r="A232" s="2"/>
      <c r="B232" s="2"/>
      <c r="C232" s="2"/>
      <c r="D232" s="2"/>
      <c r="E232" s="2"/>
      <c r="F232" s="17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9.5" customHeight="1" x14ac:dyDescent="0.3">
      <c r="A233" s="2"/>
      <c r="B233" s="2"/>
      <c r="C233" s="2"/>
      <c r="D233" s="2"/>
      <c r="E233" s="2"/>
      <c r="F233" s="17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9.5" customHeight="1" x14ac:dyDescent="0.3">
      <c r="A234" s="2"/>
      <c r="B234" s="2"/>
      <c r="C234" s="2"/>
      <c r="D234" s="2"/>
      <c r="E234" s="2"/>
      <c r="F234" s="17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9.5" customHeight="1" x14ac:dyDescent="0.3">
      <c r="A235" s="2"/>
      <c r="B235" s="2"/>
      <c r="C235" s="2"/>
      <c r="D235" s="2"/>
      <c r="E235" s="2"/>
      <c r="F235" s="17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9.5" customHeight="1" x14ac:dyDescent="0.3">
      <c r="A236" s="2"/>
      <c r="B236" s="2"/>
      <c r="C236" s="2"/>
      <c r="D236" s="2"/>
      <c r="E236" s="2"/>
      <c r="F236" s="17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9.5" customHeight="1" x14ac:dyDescent="0.3">
      <c r="A237" s="2"/>
      <c r="B237" s="2"/>
      <c r="C237" s="2"/>
      <c r="D237" s="2"/>
      <c r="E237" s="2"/>
      <c r="F237" s="17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9.5" customHeight="1" x14ac:dyDescent="0.3">
      <c r="A238" s="2"/>
      <c r="B238" s="2"/>
      <c r="C238" s="2"/>
      <c r="D238" s="2"/>
      <c r="E238" s="2"/>
      <c r="F238" s="17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9.5" customHeight="1" x14ac:dyDescent="0.3">
      <c r="A239" s="2"/>
      <c r="B239" s="2"/>
      <c r="C239" s="2"/>
      <c r="D239" s="2"/>
      <c r="E239" s="2"/>
      <c r="F239" s="17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9.5" customHeight="1" x14ac:dyDescent="0.3">
      <c r="A240" s="2"/>
      <c r="B240" s="2"/>
      <c r="C240" s="2"/>
      <c r="D240" s="2"/>
      <c r="E240" s="2"/>
      <c r="F240" s="17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9.5" customHeight="1" x14ac:dyDescent="0.3">
      <c r="A241" s="2"/>
      <c r="B241" s="2"/>
      <c r="C241" s="2"/>
      <c r="D241" s="2"/>
      <c r="E241" s="2"/>
      <c r="F241" s="17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9.5" customHeight="1" x14ac:dyDescent="0.3">
      <c r="A242" s="2"/>
      <c r="B242" s="2"/>
      <c r="C242" s="2"/>
      <c r="D242" s="2"/>
      <c r="E242" s="2"/>
      <c r="F242" s="17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9.5" customHeight="1" x14ac:dyDescent="0.3">
      <c r="A243" s="2"/>
      <c r="B243" s="2"/>
      <c r="C243" s="2"/>
      <c r="D243" s="2"/>
      <c r="E243" s="2"/>
      <c r="F243" s="17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9.5" customHeight="1" x14ac:dyDescent="0.3">
      <c r="A244" s="2"/>
      <c r="B244" s="2"/>
      <c r="C244" s="2"/>
      <c r="D244" s="2"/>
      <c r="E244" s="2"/>
      <c r="F244" s="17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9.5" customHeight="1" x14ac:dyDescent="0.3">
      <c r="A245" s="2"/>
      <c r="B245" s="2"/>
      <c r="C245" s="2"/>
      <c r="D245" s="2"/>
      <c r="E245" s="2"/>
      <c r="F245" s="17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9.5" customHeight="1" x14ac:dyDescent="0.3">
      <c r="A246" s="2"/>
      <c r="B246" s="2"/>
      <c r="C246" s="2"/>
      <c r="D246" s="2"/>
      <c r="E246" s="2"/>
      <c r="F246" s="17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9.5" customHeight="1" x14ac:dyDescent="0.3">
      <c r="A247" s="2"/>
      <c r="B247" s="2"/>
      <c r="C247" s="2"/>
      <c r="D247" s="2"/>
      <c r="E247" s="2"/>
      <c r="F247" s="17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9.5" customHeight="1" x14ac:dyDescent="0.3">
      <c r="A248" s="2"/>
      <c r="B248" s="2"/>
      <c r="C248" s="2"/>
      <c r="D248" s="2"/>
      <c r="E248" s="2"/>
      <c r="F248" s="17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9.5" customHeight="1" x14ac:dyDescent="0.3">
      <c r="A249" s="2"/>
      <c r="B249" s="2"/>
      <c r="C249" s="2"/>
      <c r="D249" s="2"/>
      <c r="E249" s="2"/>
      <c r="F249" s="17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9.5" customHeight="1" x14ac:dyDescent="0.3">
      <c r="A250" s="2"/>
      <c r="B250" s="2"/>
      <c r="C250" s="2"/>
      <c r="D250" s="2"/>
      <c r="E250" s="2"/>
      <c r="F250" s="17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9.5" customHeight="1" x14ac:dyDescent="0.3">
      <c r="A251" s="2"/>
      <c r="B251" s="2"/>
      <c r="C251" s="2"/>
      <c r="D251" s="2"/>
      <c r="E251" s="2"/>
      <c r="F251" s="17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9.5" customHeight="1" x14ac:dyDescent="0.3">
      <c r="A252" s="2"/>
      <c r="B252" s="2"/>
      <c r="C252" s="2"/>
      <c r="D252" s="2"/>
      <c r="E252" s="2"/>
      <c r="F252" s="17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9.5" customHeight="1" x14ac:dyDescent="0.3">
      <c r="A253" s="2"/>
      <c r="B253" s="2"/>
      <c r="C253" s="2"/>
      <c r="D253" s="2"/>
      <c r="E253" s="2"/>
      <c r="F253" s="17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9.5" customHeight="1" x14ac:dyDescent="0.3">
      <c r="A254" s="2"/>
      <c r="B254" s="2"/>
      <c r="C254" s="2"/>
      <c r="D254" s="2"/>
      <c r="E254" s="2"/>
      <c r="F254" s="17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9.5" customHeight="1" x14ac:dyDescent="0.3">
      <c r="A255" s="2"/>
      <c r="B255" s="2"/>
      <c r="C255" s="2"/>
      <c r="D255" s="2"/>
      <c r="E255" s="2"/>
      <c r="F255" s="17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9.5" customHeight="1" x14ac:dyDescent="0.3">
      <c r="A256" s="2"/>
      <c r="B256" s="2"/>
      <c r="C256" s="2"/>
      <c r="D256" s="2"/>
      <c r="E256" s="2"/>
      <c r="F256" s="17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9.5" customHeight="1" x14ac:dyDescent="0.3">
      <c r="A257" s="2"/>
      <c r="B257" s="2"/>
      <c r="C257" s="2"/>
      <c r="D257" s="2"/>
      <c r="E257" s="2"/>
      <c r="F257" s="17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9.5" customHeight="1" x14ac:dyDescent="0.3">
      <c r="A258" s="2"/>
      <c r="B258" s="2"/>
      <c r="C258" s="2"/>
      <c r="D258" s="2"/>
      <c r="E258" s="2"/>
      <c r="F258" s="17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9.5" customHeight="1" x14ac:dyDescent="0.3">
      <c r="A259" s="2"/>
      <c r="B259" s="2"/>
      <c r="C259" s="2"/>
      <c r="D259" s="2"/>
      <c r="E259" s="2"/>
      <c r="F259" s="17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9.5" customHeight="1" x14ac:dyDescent="0.3">
      <c r="A260" s="2"/>
      <c r="B260" s="2"/>
      <c r="C260" s="2"/>
      <c r="D260" s="2"/>
      <c r="E260" s="2"/>
      <c r="F260" s="17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9.5" customHeight="1" x14ac:dyDescent="0.3">
      <c r="A261" s="2"/>
      <c r="B261" s="2"/>
      <c r="C261" s="2"/>
      <c r="D261" s="2"/>
      <c r="E261" s="2"/>
      <c r="F261" s="17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9.5" customHeight="1" x14ac:dyDescent="0.3">
      <c r="A262" s="2"/>
      <c r="B262" s="2"/>
      <c r="C262" s="2"/>
      <c r="D262" s="2"/>
      <c r="E262" s="2"/>
      <c r="F262" s="17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9.5" customHeight="1" x14ac:dyDescent="0.3">
      <c r="A263" s="2"/>
      <c r="B263" s="2"/>
      <c r="C263" s="2"/>
      <c r="D263" s="2"/>
      <c r="E263" s="2"/>
      <c r="F263" s="17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9.5" customHeight="1" x14ac:dyDescent="0.3">
      <c r="A264" s="2"/>
      <c r="B264" s="2"/>
      <c r="C264" s="2"/>
      <c r="D264" s="2"/>
      <c r="E264" s="2"/>
      <c r="F264" s="17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9.5" customHeight="1" x14ac:dyDescent="0.3">
      <c r="A265" s="2"/>
      <c r="B265" s="2"/>
      <c r="C265" s="2"/>
      <c r="D265" s="2"/>
      <c r="E265" s="2"/>
      <c r="F265" s="17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9.5" customHeight="1" x14ac:dyDescent="0.3">
      <c r="A266" s="2"/>
      <c r="B266" s="2"/>
      <c r="C266" s="2"/>
      <c r="D266" s="2"/>
      <c r="E266" s="2"/>
      <c r="F266" s="17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9.5" customHeight="1" x14ac:dyDescent="0.3">
      <c r="A267" s="2"/>
      <c r="B267" s="2"/>
      <c r="C267" s="2"/>
      <c r="D267" s="2"/>
      <c r="E267" s="2"/>
      <c r="F267" s="17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9.5" customHeight="1" x14ac:dyDescent="0.3">
      <c r="A268" s="2"/>
      <c r="B268" s="2"/>
      <c r="C268" s="2"/>
      <c r="D268" s="2"/>
      <c r="E268" s="2"/>
      <c r="F268" s="17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9.5" customHeight="1" x14ac:dyDescent="0.3">
      <c r="A269" s="2"/>
      <c r="B269" s="2"/>
      <c r="C269" s="2"/>
      <c r="D269" s="2"/>
      <c r="E269" s="2"/>
      <c r="F269" s="17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9.5" customHeight="1" x14ac:dyDescent="0.3">
      <c r="A270" s="2"/>
      <c r="B270" s="2"/>
      <c r="C270" s="2"/>
      <c r="D270" s="2"/>
      <c r="E270" s="2"/>
      <c r="F270" s="17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9.5" customHeight="1" x14ac:dyDescent="0.3">
      <c r="A271" s="2"/>
      <c r="B271" s="2"/>
      <c r="C271" s="2"/>
      <c r="D271" s="2"/>
      <c r="E271" s="2"/>
      <c r="F271" s="17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F30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3.33203125" style="72" bestFit="1" customWidth="1"/>
    <col min="2" max="2" width="3.5546875" style="167" bestFit="1" customWidth="1"/>
    <col min="3" max="3" width="24.5546875" style="167" bestFit="1" customWidth="1"/>
    <col min="4" max="4" width="14.5546875" style="72" bestFit="1" customWidth="1"/>
    <col min="5" max="5" width="19.88671875" style="167" bestFit="1" customWidth="1"/>
    <col min="6" max="6" width="19.88671875" style="260" bestFit="1" customWidth="1"/>
    <col min="7" max="7" width="14.88671875" style="167" bestFit="1" customWidth="1"/>
    <col min="8" max="8" width="3.5546875" style="167" bestFit="1" customWidth="1"/>
    <col min="9" max="9" width="5.44140625" style="167" bestFit="1" customWidth="1"/>
    <col min="10" max="10" width="7.5546875" style="167" bestFit="1" customWidth="1"/>
    <col min="11" max="11" width="11.44140625" style="167" bestFit="1" customWidth="1"/>
    <col min="12" max="12" width="13.5546875" style="167" bestFit="1" customWidth="1"/>
    <col min="13" max="23" width="11.44140625" style="167" bestFit="1" customWidth="1"/>
    <col min="24" max="24" width="11.44140625" style="72" bestFit="1" customWidth="1"/>
    <col min="25" max="86" width="14.109375" style="167" bestFit="1" customWidth="1"/>
    <col min="87" max="110" width="14.109375" style="72" bestFit="1" customWidth="1"/>
  </cols>
  <sheetData>
    <row r="1" spans="1:110" ht="19.5" customHeight="1" x14ac:dyDescent="0.3">
      <c r="A1" s="1" t="s">
        <v>0</v>
      </c>
      <c r="B1" s="74"/>
      <c r="C1" s="74"/>
      <c r="D1" s="2"/>
      <c r="E1" s="74"/>
      <c r="F1" s="3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2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spans="1:110" ht="14.4" customHeight="1" x14ac:dyDescent="0.3">
      <c r="A2" s="2"/>
      <c r="B2" s="74"/>
      <c r="C2" s="74"/>
      <c r="D2" s="6"/>
      <c r="E2" s="74"/>
      <c r="F2" s="12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2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r="3" spans="1:110" ht="21" customHeight="1" x14ac:dyDescent="0.4">
      <c r="A3" s="2"/>
      <c r="B3" s="74"/>
      <c r="C3" s="9" t="s">
        <v>325</v>
      </c>
      <c r="D3" s="6"/>
      <c r="E3" s="74"/>
      <c r="F3" s="124"/>
      <c r="G3" s="74"/>
      <c r="H3" s="205"/>
      <c r="I3" s="205"/>
      <c r="J3" s="57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2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</row>
    <row r="4" spans="1:110" ht="16.95" customHeight="1" x14ac:dyDescent="0.35">
      <c r="A4" s="2"/>
      <c r="B4" s="206"/>
      <c r="C4" s="95"/>
      <c r="D4" s="95"/>
      <c r="E4" s="95"/>
      <c r="F4" s="207"/>
      <c r="G4" s="95"/>
      <c r="H4" s="208"/>
      <c r="I4" s="205"/>
      <c r="J4" s="57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2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</row>
    <row r="5" spans="1:110" ht="16.95" customHeight="1" x14ac:dyDescent="0.3">
      <c r="A5" s="2"/>
      <c r="B5" s="209"/>
      <c r="C5" s="210" t="s">
        <v>54</v>
      </c>
      <c r="D5" s="211"/>
      <c r="E5" s="210" t="s">
        <v>326</v>
      </c>
      <c r="F5" s="212" t="s">
        <v>327</v>
      </c>
      <c r="G5" s="213"/>
      <c r="H5" s="214"/>
      <c r="I5" s="205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2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</row>
    <row r="6" spans="1:110" ht="13.95" customHeight="1" x14ac:dyDescent="0.3">
      <c r="A6" s="2"/>
      <c r="B6" s="209"/>
      <c r="C6" s="213" t="s">
        <v>328</v>
      </c>
      <c r="D6" s="213"/>
      <c r="E6" s="215"/>
      <c r="F6" s="216">
        <f>IF(Kertoimet!D58&lt;&gt;"",E6*Kertoimet!D58,E6*Kertoimet!C56)</f>
        <v>0</v>
      </c>
      <c r="G6" s="213"/>
      <c r="H6" s="217"/>
      <c r="I6" s="205"/>
      <c r="J6" s="205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2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</row>
    <row r="7" spans="1:110" ht="15.6" customHeight="1" x14ac:dyDescent="0.3">
      <c r="A7" s="2"/>
      <c r="B7" s="209"/>
      <c r="C7" s="213" t="s">
        <v>329</v>
      </c>
      <c r="D7" s="213"/>
      <c r="E7" s="215"/>
      <c r="F7" s="218">
        <f>F6*(E7/100)</f>
        <v>0</v>
      </c>
      <c r="G7" s="213"/>
      <c r="H7" s="217"/>
      <c r="I7" s="205"/>
      <c r="J7" s="205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2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</row>
    <row r="8" spans="1:110" ht="15.6" customHeight="1" x14ac:dyDescent="0.3">
      <c r="A8" s="2"/>
      <c r="B8" s="209"/>
      <c r="C8" s="213"/>
      <c r="D8" s="213"/>
      <c r="E8" s="219" t="s">
        <v>330</v>
      </c>
      <c r="F8" s="220">
        <f>F6-(F6*(E7/100))</f>
        <v>0</v>
      </c>
      <c r="G8" s="210" t="s">
        <v>327</v>
      </c>
      <c r="H8" s="217"/>
      <c r="I8" s="205"/>
      <c r="J8" s="205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2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</row>
    <row r="9" spans="1:110" ht="15.6" customHeight="1" x14ac:dyDescent="0.3">
      <c r="A9" s="2"/>
      <c r="B9" s="209"/>
      <c r="C9" s="213"/>
      <c r="D9" s="213"/>
      <c r="E9" s="213"/>
      <c r="F9" s="221"/>
      <c r="G9" s="213"/>
      <c r="H9" s="217"/>
      <c r="I9" s="205"/>
      <c r="J9" s="205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2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</row>
    <row r="10" spans="1:110" ht="15.6" customHeight="1" x14ac:dyDescent="0.3">
      <c r="A10" s="2"/>
      <c r="B10" s="209"/>
      <c r="C10" s="210" t="s">
        <v>55</v>
      </c>
      <c r="D10" s="211"/>
      <c r="E10" s="210" t="s">
        <v>331</v>
      </c>
      <c r="F10" s="212" t="s">
        <v>327</v>
      </c>
      <c r="G10" s="213"/>
      <c r="H10" s="217"/>
      <c r="I10" s="205"/>
      <c r="J10" s="205"/>
      <c r="K10" s="74"/>
      <c r="L10" s="74"/>
      <c r="M10" s="74"/>
      <c r="N10" s="74"/>
      <c r="O10" s="74"/>
      <c r="P10" s="74"/>
      <c r="Q10" s="74"/>
      <c r="R10" s="222"/>
      <c r="S10" s="74"/>
      <c r="T10" s="74"/>
      <c r="U10" s="74"/>
      <c r="V10" s="74"/>
      <c r="W10" s="74"/>
      <c r="X10" s="2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</row>
    <row r="11" spans="1:110" ht="19.5" customHeight="1" x14ac:dyDescent="0.3">
      <c r="A11" s="2"/>
      <c r="B11" s="209"/>
      <c r="C11" s="213" t="s">
        <v>332</v>
      </c>
      <c r="D11" s="213"/>
      <c r="E11" s="223"/>
      <c r="F11" s="216">
        <f>E11*Kertoimet!C64</f>
        <v>0</v>
      </c>
      <c r="G11" s="213"/>
      <c r="H11" s="224"/>
      <c r="I11" s="205"/>
      <c r="J11" s="205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2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</row>
    <row r="12" spans="1:110" ht="13.95" customHeight="1" x14ac:dyDescent="0.3">
      <c r="A12" s="2"/>
      <c r="B12" s="209"/>
      <c r="C12" s="213" t="s">
        <v>333</v>
      </c>
      <c r="D12" s="213"/>
      <c r="E12" s="225"/>
      <c r="F12" s="226">
        <f>IF(Kertoimet!D63&lt;&gt;"",Kertoimet!D63*E12,E12*Kertoimet!C61)</f>
        <v>0</v>
      </c>
      <c r="G12" s="213"/>
      <c r="H12" s="224"/>
      <c r="I12" s="205"/>
      <c r="J12" s="205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2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</row>
    <row r="13" spans="1:110" ht="13.95" customHeight="1" x14ac:dyDescent="0.3">
      <c r="A13" s="2"/>
      <c r="B13" s="209"/>
      <c r="C13" s="213" t="s">
        <v>334</v>
      </c>
      <c r="D13" s="213"/>
      <c r="E13" s="215"/>
      <c r="F13" s="226">
        <f>F12*(E13/100)</f>
        <v>0</v>
      </c>
      <c r="G13" s="213"/>
      <c r="H13" s="224"/>
      <c r="I13" s="205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2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</row>
    <row r="14" spans="1:110" ht="19.5" customHeight="1" x14ac:dyDescent="0.3">
      <c r="A14" s="2"/>
      <c r="B14" s="209"/>
      <c r="C14" s="213"/>
      <c r="D14" s="213"/>
      <c r="E14" s="219" t="s">
        <v>330</v>
      </c>
      <c r="F14" s="220">
        <f>F12-(F12*(E13/100))+F11</f>
        <v>0</v>
      </c>
      <c r="G14" s="210" t="s">
        <v>327</v>
      </c>
      <c r="H14" s="227"/>
      <c r="I14" s="205"/>
      <c r="J14" s="205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2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</row>
    <row r="15" spans="1:110" ht="16.95" customHeight="1" x14ac:dyDescent="0.3">
      <c r="A15" s="2"/>
      <c r="B15" s="113"/>
      <c r="C15" s="210"/>
      <c r="D15" s="210"/>
      <c r="E15" s="210"/>
      <c r="F15" s="228" t="s">
        <v>35</v>
      </c>
      <c r="G15" s="210"/>
      <c r="H15" s="217"/>
      <c r="I15" s="205"/>
      <c r="J15" s="205"/>
      <c r="K15" s="6"/>
      <c r="L15" s="6"/>
      <c r="M15" s="6"/>
      <c r="N15" s="74"/>
      <c r="O15" s="74"/>
      <c r="P15" s="74"/>
      <c r="Q15" s="74"/>
      <c r="R15" s="229"/>
      <c r="S15" s="74"/>
      <c r="T15" s="74"/>
      <c r="U15" s="74"/>
      <c r="V15" s="74"/>
      <c r="W15" s="74"/>
      <c r="X15" s="2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</row>
    <row r="16" spans="1:110" ht="19.5" customHeight="1" x14ac:dyDescent="0.3">
      <c r="A16" s="2"/>
      <c r="B16" s="209"/>
      <c r="C16" s="210" t="s">
        <v>56</v>
      </c>
      <c r="D16" s="211"/>
      <c r="E16" s="210" t="s">
        <v>335</v>
      </c>
      <c r="F16" s="212" t="s">
        <v>327</v>
      </c>
      <c r="G16" s="213"/>
      <c r="H16" s="224"/>
      <c r="I16" s="205"/>
      <c r="J16" s="205" t="s">
        <v>35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2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</row>
    <row r="17" spans="1:110" ht="19.5" customHeight="1" x14ac:dyDescent="0.3">
      <c r="A17" s="2"/>
      <c r="B17" s="209"/>
      <c r="C17" s="213" t="s">
        <v>336</v>
      </c>
      <c r="D17" s="213"/>
      <c r="E17" s="223"/>
      <c r="F17" s="218">
        <f>IF(Kertoimet!D69&lt;&gt;"",E17*Kertoimet!D69,E17*Kertoimet!C67)</f>
        <v>0</v>
      </c>
      <c r="G17" s="210"/>
      <c r="H17" s="224"/>
      <c r="I17" s="205"/>
      <c r="J17" s="205"/>
      <c r="K17" s="74"/>
      <c r="L17" s="74"/>
      <c r="M17" s="74"/>
      <c r="N17" s="74"/>
      <c r="O17" s="74"/>
      <c r="P17" s="74"/>
      <c r="Q17" s="74"/>
      <c r="R17" s="229"/>
      <c r="S17" s="74"/>
      <c r="T17" s="74"/>
      <c r="U17" s="74"/>
      <c r="V17" s="74"/>
      <c r="W17" s="74"/>
      <c r="X17" s="2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</row>
    <row r="18" spans="1:110" ht="19.5" customHeight="1" x14ac:dyDescent="0.3">
      <c r="A18" s="2"/>
      <c r="B18" s="209"/>
      <c r="C18" s="213" t="s">
        <v>162</v>
      </c>
      <c r="D18" s="213"/>
      <c r="E18" s="215"/>
      <c r="F18" s="230">
        <f>E18*Kertoimet!C70</f>
        <v>0</v>
      </c>
      <c r="G18" s="213"/>
      <c r="H18" s="224"/>
      <c r="I18" s="205"/>
      <c r="J18" s="205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2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</row>
    <row r="19" spans="1:110" ht="19.5" customHeight="1" x14ac:dyDescent="0.3">
      <c r="A19" s="2"/>
      <c r="B19" s="209"/>
      <c r="C19" s="213" t="s">
        <v>35</v>
      </c>
      <c r="D19" s="213"/>
      <c r="E19" s="219" t="s">
        <v>330</v>
      </c>
      <c r="F19" s="231">
        <f>SUM(F17:F18)</f>
        <v>0</v>
      </c>
      <c r="G19" s="210" t="s">
        <v>327</v>
      </c>
      <c r="H19" s="227"/>
      <c r="I19" s="205"/>
      <c r="J19" s="205" t="s">
        <v>35</v>
      </c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2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</row>
    <row r="20" spans="1:110" ht="15" customHeight="1" x14ac:dyDescent="0.3">
      <c r="A20" s="2"/>
      <c r="B20" s="113"/>
      <c r="C20" s="210"/>
      <c r="D20" s="210"/>
      <c r="E20" s="210"/>
      <c r="F20" s="232"/>
      <c r="G20" s="211"/>
      <c r="H20" s="217"/>
      <c r="I20" s="233"/>
      <c r="J20" s="233" t="s">
        <v>35</v>
      </c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2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</row>
    <row r="21" spans="1:110" ht="15" customHeight="1" x14ac:dyDescent="0.3">
      <c r="A21" s="2"/>
      <c r="B21" s="113"/>
      <c r="C21" s="210" t="s">
        <v>163</v>
      </c>
      <c r="D21" s="211"/>
      <c r="E21" s="211"/>
      <c r="F21" s="232"/>
      <c r="G21" s="211"/>
      <c r="H21" s="217"/>
      <c r="I21" s="233"/>
      <c r="J21" s="233"/>
      <c r="K21" s="74"/>
      <c r="L21" s="74"/>
      <c r="M21" s="74"/>
      <c r="N21" s="6"/>
      <c r="O21" s="74"/>
      <c r="P21" s="74"/>
      <c r="Q21" s="74"/>
      <c r="R21" s="74"/>
      <c r="S21" s="74"/>
      <c r="T21" s="74"/>
      <c r="U21" s="74"/>
      <c r="V21" s="74"/>
      <c r="W21" s="74"/>
      <c r="X21" s="2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</row>
    <row r="22" spans="1:110" ht="16.95" customHeight="1" x14ac:dyDescent="0.3">
      <c r="A22" s="2"/>
      <c r="B22" s="113"/>
      <c r="C22" s="213" t="s">
        <v>337</v>
      </c>
      <c r="D22" s="213"/>
      <c r="E22" s="234" t="s">
        <v>165</v>
      </c>
      <c r="F22" s="212"/>
      <c r="G22" s="213"/>
      <c r="H22" s="217"/>
      <c r="I22" s="233"/>
      <c r="J22" s="74"/>
      <c r="K22" s="233"/>
      <c r="L22" s="74"/>
      <c r="M22" s="74"/>
      <c r="N22" s="6"/>
      <c r="O22" s="74"/>
      <c r="P22" s="74"/>
      <c r="Q22" s="74"/>
      <c r="R22" s="74"/>
      <c r="S22" s="74"/>
      <c r="T22" s="74"/>
      <c r="U22" s="74"/>
      <c r="V22" s="74"/>
      <c r="W22" s="74"/>
      <c r="X22" s="2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</row>
    <row r="23" spans="1:110" ht="16.95" customHeight="1" x14ac:dyDescent="0.3">
      <c r="A23" s="2"/>
      <c r="B23" s="113"/>
      <c r="C23" s="213"/>
      <c r="D23" s="213"/>
      <c r="E23" s="235"/>
      <c r="F23" s="212"/>
      <c r="G23" s="213"/>
      <c r="H23" s="217"/>
      <c r="I23" s="233"/>
      <c r="J23" s="74"/>
      <c r="K23" s="233"/>
      <c r="L23" s="74"/>
      <c r="M23" s="74"/>
      <c r="N23" s="6"/>
      <c r="O23" s="74"/>
      <c r="P23" s="74"/>
      <c r="Q23" s="74"/>
      <c r="R23" s="74"/>
      <c r="S23" s="74"/>
      <c r="T23" s="74"/>
      <c r="U23" s="74"/>
      <c r="V23" s="74"/>
      <c r="W23" s="74"/>
      <c r="X23" s="2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r="24" spans="1:110" ht="19.5" customHeight="1" x14ac:dyDescent="0.3">
      <c r="A24" s="2"/>
      <c r="B24" s="209"/>
      <c r="C24" s="213"/>
      <c r="D24" s="213"/>
      <c r="E24" s="210" t="s">
        <v>338</v>
      </c>
      <c r="F24" s="212" t="s">
        <v>327</v>
      </c>
      <c r="G24" s="210"/>
      <c r="H24" s="224"/>
      <c r="I24" s="205"/>
      <c r="J24" s="205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2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spans="1:110" ht="19.5" customHeight="1" x14ac:dyDescent="0.3">
      <c r="A25" s="2"/>
      <c r="B25" s="209"/>
      <c r="C25" s="213"/>
      <c r="D25" s="213"/>
      <c r="E25" s="215"/>
      <c r="F25" s="218">
        <f>IF(Kertoimet!D58&lt;&gt;"",Nykytila!G26*Kertoimet!C76*VLOOKUP(Infra!E22,Kertoimet!B73:C74,2,FALSE)*E25*(Kertoimet!C58/1000),Nykytila!G26*Kertoimet!C76*VLOOKUP(Infra!E22,Kertoimet!B73:C74,2,FALSE)*E25*(Kertoimet!C56/1000))</f>
        <v>0</v>
      </c>
      <c r="G25" s="210"/>
      <c r="H25" s="224"/>
      <c r="I25" s="205"/>
      <c r="J25" s="205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2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r="26" spans="1:110" ht="19.5" customHeight="1" x14ac:dyDescent="0.3">
      <c r="A26" s="2"/>
      <c r="B26" s="209"/>
      <c r="C26" s="213"/>
      <c r="D26" s="213"/>
      <c r="E26" s="219" t="s">
        <v>330</v>
      </c>
      <c r="F26" s="231">
        <f>F25-(F25*(E7/100))</f>
        <v>0</v>
      </c>
      <c r="G26" s="210" t="s">
        <v>4</v>
      </c>
      <c r="H26" s="224"/>
      <c r="I26" s="6"/>
      <c r="J26" s="205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2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spans="1:110" ht="19.5" customHeight="1" x14ac:dyDescent="0.3">
      <c r="A27" s="2"/>
      <c r="B27" s="209"/>
      <c r="C27" s="213"/>
      <c r="D27" s="235"/>
      <c r="E27" s="235"/>
      <c r="F27" s="236"/>
      <c r="G27" s="213"/>
      <c r="H27" s="227"/>
      <c r="I27" s="205"/>
      <c r="J27" s="205"/>
      <c r="K27" s="74"/>
      <c r="L27" s="237"/>
      <c r="M27" s="237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2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spans="1:110" ht="13.2" customHeight="1" x14ac:dyDescent="0.3">
      <c r="A28" s="2"/>
      <c r="B28" s="113"/>
      <c r="C28" s="210" t="s">
        <v>14</v>
      </c>
      <c r="D28" s="211"/>
      <c r="E28" s="210" t="s">
        <v>339</v>
      </c>
      <c r="F28" s="212" t="s">
        <v>340</v>
      </c>
      <c r="G28" s="211"/>
      <c r="H28" s="217"/>
      <c r="I28" s="205"/>
      <c r="J28" s="205"/>
      <c r="K28" s="237"/>
      <c r="L28" s="237"/>
      <c r="M28" s="237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2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spans="1:110" ht="19.5" customHeight="1" x14ac:dyDescent="0.3">
      <c r="A29" s="2"/>
      <c r="B29" s="209"/>
      <c r="C29" s="213" t="s">
        <v>67</v>
      </c>
      <c r="D29" s="213"/>
      <c r="E29" s="215"/>
      <c r="F29" s="218">
        <f>E29*Kertoimet!C86</f>
        <v>0</v>
      </c>
      <c r="G29" s="210" t="s">
        <v>327</v>
      </c>
      <c r="H29" s="224"/>
      <c r="I29" s="205"/>
      <c r="J29" s="205"/>
      <c r="K29" s="237"/>
      <c r="L29" s="237"/>
      <c r="M29" s="237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2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spans="1:110" ht="19.5" customHeight="1" x14ac:dyDescent="0.3">
      <c r="A30" s="2"/>
      <c r="B30" s="209"/>
      <c r="C30" s="213" t="s">
        <v>68</v>
      </c>
      <c r="D30" s="213"/>
      <c r="E30" s="215"/>
      <c r="F30" s="218">
        <f>E30*Kertoimet!C87</f>
        <v>0</v>
      </c>
      <c r="G30" s="213"/>
      <c r="H30" s="224"/>
      <c r="I30" s="205"/>
      <c r="J30" s="205"/>
      <c r="K30" s="237"/>
      <c r="L30" s="237"/>
      <c r="M30" s="237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2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spans="1:110" ht="19.5" customHeight="1" x14ac:dyDescent="0.3">
      <c r="A31" s="2"/>
      <c r="B31" s="209"/>
      <c r="C31" s="213" t="s">
        <v>33</v>
      </c>
      <c r="D31" s="213"/>
      <c r="E31" s="215"/>
      <c r="F31" s="218">
        <f>E31*Kertoimet!C88</f>
        <v>0</v>
      </c>
      <c r="G31" s="213"/>
      <c r="H31" s="224"/>
      <c r="I31" s="205"/>
      <c r="J31" s="205"/>
      <c r="K31" s="237"/>
      <c r="L31" s="237"/>
      <c r="M31" s="237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2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r="32" spans="1:110" ht="19.5" customHeight="1" x14ac:dyDescent="0.3">
      <c r="A32" s="2"/>
      <c r="B32" s="209"/>
      <c r="C32" s="213" t="s">
        <v>69</v>
      </c>
      <c r="D32" s="213"/>
      <c r="E32" s="215"/>
      <c r="F32" s="218">
        <f>E32*Kertoimet!C89</f>
        <v>0</v>
      </c>
      <c r="G32" s="213"/>
      <c r="H32" s="224"/>
      <c r="I32" s="205"/>
      <c r="J32" s="205"/>
      <c r="K32" s="237"/>
      <c r="L32" s="237"/>
      <c r="M32" s="237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2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r="33" spans="1:110" ht="19.5" customHeight="1" x14ac:dyDescent="0.3">
      <c r="A33" s="2"/>
      <c r="B33" s="209"/>
      <c r="C33" s="213" t="s">
        <v>70</v>
      </c>
      <c r="D33" s="213"/>
      <c r="E33" s="215"/>
      <c r="F33" s="218">
        <f>E33*Kertoimet!C90</f>
        <v>0</v>
      </c>
      <c r="G33" s="213"/>
      <c r="H33" s="224"/>
      <c r="I33" s="205"/>
      <c r="J33" s="205"/>
      <c r="K33" s="237"/>
      <c r="L33" s="237"/>
      <c r="M33" s="237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2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r="34" spans="1:110" ht="19.5" customHeight="1" x14ac:dyDescent="0.3">
      <c r="A34" s="2"/>
      <c r="B34" s="209"/>
      <c r="C34" s="213" t="s">
        <v>71</v>
      </c>
      <c r="D34" s="213"/>
      <c r="E34" s="215"/>
      <c r="F34" s="218">
        <f>E34*Kertoimet!C91</f>
        <v>0</v>
      </c>
      <c r="G34" s="213"/>
      <c r="H34" s="224"/>
      <c r="I34" s="205"/>
      <c r="J34" s="205" t="s">
        <v>35</v>
      </c>
      <c r="K34" s="237"/>
      <c r="L34" s="237"/>
      <c r="M34" s="237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2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r="35" spans="1:110" ht="19.5" customHeight="1" x14ac:dyDescent="0.3">
      <c r="A35" s="2"/>
      <c r="B35" s="209"/>
      <c r="C35" s="213" t="s">
        <v>72</v>
      </c>
      <c r="D35" s="213"/>
      <c r="E35" s="215"/>
      <c r="F35" s="218">
        <f>E35*Kertoimet!C92</f>
        <v>0</v>
      </c>
      <c r="G35" s="213"/>
      <c r="H35" s="224"/>
      <c r="I35" s="205"/>
      <c r="J35" s="205"/>
      <c r="K35" s="237"/>
      <c r="L35" s="237"/>
      <c r="M35" s="237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2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r="36" spans="1:110" ht="19.5" customHeight="1" x14ac:dyDescent="0.3">
      <c r="A36" s="2"/>
      <c r="B36" s="209"/>
      <c r="C36" s="213" t="s">
        <v>73</v>
      </c>
      <c r="D36" s="213"/>
      <c r="E36" s="215"/>
      <c r="F36" s="218">
        <f>E36*Kertoimet!C93</f>
        <v>0</v>
      </c>
      <c r="G36" s="213"/>
      <c r="H36" s="224"/>
      <c r="I36" s="205"/>
      <c r="J36" s="205"/>
      <c r="K36" s="237"/>
      <c r="L36" s="237"/>
      <c r="M36" s="237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2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r="37" spans="1:110" ht="19.5" customHeight="1" x14ac:dyDescent="0.3">
      <c r="A37" s="2"/>
      <c r="B37" s="209"/>
      <c r="C37" s="213" t="s">
        <v>74</v>
      </c>
      <c r="D37" s="213"/>
      <c r="E37" s="215"/>
      <c r="F37" s="218">
        <f>E37*Kertoimet!C94</f>
        <v>0</v>
      </c>
      <c r="G37" s="213"/>
      <c r="H37" s="224"/>
      <c r="I37" s="205"/>
      <c r="J37" s="205"/>
      <c r="K37" s="237"/>
      <c r="L37" s="237"/>
      <c r="M37" s="237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2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r="38" spans="1:110" ht="19.5" customHeight="1" x14ac:dyDescent="0.3">
      <c r="A38" s="2"/>
      <c r="B38" s="209"/>
      <c r="C38" s="213" t="s">
        <v>75</v>
      </c>
      <c r="D38" s="213"/>
      <c r="E38" s="215"/>
      <c r="F38" s="218">
        <f>E38*Kertoimet!C95</f>
        <v>0</v>
      </c>
      <c r="G38" s="213"/>
      <c r="H38" s="224"/>
      <c r="I38" s="205"/>
      <c r="J38" s="205"/>
      <c r="K38" s="237"/>
      <c r="L38" s="237"/>
      <c r="M38" s="237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2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r="39" spans="1:110" ht="19.5" customHeight="1" x14ac:dyDescent="0.3">
      <c r="A39" s="2"/>
      <c r="B39" s="209"/>
      <c r="C39" s="213"/>
      <c r="D39" s="210"/>
      <c r="E39" s="219" t="s">
        <v>330</v>
      </c>
      <c r="F39" s="231">
        <f>SUM(F29:F38)</f>
        <v>0</v>
      </c>
      <c r="G39" s="210" t="s">
        <v>327</v>
      </c>
      <c r="H39" s="224"/>
      <c r="I39" s="205"/>
      <c r="J39" s="205"/>
      <c r="K39" s="237"/>
      <c r="L39" s="237"/>
      <c r="M39" s="237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2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r="40" spans="1:110" ht="19.5" customHeight="1" x14ac:dyDescent="0.3">
      <c r="A40" s="2"/>
      <c r="B40" s="209"/>
      <c r="C40" s="213"/>
      <c r="D40" s="235"/>
      <c r="E40" s="235"/>
      <c r="F40" s="236"/>
      <c r="G40" s="235"/>
      <c r="H40" s="227"/>
      <c r="I40" s="205"/>
      <c r="J40" s="205"/>
      <c r="K40" s="237"/>
      <c r="L40" s="237"/>
      <c r="M40" s="237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2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r="41" spans="1:110" ht="13.2" customHeight="1" x14ac:dyDescent="0.3">
      <c r="A41" s="2"/>
      <c r="B41" s="113"/>
      <c r="C41" s="210" t="s">
        <v>15</v>
      </c>
      <c r="D41" s="211"/>
      <c r="E41" s="210"/>
      <c r="F41" s="238"/>
      <c r="G41" s="211"/>
      <c r="H41" s="217"/>
      <c r="I41" s="205"/>
      <c r="J41" s="205"/>
      <c r="K41" s="237"/>
      <c r="L41" s="237"/>
      <c r="M41" s="237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2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r="42" spans="1:110" ht="14.4" customHeight="1" x14ac:dyDescent="0.3">
      <c r="A42" s="2"/>
      <c r="B42" s="113"/>
      <c r="C42" s="210" t="s">
        <v>59</v>
      </c>
      <c r="D42" s="211"/>
      <c r="E42" s="210" t="s">
        <v>341</v>
      </c>
      <c r="F42" s="212" t="s">
        <v>327</v>
      </c>
      <c r="G42" s="211"/>
      <c r="H42" s="217"/>
      <c r="I42" s="205"/>
      <c r="J42" s="205"/>
      <c r="K42" s="237"/>
      <c r="L42" s="237"/>
      <c r="M42" s="237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2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r="43" spans="1:110" ht="19.5" customHeight="1" x14ac:dyDescent="0.3">
      <c r="A43" s="2"/>
      <c r="B43" s="209"/>
      <c r="C43" s="213" t="s">
        <v>342</v>
      </c>
      <c r="D43" s="213"/>
      <c r="E43" s="215"/>
      <c r="F43" s="218">
        <f>E43*Kertoimet!C100</f>
        <v>0</v>
      </c>
      <c r="G43" s="213"/>
      <c r="H43" s="224"/>
      <c r="I43" s="205"/>
      <c r="J43" s="205"/>
      <c r="K43" s="237"/>
      <c r="L43" s="237"/>
      <c r="M43" s="237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2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r="44" spans="1:110" ht="19.5" customHeight="1" x14ac:dyDescent="0.3">
      <c r="A44" s="2"/>
      <c r="B44" s="209"/>
      <c r="C44" s="213" t="s">
        <v>343</v>
      </c>
      <c r="D44" s="213"/>
      <c r="E44" s="215"/>
      <c r="F44" s="218">
        <f>E44*Kertoimet!C101</f>
        <v>0</v>
      </c>
      <c r="G44" s="213"/>
      <c r="H44" s="224"/>
      <c r="I44" s="205"/>
      <c r="J44" s="205"/>
      <c r="K44" s="237"/>
      <c r="L44" s="237"/>
      <c r="M44" s="237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2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r="45" spans="1:110" ht="19.5" customHeight="1" x14ac:dyDescent="0.3">
      <c r="A45" s="2"/>
      <c r="B45" s="209"/>
      <c r="C45" s="213" t="s">
        <v>344</v>
      </c>
      <c r="D45" s="213"/>
      <c r="E45" s="215"/>
      <c r="F45" s="218">
        <f>E45*Kertoimet!C102</f>
        <v>0</v>
      </c>
      <c r="G45" s="213"/>
      <c r="H45" s="224"/>
      <c r="I45" s="205"/>
      <c r="J45" s="205"/>
      <c r="K45" s="237"/>
      <c r="L45" s="237"/>
      <c r="M45" s="237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2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r="46" spans="1:110" ht="19.5" customHeight="1" x14ac:dyDescent="0.3">
      <c r="A46" s="2"/>
      <c r="B46" s="209"/>
      <c r="C46" s="213" t="s">
        <v>186</v>
      </c>
      <c r="D46" s="213"/>
      <c r="E46" s="223"/>
      <c r="F46" s="216">
        <f>E46*Kertoimet!C103</f>
        <v>0</v>
      </c>
      <c r="G46" s="213"/>
      <c r="H46" s="224"/>
      <c r="I46" s="205"/>
      <c r="J46" s="205"/>
      <c r="K46" s="237"/>
      <c r="L46" s="237"/>
      <c r="M46" s="237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2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r="47" spans="1:110" ht="19.5" customHeight="1" x14ac:dyDescent="0.3">
      <c r="A47" s="2"/>
      <c r="B47" s="209"/>
      <c r="C47" s="213" t="s">
        <v>187</v>
      </c>
      <c r="D47" s="213"/>
      <c r="E47" s="215"/>
      <c r="F47" s="218">
        <f>E47*Kertoimet!C104</f>
        <v>0</v>
      </c>
      <c r="G47" s="213"/>
      <c r="H47" s="224"/>
      <c r="I47" s="205"/>
      <c r="J47" s="205"/>
      <c r="K47" s="237"/>
      <c r="L47" s="237"/>
      <c r="M47" s="237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2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</row>
    <row r="48" spans="1:110" ht="19.5" customHeight="1" x14ac:dyDescent="0.3">
      <c r="A48" s="2"/>
      <c r="B48" s="209"/>
      <c r="C48" s="213" t="s">
        <v>189</v>
      </c>
      <c r="D48" s="213"/>
      <c r="E48" s="215"/>
      <c r="F48" s="218">
        <f>E48*Kertoimet!C105</f>
        <v>0</v>
      </c>
      <c r="G48" s="213"/>
      <c r="H48" s="224"/>
      <c r="I48" s="205"/>
      <c r="J48" s="205"/>
      <c r="K48" s="237"/>
      <c r="L48" s="237"/>
      <c r="M48" s="237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2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</row>
    <row r="49" spans="1:110" ht="19.5" customHeight="1" x14ac:dyDescent="0.3">
      <c r="A49" s="2"/>
      <c r="B49" s="209"/>
      <c r="C49" s="213" t="s">
        <v>190</v>
      </c>
      <c r="D49" s="213"/>
      <c r="E49" s="239"/>
      <c r="F49" s="240">
        <f>E49*Kertoimet!C106</f>
        <v>0</v>
      </c>
      <c r="G49" s="213"/>
      <c r="H49" s="224"/>
      <c r="I49" s="205"/>
      <c r="J49" s="205"/>
      <c r="K49" s="237"/>
      <c r="L49" s="237"/>
      <c r="M49" s="237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2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</row>
    <row r="50" spans="1:110" ht="19.5" customHeight="1" x14ac:dyDescent="0.3">
      <c r="A50" s="2"/>
      <c r="B50" s="209"/>
      <c r="C50" s="210" t="s">
        <v>60</v>
      </c>
      <c r="D50" s="213"/>
      <c r="E50" s="241"/>
      <c r="F50" s="242"/>
      <c r="G50" s="213"/>
      <c r="H50" s="224"/>
      <c r="I50" s="205"/>
      <c r="J50" s="205"/>
      <c r="K50" s="237"/>
      <c r="L50" s="237"/>
      <c r="M50" s="237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2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r="51" spans="1:110" ht="19.5" customHeight="1" x14ac:dyDescent="0.3">
      <c r="A51" s="2"/>
      <c r="B51" s="209"/>
      <c r="C51" s="213" t="s">
        <v>345</v>
      </c>
      <c r="D51" s="213"/>
      <c r="E51" s="215"/>
      <c r="F51" s="218">
        <f>E51*Kertoimet!C108</f>
        <v>0</v>
      </c>
      <c r="G51" s="213"/>
      <c r="H51" s="224"/>
      <c r="I51" s="205"/>
      <c r="J51" s="205"/>
      <c r="K51" s="237"/>
      <c r="L51" s="74"/>
      <c r="M51" s="237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2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r="52" spans="1:110" ht="19.5" customHeight="1" x14ac:dyDescent="0.3">
      <c r="A52" s="2"/>
      <c r="B52" s="209"/>
      <c r="C52" s="213" t="s">
        <v>192</v>
      </c>
      <c r="D52" s="213"/>
      <c r="E52" s="215"/>
      <c r="F52" s="218">
        <f>E52*Kertoimet!C109</f>
        <v>0</v>
      </c>
      <c r="G52" s="213"/>
      <c r="H52" s="224"/>
      <c r="I52" s="205"/>
      <c r="J52" s="205"/>
      <c r="K52" s="237"/>
      <c r="L52" s="237"/>
      <c r="M52" s="237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2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r="53" spans="1:110" ht="19.5" customHeight="1" x14ac:dyDescent="0.3">
      <c r="A53" s="2"/>
      <c r="B53" s="209"/>
      <c r="C53" s="213" t="s">
        <v>193</v>
      </c>
      <c r="D53" s="213"/>
      <c r="E53" s="215"/>
      <c r="F53" s="218">
        <f>E53*Kertoimet!C110</f>
        <v>0</v>
      </c>
      <c r="G53" s="213"/>
      <c r="H53" s="224"/>
      <c r="I53" s="205"/>
      <c r="J53" s="205"/>
      <c r="K53" s="237"/>
      <c r="L53" s="237"/>
      <c r="M53" s="237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2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r="54" spans="1:110" ht="19.5" customHeight="1" x14ac:dyDescent="0.3">
      <c r="A54" s="2"/>
      <c r="B54" s="209"/>
      <c r="C54" s="213" t="s">
        <v>194</v>
      </c>
      <c r="D54" s="213"/>
      <c r="E54" s="223"/>
      <c r="F54" s="216">
        <f>E54*Kertoimet!C111</f>
        <v>0</v>
      </c>
      <c r="G54" s="213"/>
      <c r="H54" s="224"/>
      <c r="I54" s="205"/>
      <c r="J54" s="205"/>
      <c r="K54" s="237"/>
      <c r="L54" s="237"/>
      <c r="M54" s="237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2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r="55" spans="1:110" ht="19.5" customHeight="1" x14ac:dyDescent="0.3">
      <c r="A55" s="2"/>
      <c r="B55" s="209"/>
      <c r="C55" s="210" t="s">
        <v>62</v>
      </c>
      <c r="D55" s="213"/>
      <c r="E55" s="241"/>
      <c r="F55" s="242"/>
      <c r="G55" s="213"/>
      <c r="H55" s="224"/>
      <c r="I55" s="205"/>
      <c r="J55" s="205"/>
      <c r="K55" s="237"/>
      <c r="L55" s="237"/>
      <c r="M55" s="237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2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r="56" spans="1:110" ht="19.5" customHeight="1" x14ac:dyDescent="0.3">
      <c r="A56" s="2"/>
      <c r="B56" s="209"/>
      <c r="C56" s="213" t="s">
        <v>195</v>
      </c>
      <c r="D56" s="213"/>
      <c r="E56" s="243"/>
      <c r="F56" s="244">
        <f>E56*Kertoimet!C112</f>
        <v>0</v>
      </c>
      <c r="G56" s="213"/>
      <c r="H56" s="224"/>
      <c r="I56" s="205"/>
      <c r="J56" s="205"/>
      <c r="K56" s="74"/>
      <c r="L56" s="237"/>
      <c r="M56" s="237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2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0" ht="19.5" customHeight="1" x14ac:dyDescent="0.3">
      <c r="A57" s="2"/>
      <c r="B57" s="209"/>
      <c r="C57" s="213" t="s">
        <v>346</v>
      </c>
      <c r="D57" s="213"/>
      <c r="E57" s="215"/>
      <c r="F57" s="218">
        <f>E57*Kertoimet!C115</f>
        <v>0</v>
      </c>
      <c r="G57" s="213"/>
      <c r="H57" s="224"/>
      <c r="I57" s="205"/>
      <c r="J57" s="205"/>
      <c r="K57" s="237"/>
      <c r="L57" s="237"/>
      <c r="M57" s="237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2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r="58" spans="1:110" ht="19.5" customHeight="1" x14ac:dyDescent="0.3">
      <c r="A58" s="2"/>
      <c r="B58" s="209"/>
      <c r="C58" s="213" t="s">
        <v>199</v>
      </c>
      <c r="D58" s="213"/>
      <c r="E58" s="215"/>
      <c r="F58" s="230">
        <f>E58*Kertoimet!C116</f>
        <v>0</v>
      </c>
      <c r="G58" s="213"/>
      <c r="H58" s="224"/>
      <c r="I58" s="205"/>
      <c r="J58" s="205"/>
      <c r="K58" s="237"/>
      <c r="L58" s="237"/>
      <c r="M58" s="237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2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r="59" spans="1:110" ht="19.5" customHeight="1" x14ac:dyDescent="0.3">
      <c r="A59" s="2"/>
      <c r="B59" s="209"/>
      <c r="C59" s="213"/>
      <c r="D59" s="213"/>
      <c r="E59" s="219" t="s">
        <v>330</v>
      </c>
      <c r="F59" s="231">
        <f>SUM(F43:F58)</f>
        <v>0</v>
      </c>
      <c r="G59" s="210" t="s">
        <v>327</v>
      </c>
      <c r="H59" s="224"/>
      <c r="I59" s="205"/>
      <c r="J59" s="205"/>
      <c r="K59" s="237"/>
      <c r="L59" s="237"/>
      <c r="M59" s="237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2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r="60" spans="1:110" ht="19.5" customHeight="1" x14ac:dyDescent="0.3">
      <c r="A60" s="2"/>
      <c r="B60" s="209"/>
      <c r="C60" s="213"/>
      <c r="D60" s="213"/>
      <c r="E60" s="210"/>
      <c r="F60" s="221"/>
      <c r="G60" s="213"/>
      <c r="H60" s="224"/>
      <c r="I60" s="205"/>
      <c r="J60" s="205"/>
      <c r="K60" s="237"/>
      <c r="L60" s="237"/>
      <c r="M60" s="237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2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r="61" spans="1:110" ht="19.5" customHeight="1" x14ac:dyDescent="0.3">
      <c r="A61" s="2"/>
      <c r="B61" s="209"/>
      <c r="C61" s="210" t="s">
        <v>65</v>
      </c>
      <c r="D61" s="213"/>
      <c r="E61" s="245" t="s">
        <v>347</v>
      </c>
      <c r="F61" s="212" t="s">
        <v>327</v>
      </c>
      <c r="G61" s="213"/>
      <c r="H61" s="224"/>
      <c r="I61" s="205"/>
      <c r="J61" s="205"/>
      <c r="K61" s="237"/>
      <c r="L61" s="237"/>
      <c r="M61" s="237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2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r="62" spans="1:110" ht="19.5" customHeight="1" x14ac:dyDescent="0.3">
      <c r="A62" s="2"/>
      <c r="B62" s="209"/>
      <c r="C62" s="213" t="s">
        <v>64</v>
      </c>
      <c r="D62" s="213"/>
      <c r="E62" s="215"/>
      <c r="F62" s="218">
        <f>E62*Kertoimet!C119</f>
        <v>0</v>
      </c>
      <c r="G62" s="213"/>
      <c r="H62" s="224"/>
      <c r="I62" s="205"/>
      <c r="J62" s="205"/>
      <c r="K62" s="237"/>
      <c r="L62" s="237"/>
      <c r="M62" s="237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2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r="63" spans="1:110" ht="19.5" customHeight="1" x14ac:dyDescent="0.3">
      <c r="A63" s="2"/>
      <c r="B63" s="209"/>
      <c r="C63" s="213" t="s">
        <v>348</v>
      </c>
      <c r="D63" s="213"/>
      <c r="E63" s="215"/>
      <c r="F63" s="218">
        <f>E63*Kertoimet!C120</f>
        <v>0</v>
      </c>
      <c r="G63" s="213"/>
      <c r="H63" s="224"/>
      <c r="I63" s="205"/>
      <c r="J63" s="205"/>
      <c r="K63" s="237"/>
      <c r="L63" s="237"/>
      <c r="M63" s="237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2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r="64" spans="1:110" ht="19.5" customHeight="1" x14ac:dyDescent="0.3">
      <c r="A64" s="2"/>
      <c r="B64" s="209"/>
      <c r="C64" s="213" t="s">
        <v>205</v>
      </c>
      <c r="D64" s="210"/>
      <c r="E64" s="215"/>
      <c r="F64" s="218">
        <f>E64*Kertoimet!C121</f>
        <v>0</v>
      </c>
      <c r="G64" s="213"/>
      <c r="H64" s="224"/>
      <c r="I64" s="205"/>
      <c r="J64" s="205"/>
      <c r="K64" s="237"/>
      <c r="L64" s="237"/>
      <c r="M64" s="237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2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r="65" spans="1:110" ht="19.5" customHeight="1" x14ac:dyDescent="0.3">
      <c r="A65" s="2"/>
      <c r="B65" s="209"/>
      <c r="C65" s="213"/>
      <c r="D65" s="210"/>
      <c r="E65" s="219" t="s">
        <v>330</v>
      </c>
      <c r="F65" s="231">
        <f>SUM(F62:F64)</f>
        <v>0</v>
      </c>
      <c r="G65" s="210" t="s">
        <v>327</v>
      </c>
      <c r="H65" s="224"/>
      <c r="I65" s="205"/>
      <c r="J65" s="205"/>
      <c r="K65" s="237"/>
      <c r="L65" s="237"/>
      <c r="M65" s="237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2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r="66" spans="1:110" ht="19.5" customHeight="1" x14ac:dyDescent="0.3">
      <c r="A66" s="2"/>
      <c r="B66" s="209"/>
      <c r="C66" s="213"/>
      <c r="D66" s="210"/>
      <c r="E66" s="210"/>
      <c r="F66" s="246"/>
      <c r="G66" s="213"/>
      <c r="H66" s="224"/>
      <c r="I66" s="205"/>
      <c r="J66" s="205"/>
      <c r="K66" s="237"/>
      <c r="L66" s="237"/>
      <c r="M66" s="237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2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r="67" spans="1:110" ht="19.5" customHeight="1" x14ac:dyDescent="0.35">
      <c r="A67" s="2"/>
      <c r="B67" s="247"/>
      <c r="C67" s="248"/>
      <c r="D67" s="248"/>
      <c r="E67" s="248"/>
      <c r="F67" s="249" t="s">
        <v>349</v>
      </c>
      <c r="G67" s="250"/>
      <c r="H67" s="251"/>
      <c r="I67" s="205"/>
      <c r="J67" s="205"/>
      <c r="K67" s="237"/>
      <c r="L67" s="237"/>
      <c r="M67" s="237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2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r="68" spans="1:110" ht="16.95" customHeight="1" x14ac:dyDescent="0.35">
      <c r="A68" s="2"/>
      <c r="B68" s="252"/>
      <c r="C68" s="253" t="s">
        <v>350</v>
      </c>
      <c r="D68" s="254"/>
      <c r="E68" s="254"/>
      <c r="F68" s="255">
        <f>SUM(F8+F14+F19)</f>
        <v>0</v>
      </c>
      <c r="G68" s="256" t="s">
        <v>25</v>
      </c>
      <c r="H68" s="257"/>
      <c r="I68" s="205"/>
      <c r="J68" s="205"/>
      <c r="K68" s="237"/>
      <c r="L68" s="237"/>
      <c r="M68" s="237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2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r="69" spans="1:110" ht="18" customHeight="1" x14ac:dyDescent="0.35">
      <c r="A69" s="2"/>
      <c r="B69" s="252"/>
      <c r="C69" s="253" t="s">
        <v>351</v>
      </c>
      <c r="D69" s="254"/>
      <c r="E69" s="254"/>
      <c r="F69" s="255">
        <f>F39</f>
        <v>0</v>
      </c>
      <c r="G69" s="256" t="s">
        <v>25</v>
      </c>
      <c r="H69" s="257"/>
      <c r="I69" s="205"/>
      <c r="J69" s="205"/>
      <c r="K69" s="237"/>
      <c r="L69" s="237"/>
      <c r="M69" s="237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2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r="70" spans="1:110" ht="18" customHeight="1" x14ac:dyDescent="0.35">
      <c r="A70" s="2"/>
      <c r="B70" s="252"/>
      <c r="C70" s="253" t="s">
        <v>352</v>
      </c>
      <c r="D70" s="254"/>
      <c r="E70" s="254"/>
      <c r="F70" s="255">
        <f>F59+F65</f>
        <v>0</v>
      </c>
      <c r="G70" s="256" t="s">
        <v>25</v>
      </c>
      <c r="H70" s="257"/>
      <c r="I70" s="205"/>
      <c r="J70" s="205"/>
      <c r="K70" s="237"/>
      <c r="L70" s="237"/>
      <c r="M70" s="237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2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</row>
    <row r="71" spans="1:110" ht="16.95" customHeight="1" x14ac:dyDescent="0.35">
      <c r="A71" s="2"/>
      <c r="B71" s="252"/>
      <c r="C71" s="253" t="s">
        <v>353</v>
      </c>
      <c r="D71" s="254"/>
      <c r="E71" s="254"/>
      <c r="F71" s="255">
        <f>F8+F14+F19+F39+F59+F65</f>
        <v>0</v>
      </c>
      <c r="G71" s="256" t="s">
        <v>25</v>
      </c>
      <c r="H71" s="257"/>
      <c r="I71" s="205"/>
      <c r="J71" s="205"/>
      <c r="K71" s="237"/>
      <c r="L71" s="237"/>
      <c r="M71" s="237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2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</row>
    <row r="72" spans="1:110" ht="19.5" customHeight="1" x14ac:dyDescent="0.3">
      <c r="A72" s="2"/>
      <c r="B72" s="74"/>
      <c r="C72" s="74"/>
      <c r="D72" s="6"/>
      <c r="E72" s="74"/>
      <c r="F72" s="124"/>
      <c r="G72" s="74"/>
      <c r="H72" s="74"/>
      <c r="I72" s="237"/>
      <c r="J72" s="237"/>
      <c r="K72" s="237"/>
      <c r="L72" s="237"/>
      <c r="M72" s="237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2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</row>
    <row r="73" spans="1:110" ht="19.5" customHeight="1" x14ac:dyDescent="0.3">
      <c r="A73" s="2"/>
      <c r="B73" s="74"/>
      <c r="C73" s="74"/>
      <c r="D73" s="6"/>
      <c r="E73" s="74"/>
      <c r="F73" s="258" t="s">
        <v>35</v>
      </c>
      <c r="G73" s="74"/>
      <c r="H73" s="74"/>
      <c r="I73" s="237"/>
      <c r="J73" s="237"/>
      <c r="K73" s="237"/>
      <c r="L73" s="237"/>
      <c r="M73" s="237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2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</row>
    <row r="74" spans="1:110" ht="19.5" customHeight="1" x14ac:dyDescent="0.3">
      <c r="A74" s="2"/>
      <c r="B74" s="74"/>
      <c r="C74" s="74"/>
      <c r="D74" s="6"/>
      <c r="E74" s="74"/>
      <c r="F74" s="124"/>
      <c r="G74" s="74"/>
      <c r="H74" s="74"/>
      <c r="I74" s="237"/>
      <c r="J74" s="237"/>
      <c r="K74" s="237"/>
      <c r="L74" s="237"/>
      <c r="M74" s="237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2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</row>
    <row r="75" spans="1:110" ht="19.5" customHeight="1" x14ac:dyDescent="0.3">
      <c r="A75" s="2"/>
      <c r="B75" s="74"/>
      <c r="C75" s="74"/>
      <c r="D75" s="6"/>
      <c r="E75" s="74"/>
      <c r="F75" s="124"/>
      <c r="G75" s="74"/>
      <c r="H75" s="74"/>
      <c r="I75" s="237"/>
      <c r="J75" s="237"/>
      <c r="K75" s="237"/>
      <c r="L75" s="237"/>
      <c r="M75" s="237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2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</row>
    <row r="76" spans="1:110" ht="19.5" customHeight="1" x14ac:dyDescent="0.3">
      <c r="A76" s="2"/>
      <c r="B76" s="74"/>
      <c r="C76" s="74"/>
      <c r="D76" s="6"/>
      <c r="E76" s="74"/>
      <c r="F76" s="124"/>
      <c r="G76" s="74"/>
      <c r="H76" s="74"/>
      <c r="I76" s="237"/>
      <c r="J76" s="237"/>
      <c r="K76" s="237"/>
      <c r="L76" s="237"/>
      <c r="M76" s="237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2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</row>
    <row r="77" spans="1:110" ht="19.5" customHeight="1" x14ac:dyDescent="0.3">
      <c r="A77" s="2"/>
      <c r="B77" s="74"/>
      <c r="C77" s="74"/>
      <c r="D77" s="6"/>
      <c r="E77" s="74"/>
      <c r="F77" s="124"/>
      <c r="G77" s="74"/>
      <c r="H77" s="74"/>
      <c r="I77" s="237"/>
      <c r="J77" s="237"/>
      <c r="K77" s="237"/>
      <c r="L77" s="237"/>
      <c r="M77" s="237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2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</row>
    <row r="78" spans="1:110" ht="19.5" customHeight="1" x14ac:dyDescent="0.3">
      <c r="A78" s="2"/>
      <c r="B78" s="74"/>
      <c r="C78" s="74"/>
      <c r="D78" s="6"/>
      <c r="E78" s="74"/>
      <c r="F78" s="12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2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</row>
    <row r="79" spans="1:110" ht="19.5" customHeight="1" x14ac:dyDescent="0.3">
      <c r="A79" s="2"/>
      <c r="B79" s="74"/>
      <c r="C79" s="74"/>
      <c r="D79" s="6"/>
      <c r="E79" s="74"/>
      <c r="F79" s="12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2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</row>
    <row r="80" spans="1:110" ht="19.5" customHeight="1" x14ac:dyDescent="0.3">
      <c r="A80" s="2"/>
      <c r="B80" s="74"/>
      <c r="C80" s="74"/>
      <c r="D80" s="6"/>
      <c r="E80" s="74"/>
      <c r="F80" s="12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2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</row>
    <row r="81" spans="1:110" ht="19.5" customHeight="1" x14ac:dyDescent="0.3">
      <c r="A81" s="2"/>
      <c r="B81" s="74"/>
      <c r="C81" s="74"/>
      <c r="D81" s="6"/>
      <c r="E81" s="74"/>
      <c r="F81" s="12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2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</row>
    <row r="82" spans="1:110" ht="19.5" customHeight="1" x14ac:dyDescent="0.3">
      <c r="A82" s="2"/>
      <c r="B82" s="74"/>
      <c r="C82" s="74"/>
      <c r="D82" s="6"/>
      <c r="E82" s="74"/>
      <c r="F82" s="12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2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</row>
    <row r="83" spans="1:110" ht="19.5" customHeight="1" x14ac:dyDescent="0.3">
      <c r="A83" s="2"/>
      <c r="B83" s="74"/>
      <c r="C83" s="74"/>
      <c r="D83" s="6"/>
      <c r="E83" s="74"/>
      <c r="F83" s="12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2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</row>
    <row r="84" spans="1:110" ht="19.5" customHeight="1" x14ac:dyDescent="0.3">
      <c r="A84" s="2"/>
      <c r="B84" s="74"/>
      <c r="C84" s="74"/>
      <c r="D84" s="6"/>
      <c r="E84" s="74"/>
      <c r="F84" s="12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2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</row>
    <row r="85" spans="1:110" ht="19.5" customHeight="1" x14ac:dyDescent="0.3">
      <c r="A85" s="2"/>
      <c r="B85" s="74"/>
      <c r="C85" s="74"/>
      <c r="D85" s="6"/>
      <c r="E85" s="74"/>
      <c r="F85" s="12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2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</row>
    <row r="86" spans="1:110" ht="19.5" customHeight="1" x14ac:dyDescent="0.3">
      <c r="A86" s="2"/>
      <c r="B86" s="74"/>
      <c r="C86" s="74"/>
      <c r="D86" s="6"/>
      <c r="E86" s="74"/>
      <c r="F86" s="12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2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</row>
    <row r="87" spans="1:110" ht="19.5" customHeight="1" x14ac:dyDescent="0.3">
      <c r="A87" s="2"/>
      <c r="B87" s="74"/>
      <c r="C87" s="74"/>
      <c r="D87" s="6"/>
      <c r="E87" s="74"/>
      <c r="F87" s="12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2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</row>
    <row r="88" spans="1:110" ht="19.5" customHeight="1" x14ac:dyDescent="0.3">
      <c r="A88" s="2"/>
      <c r="B88" s="74"/>
      <c r="C88" s="74"/>
      <c r="D88" s="6"/>
      <c r="E88" s="74"/>
      <c r="F88" s="12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2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</row>
    <row r="89" spans="1:110" ht="19.5" customHeight="1" x14ac:dyDescent="0.3">
      <c r="A89" s="2"/>
      <c r="B89" s="74"/>
      <c r="C89" s="74"/>
      <c r="D89" s="6"/>
      <c r="E89" s="74"/>
      <c r="F89" s="12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2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</row>
    <row r="90" spans="1:110" ht="19.5" customHeight="1" x14ac:dyDescent="0.3">
      <c r="A90" s="2"/>
      <c r="B90" s="74"/>
      <c r="C90" s="74"/>
      <c r="D90" s="6"/>
      <c r="E90" s="74"/>
      <c r="F90" s="12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2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</row>
    <row r="91" spans="1:110" ht="19.5" customHeight="1" x14ac:dyDescent="0.3">
      <c r="A91" s="2"/>
      <c r="B91" s="74"/>
      <c r="C91" s="74"/>
      <c r="D91" s="6"/>
      <c r="E91" s="74"/>
      <c r="F91" s="12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2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</row>
    <row r="92" spans="1:110" ht="19.5" customHeight="1" x14ac:dyDescent="0.3">
      <c r="A92" s="2"/>
      <c r="B92" s="74"/>
      <c r="C92" s="74"/>
      <c r="D92" s="6"/>
      <c r="E92" s="74"/>
      <c r="F92" s="12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2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</row>
    <row r="93" spans="1:110" ht="19.5" customHeight="1" x14ac:dyDescent="0.3">
      <c r="A93" s="2"/>
      <c r="B93" s="74"/>
      <c r="C93" s="74"/>
      <c r="D93" s="6"/>
      <c r="E93" s="74"/>
      <c r="F93" s="12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2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</row>
    <row r="94" spans="1:110" ht="19.5" customHeight="1" x14ac:dyDescent="0.3">
      <c r="A94" s="2"/>
      <c r="B94" s="74"/>
      <c r="C94" s="74"/>
      <c r="D94" s="6"/>
      <c r="E94" s="74"/>
      <c r="F94" s="12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2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</row>
    <row r="95" spans="1:110" ht="19.5" customHeight="1" x14ac:dyDescent="0.3">
      <c r="A95" s="2"/>
      <c r="B95" s="74"/>
      <c r="C95" s="74"/>
      <c r="D95" s="6"/>
      <c r="E95" s="74"/>
      <c r="F95" s="12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2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</row>
    <row r="96" spans="1:110" ht="19.5" customHeight="1" x14ac:dyDescent="0.3">
      <c r="A96" s="2"/>
      <c r="B96" s="74"/>
      <c r="C96" s="74"/>
      <c r="D96" s="6"/>
      <c r="E96" s="74"/>
      <c r="F96" s="12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2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</row>
    <row r="97" spans="1:110" ht="19.5" customHeight="1" x14ac:dyDescent="0.3">
      <c r="A97" s="2"/>
      <c r="B97" s="74"/>
      <c r="C97" s="74"/>
      <c r="D97" s="6"/>
      <c r="E97" s="74"/>
      <c r="F97" s="12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2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</row>
    <row r="98" spans="1:110" ht="19.5" customHeight="1" x14ac:dyDescent="0.3">
      <c r="A98" s="2"/>
      <c r="B98" s="74"/>
      <c r="C98" s="74"/>
      <c r="D98" s="6"/>
      <c r="E98" s="74"/>
      <c r="F98" s="12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2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</row>
    <row r="99" spans="1:110" ht="19.5" customHeight="1" x14ac:dyDescent="0.3">
      <c r="A99" s="2"/>
      <c r="B99" s="74"/>
      <c r="C99" s="74"/>
      <c r="D99" s="6"/>
      <c r="E99" s="74"/>
      <c r="F99" s="12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2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</row>
    <row r="100" spans="1:110" ht="19.5" customHeight="1" x14ac:dyDescent="0.3">
      <c r="A100" s="2"/>
      <c r="B100" s="74"/>
      <c r="C100" s="74"/>
      <c r="D100" s="6"/>
      <c r="E100" s="74"/>
      <c r="F100" s="12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2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</row>
    <row r="101" spans="1:110" ht="19.5" customHeight="1" x14ac:dyDescent="0.3">
      <c r="A101" s="2"/>
      <c r="B101" s="74"/>
      <c r="C101" s="74"/>
      <c r="D101" s="6"/>
      <c r="E101" s="74"/>
      <c r="F101" s="12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2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</row>
    <row r="102" spans="1:110" ht="19.5" customHeight="1" x14ac:dyDescent="0.3">
      <c r="A102" s="2"/>
      <c r="B102" s="74"/>
      <c r="C102" s="74"/>
      <c r="D102" s="6"/>
      <c r="E102" s="74"/>
      <c r="F102" s="12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2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</row>
    <row r="103" spans="1:110" ht="19.5" customHeight="1" x14ac:dyDescent="0.3">
      <c r="A103" s="2"/>
      <c r="B103" s="74"/>
      <c r="C103" s="74"/>
      <c r="D103" s="6"/>
      <c r="E103" s="74"/>
      <c r="F103" s="12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2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</row>
    <row r="104" spans="1:110" ht="19.5" customHeight="1" x14ac:dyDescent="0.3">
      <c r="A104" s="2"/>
      <c r="B104" s="184"/>
      <c r="C104" s="184"/>
      <c r="D104" s="2"/>
      <c r="E104" s="184"/>
      <c r="F104" s="259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2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4"/>
      <c r="AT104" s="184"/>
      <c r="AU104" s="184"/>
      <c r="AV104" s="184"/>
      <c r="AW104" s="184"/>
      <c r="AX104" s="184"/>
      <c r="AY104" s="184"/>
      <c r="AZ104" s="184"/>
      <c r="BA104" s="184"/>
      <c r="BB104" s="184"/>
      <c r="BC104" s="184"/>
      <c r="BD104" s="184"/>
      <c r="BE104" s="184"/>
      <c r="BF104" s="184"/>
      <c r="BG104" s="184"/>
      <c r="BH104" s="184"/>
      <c r="BI104" s="184"/>
      <c r="BJ104" s="184"/>
      <c r="BK104" s="184"/>
      <c r="BL104" s="184"/>
      <c r="BM104" s="184"/>
      <c r="BN104" s="184"/>
      <c r="BO104" s="184"/>
      <c r="BP104" s="184"/>
      <c r="BQ104" s="184"/>
      <c r="BR104" s="184"/>
      <c r="BS104" s="184"/>
      <c r="BT104" s="184"/>
      <c r="BU104" s="184"/>
      <c r="BV104" s="184"/>
      <c r="BW104" s="184"/>
      <c r="BX104" s="184"/>
      <c r="BY104" s="184"/>
      <c r="BZ104" s="184"/>
      <c r="CA104" s="184"/>
      <c r="CB104" s="184"/>
      <c r="CC104" s="184"/>
      <c r="CD104" s="184"/>
      <c r="CE104" s="184"/>
      <c r="CF104" s="184"/>
      <c r="CG104" s="184"/>
      <c r="CH104" s="184"/>
      <c r="CI104" s="184"/>
      <c r="CJ104" s="184"/>
      <c r="CK104" s="184"/>
      <c r="CL104" s="184"/>
      <c r="CM104" s="184"/>
      <c r="CN104" s="184"/>
      <c r="CO104" s="184"/>
      <c r="CP104" s="184"/>
      <c r="CQ104" s="184"/>
      <c r="CR104" s="184"/>
      <c r="CS104" s="184"/>
      <c r="CT104" s="184"/>
      <c r="CU104" s="184"/>
      <c r="CV104" s="184"/>
      <c r="CW104" s="184"/>
      <c r="CX104" s="184"/>
      <c r="CY104" s="184"/>
      <c r="CZ104" s="184"/>
      <c r="DA104" s="184"/>
      <c r="DB104" s="184"/>
      <c r="DC104" s="184"/>
      <c r="DD104" s="184"/>
      <c r="DE104" s="184"/>
      <c r="DF104" s="184"/>
    </row>
    <row r="105" spans="1:110" ht="19.5" customHeight="1" x14ac:dyDescent="0.3">
      <c r="A105" s="2"/>
      <c r="B105" s="184"/>
      <c r="C105" s="184"/>
      <c r="D105" s="2"/>
      <c r="E105" s="184"/>
      <c r="F105" s="259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2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  <c r="AX105" s="184"/>
      <c r="AY105" s="184"/>
      <c r="AZ105" s="184"/>
      <c r="BA105" s="184"/>
      <c r="BB105" s="184"/>
      <c r="BC105" s="184"/>
      <c r="BD105" s="184"/>
      <c r="BE105" s="184"/>
      <c r="BF105" s="184"/>
      <c r="BG105" s="184"/>
      <c r="BH105" s="184"/>
      <c r="BI105" s="184"/>
      <c r="BJ105" s="184"/>
      <c r="BK105" s="184"/>
      <c r="BL105" s="184"/>
      <c r="BM105" s="184"/>
      <c r="BN105" s="184"/>
      <c r="BO105" s="184"/>
      <c r="BP105" s="184"/>
      <c r="BQ105" s="184"/>
      <c r="BR105" s="184"/>
      <c r="BS105" s="184"/>
      <c r="BT105" s="184"/>
      <c r="BU105" s="184"/>
      <c r="BV105" s="184"/>
      <c r="BW105" s="184"/>
      <c r="BX105" s="184"/>
      <c r="BY105" s="184"/>
      <c r="BZ105" s="184"/>
      <c r="CA105" s="184"/>
      <c r="CB105" s="184"/>
      <c r="CC105" s="184"/>
      <c r="CD105" s="184"/>
      <c r="CE105" s="184"/>
      <c r="CF105" s="184"/>
      <c r="CG105" s="184"/>
      <c r="CH105" s="184"/>
      <c r="CI105" s="184"/>
      <c r="CJ105" s="184"/>
      <c r="CK105" s="184"/>
      <c r="CL105" s="184"/>
      <c r="CM105" s="184"/>
      <c r="CN105" s="184"/>
      <c r="CO105" s="184"/>
      <c r="CP105" s="184"/>
      <c r="CQ105" s="184"/>
      <c r="CR105" s="184"/>
      <c r="CS105" s="184"/>
      <c r="CT105" s="184"/>
      <c r="CU105" s="184"/>
      <c r="CV105" s="184"/>
      <c r="CW105" s="184"/>
      <c r="CX105" s="184"/>
      <c r="CY105" s="184"/>
      <c r="CZ105" s="184"/>
      <c r="DA105" s="184"/>
      <c r="DB105" s="184"/>
      <c r="DC105" s="184"/>
      <c r="DD105" s="184"/>
      <c r="DE105" s="184"/>
      <c r="DF105" s="184"/>
    </row>
    <row r="106" spans="1:110" ht="19.5" customHeight="1" x14ac:dyDescent="0.3">
      <c r="A106" s="2"/>
      <c r="B106" s="184"/>
      <c r="C106" s="184"/>
      <c r="D106" s="2"/>
      <c r="E106" s="184"/>
      <c r="F106" s="259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2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4"/>
      <c r="AT106" s="184"/>
      <c r="AU106" s="184"/>
      <c r="AV106" s="184"/>
      <c r="AW106" s="184"/>
      <c r="AX106" s="184"/>
      <c r="AY106" s="184"/>
      <c r="AZ106" s="184"/>
      <c r="BA106" s="184"/>
      <c r="BB106" s="184"/>
      <c r="BC106" s="184"/>
      <c r="BD106" s="184"/>
      <c r="BE106" s="184"/>
      <c r="BF106" s="184"/>
      <c r="BG106" s="184"/>
      <c r="BH106" s="184"/>
      <c r="BI106" s="184"/>
      <c r="BJ106" s="184"/>
      <c r="BK106" s="184"/>
      <c r="BL106" s="184"/>
      <c r="BM106" s="184"/>
      <c r="BN106" s="184"/>
      <c r="BO106" s="184"/>
      <c r="BP106" s="184"/>
      <c r="BQ106" s="184"/>
      <c r="BR106" s="184"/>
      <c r="BS106" s="184"/>
      <c r="BT106" s="184"/>
      <c r="BU106" s="184"/>
      <c r="BV106" s="184"/>
      <c r="BW106" s="184"/>
      <c r="BX106" s="184"/>
      <c r="BY106" s="184"/>
      <c r="BZ106" s="184"/>
      <c r="CA106" s="184"/>
      <c r="CB106" s="184"/>
      <c r="CC106" s="184"/>
      <c r="CD106" s="184"/>
      <c r="CE106" s="184"/>
      <c r="CF106" s="184"/>
      <c r="CG106" s="184"/>
      <c r="CH106" s="184"/>
      <c r="CI106" s="184"/>
      <c r="CJ106" s="184"/>
      <c r="CK106" s="184"/>
      <c r="CL106" s="184"/>
      <c r="CM106" s="184"/>
      <c r="CN106" s="184"/>
      <c r="CO106" s="184"/>
      <c r="CP106" s="184"/>
      <c r="CQ106" s="184"/>
      <c r="CR106" s="184"/>
      <c r="CS106" s="184"/>
      <c r="CT106" s="184"/>
      <c r="CU106" s="184"/>
      <c r="CV106" s="184"/>
      <c r="CW106" s="184"/>
      <c r="CX106" s="184"/>
      <c r="CY106" s="184"/>
      <c r="CZ106" s="184"/>
      <c r="DA106" s="184"/>
      <c r="DB106" s="184"/>
      <c r="DC106" s="184"/>
      <c r="DD106" s="184"/>
      <c r="DE106" s="184"/>
      <c r="DF106" s="184"/>
    </row>
    <row r="107" spans="1:110" ht="19.5" customHeight="1" x14ac:dyDescent="0.3">
      <c r="A107" s="2"/>
      <c r="B107" s="184"/>
      <c r="C107" s="184"/>
      <c r="D107" s="2"/>
      <c r="E107" s="184"/>
      <c r="F107" s="259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2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84"/>
      <c r="AR107" s="184"/>
      <c r="AS107" s="184"/>
      <c r="AT107" s="184"/>
      <c r="AU107" s="184"/>
      <c r="AV107" s="184"/>
      <c r="AW107" s="184"/>
      <c r="AX107" s="184"/>
      <c r="AY107" s="184"/>
      <c r="AZ107" s="184"/>
      <c r="BA107" s="184"/>
      <c r="BB107" s="184"/>
      <c r="BC107" s="184"/>
      <c r="BD107" s="184"/>
      <c r="BE107" s="184"/>
      <c r="BF107" s="184"/>
      <c r="BG107" s="184"/>
      <c r="BH107" s="184"/>
      <c r="BI107" s="184"/>
      <c r="BJ107" s="184"/>
      <c r="BK107" s="184"/>
      <c r="BL107" s="184"/>
      <c r="BM107" s="184"/>
      <c r="BN107" s="184"/>
      <c r="BO107" s="184"/>
      <c r="BP107" s="184"/>
      <c r="BQ107" s="184"/>
      <c r="BR107" s="184"/>
      <c r="BS107" s="184"/>
      <c r="BT107" s="184"/>
      <c r="BU107" s="184"/>
      <c r="BV107" s="184"/>
      <c r="BW107" s="184"/>
      <c r="BX107" s="184"/>
      <c r="BY107" s="184"/>
      <c r="BZ107" s="184"/>
      <c r="CA107" s="184"/>
      <c r="CB107" s="184"/>
      <c r="CC107" s="184"/>
      <c r="CD107" s="184"/>
      <c r="CE107" s="184"/>
      <c r="CF107" s="184"/>
      <c r="CG107" s="184"/>
      <c r="CH107" s="184"/>
      <c r="CI107" s="184"/>
      <c r="CJ107" s="184"/>
      <c r="CK107" s="184"/>
      <c r="CL107" s="184"/>
      <c r="CM107" s="184"/>
      <c r="CN107" s="184"/>
      <c r="CO107" s="184"/>
      <c r="CP107" s="184"/>
      <c r="CQ107" s="184"/>
      <c r="CR107" s="184"/>
      <c r="CS107" s="184"/>
      <c r="CT107" s="184"/>
      <c r="CU107" s="184"/>
      <c r="CV107" s="184"/>
      <c r="CW107" s="184"/>
      <c r="CX107" s="184"/>
      <c r="CY107" s="184"/>
      <c r="CZ107" s="184"/>
      <c r="DA107" s="184"/>
      <c r="DB107" s="184"/>
      <c r="DC107" s="184"/>
      <c r="DD107" s="184"/>
      <c r="DE107" s="184"/>
      <c r="DF107" s="184"/>
    </row>
    <row r="108" spans="1:110" ht="19.5" customHeight="1" x14ac:dyDescent="0.3">
      <c r="A108" s="2"/>
      <c r="B108" s="184"/>
      <c r="C108" s="184"/>
      <c r="D108" s="2"/>
      <c r="E108" s="184"/>
      <c r="F108" s="259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2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84"/>
      <c r="AT108" s="184"/>
      <c r="AU108" s="184"/>
      <c r="AV108" s="184"/>
      <c r="AW108" s="184"/>
      <c r="AX108" s="184"/>
      <c r="AY108" s="184"/>
      <c r="AZ108" s="184"/>
      <c r="BA108" s="184"/>
      <c r="BB108" s="184"/>
      <c r="BC108" s="184"/>
      <c r="BD108" s="184"/>
      <c r="BE108" s="184"/>
      <c r="BF108" s="184"/>
      <c r="BG108" s="184"/>
      <c r="BH108" s="184"/>
      <c r="BI108" s="184"/>
      <c r="BJ108" s="184"/>
      <c r="BK108" s="184"/>
      <c r="BL108" s="184"/>
      <c r="BM108" s="184"/>
      <c r="BN108" s="184"/>
      <c r="BO108" s="184"/>
      <c r="BP108" s="184"/>
      <c r="BQ108" s="184"/>
      <c r="BR108" s="184"/>
      <c r="BS108" s="184"/>
      <c r="BT108" s="184"/>
      <c r="BU108" s="184"/>
      <c r="BV108" s="184"/>
      <c r="BW108" s="184"/>
      <c r="BX108" s="184"/>
      <c r="BY108" s="184"/>
      <c r="BZ108" s="184"/>
      <c r="CA108" s="184"/>
      <c r="CB108" s="184"/>
      <c r="CC108" s="184"/>
      <c r="CD108" s="184"/>
      <c r="CE108" s="184"/>
      <c r="CF108" s="184"/>
      <c r="CG108" s="184"/>
      <c r="CH108" s="184"/>
      <c r="CI108" s="184"/>
      <c r="CJ108" s="184"/>
      <c r="CK108" s="184"/>
      <c r="CL108" s="184"/>
      <c r="CM108" s="184"/>
      <c r="CN108" s="184"/>
      <c r="CO108" s="184"/>
      <c r="CP108" s="184"/>
      <c r="CQ108" s="184"/>
      <c r="CR108" s="184"/>
      <c r="CS108" s="184"/>
      <c r="CT108" s="184"/>
      <c r="CU108" s="184"/>
      <c r="CV108" s="184"/>
      <c r="CW108" s="184"/>
      <c r="CX108" s="184"/>
      <c r="CY108" s="184"/>
      <c r="CZ108" s="184"/>
      <c r="DA108" s="184"/>
      <c r="DB108" s="184"/>
      <c r="DC108" s="184"/>
      <c r="DD108" s="184"/>
      <c r="DE108" s="184"/>
      <c r="DF108" s="184"/>
    </row>
    <row r="109" spans="1:110" ht="19.5" customHeight="1" x14ac:dyDescent="0.3">
      <c r="A109" s="2"/>
      <c r="B109" s="184"/>
      <c r="C109" s="184"/>
      <c r="D109" s="2"/>
      <c r="E109" s="184"/>
      <c r="F109" s="259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2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184"/>
      <c r="AR109" s="184"/>
      <c r="AS109" s="184"/>
      <c r="AT109" s="184"/>
      <c r="AU109" s="184"/>
      <c r="AV109" s="184"/>
      <c r="AW109" s="184"/>
      <c r="AX109" s="184"/>
      <c r="AY109" s="184"/>
      <c r="AZ109" s="184"/>
      <c r="BA109" s="184"/>
      <c r="BB109" s="184"/>
      <c r="BC109" s="184"/>
      <c r="BD109" s="184"/>
      <c r="BE109" s="184"/>
      <c r="BF109" s="184"/>
      <c r="BG109" s="184"/>
      <c r="BH109" s="184"/>
      <c r="BI109" s="184"/>
      <c r="BJ109" s="184"/>
      <c r="BK109" s="184"/>
      <c r="BL109" s="184"/>
      <c r="BM109" s="184"/>
      <c r="BN109" s="184"/>
      <c r="BO109" s="184"/>
      <c r="BP109" s="184"/>
      <c r="BQ109" s="184"/>
      <c r="BR109" s="184"/>
      <c r="BS109" s="184"/>
      <c r="BT109" s="184"/>
      <c r="BU109" s="184"/>
      <c r="BV109" s="184"/>
      <c r="BW109" s="184"/>
      <c r="BX109" s="184"/>
      <c r="BY109" s="184"/>
      <c r="BZ109" s="184"/>
      <c r="CA109" s="184"/>
      <c r="CB109" s="184"/>
      <c r="CC109" s="184"/>
      <c r="CD109" s="184"/>
      <c r="CE109" s="184"/>
      <c r="CF109" s="184"/>
      <c r="CG109" s="184"/>
      <c r="CH109" s="184"/>
      <c r="CI109" s="184"/>
      <c r="CJ109" s="184"/>
      <c r="CK109" s="184"/>
      <c r="CL109" s="184"/>
      <c r="CM109" s="184"/>
      <c r="CN109" s="184"/>
      <c r="CO109" s="184"/>
      <c r="CP109" s="184"/>
      <c r="CQ109" s="184"/>
      <c r="CR109" s="184"/>
      <c r="CS109" s="184"/>
      <c r="CT109" s="184"/>
      <c r="CU109" s="184"/>
      <c r="CV109" s="184"/>
      <c r="CW109" s="184"/>
      <c r="CX109" s="184"/>
      <c r="CY109" s="184"/>
      <c r="CZ109" s="184"/>
      <c r="DA109" s="184"/>
      <c r="DB109" s="184"/>
      <c r="DC109" s="184"/>
      <c r="DD109" s="184"/>
      <c r="DE109" s="184"/>
      <c r="DF109" s="184"/>
    </row>
    <row r="110" spans="1:110" ht="19.5" customHeight="1" x14ac:dyDescent="0.3">
      <c r="A110" s="2"/>
      <c r="B110" s="184"/>
      <c r="C110" s="184"/>
      <c r="D110" s="2"/>
      <c r="E110" s="184"/>
      <c r="F110" s="259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2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  <c r="AM110" s="184"/>
      <c r="AN110" s="184"/>
      <c r="AO110" s="184"/>
      <c r="AP110" s="184"/>
      <c r="AQ110" s="184"/>
      <c r="AR110" s="184"/>
      <c r="AS110" s="184"/>
      <c r="AT110" s="184"/>
      <c r="AU110" s="184"/>
      <c r="AV110" s="184"/>
      <c r="AW110" s="184"/>
      <c r="AX110" s="184"/>
      <c r="AY110" s="184"/>
      <c r="AZ110" s="184"/>
      <c r="BA110" s="184"/>
      <c r="BB110" s="184"/>
      <c r="BC110" s="184"/>
      <c r="BD110" s="184"/>
      <c r="BE110" s="184"/>
      <c r="BF110" s="184"/>
      <c r="BG110" s="184"/>
      <c r="BH110" s="184"/>
      <c r="BI110" s="184"/>
      <c r="BJ110" s="184"/>
      <c r="BK110" s="184"/>
      <c r="BL110" s="184"/>
      <c r="BM110" s="184"/>
      <c r="BN110" s="184"/>
      <c r="BO110" s="184"/>
      <c r="BP110" s="184"/>
      <c r="BQ110" s="184"/>
      <c r="BR110" s="184"/>
      <c r="BS110" s="184"/>
      <c r="BT110" s="184"/>
      <c r="BU110" s="184"/>
      <c r="BV110" s="184"/>
      <c r="BW110" s="184"/>
      <c r="BX110" s="184"/>
      <c r="BY110" s="184"/>
      <c r="BZ110" s="184"/>
      <c r="CA110" s="184"/>
      <c r="CB110" s="184"/>
      <c r="CC110" s="184"/>
      <c r="CD110" s="184"/>
      <c r="CE110" s="184"/>
      <c r="CF110" s="184"/>
      <c r="CG110" s="184"/>
      <c r="CH110" s="184"/>
      <c r="CI110" s="184"/>
      <c r="CJ110" s="184"/>
      <c r="CK110" s="184"/>
      <c r="CL110" s="184"/>
      <c r="CM110" s="184"/>
      <c r="CN110" s="184"/>
      <c r="CO110" s="184"/>
      <c r="CP110" s="184"/>
      <c r="CQ110" s="184"/>
      <c r="CR110" s="184"/>
      <c r="CS110" s="184"/>
      <c r="CT110" s="184"/>
      <c r="CU110" s="184"/>
      <c r="CV110" s="184"/>
      <c r="CW110" s="184"/>
      <c r="CX110" s="184"/>
      <c r="CY110" s="184"/>
      <c r="CZ110" s="184"/>
      <c r="DA110" s="184"/>
      <c r="DB110" s="184"/>
      <c r="DC110" s="184"/>
      <c r="DD110" s="184"/>
      <c r="DE110" s="184"/>
      <c r="DF110" s="184"/>
    </row>
    <row r="111" spans="1:110" ht="19.5" customHeight="1" x14ac:dyDescent="0.3">
      <c r="A111" s="2"/>
      <c r="B111" s="184"/>
      <c r="C111" s="184"/>
      <c r="D111" s="2"/>
      <c r="E111" s="184"/>
      <c r="F111" s="259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2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  <c r="AM111" s="184"/>
      <c r="AN111" s="184"/>
      <c r="AO111" s="184"/>
      <c r="AP111" s="184"/>
      <c r="AQ111" s="184"/>
      <c r="AR111" s="184"/>
      <c r="AS111" s="184"/>
      <c r="AT111" s="184"/>
      <c r="AU111" s="184"/>
      <c r="AV111" s="184"/>
      <c r="AW111" s="184"/>
      <c r="AX111" s="184"/>
      <c r="AY111" s="184"/>
      <c r="AZ111" s="184"/>
      <c r="BA111" s="184"/>
      <c r="BB111" s="184"/>
      <c r="BC111" s="184"/>
      <c r="BD111" s="184"/>
      <c r="BE111" s="184"/>
      <c r="BF111" s="184"/>
      <c r="BG111" s="184"/>
      <c r="BH111" s="184"/>
      <c r="BI111" s="184"/>
      <c r="BJ111" s="184"/>
      <c r="BK111" s="184"/>
      <c r="BL111" s="184"/>
      <c r="BM111" s="184"/>
      <c r="BN111" s="184"/>
      <c r="BO111" s="184"/>
      <c r="BP111" s="184"/>
      <c r="BQ111" s="184"/>
      <c r="BR111" s="184"/>
      <c r="BS111" s="184"/>
      <c r="BT111" s="184"/>
      <c r="BU111" s="184"/>
      <c r="BV111" s="184"/>
      <c r="BW111" s="184"/>
      <c r="BX111" s="184"/>
      <c r="BY111" s="184"/>
      <c r="BZ111" s="184"/>
      <c r="CA111" s="184"/>
      <c r="CB111" s="184"/>
      <c r="CC111" s="184"/>
      <c r="CD111" s="184"/>
      <c r="CE111" s="184"/>
      <c r="CF111" s="184"/>
      <c r="CG111" s="184"/>
      <c r="CH111" s="184"/>
      <c r="CI111" s="184"/>
      <c r="CJ111" s="184"/>
      <c r="CK111" s="184"/>
      <c r="CL111" s="184"/>
      <c r="CM111" s="184"/>
      <c r="CN111" s="184"/>
      <c r="CO111" s="184"/>
      <c r="CP111" s="184"/>
      <c r="CQ111" s="184"/>
      <c r="CR111" s="184"/>
      <c r="CS111" s="184"/>
      <c r="CT111" s="184"/>
      <c r="CU111" s="184"/>
      <c r="CV111" s="184"/>
      <c r="CW111" s="184"/>
      <c r="CX111" s="184"/>
      <c r="CY111" s="184"/>
      <c r="CZ111" s="184"/>
      <c r="DA111" s="184"/>
      <c r="DB111" s="184"/>
      <c r="DC111" s="184"/>
      <c r="DD111" s="184"/>
      <c r="DE111" s="184"/>
      <c r="DF111" s="184"/>
    </row>
    <row r="112" spans="1:110" ht="19.5" customHeight="1" x14ac:dyDescent="0.3">
      <c r="A112" s="2"/>
      <c r="B112" s="184"/>
      <c r="C112" s="184"/>
      <c r="D112" s="2"/>
      <c r="E112" s="184"/>
      <c r="F112" s="259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2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184"/>
      <c r="AM112" s="184"/>
      <c r="AN112" s="184"/>
      <c r="AO112" s="184"/>
      <c r="AP112" s="184"/>
      <c r="AQ112" s="184"/>
      <c r="AR112" s="184"/>
      <c r="AS112" s="184"/>
      <c r="AT112" s="184"/>
      <c r="AU112" s="184"/>
      <c r="AV112" s="184"/>
      <c r="AW112" s="184"/>
      <c r="AX112" s="184"/>
      <c r="AY112" s="184"/>
      <c r="AZ112" s="184"/>
      <c r="BA112" s="184"/>
      <c r="BB112" s="184"/>
      <c r="BC112" s="184"/>
      <c r="BD112" s="184"/>
      <c r="BE112" s="184"/>
      <c r="BF112" s="184"/>
      <c r="BG112" s="184"/>
      <c r="BH112" s="184"/>
      <c r="BI112" s="184"/>
      <c r="BJ112" s="184"/>
      <c r="BK112" s="184"/>
      <c r="BL112" s="184"/>
      <c r="BM112" s="184"/>
      <c r="BN112" s="184"/>
      <c r="BO112" s="184"/>
      <c r="BP112" s="184"/>
      <c r="BQ112" s="184"/>
      <c r="BR112" s="184"/>
      <c r="BS112" s="184"/>
      <c r="BT112" s="184"/>
      <c r="BU112" s="184"/>
      <c r="BV112" s="184"/>
      <c r="BW112" s="184"/>
      <c r="BX112" s="184"/>
      <c r="BY112" s="184"/>
      <c r="BZ112" s="184"/>
      <c r="CA112" s="184"/>
      <c r="CB112" s="184"/>
      <c r="CC112" s="184"/>
      <c r="CD112" s="184"/>
      <c r="CE112" s="184"/>
      <c r="CF112" s="184"/>
      <c r="CG112" s="184"/>
      <c r="CH112" s="184"/>
      <c r="CI112" s="184"/>
      <c r="CJ112" s="184"/>
      <c r="CK112" s="184"/>
      <c r="CL112" s="184"/>
      <c r="CM112" s="184"/>
      <c r="CN112" s="184"/>
      <c r="CO112" s="184"/>
      <c r="CP112" s="184"/>
      <c r="CQ112" s="184"/>
      <c r="CR112" s="184"/>
      <c r="CS112" s="184"/>
      <c r="CT112" s="184"/>
      <c r="CU112" s="184"/>
      <c r="CV112" s="184"/>
      <c r="CW112" s="184"/>
      <c r="CX112" s="184"/>
      <c r="CY112" s="184"/>
      <c r="CZ112" s="184"/>
      <c r="DA112" s="184"/>
      <c r="DB112" s="184"/>
      <c r="DC112" s="184"/>
      <c r="DD112" s="184"/>
      <c r="DE112" s="184"/>
      <c r="DF112" s="184"/>
    </row>
    <row r="113" spans="1:110" ht="19.5" customHeight="1" x14ac:dyDescent="0.3">
      <c r="A113" s="2"/>
      <c r="B113" s="184"/>
      <c r="C113" s="184"/>
      <c r="D113" s="2"/>
      <c r="E113" s="184"/>
      <c r="F113" s="259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2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184"/>
      <c r="AM113" s="184"/>
      <c r="AN113" s="184"/>
      <c r="AO113" s="184"/>
      <c r="AP113" s="184"/>
      <c r="AQ113" s="184"/>
      <c r="AR113" s="184"/>
      <c r="AS113" s="184"/>
      <c r="AT113" s="184"/>
      <c r="AU113" s="184"/>
      <c r="AV113" s="184"/>
      <c r="AW113" s="184"/>
      <c r="AX113" s="184"/>
      <c r="AY113" s="184"/>
      <c r="AZ113" s="184"/>
      <c r="BA113" s="184"/>
      <c r="BB113" s="184"/>
      <c r="BC113" s="184"/>
      <c r="BD113" s="184"/>
      <c r="BE113" s="184"/>
      <c r="BF113" s="184"/>
      <c r="BG113" s="184"/>
      <c r="BH113" s="184"/>
      <c r="BI113" s="184"/>
      <c r="BJ113" s="184"/>
      <c r="BK113" s="184"/>
      <c r="BL113" s="184"/>
      <c r="BM113" s="184"/>
      <c r="BN113" s="184"/>
      <c r="BO113" s="184"/>
      <c r="BP113" s="184"/>
      <c r="BQ113" s="184"/>
      <c r="BR113" s="184"/>
      <c r="BS113" s="184"/>
      <c r="BT113" s="184"/>
      <c r="BU113" s="184"/>
      <c r="BV113" s="184"/>
      <c r="BW113" s="184"/>
      <c r="BX113" s="184"/>
      <c r="BY113" s="184"/>
      <c r="BZ113" s="184"/>
      <c r="CA113" s="184"/>
      <c r="CB113" s="184"/>
      <c r="CC113" s="184"/>
      <c r="CD113" s="184"/>
      <c r="CE113" s="184"/>
      <c r="CF113" s="184"/>
      <c r="CG113" s="184"/>
      <c r="CH113" s="184"/>
      <c r="CI113" s="184"/>
      <c r="CJ113" s="184"/>
      <c r="CK113" s="184"/>
      <c r="CL113" s="184"/>
      <c r="CM113" s="184"/>
      <c r="CN113" s="184"/>
      <c r="CO113" s="184"/>
      <c r="CP113" s="184"/>
      <c r="CQ113" s="184"/>
      <c r="CR113" s="184"/>
      <c r="CS113" s="184"/>
      <c r="CT113" s="184"/>
      <c r="CU113" s="184"/>
      <c r="CV113" s="184"/>
      <c r="CW113" s="184"/>
      <c r="CX113" s="184"/>
      <c r="CY113" s="184"/>
      <c r="CZ113" s="184"/>
      <c r="DA113" s="184"/>
      <c r="DB113" s="184"/>
      <c r="DC113" s="184"/>
      <c r="DD113" s="184"/>
      <c r="DE113" s="184"/>
      <c r="DF113" s="184"/>
    </row>
    <row r="114" spans="1:110" ht="19.5" customHeight="1" x14ac:dyDescent="0.3">
      <c r="A114" s="2"/>
      <c r="B114" s="184"/>
      <c r="C114" s="184"/>
      <c r="D114" s="2"/>
      <c r="E114" s="184"/>
      <c r="F114" s="259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2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4"/>
      <c r="AP114" s="184"/>
      <c r="AQ114" s="184"/>
      <c r="AR114" s="184"/>
      <c r="AS114" s="184"/>
      <c r="AT114" s="184"/>
      <c r="AU114" s="184"/>
      <c r="AV114" s="184"/>
      <c r="AW114" s="184"/>
      <c r="AX114" s="184"/>
      <c r="AY114" s="184"/>
      <c r="AZ114" s="184"/>
      <c r="BA114" s="184"/>
      <c r="BB114" s="184"/>
      <c r="BC114" s="184"/>
      <c r="BD114" s="184"/>
      <c r="BE114" s="184"/>
      <c r="BF114" s="184"/>
      <c r="BG114" s="184"/>
      <c r="BH114" s="184"/>
      <c r="BI114" s="184"/>
      <c r="BJ114" s="184"/>
      <c r="BK114" s="184"/>
      <c r="BL114" s="184"/>
      <c r="BM114" s="184"/>
      <c r="BN114" s="184"/>
      <c r="BO114" s="184"/>
      <c r="BP114" s="184"/>
      <c r="BQ114" s="184"/>
      <c r="BR114" s="184"/>
      <c r="BS114" s="184"/>
      <c r="BT114" s="184"/>
      <c r="BU114" s="184"/>
      <c r="BV114" s="184"/>
      <c r="BW114" s="184"/>
      <c r="BX114" s="184"/>
      <c r="BY114" s="184"/>
      <c r="BZ114" s="184"/>
      <c r="CA114" s="184"/>
      <c r="CB114" s="184"/>
      <c r="CC114" s="184"/>
      <c r="CD114" s="184"/>
      <c r="CE114" s="184"/>
      <c r="CF114" s="184"/>
      <c r="CG114" s="184"/>
      <c r="CH114" s="184"/>
      <c r="CI114" s="184"/>
      <c r="CJ114" s="184"/>
      <c r="CK114" s="184"/>
      <c r="CL114" s="184"/>
      <c r="CM114" s="184"/>
      <c r="CN114" s="184"/>
      <c r="CO114" s="184"/>
      <c r="CP114" s="184"/>
      <c r="CQ114" s="184"/>
      <c r="CR114" s="184"/>
      <c r="CS114" s="184"/>
      <c r="CT114" s="184"/>
      <c r="CU114" s="184"/>
      <c r="CV114" s="184"/>
      <c r="CW114" s="184"/>
      <c r="CX114" s="184"/>
      <c r="CY114" s="184"/>
      <c r="CZ114" s="184"/>
      <c r="DA114" s="184"/>
      <c r="DB114" s="184"/>
      <c r="DC114" s="184"/>
      <c r="DD114" s="184"/>
      <c r="DE114" s="184"/>
      <c r="DF114" s="184"/>
    </row>
    <row r="115" spans="1:110" ht="19.5" customHeight="1" x14ac:dyDescent="0.3">
      <c r="A115" s="2"/>
      <c r="B115" s="184"/>
      <c r="C115" s="184"/>
      <c r="D115" s="2"/>
      <c r="E115" s="184"/>
      <c r="F115" s="259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2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84"/>
      <c r="AR115" s="184"/>
      <c r="AS115" s="184"/>
      <c r="AT115" s="184"/>
      <c r="AU115" s="184"/>
      <c r="AV115" s="184"/>
      <c r="AW115" s="184"/>
      <c r="AX115" s="184"/>
      <c r="AY115" s="184"/>
      <c r="AZ115" s="184"/>
      <c r="BA115" s="184"/>
      <c r="BB115" s="184"/>
      <c r="BC115" s="184"/>
      <c r="BD115" s="184"/>
      <c r="BE115" s="184"/>
      <c r="BF115" s="184"/>
      <c r="BG115" s="184"/>
      <c r="BH115" s="184"/>
      <c r="BI115" s="184"/>
      <c r="BJ115" s="184"/>
      <c r="BK115" s="184"/>
      <c r="BL115" s="184"/>
      <c r="BM115" s="184"/>
      <c r="BN115" s="184"/>
      <c r="BO115" s="184"/>
      <c r="BP115" s="184"/>
      <c r="BQ115" s="184"/>
      <c r="BR115" s="184"/>
      <c r="BS115" s="184"/>
      <c r="BT115" s="184"/>
      <c r="BU115" s="184"/>
      <c r="BV115" s="184"/>
      <c r="BW115" s="184"/>
      <c r="BX115" s="184"/>
      <c r="BY115" s="184"/>
      <c r="BZ115" s="184"/>
      <c r="CA115" s="184"/>
      <c r="CB115" s="184"/>
      <c r="CC115" s="184"/>
      <c r="CD115" s="184"/>
      <c r="CE115" s="184"/>
      <c r="CF115" s="184"/>
      <c r="CG115" s="184"/>
      <c r="CH115" s="184"/>
      <c r="CI115" s="184"/>
      <c r="CJ115" s="184"/>
      <c r="CK115" s="184"/>
      <c r="CL115" s="184"/>
      <c r="CM115" s="184"/>
      <c r="CN115" s="184"/>
      <c r="CO115" s="184"/>
      <c r="CP115" s="184"/>
      <c r="CQ115" s="184"/>
      <c r="CR115" s="184"/>
      <c r="CS115" s="184"/>
      <c r="CT115" s="184"/>
      <c r="CU115" s="184"/>
      <c r="CV115" s="184"/>
      <c r="CW115" s="184"/>
      <c r="CX115" s="184"/>
      <c r="CY115" s="184"/>
      <c r="CZ115" s="184"/>
      <c r="DA115" s="184"/>
      <c r="DB115" s="184"/>
      <c r="DC115" s="184"/>
      <c r="DD115" s="184"/>
      <c r="DE115" s="184"/>
      <c r="DF115" s="184"/>
    </row>
    <row r="116" spans="1:110" ht="19.5" customHeight="1" x14ac:dyDescent="0.3">
      <c r="A116" s="2"/>
      <c r="B116" s="184"/>
      <c r="C116" s="184"/>
      <c r="D116" s="2"/>
      <c r="E116" s="184"/>
      <c r="F116" s="259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2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184"/>
      <c r="AT116" s="184"/>
      <c r="AU116" s="184"/>
      <c r="AV116" s="184"/>
      <c r="AW116" s="184"/>
      <c r="AX116" s="184"/>
      <c r="AY116" s="184"/>
      <c r="AZ116" s="184"/>
      <c r="BA116" s="184"/>
      <c r="BB116" s="184"/>
      <c r="BC116" s="184"/>
      <c r="BD116" s="184"/>
      <c r="BE116" s="184"/>
      <c r="BF116" s="184"/>
      <c r="BG116" s="184"/>
      <c r="BH116" s="184"/>
      <c r="BI116" s="184"/>
      <c r="BJ116" s="184"/>
      <c r="BK116" s="184"/>
      <c r="BL116" s="184"/>
      <c r="BM116" s="184"/>
      <c r="BN116" s="184"/>
      <c r="BO116" s="184"/>
      <c r="BP116" s="184"/>
      <c r="BQ116" s="184"/>
      <c r="BR116" s="184"/>
      <c r="BS116" s="184"/>
      <c r="BT116" s="184"/>
      <c r="BU116" s="184"/>
      <c r="BV116" s="184"/>
      <c r="BW116" s="184"/>
      <c r="BX116" s="184"/>
      <c r="BY116" s="184"/>
      <c r="BZ116" s="184"/>
      <c r="CA116" s="184"/>
      <c r="CB116" s="184"/>
      <c r="CC116" s="184"/>
      <c r="CD116" s="184"/>
      <c r="CE116" s="184"/>
      <c r="CF116" s="184"/>
      <c r="CG116" s="184"/>
      <c r="CH116" s="184"/>
      <c r="CI116" s="184"/>
      <c r="CJ116" s="184"/>
      <c r="CK116" s="184"/>
      <c r="CL116" s="184"/>
      <c r="CM116" s="184"/>
      <c r="CN116" s="184"/>
      <c r="CO116" s="184"/>
      <c r="CP116" s="184"/>
      <c r="CQ116" s="184"/>
      <c r="CR116" s="184"/>
      <c r="CS116" s="184"/>
      <c r="CT116" s="184"/>
      <c r="CU116" s="184"/>
      <c r="CV116" s="184"/>
      <c r="CW116" s="184"/>
      <c r="CX116" s="184"/>
      <c r="CY116" s="184"/>
      <c r="CZ116" s="184"/>
      <c r="DA116" s="184"/>
      <c r="DB116" s="184"/>
      <c r="DC116" s="184"/>
      <c r="DD116" s="184"/>
      <c r="DE116" s="184"/>
      <c r="DF116" s="184"/>
    </row>
    <row r="117" spans="1:110" ht="19.5" customHeight="1" x14ac:dyDescent="0.3">
      <c r="A117" s="2"/>
      <c r="B117" s="184"/>
      <c r="C117" s="184"/>
      <c r="D117" s="2"/>
      <c r="E117" s="184"/>
      <c r="F117" s="259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2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4"/>
      <c r="AZ117" s="184"/>
      <c r="BA117" s="184"/>
      <c r="BB117" s="184"/>
      <c r="BC117" s="184"/>
      <c r="BD117" s="184"/>
      <c r="BE117" s="184"/>
      <c r="BF117" s="184"/>
      <c r="BG117" s="184"/>
      <c r="BH117" s="184"/>
      <c r="BI117" s="184"/>
      <c r="BJ117" s="184"/>
      <c r="BK117" s="184"/>
      <c r="BL117" s="184"/>
      <c r="BM117" s="184"/>
      <c r="BN117" s="184"/>
      <c r="BO117" s="184"/>
      <c r="BP117" s="184"/>
      <c r="BQ117" s="184"/>
      <c r="BR117" s="184"/>
      <c r="BS117" s="184"/>
      <c r="BT117" s="184"/>
      <c r="BU117" s="184"/>
      <c r="BV117" s="184"/>
      <c r="BW117" s="184"/>
      <c r="BX117" s="184"/>
      <c r="BY117" s="184"/>
      <c r="BZ117" s="184"/>
      <c r="CA117" s="184"/>
      <c r="CB117" s="184"/>
      <c r="CC117" s="184"/>
      <c r="CD117" s="184"/>
      <c r="CE117" s="184"/>
      <c r="CF117" s="184"/>
      <c r="CG117" s="184"/>
      <c r="CH117" s="184"/>
      <c r="CI117" s="184"/>
      <c r="CJ117" s="184"/>
      <c r="CK117" s="184"/>
      <c r="CL117" s="184"/>
      <c r="CM117" s="184"/>
      <c r="CN117" s="184"/>
      <c r="CO117" s="184"/>
      <c r="CP117" s="184"/>
      <c r="CQ117" s="184"/>
      <c r="CR117" s="184"/>
      <c r="CS117" s="184"/>
      <c r="CT117" s="184"/>
      <c r="CU117" s="184"/>
      <c r="CV117" s="184"/>
      <c r="CW117" s="184"/>
      <c r="CX117" s="184"/>
      <c r="CY117" s="184"/>
      <c r="CZ117" s="184"/>
      <c r="DA117" s="184"/>
      <c r="DB117" s="184"/>
      <c r="DC117" s="184"/>
      <c r="DD117" s="184"/>
      <c r="DE117" s="184"/>
      <c r="DF117" s="184"/>
    </row>
    <row r="118" spans="1:110" ht="19.5" customHeight="1" x14ac:dyDescent="0.3">
      <c r="A118" s="2"/>
      <c r="B118" s="184"/>
      <c r="C118" s="184"/>
      <c r="D118" s="2"/>
      <c r="E118" s="184"/>
      <c r="F118" s="259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2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184"/>
      <c r="AT118" s="184"/>
      <c r="AU118" s="184"/>
      <c r="AV118" s="184"/>
      <c r="AW118" s="184"/>
      <c r="AX118" s="184"/>
      <c r="AY118" s="184"/>
      <c r="AZ118" s="184"/>
      <c r="BA118" s="184"/>
      <c r="BB118" s="184"/>
      <c r="BC118" s="184"/>
      <c r="BD118" s="184"/>
      <c r="BE118" s="184"/>
      <c r="BF118" s="184"/>
      <c r="BG118" s="184"/>
      <c r="BH118" s="184"/>
      <c r="BI118" s="184"/>
      <c r="BJ118" s="184"/>
      <c r="BK118" s="184"/>
      <c r="BL118" s="184"/>
      <c r="BM118" s="184"/>
      <c r="BN118" s="184"/>
      <c r="BO118" s="184"/>
      <c r="BP118" s="184"/>
      <c r="BQ118" s="184"/>
      <c r="BR118" s="184"/>
      <c r="BS118" s="184"/>
      <c r="BT118" s="184"/>
      <c r="BU118" s="184"/>
      <c r="BV118" s="184"/>
      <c r="BW118" s="184"/>
      <c r="BX118" s="184"/>
      <c r="BY118" s="184"/>
      <c r="BZ118" s="184"/>
      <c r="CA118" s="184"/>
      <c r="CB118" s="184"/>
      <c r="CC118" s="184"/>
      <c r="CD118" s="184"/>
      <c r="CE118" s="184"/>
      <c r="CF118" s="184"/>
      <c r="CG118" s="184"/>
      <c r="CH118" s="184"/>
      <c r="CI118" s="184"/>
      <c r="CJ118" s="184"/>
      <c r="CK118" s="184"/>
      <c r="CL118" s="184"/>
      <c r="CM118" s="184"/>
      <c r="CN118" s="184"/>
      <c r="CO118" s="184"/>
      <c r="CP118" s="184"/>
      <c r="CQ118" s="184"/>
      <c r="CR118" s="184"/>
      <c r="CS118" s="184"/>
      <c r="CT118" s="184"/>
      <c r="CU118" s="184"/>
      <c r="CV118" s="184"/>
      <c r="CW118" s="184"/>
      <c r="CX118" s="184"/>
      <c r="CY118" s="184"/>
      <c r="CZ118" s="184"/>
      <c r="DA118" s="184"/>
      <c r="DB118" s="184"/>
      <c r="DC118" s="184"/>
      <c r="DD118" s="184"/>
      <c r="DE118" s="184"/>
      <c r="DF118" s="184"/>
    </row>
    <row r="119" spans="1:110" ht="19.5" customHeight="1" x14ac:dyDescent="0.3">
      <c r="A119" s="2"/>
      <c r="B119" s="184"/>
      <c r="C119" s="184"/>
      <c r="D119" s="2"/>
      <c r="E119" s="184"/>
      <c r="F119" s="259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2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84"/>
      <c r="AR119" s="184"/>
      <c r="AS119" s="184"/>
      <c r="AT119" s="184"/>
      <c r="AU119" s="184"/>
      <c r="AV119" s="184"/>
      <c r="AW119" s="184"/>
      <c r="AX119" s="184"/>
      <c r="AY119" s="184"/>
      <c r="AZ119" s="184"/>
      <c r="BA119" s="184"/>
      <c r="BB119" s="184"/>
      <c r="BC119" s="184"/>
      <c r="BD119" s="184"/>
      <c r="BE119" s="184"/>
      <c r="BF119" s="184"/>
      <c r="BG119" s="184"/>
      <c r="BH119" s="184"/>
      <c r="BI119" s="184"/>
      <c r="BJ119" s="184"/>
      <c r="BK119" s="184"/>
      <c r="BL119" s="184"/>
      <c r="BM119" s="184"/>
      <c r="BN119" s="184"/>
      <c r="BO119" s="184"/>
      <c r="BP119" s="184"/>
      <c r="BQ119" s="184"/>
      <c r="BR119" s="184"/>
      <c r="BS119" s="184"/>
      <c r="BT119" s="184"/>
      <c r="BU119" s="184"/>
      <c r="BV119" s="184"/>
      <c r="BW119" s="184"/>
      <c r="BX119" s="184"/>
      <c r="BY119" s="184"/>
      <c r="BZ119" s="184"/>
      <c r="CA119" s="184"/>
      <c r="CB119" s="184"/>
      <c r="CC119" s="184"/>
      <c r="CD119" s="184"/>
      <c r="CE119" s="184"/>
      <c r="CF119" s="184"/>
      <c r="CG119" s="184"/>
      <c r="CH119" s="184"/>
      <c r="CI119" s="184"/>
      <c r="CJ119" s="184"/>
      <c r="CK119" s="184"/>
      <c r="CL119" s="184"/>
      <c r="CM119" s="184"/>
      <c r="CN119" s="184"/>
      <c r="CO119" s="184"/>
      <c r="CP119" s="184"/>
      <c r="CQ119" s="184"/>
      <c r="CR119" s="184"/>
      <c r="CS119" s="184"/>
      <c r="CT119" s="184"/>
      <c r="CU119" s="184"/>
      <c r="CV119" s="184"/>
      <c r="CW119" s="184"/>
      <c r="CX119" s="184"/>
      <c r="CY119" s="184"/>
      <c r="CZ119" s="184"/>
      <c r="DA119" s="184"/>
      <c r="DB119" s="184"/>
      <c r="DC119" s="184"/>
      <c r="DD119" s="184"/>
      <c r="DE119" s="184"/>
      <c r="DF119" s="184"/>
    </row>
    <row r="120" spans="1:110" ht="19.5" customHeight="1" x14ac:dyDescent="0.3">
      <c r="A120" s="2"/>
      <c r="B120" s="184"/>
      <c r="C120" s="184"/>
      <c r="D120" s="2"/>
      <c r="E120" s="184"/>
      <c r="F120" s="259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2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184"/>
      <c r="AT120" s="184"/>
      <c r="AU120" s="184"/>
      <c r="AV120" s="184"/>
      <c r="AW120" s="184"/>
      <c r="AX120" s="184"/>
      <c r="AY120" s="184"/>
      <c r="AZ120" s="184"/>
      <c r="BA120" s="184"/>
      <c r="BB120" s="184"/>
      <c r="BC120" s="184"/>
      <c r="BD120" s="184"/>
      <c r="BE120" s="184"/>
      <c r="BF120" s="184"/>
      <c r="BG120" s="184"/>
      <c r="BH120" s="184"/>
      <c r="BI120" s="184"/>
      <c r="BJ120" s="184"/>
      <c r="BK120" s="184"/>
      <c r="BL120" s="184"/>
      <c r="BM120" s="184"/>
      <c r="BN120" s="184"/>
      <c r="BO120" s="184"/>
      <c r="BP120" s="184"/>
      <c r="BQ120" s="184"/>
      <c r="BR120" s="184"/>
      <c r="BS120" s="184"/>
      <c r="BT120" s="184"/>
      <c r="BU120" s="184"/>
      <c r="BV120" s="184"/>
      <c r="BW120" s="184"/>
      <c r="BX120" s="184"/>
      <c r="BY120" s="184"/>
      <c r="BZ120" s="184"/>
      <c r="CA120" s="184"/>
      <c r="CB120" s="184"/>
      <c r="CC120" s="184"/>
      <c r="CD120" s="184"/>
      <c r="CE120" s="184"/>
      <c r="CF120" s="184"/>
      <c r="CG120" s="184"/>
      <c r="CH120" s="184"/>
      <c r="CI120" s="184"/>
      <c r="CJ120" s="184"/>
      <c r="CK120" s="184"/>
      <c r="CL120" s="184"/>
      <c r="CM120" s="184"/>
      <c r="CN120" s="184"/>
      <c r="CO120" s="184"/>
      <c r="CP120" s="184"/>
      <c r="CQ120" s="184"/>
      <c r="CR120" s="184"/>
      <c r="CS120" s="184"/>
      <c r="CT120" s="184"/>
      <c r="CU120" s="184"/>
      <c r="CV120" s="184"/>
      <c r="CW120" s="184"/>
      <c r="CX120" s="184"/>
      <c r="CY120" s="184"/>
      <c r="CZ120" s="184"/>
      <c r="DA120" s="184"/>
      <c r="DB120" s="184"/>
      <c r="DC120" s="184"/>
      <c r="DD120" s="184"/>
      <c r="DE120" s="184"/>
      <c r="DF120" s="184"/>
    </row>
    <row r="121" spans="1:110" ht="19.5" customHeight="1" x14ac:dyDescent="0.3">
      <c r="A121" s="2"/>
      <c r="B121" s="184"/>
      <c r="C121" s="184"/>
      <c r="D121" s="2"/>
      <c r="E121" s="184"/>
      <c r="F121" s="259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2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84"/>
      <c r="AR121" s="184"/>
      <c r="AS121" s="184"/>
      <c r="AT121" s="184"/>
      <c r="AU121" s="184"/>
      <c r="AV121" s="184"/>
      <c r="AW121" s="184"/>
      <c r="AX121" s="184"/>
      <c r="AY121" s="184"/>
      <c r="AZ121" s="184"/>
      <c r="BA121" s="184"/>
      <c r="BB121" s="184"/>
      <c r="BC121" s="184"/>
      <c r="BD121" s="184"/>
      <c r="BE121" s="184"/>
      <c r="BF121" s="184"/>
      <c r="BG121" s="184"/>
      <c r="BH121" s="184"/>
      <c r="BI121" s="184"/>
      <c r="BJ121" s="184"/>
      <c r="BK121" s="184"/>
      <c r="BL121" s="184"/>
      <c r="BM121" s="184"/>
      <c r="BN121" s="184"/>
      <c r="BO121" s="184"/>
      <c r="BP121" s="184"/>
      <c r="BQ121" s="184"/>
      <c r="BR121" s="184"/>
      <c r="BS121" s="184"/>
      <c r="BT121" s="184"/>
      <c r="BU121" s="184"/>
      <c r="BV121" s="184"/>
      <c r="BW121" s="184"/>
      <c r="BX121" s="184"/>
      <c r="BY121" s="184"/>
      <c r="BZ121" s="184"/>
      <c r="CA121" s="184"/>
      <c r="CB121" s="184"/>
      <c r="CC121" s="184"/>
      <c r="CD121" s="184"/>
      <c r="CE121" s="184"/>
      <c r="CF121" s="184"/>
      <c r="CG121" s="184"/>
      <c r="CH121" s="184"/>
      <c r="CI121" s="184"/>
      <c r="CJ121" s="184"/>
      <c r="CK121" s="184"/>
      <c r="CL121" s="184"/>
      <c r="CM121" s="184"/>
      <c r="CN121" s="184"/>
      <c r="CO121" s="184"/>
      <c r="CP121" s="184"/>
      <c r="CQ121" s="184"/>
      <c r="CR121" s="184"/>
      <c r="CS121" s="184"/>
      <c r="CT121" s="184"/>
      <c r="CU121" s="184"/>
      <c r="CV121" s="184"/>
      <c r="CW121" s="184"/>
      <c r="CX121" s="184"/>
      <c r="CY121" s="184"/>
      <c r="CZ121" s="184"/>
      <c r="DA121" s="184"/>
      <c r="DB121" s="184"/>
      <c r="DC121" s="184"/>
      <c r="DD121" s="184"/>
      <c r="DE121" s="184"/>
      <c r="DF121" s="184"/>
    </row>
    <row r="122" spans="1:110" ht="19.5" customHeight="1" x14ac:dyDescent="0.3">
      <c r="A122" s="2"/>
      <c r="B122" s="184"/>
      <c r="C122" s="184"/>
      <c r="D122" s="2"/>
      <c r="E122" s="184"/>
      <c r="F122" s="259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2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184"/>
      <c r="BK122" s="184"/>
      <c r="BL122" s="184"/>
      <c r="BM122" s="184"/>
      <c r="BN122" s="184"/>
      <c r="BO122" s="184"/>
      <c r="BP122" s="184"/>
      <c r="BQ122" s="184"/>
      <c r="BR122" s="184"/>
      <c r="BS122" s="184"/>
      <c r="BT122" s="184"/>
      <c r="BU122" s="184"/>
      <c r="BV122" s="184"/>
      <c r="BW122" s="184"/>
      <c r="BX122" s="184"/>
      <c r="BY122" s="184"/>
      <c r="BZ122" s="184"/>
      <c r="CA122" s="184"/>
      <c r="CB122" s="184"/>
      <c r="CC122" s="184"/>
      <c r="CD122" s="184"/>
      <c r="CE122" s="184"/>
      <c r="CF122" s="184"/>
      <c r="CG122" s="184"/>
      <c r="CH122" s="184"/>
      <c r="CI122" s="184"/>
      <c r="CJ122" s="184"/>
      <c r="CK122" s="184"/>
      <c r="CL122" s="184"/>
      <c r="CM122" s="184"/>
      <c r="CN122" s="184"/>
      <c r="CO122" s="184"/>
      <c r="CP122" s="184"/>
      <c r="CQ122" s="184"/>
      <c r="CR122" s="184"/>
      <c r="CS122" s="184"/>
      <c r="CT122" s="184"/>
      <c r="CU122" s="184"/>
      <c r="CV122" s="184"/>
      <c r="CW122" s="184"/>
      <c r="CX122" s="184"/>
      <c r="CY122" s="184"/>
      <c r="CZ122" s="184"/>
      <c r="DA122" s="184"/>
      <c r="DB122" s="184"/>
      <c r="DC122" s="184"/>
      <c r="DD122" s="184"/>
      <c r="DE122" s="184"/>
      <c r="DF122" s="184"/>
    </row>
    <row r="123" spans="1:110" ht="19.5" customHeight="1" x14ac:dyDescent="0.3">
      <c r="A123" s="2"/>
      <c r="B123" s="184"/>
      <c r="C123" s="184"/>
      <c r="D123" s="2"/>
      <c r="E123" s="184"/>
      <c r="F123" s="259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2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  <c r="AX123" s="184"/>
      <c r="AY123" s="184"/>
      <c r="AZ123" s="184"/>
      <c r="BA123" s="184"/>
      <c r="BB123" s="184"/>
      <c r="BC123" s="184"/>
      <c r="BD123" s="184"/>
      <c r="BE123" s="184"/>
      <c r="BF123" s="184"/>
      <c r="BG123" s="184"/>
      <c r="BH123" s="184"/>
      <c r="BI123" s="184"/>
      <c r="BJ123" s="184"/>
      <c r="BK123" s="184"/>
      <c r="BL123" s="184"/>
      <c r="BM123" s="184"/>
      <c r="BN123" s="184"/>
      <c r="BO123" s="184"/>
      <c r="BP123" s="184"/>
      <c r="BQ123" s="184"/>
      <c r="BR123" s="184"/>
      <c r="BS123" s="184"/>
      <c r="BT123" s="184"/>
      <c r="BU123" s="184"/>
      <c r="BV123" s="184"/>
      <c r="BW123" s="184"/>
      <c r="BX123" s="184"/>
      <c r="BY123" s="184"/>
      <c r="BZ123" s="184"/>
      <c r="CA123" s="184"/>
      <c r="CB123" s="184"/>
      <c r="CC123" s="184"/>
      <c r="CD123" s="184"/>
      <c r="CE123" s="184"/>
      <c r="CF123" s="184"/>
      <c r="CG123" s="184"/>
      <c r="CH123" s="184"/>
      <c r="CI123" s="184"/>
      <c r="CJ123" s="184"/>
      <c r="CK123" s="184"/>
      <c r="CL123" s="184"/>
      <c r="CM123" s="184"/>
      <c r="CN123" s="184"/>
      <c r="CO123" s="184"/>
      <c r="CP123" s="184"/>
      <c r="CQ123" s="184"/>
      <c r="CR123" s="184"/>
      <c r="CS123" s="184"/>
      <c r="CT123" s="184"/>
      <c r="CU123" s="184"/>
      <c r="CV123" s="184"/>
      <c r="CW123" s="184"/>
      <c r="CX123" s="184"/>
      <c r="CY123" s="184"/>
      <c r="CZ123" s="184"/>
      <c r="DA123" s="184"/>
      <c r="DB123" s="184"/>
      <c r="DC123" s="184"/>
      <c r="DD123" s="184"/>
      <c r="DE123" s="184"/>
      <c r="DF123" s="184"/>
    </row>
    <row r="124" spans="1:110" ht="19.5" customHeight="1" x14ac:dyDescent="0.3">
      <c r="A124" s="2"/>
      <c r="B124" s="184"/>
      <c r="C124" s="184"/>
      <c r="D124" s="2"/>
      <c r="E124" s="184"/>
      <c r="F124" s="259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2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  <c r="AL124" s="184"/>
      <c r="AM124" s="184"/>
      <c r="AN124" s="184"/>
      <c r="AO124" s="184"/>
      <c r="AP124" s="184"/>
      <c r="AQ124" s="184"/>
      <c r="AR124" s="184"/>
      <c r="AS124" s="184"/>
      <c r="AT124" s="184"/>
      <c r="AU124" s="184"/>
      <c r="AV124" s="184"/>
      <c r="AW124" s="184"/>
      <c r="AX124" s="184"/>
      <c r="AY124" s="184"/>
      <c r="AZ124" s="184"/>
      <c r="BA124" s="184"/>
      <c r="BB124" s="184"/>
      <c r="BC124" s="184"/>
      <c r="BD124" s="184"/>
      <c r="BE124" s="184"/>
      <c r="BF124" s="184"/>
      <c r="BG124" s="184"/>
      <c r="BH124" s="184"/>
      <c r="BI124" s="184"/>
      <c r="BJ124" s="184"/>
      <c r="BK124" s="184"/>
      <c r="BL124" s="184"/>
      <c r="BM124" s="184"/>
      <c r="BN124" s="184"/>
      <c r="BO124" s="184"/>
      <c r="BP124" s="184"/>
      <c r="BQ124" s="184"/>
      <c r="BR124" s="184"/>
      <c r="BS124" s="184"/>
      <c r="BT124" s="184"/>
      <c r="BU124" s="184"/>
      <c r="BV124" s="184"/>
      <c r="BW124" s="184"/>
      <c r="BX124" s="184"/>
      <c r="BY124" s="184"/>
      <c r="BZ124" s="184"/>
      <c r="CA124" s="184"/>
      <c r="CB124" s="184"/>
      <c r="CC124" s="184"/>
      <c r="CD124" s="184"/>
      <c r="CE124" s="184"/>
      <c r="CF124" s="184"/>
      <c r="CG124" s="184"/>
      <c r="CH124" s="184"/>
      <c r="CI124" s="184"/>
      <c r="CJ124" s="184"/>
      <c r="CK124" s="184"/>
      <c r="CL124" s="184"/>
      <c r="CM124" s="184"/>
      <c r="CN124" s="184"/>
      <c r="CO124" s="184"/>
      <c r="CP124" s="184"/>
      <c r="CQ124" s="184"/>
      <c r="CR124" s="184"/>
      <c r="CS124" s="184"/>
      <c r="CT124" s="184"/>
      <c r="CU124" s="184"/>
      <c r="CV124" s="184"/>
      <c r="CW124" s="184"/>
      <c r="CX124" s="184"/>
      <c r="CY124" s="184"/>
      <c r="CZ124" s="184"/>
      <c r="DA124" s="184"/>
      <c r="DB124" s="184"/>
      <c r="DC124" s="184"/>
      <c r="DD124" s="184"/>
      <c r="DE124" s="184"/>
      <c r="DF124" s="184"/>
    </row>
    <row r="125" spans="1:110" ht="19.5" customHeight="1" x14ac:dyDescent="0.3">
      <c r="A125" s="2"/>
      <c r="B125" s="184"/>
      <c r="C125" s="184"/>
      <c r="D125" s="2"/>
      <c r="E125" s="184"/>
      <c r="F125" s="259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2"/>
      <c r="Y125" s="184"/>
      <c r="Z125" s="184"/>
      <c r="AA125" s="184"/>
      <c r="AB125" s="184"/>
      <c r="AC125" s="184"/>
      <c r="AD125" s="184"/>
      <c r="AE125" s="184"/>
      <c r="AF125" s="184"/>
      <c r="AG125" s="184"/>
      <c r="AH125" s="184"/>
      <c r="AI125" s="184"/>
      <c r="AJ125" s="184"/>
      <c r="AK125" s="184"/>
      <c r="AL125" s="184"/>
      <c r="AM125" s="184"/>
      <c r="AN125" s="184"/>
      <c r="AO125" s="184"/>
      <c r="AP125" s="184"/>
      <c r="AQ125" s="184"/>
      <c r="AR125" s="184"/>
      <c r="AS125" s="184"/>
      <c r="AT125" s="184"/>
      <c r="AU125" s="184"/>
      <c r="AV125" s="184"/>
      <c r="AW125" s="184"/>
      <c r="AX125" s="184"/>
      <c r="AY125" s="184"/>
      <c r="AZ125" s="184"/>
      <c r="BA125" s="184"/>
      <c r="BB125" s="184"/>
      <c r="BC125" s="184"/>
      <c r="BD125" s="184"/>
      <c r="BE125" s="184"/>
      <c r="BF125" s="184"/>
      <c r="BG125" s="184"/>
      <c r="BH125" s="184"/>
      <c r="BI125" s="184"/>
      <c r="BJ125" s="184"/>
      <c r="BK125" s="184"/>
      <c r="BL125" s="184"/>
      <c r="BM125" s="184"/>
      <c r="BN125" s="184"/>
      <c r="BO125" s="184"/>
      <c r="BP125" s="184"/>
      <c r="BQ125" s="184"/>
      <c r="BR125" s="184"/>
      <c r="BS125" s="184"/>
      <c r="BT125" s="184"/>
      <c r="BU125" s="184"/>
      <c r="BV125" s="184"/>
      <c r="BW125" s="184"/>
      <c r="BX125" s="184"/>
      <c r="BY125" s="184"/>
      <c r="BZ125" s="184"/>
      <c r="CA125" s="184"/>
      <c r="CB125" s="184"/>
      <c r="CC125" s="184"/>
      <c r="CD125" s="184"/>
      <c r="CE125" s="184"/>
      <c r="CF125" s="184"/>
      <c r="CG125" s="184"/>
      <c r="CH125" s="184"/>
      <c r="CI125" s="184"/>
      <c r="CJ125" s="184"/>
      <c r="CK125" s="184"/>
      <c r="CL125" s="184"/>
      <c r="CM125" s="184"/>
      <c r="CN125" s="184"/>
      <c r="CO125" s="184"/>
      <c r="CP125" s="184"/>
      <c r="CQ125" s="184"/>
      <c r="CR125" s="184"/>
      <c r="CS125" s="184"/>
      <c r="CT125" s="184"/>
      <c r="CU125" s="184"/>
      <c r="CV125" s="184"/>
      <c r="CW125" s="184"/>
      <c r="CX125" s="184"/>
      <c r="CY125" s="184"/>
      <c r="CZ125" s="184"/>
      <c r="DA125" s="184"/>
      <c r="DB125" s="184"/>
      <c r="DC125" s="184"/>
      <c r="DD125" s="184"/>
      <c r="DE125" s="184"/>
      <c r="DF125" s="184"/>
    </row>
    <row r="126" spans="1:110" ht="19.5" customHeight="1" x14ac:dyDescent="0.3">
      <c r="A126" s="2"/>
      <c r="B126" s="184"/>
      <c r="C126" s="184"/>
      <c r="D126" s="2"/>
      <c r="E126" s="184"/>
      <c r="F126" s="259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2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  <c r="AI126" s="184"/>
      <c r="AJ126" s="184"/>
      <c r="AK126" s="184"/>
      <c r="AL126" s="184"/>
      <c r="AM126" s="184"/>
      <c r="AN126" s="184"/>
      <c r="AO126" s="184"/>
      <c r="AP126" s="184"/>
      <c r="AQ126" s="184"/>
      <c r="AR126" s="184"/>
      <c r="AS126" s="184"/>
      <c r="AT126" s="184"/>
      <c r="AU126" s="184"/>
      <c r="AV126" s="184"/>
      <c r="AW126" s="184"/>
      <c r="AX126" s="184"/>
      <c r="AY126" s="184"/>
      <c r="AZ126" s="184"/>
      <c r="BA126" s="184"/>
      <c r="BB126" s="184"/>
      <c r="BC126" s="184"/>
      <c r="BD126" s="184"/>
      <c r="BE126" s="184"/>
      <c r="BF126" s="184"/>
      <c r="BG126" s="184"/>
      <c r="BH126" s="184"/>
      <c r="BI126" s="184"/>
      <c r="BJ126" s="184"/>
      <c r="BK126" s="184"/>
      <c r="BL126" s="184"/>
      <c r="BM126" s="184"/>
      <c r="BN126" s="184"/>
      <c r="BO126" s="184"/>
      <c r="BP126" s="184"/>
      <c r="BQ126" s="184"/>
      <c r="BR126" s="184"/>
      <c r="BS126" s="184"/>
      <c r="BT126" s="184"/>
      <c r="BU126" s="184"/>
      <c r="BV126" s="184"/>
      <c r="BW126" s="184"/>
      <c r="BX126" s="184"/>
      <c r="BY126" s="184"/>
      <c r="BZ126" s="184"/>
      <c r="CA126" s="184"/>
      <c r="CB126" s="184"/>
      <c r="CC126" s="184"/>
      <c r="CD126" s="184"/>
      <c r="CE126" s="184"/>
      <c r="CF126" s="184"/>
      <c r="CG126" s="184"/>
      <c r="CH126" s="184"/>
      <c r="CI126" s="184"/>
      <c r="CJ126" s="184"/>
      <c r="CK126" s="184"/>
      <c r="CL126" s="184"/>
      <c r="CM126" s="184"/>
      <c r="CN126" s="184"/>
      <c r="CO126" s="184"/>
      <c r="CP126" s="184"/>
      <c r="CQ126" s="184"/>
      <c r="CR126" s="184"/>
      <c r="CS126" s="184"/>
      <c r="CT126" s="184"/>
      <c r="CU126" s="184"/>
      <c r="CV126" s="184"/>
      <c r="CW126" s="184"/>
      <c r="CX126" s="184"/>
      <c r="CY126" s="184"/>
      <c r="CZ126" s="184"/>
      <c r="DA126" s="184"/>
      <c r="DB126" s="184"/>
      <c r="DC126" s="184"/>
      <c r="DD126" s="184"/>
      <c r="DE126" s="184"/>
      <c r="DF126" s="184"/>
    </row>
    <row r="127" spans="1:110" ht="19.5" customHeight="1" x14ac:dyDescent="0.3">
      <c r="A127" s="2"/>
      <c r="B127" s="184"/>
      <c r="C127" s="184"/>
      <c r="D127" s="2"/>
      <c r="E127" s="184"/>
      <c r="F127" s="259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2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184"/>
      <c r="AI127" s="184"/>
      <c r="AJ127" s="184"/>
      <c r="AK127" s="184"/>
      <c r="AL127" s="184"/>
      <c r="AM127" s="184"/>
      <c r="AN127" s="184"/>
      <c r="AO127" s="184"/>
      <c r="AP127" s="184"/>
      <c r="AQ127" s="184"/>
      <c r="AR127" s="184"/>
      <c r="AS127" s="184"/>
      <c r="AT127" s="184"/>
      <c r="AU127" s="184"/>
      <c r="AV127" s="184"/>
      <c r="AW127" s="184"/>
      <c r="AX127" s="184"/>
      <c r="AY127" s="184"/>
      <c r="AZ127" s="184"/>
      <c r="BA127" s="184"/>
      <c r="BB127" s="184"/>
      <c r="BC127" s="184"/>
      <c r="BD127" s="184"/>
      <c r="BE127" s="184"/>
      <c r="BF127" s="184"/>
      <c r="BG127" s="184"/>
      <c r="BH127" s="184"/>
      <c r="BI127" s="184"/>
      <c r="BJ127" s="184"/>
      <c r="BK127" s="184"/>
      <c r="BL127" s="184"/>
      <c r="BM127" s="184"/>
      <c r="BN127" s="184"/>
      <c r="BO127" s="184"/>
      <c r="BP127" s="184"/>
      <c r="BQ127" s="184"/>
      <c r="BR127" s="184"/>
      <c r="BS127" s="184"/>
      <c r="BT127" s="184"/>
      <c r="BU127" s="184"/>
      <c r="BV127" s="184"/>
      <c r="BW127" s="184"/>
      <c r="BX127" s="184"/>
      <c r="BY127" s="184"/>
      <c r="BZ127" s="184"/>
      <c r="CA127" s="184"/>
      <c r="CB127" s="184"/>
      <c r="CC127" s="184"/>
      <c r="CD127" s="184"/>
      <c r="CE127" s="184"/>
      <c r="CF127" s="184"/>
      <c r="CG127" s="184"/>
      <c r="CH127" s="184"/>
      <c r="CI127" s="184"/>
      <c r="CJ127" s="184"/>
      <c r="CK127" s="184"/>
      <c r="CL127" s="184"/>
      <c r="CM127" s="184"/>
      <c r="CN127" s="184"/>
      <c r="CO127" s="184"/>
      <c r="CP127" s="184"/>
      <c r="CQ127" s="184"/>
      <c r="CR127" s="184"/>
      <c r="CS127" s="184"/>
      <c r="CT127" s="184"/>
      <c r="CU127" s="184"/>
      <c r="CV127" s="184"/>
      <c r="CW127" s="184"/>
      <c r="CX127" s="184"/>
      <c r="CY127" s="184"/>
      <c r="CZ127" s="184"/>
      <c r="DA127" s="184"/>
      <c r="DB127" s="184"/>
      <c r="DC127" s="184"/>
      <c r="DD127" s="184"/>
      <c r="DE127" s="184"/>
      <c r="DF127" s="184"/>
    </row>
    <row r="128" spans="1:110" ht="19.5" customHeight="1" x14ac:dyDescent="0.3">
      <c r="A128" s="2"/>
      <c r="B128" s="184"/>
      <c r="C128" s="184"/>
      <c r="D128" s="2"/>
      <c r="E128" s="184"/>
      <c r="F128" s="259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2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  <c r="AI128" s="184"/>
      <c r="AJ128" s="184"/>
      <c r="AK128" s="184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4"/>
      <c r="AX128" s="184"/>
      <c r="AY128" s="184"/>
      <c r="AZ128" s="184"/>
      <c r="BA128" s="184"/>
      <c r="BB128" s="184"/>
      <c r="BC128" s="184"/>
      <c r="BD128" s="184"/>
      <c r="BE128" s="184"/>
      <c r="BF128" s="184"/>
      <c r="BG128" s="184"/>
      <c r="BH128" s="184"/>
      <c r="BI128" s="184"/>
      <c r="BJ128" s="184"/>
      <c r="BK128" s="184"/>
      <c r="BL128" s="184"/>
      <c r="BM128" s="184"/>
      <c r="BN128" s="184"/>
      <c r="BO128" s="184"/>
      <c r="BP128" s="184"/>
      <c r="BQ128" s="184"/>
      <c r="BR128" s="184"/>
      <c r="BS128" s="184"/>
      <c r="BT128" s="184"/>
      <c r="BU128" s="184"/>
      <c r="BV128" s="184"/>
      <c r="BW128" s="184"/>
      <c r="BX128" s="184"/>
      <c r="BY128" s="184"/>
      <c r="BZ128" s="184"/>
      <c r="CA128" s="184"/>
      <c r="CB128" s="184"/>
      <c r="CC128" s="184"/>
      <c r="CD128" s="184"/>
      <c r="CE128" s="184"/>
      <c r="CF128" s="184"/>
      <c r="CG128" s="184"/>
      <c r="CH128" s="184"/>
      <c r="CI128" s="184"/>
      <c r="CJ128" s="184"/>
      <c r="CK128" s="184"/>
      <c r="CL128" s="184"/>
      <c r="CM128" s="184"/>
      <c r="CN128" s="184"/>
      <c r="CO128" s="184"/>
      <c r="CP128" s="184"/>
      <c r="CQ128" s="184"/>
      <c r="CR128" s="184"/>
      <c r="CS128" s="184"/>
      <c r="CT128" s="184"/>
      <c r="CU128" s="184"/>
      <c r="CV128" s="184"/>
      <c r="CW128" s="184"/>
      <c r="CX128" s="184"/>
      <c r="CY128" s="184"/>
      <c r="CZ128" s="184"/>
      <c r="DA128" s="184"/>
      <c r="DB128" s="184"/>
      <c r="DC128" s="184"/>
      <c r="DD128" s="184"/>
      <c r="DE128" s="184"/>
      <c r="DF128" s="184"/>
    </row>
    <row r="129" spans="1:110" ht="19.5" customHeight="1" x14ac:dyDescent="0.3">
      <c r="A129" s="2"/>
      <c r="B129" s="184"/>
      <c r="C129" s="184"/>
      <c r="D129" s="2"/>
      <c r="E129" s="184"/>
      <c r="F129" s="259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2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4"/>
      <c r="AX129" s="184"/>
      <c r="AY129" s="184"/>
      <c r="AZ129" s="184"/>
      <c r="BA129" s="184"/>
      <c r="BB129" s="184"/>
      <c r="BC129" s="184"/>
      <c r="BD129" s="184"/>
      <c r="BE129" s="184"/>
      <c r="BF129" s="184"/>
      <c r="BG129" s="184"/>
      <c r="BH129" s="184"/>
      <c r="BI129" s="184"/>
      <c r="BJ129" s="184"/>
      <c r="BK129" s="184"/>
      <c r="BL129" s="184"/>
      <c r="BM129" s="184"/>
      <c r="BN129" s="184"/>
      <c r="BO129" s="184"/>
      <c r="BP129" s="184"/>
      <c r="BQ129" s="184"/>
      <c r="BR129" s="184"/>
      <c r="BS129" s="184"/>
      <c r="BT129" s="184"/>
      <c r="BU129" s="184"/>
      <c r="BV129" s="184"/>
      <c r="BW129" s="184"/>
      <c r="BX129" s="184"/>
      <c r="BY129" s="184"/>
      <c r="BZ129" s="184"/>
      <c r="CA129" s="184"/>
      <c r="CB129" s="184"/>
      <c r="CC129" s="184"/>
      <c r="CD129" s="184"/>
      <c r="CE129" s="184"/>
      <c r="CF129" s="184"/>
      <c r="CG129" s="184"/>
      <c r="CH129" s="184"/>
      <c r="CI129" s="184"/>
      <c r="CJ129" s="184"/>
      <c r="CK129" s="184"/>
      <c r="CL129" s="184"/>
      <c r="CM129" s="184"/>
      <c r="CN129" s="184"/>
      <c r="CO129" s="184"/>
      <c r="CP129" s="184"/>
      <c r="CQ129" s="184"/>
      <c r="CR129" s="184"/>
      <c r="CS129" s="184"/>
      <c r="CT129" s="184"/>
      <c r="CU129" s="184"/>
      <c r="CV129" s="184"/>
      <c r="CW129" s="184"/>
      <c r="CX129" s="184"/>
      <c r="CY129" s="184"/>
      <c r="CZ129" s="184"/>
      <c r="DA129" s="184"/>
      <c r="DB129" s="184"/>
      <c r="DC129" s="184"/>
      <c r="DD129" s="184"/>
      <c r="DE129" s="184"/>
      <c r="DF129" s="184"/>
    </row>
    <row r="130" spans="1:110" ht="19.5" customHeight="1" x14ac:dyDescent="0.3">
      <c r="A130" s="2"/>
      <c r="B130" s="184"/>
      <c r="C130" s="184"/>
      <c r="D130" s="2"/>
      <c r="E130" s="184"/>
      <c r="F130" s="259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2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  <c r="AI130" s="184"/>
      <c r="AJ130" s="184"/>
      <c r="AK130" s="184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4"/>
      <c r="AX130" s="184"/>
      <c r="AY130" s="184"/>
      <c r="AZ130" s="184"/>
      <c r="BA130" s="184"/>
      <c r="BB130" s="184"/>
      <c r="BC130" s="184"/>
      <c r="BD130" s="184"/>
      <c r="BE130" s="184"/>
      <c r="BF130" s="184"/>
      <c r="BG130" s="184"/>
      <c r="BH130" s="184"/>
      <c r="BI130" s="184"/>
      <c r="BJ130" s="184"/>
      <c r="BK130" s="184"/>
      <c r="BL130" s="184"/>
      <c r="BM130" s="184"/>
      <c r="BN130" s="184"/>
      <c r="BO130" s="184"/>
      <c r="BP130" s="184"/>
      <c r="BQ130" s="184"/>
      <c r="BR130" s="184"/>
      <c r="BS130" s="184"/>
      <c r="BT130" s="184"/>
      <c r="BU130" s="184"/>
      <c r="BV130" s="184"/>
      <c r="BW130" s="184"/>
      <c r="BX130" s="184"/>
      <c r="BY130" s="184"/>
      <c r="BZ130" s="184"/>
      <c r="CA130" s="184"/>
      <c r="CB130" s="184"/>
      <c r="CC130" s="184"/>
      <c r="CD130" s="184"/>
      <c r="CE130" s="184"/>
      <c r="CF130" s="184"/>
      <c r="CG130" s="184"/>
      <c r="CH130" s="184"/>
      <c r="CI130" s="184"/>
      <c r="CJ130" s="184"/>
      <c r="CK130" s="184"/>
      <c r="CL130" s="184"/>
      <c r="CM130" s="184"/>
      <c r="CN130" s="184"/>
      <c r="CO130" s="184"/>
      <c r="CP130" s="184"/>
      <c r="CQ130" s="184"/>
      <c r="CR130" s="184"/>
      <c r="CS130" s="184"/>
      <c r="CT130" s="184"/>
      <c r="CU130" s="184"/>
      <c r="CV130" s="184"/>
      <c r="CW130" s="184"/>
      <c r="CX130" s="184"/>
      <c r="CY130" s="184"/>
      <c r="CZ130" s="184"/>
      <c r="DA130" s="184"/>
      <c r="DB130" s="184"/>
      <c r="DC130" s="184"/>
      <c r="DD130" s="184"/>
      <c r="DE130" s="184"/>
      <c r="DF130" s="184"/>
    </row>
    <row r="131" spans="1:110" ht="19.5" customHeight="1" x14ac:dyDescent="0.3">
      <c r="A131" s="2"/>
      <c r="B131" s="184"/>
      <c r="C131" s="184"/>
      <c r="D131" s="2"/>
      <c r="E131" s="184"/>
      <c r="F131" s="259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2"/>
      <c r="Y131" s="184"/>
      <c r="Z131" s="184"/>
      <c r="AA131" s="184"/>
      <c r="AB131" s="184"/>
      <c r="AC131" s="184"/>
      <c r="AD131" s="184"/>
      <c r="AE131" s="184"/>
      <c r="AF131" s="184"/>
      <c r="AG131" s="184"/>
      <c r="AH131" s="184"/>
      <c r="AI131" s="184"/>
      <c r="AJ131" s="184"/>
      <c r="AK131" s="184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4"/>
      <c r="AX131" s="184"/>
      <c r="AY131" s="184"/>
      <c r="AZ131" s="184"/>
      <c r="BA131" s="184"/>
      <c r="BB131" s="184"/>
      <c r="BC131" s="184"/>
      <c r="BD131" s="184"/>
      <c r="BE131" s="184"/>
      <c r="BF131" s="184"/>
      <c r="BG131" s="184"/>
      <c r="BH131" s="184"/>
      <c r="BI131" s="184"/>
      <c r="BJ131" s="184"/>
      <c r="BK131" s="184"/>
      <c r="BL131" s="184"/>
      <c r="BM131" s="184"/>
      <c r="BN131" s="184"/>
      <c r="BO131" s="184"/>
      <c r="BP131" s="184"/>
      <c r="BQ131" s="184"/>
      <c r="BR131" s="184"/>
      <c r="BS131" s="184"/>
      <c r="BT131" s="184"/>
      <c r="BU131" s="184"/>
      <c r="BV131" s="184"/>
      <c r="BW131" s="184"/>
      <c r="BX131" s="184"/>
      <c r="BY131" s="184"/>
      <c r="BZ131" s="184"/>
      <c r="CA131" s="184"/>
      <c r="CB131" s="184"/>
      <c r="CC131" s="184"/>
      <c r="CD131" s="184"/>
      <c r="CE131" s="184"/>
      <c r="CF131" s="184"/>
      <c r="CG131" s="184"/>
      <c r="CH131" s="184"/>
      <c r="CI131" s="184"/>
      <c r="CJ131" s="184"/>
      <c r="CK131" s="184"/>
      <c r="CL131" s="184"/>
      <c r="CM131" s="184"/>
      <c r="CN131" s="184"/>
      <c r="CO131" s="184"/>
      <c r="CP131" s="184"/>
      <c r="CQ131" s="184"/>
      <c r="CR131" s="184"/>
      <c r="CS131" s="184"/>
      <c r="CT131" s="184"/>
      <c r="CU131" s="184"/>
      <c r="CV131" s="184"/>
      <c r="CW131" s="184"/>
      <c r="CX131" s="184"/>
      <c r="CY131" s="184"/>
      <c r="CZ131" s="184"/>
      <c r="DA131" s="184"/>
      <c r="DB131" s="184"/>
      <c r="DC131" s="184"/>
      <c r="DD131" s="184"/>
      <c r="DE131" s="184"/>
      <c r="DF131" s="184"/>
    </row>
    <row r="132" spans="1:110" ht="19.5" customHeight="1" x14ac:dyDescent="0.3">
      <c r="A132" s="2"/>
      <c r="B132" s="184"/>
      <c r="C132" s="184"/>
      <c r="D132" s="2"/>
      <c r="E132" s="184"/>
      <c r="F132" s="259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2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4"/>
      <c r="AX132" s="184"/>
      <c r="AY132" s="184"/>
      <c r="AZ132" s="184"/>
      <c r="BA132" s="184"/>
      <c r="BB132" s="184"/>
      <c r="BC132" s="184"/>
      <c r="BD132" s="184"/>
      <c r="BE132" s="184"/>
      <c r="BF132" s="184"/>
      <c r="BG132" s="184"/>
      <c r="BH132" s="184"/>
      <c r="BI132" s="184"/>
      <c r="BJ132" s="184"/>
      <c r="BK132" s="184"/>
      <c r="BL132" s="184"/>
      <c r="BM132" s="184"/>
      <c r="BN132" s="184"/>
      <c r="BO132" s="184"/>
      <c r="BP132" s="184"/>
      <c r="BQ132" s="184"/>
      <c r="BR132" s="184"/>
      <c r="BS132" s="184"/>
      <c r="BT132" s="184"/>
      <c r="BU132" s="184"/>
      <c r="BV132" s="184"/>
      <c r="BW132" s="184"/>
      <c r="BX132" s="184"/>
      <c r="BY132" s="184"/>
      <c r="BZ132" s="184"/>
      <c r="CA132" s="184"/>
      <c r="CB132" s="184"/>
      <c r="CC132" s="184"/>
      <c r="CD132" s="184"/>
      <c r="CE132" s="184"/>
      <c r="CF132" s="184"/>
      <c r="CG132" s="184"/>
      <c r="CH132" s="184"/>
      <c r="CI132" s="184"/>
      <c r="CJ132" s="184"/>
      <c r="CK132" s="184"/>
      <c r="CL132" s="184"/>
      <c r="CM132" s="184"/>
      <c r="CN132" s="184"/>
      <c r="CO132" s="184"/>
      <c r="CP132" s="184"/>
      <c r="CQ132" s="184"/>
      <c r="CR132" s="184"/>
      <c r="CS132" s="184"/>
      <c r="CT132" s="184"/>
      <c r="CU132" s="184"/>
      <c r="CV132" s="184"/>
      <c r="CW132" s="184"/>
      <c r="CX132" s="184"/>
      <c r="CY132" s="184"/>
      <c r="CZ132" s="184"/>
      <c r="DA132" s="184"/>
      <c r="DB132" s="184"/>
      <c r="DC132" s="184"/>
      <c r="DD132" s="184"/>
      <c r="DE132" s="184"/>
      <c r="DF132" s="184"/>
    </row>
    <row r="133" spans="1:110" ht="19.5" customHeight="1" x14ac:dyDescent="0.3">
      <c r="A133" s="2"/>
      <c r="B133" s="184"/>
      <c r="C133" s="184"/>
      <c r="D133" s="2"/>
      <c r="E133" s="184"/>
      <c r="F133" s="259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2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4"/>
      <c r="AX133" s="184"/>
      <c r="AY133" s="184"/>
      <c r="AZ133" s="184"/>
      <c r="BA133" s="184"/>
      <c r="BB133" s="184"/>
      <c r="BC133" s="184"/>
      <c r="BD133" s="184"/>
      <c r="BE133" s="184"/>
      <c r="BF133" s="184"/>
      <c r="BG133" s="184"/>
      <c r="BH133" s="184"/>
      <c r="BI133" s="184"/>
      <c r="BJ133" s="184"/>
      <c r="BK133" s="184"/>
      <c r="BL133" s="184"/>
      <c r="BM133" s="184"/>
      <c r="BN133" s="184"/>
      <c r="BO133" s="184"/>
      <c r="BP133" s="184"/>
      <c r="BQ133" s="184"/>
      <c r="BR133" s="184"/>
      <c r="BS133" s="184"/>
      <c r="BT133" s="184"/>
      <c r="BU133" s="184"/>
      <c r="BV133" s="184"/>
      <c r="BW133" s="184"/>
      <c r="BX133" s="184"/>
      <c r="BY133" s="184"/>
      <c r="BZ133" s="184"/>
      <c r="CA133" s="184"/>
      <c r="CB133" s="184"/>
      <c r="CC133" s="184"/>
      <c r="CD133" s="184"/>
      <c r="CE133" s="184"/>
      <c r="CF133" s="184"/>
      <c r="CG133" s="184"/>
      <c r="CH133" s="184"/>
      <c r="CI133" s="184"/>
      <c r="CJ133" s="184"/>
      <c r="CK133" s="184"/>
      <c r="CL133" s="184"/>
      <c r="CM133" s="184"/>
      <c r="CN133" s="184"/>
      <c r="CO133" s="184"/>
      <c r="CP133" s="184"/>
      <c r="CQ133" s="184"/>
      <c r="CR133" s="184"/>
      <c r="CS133" s="184"/>
      <c r="CT133" s="184"/>
      <c r="CU133" s="184"/>
      <c r="CV133" s="184"/>
      <c r="CW133" s="184"/>
      <c r="CX133" s="184"/>
      <c r="CY133" s="184"/>
      <c r="CZ133" s="184"/>
      <c r="DA133" s="184"/>
      <c r="DB133" s="184"/>
      <c r="DC133" s="184"/>
      <c r="DD133" s="184"/>
      <c r="DE133" s="184"/>
      <c r="DF133" s="184"/>
    </row>
    <row r="134" spans="1:110" ht="19.5" customHeight="1" x14ac:dyDescent="0.3">
      <c r="A134" s="2"/>
      <c r="B134" s="184"/>
      <c r="C134" s="184"/>
      <c r="D134" s="2"/>
      <c r="E134" s="184"/>
      <c r="F134" s="259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2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4"/>
      <c r="AX134" s="184"/>
      <c r="AY134" s="184"/>
      <c r="AZ134" s="184"/>
      <c r="BA134" s="184"/>
      <c r="BB134" s="184"/>
      <c r="BC134" s="184"/>
      <c r="BD134" s="184"/>
      <c r="BE134" s="184"/>
      <c r="BF134" s="184"/>
      <c r="BG134" s="184"/>
      <c r="BH134" s="184"/>
      <c r="BI134" s="184"/>
      <c r="BJ134" s="184"/>
      <c r="BK134" s="184"/>
      <c r="BL134" s="184"/>
      <c r="BM134" s="184"/>
      <c r="BN134" s="184"/>
      <c r="BO134" s="184"/>
      <c r="BP134" s="184"/>
      <c r="BQ134" s="184"/>
      <c r="BR134" s="184"/>
      <c r="BS134" s="184"/>
      <c r="BT134" s="184"/>
      <c r="BU134" s="184"/>
      <c r="BV134" s="184"/>
      <c r="BW134" s="184"/>
      <c r="BX134" s="184"/>
      <c r="BY134" s="184"/>
      <c r="BZ134" s="184"/>
      <c r="CA134" s="184"/>
      <c r="CB134" s="184"/>
      <c r="CC134" s="184"/>
      <c r="CD134" s="184"/>
      <c r="CE134" s="184"/>
      <c r="CF134" s="184"/>
      <c r="CG134" s="184"/>
      <c r="CH134" s="184"/>
      <c r="CI134" s="184"/>
      <c r="CJ134" s="184"/>
      <c r="CK134" s="184"/>
      <c r="CL134" s="184"/>
      <c r="CM134" s="184"/>
      <c r="CN134" s="184"/>
      <c r="CO134" s="184"/>
      <c r="CP134" s="184"/>
      <c r="CQ134" s="184"/>
      <c r="CR134" s="184"/>
      <c r="CS134" s="184"/>
      <c r="CT134" s="184"/>
      <c r="CU134" s="184"/>
      <c r="CV134" s="184"/>
      <c r="CW134" s="184"/>
      <c r="CX134" s="184"/>
      <c r="CY134" s="184"/>
      <c r="CZ134" s="184"/>
      <c r="DA134" s="184"/>
      <c r="DB134" s="184"/>
      <c r="DC134" s="184"/>
      <c r="DD134" s="184"/>
      <c r="DE134" s="184"/>
      <c r="DF134" s="184"/>
    </row>
    <row r="135" spans="1:110" ht="19.5" customHeight="1" x14ac:dyDescent="0.3">
      <c r="A135" s="2"/>
      <c r="B135" s="184"/>
      <c r="C135" s="184"/>
      <c r="D135" s="2"/>
      <c r="E135" s="184"/>
      <c r="F135" s="259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2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4"/>
      <c r="AX135" s="184"/>
      <c r="AY135" s="184"/>
      <c r="AZ135" s="184"/>
      <c r="BA135" s="184"/>
      <c r="BB135" s="184"/>
      <c r="BC135" s="184"/>
      <c r="BD135" s="184"/>
      <c r="BE135" s="184"/>
      <c r="BF135" s="184"/>
      <c r="BG135" s="184"/>
      <c r="BH135" s="184"/>
      <c r="BI135" s="184"/>
      <c r="BJ135" s="184"/>
      <c r="BK135" s="184"/>
      <c r="BL135" s="184"/>
      <c r="BM135" s="184"/>
      <c r="BN135" s="184"/>
      <c r="BO135" s="184"/>
      <c r="BP135" s="184"/>
      <c r="BQ135" s="184"/>
      <c r="BR135" s="184"/>
      <c r="BS135" s="184"/>
      <c r="BT135" s="184"/>
      <c r="BU135" s="184"/>
      <c r="BV135" s="184"/>
      <c r="BW135" s="184"/>
      <c r="BX135" s="184"/>
      <c r="BY135" s="184"/>
      <c r="BZ135" s="184"/>
      <c r="CA135" s="184"/>
      <c r="CB135" s="184"/>
      <c r="CC135" s="184"/>
      <c r="CD135" s="184"/>
      <c r="CE135" s="184"/>
      <c r="CF135" s="184"/>
      <c r="CG135" s="184"/>
      <c r="CH135" s="184"/>
      <c r="CI135" s="184"/>
      <c r="CJ135" s="184"/>
      <c r="CK135" s="184"/>
      <c r="CL135" s="184"/>
      <c r="CM135" s="184"/>
      <c r="CN135" s="184"/>
      <c r="CO135" s="184"/>
      <c r="CP135" s="184"/>
      <c r="CQ135" s="184"/>
      <c r="CR135" s="184"/>
      <c r="CS135" s="184"/>
      <c r="CT135" s="184"/>
      <c r="CU135" s="184"/>
      <c r="CV135" s="184"/>
      <c r="CW135" s="184"/>
      <c r="CX135" s="184"/>
      <c r="CY135" s="184"/>
      <c r="CZ135" s="184"/>
      <c r="DA135" s="184"/>
      <c r="DB135" s="184"/>
      <c r="DC135" s="184"/>
      <c r="DD135" s="184"/>
      <c r="DE135" s="184"/>
      <c r="DF135" s="184"/>
    </row>
    <row r="136" spans="1:110" ht="19.5" customHeight="1" x14ac:dyDescent="0.3">
      <c r="A136" s="2"/>
      <c r="B136" s="184"/>
      <c r="C136" s="184"/>
      <c r="D136" s="2"/>
      <c r="E136" s="184"/>
      <c r="F136" s="259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2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4"/>
      <c r="AX136" s="184"/>
      <c r="AY136" s="184"/>
      <c r="AZ136" s="184"/>
      <c r="BA136" s="184"/>
      <c r="BB136" s="184"/>
      <c r="BC136" s="184"/>
      <c r="BD136" s="184"/>
      <c r="BE136" s="184"/>
      <c r="BF136" s="184"/>
      <c r="BG136" s="184"/>
      <c r="BH136" s="184"/>
      <c r="BI136" s="184"/>
      <c r="BJ136" s="184"/>
      <c r="BK136" s="184"/>
      <c r="BL136" s="184"/>
      <c r="BM136" s="184"/>
      <c r="BN136" s="184"/>
      <c r="BO136" s="184"/>
      <c r="BP136" s="184"/>
      <c r="BQ136" s="184"/>
      <c r="BR136" s="184"/>
      <c r="BS136" s="184"/>
      <c r="BT136" s="184"/>
      <c r="BU136" s="184"/>
      <c r="BV136" s="184"/>
      <c r="BW136" s="184"/>
      <c r="BX136" s="184"/>
      <c r="BY136" s="184"/>
      <c r="BZ136" s="184"/>
      <c r="CA136" s="184"/>
      <c r="CB136" s="184"/>
      <c r="CC136" s="184"/>
      <c r="CD136" s="184"/>
      <c r="CE136" s="184"/>
      <c r="CF136" s="184"/>
      <c r="CG136" s="184"/>
      <c r="CH136" s="184"/>
      <c r="CI136" s="184"/>
      <c r="CJ136" s="184"/>
      <c r="CK136" s="184"/>
      <c r="CL136" s="184"/>
      <c r="CM136" s="184"/>
      <c r="CN136" s="184"/>
      <c r="CO136" s="184"/>
      <c r="CP136" s="184"/>
      <c r="CQ136" s="184"/>
      <c r="CR136" s="184"/>
      <c r="CS136" s="184"/>
      <c r="CT136" s="184"/>
      <c r="CU136" s="184"/>
      <c r="CV136" s="184"/>
      <c r="CW136" s="184"/>
      <c r="CX136" s="184"/>
      <c r="CY136" s="184"/>
      <c r="CZ136" s="184"/>
      <c r="DA136" s="184"/>
      <c r="DB136" s="184"/>
      <c r="DC136" s="184"/>
      <c r="DD136" s="184"/>
      <c r="DE136" s="184"/>
      <c r="DF136" s="184"/>
    </row>
    <row r="137" spans="1:110" ht="19.5" customHeight="1" x14ac:dyDescent="0.3">
      <c r="A137" s="2"/>
      <c r="B137" s="184"/>
      <c r="C137" s="184"/>
      <c r="D137" s="2"/>
      <c r="E137" s="184"/>
      <c r="F137" s="259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2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  <c r="AX137" s="184"/>
      <c r="AY137" s="184"/>
      <c r="AZ137" s="184"/>
      <c r="BA137" s="184"/>
      <c r="BB137" s="184"/>
      <c r="BC137" s="184"/>
      <c r="BD137" s="184"/>
      <c r="BE137" s="184"/>
      <c r="BF137" s="184"/>
      <c r="BG137" s="184"/>
      <c r="BH137" s="184"/>
      <c r="BI137" s="184"/>
      <c r="BJ137" s="184"/>
      <c r="BK137" s="184"/>
      <c r="BL137" s="184"/>
      <c r="BM137" s="184"/>
      <c r="BN137" s="184"/>
      <c r="BO137" s="184"/>
      <c r="BP137" s="184"/>
      <c r="BQ137" s="184"/>
      <c r="BR137" s="184"/>
      <c r="BS137" s="184"/>
      <c r="BT137" s="184"/>
      <c r="BU137" s="184"/>
      <c r="BV137" s="184"/>
      <c r="BW137" s="184"/>
      <c r="BX137" s="184"/>
      <c r="BY137" s="184"/>
      <c r="BZ137" s="184"/>
      <c r="CA137" s="184"/>
      <c r="CB137" s="184"/>
      <c r="CC137" s="184"/>
      <c r="CD137" s="184"/>
      <c r="CE137" s="184"/>
      <c r="CF137" s="184"/>
      <c r="CG137" s="184"/>
      <c r="CH137" s="184"/>
      <c r="CI137" s="184"/>
      <c r="CJ137" s="184"/>
      <c r="CK137" s="184"/>
      <c r="CL137" s="184"/>
      <c r="CM137" s="184"/>
      <c r="CN137" s="184"/>
      <c r="CO137" s="184"/>
      <c r="CP137" s="184"/>
      <c r="CQ137" s="184"/>
      <c r="CR137" s="184"/>
      <c r="CS137" s="184"/>
      <c r="CT137" s="184"/>
      <c r="CU137" s="184"/>
      <c r="CV137" s="184"/>
      <c r="CW137" s="184"/>
      <c r="CX137" s="184"/>
      <c r="CY137" s="184"/>
      <c r="CZ137" s="184"/>
      <c r="DA137" s="184"/>
      <c r="DB137" s="184"/>
      <c r="DC137" s="184"/>
      <c r="DD137" s="184"/>
      <c r="DE137" s="184"/>
      <c r="DF137" s="184"/>
    </row>
    <row r="138" spans="1:110" ht="19.5" customHeight="1" x14ac:dyDescent="0.3">
      <c r="A138" s="2"/>
      <c r="B138" s="184"/>
      <c r="C138" s="184"/>
      <c r="D138" s="2"/>
      <c r="E138" s="184"/>
      <c r="F138" s="259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2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84"/>
      <c r="AT138" s="184"/>
      <c r="AU138" s="184"/>
      <c r="AV138" s="184"/>
      <c r="AW138" s="184"/>
      <c r="AX138" s="184"/>
      <c r="AY138" s="184"/>
      <c r="AZ138" s="184"/>
      <c r="BA138" s="184"/>
      <c r="BB138" s="184"/>
      <c r="BC138" s="184"/>
      <c r="BD138" s="184"/>
      <c r="BE138" s="184"/>
      <c r="BF138" s="184"/>
      <c r="BG138" s="184"/>
      <c r="BH138" s="184"/>
      <c r="BI138" s="184"/>
      <c r="BJ138" s="184"/>
      <c r="BK138" s="184"/>
      <c r="BL138" s="184"/>
      <c r="BM138" s="184"/>
      <c r="BN138" s="184"/>
      <c r="BO138" s="184"/>
      <c r="BP138" s="184"/>
      <c r="BQ138" s="184"/>
      <c r="BR138" s="184"/>
      <c r="BS138" s="184"/>
      <c r="BT138" s="184"/>
      <c r="BU138" s="184"/>
      <c r="BV138" s="184"/>
      <c r="BW138" s="184"/>
      <c r="BX138" s="184"/>
      <c r="BY138" s="184"/>
      <c r="BZ138" s="184"/>
      <c r="CA138" s="184"/>
      <c r="CB138" s="184"/>
      <c r="CC138" s="184"/>
      <c r="CD138" s="184"/>
      <c r="CE138" s="184"/>
      <c r="CF138" s="184"/>
      <c r="CG138" s="184"/>
      <c r="CH138" s="184"/>
      <c r="CI138" s="184"/>
      <c r="CJ138" s="184"/>
      <c r="CK138" s="184"/>
      <c r="CL138" s="184"/>
      <c r="CM138" s="184"/>
      <c r="CN138" s="184"/>
      <c r="CO138" s="184"/>
      <c r="CP138" s="184"/>
      <c r="CQ138" s="184"/>
      <c r="CR138" s="184"/>
      <c r="CS138" s="184"/>
      <c r="CT138" s="184"/>
      <c r="CU138" s="184"/>
      <c r="CV138" s="184"/>
      <c r="CW138" s="184"/>
      <c r="CX138" s="184"/>
      <c r="CY138" s="184"/>
      <c r="CZ138" s="184"/>
      <c r="DA138" s="184"/>
      <c r="DB138" s="184"/>
      <c r="DC138" s="184"/>
      <c r="DD138" s="184"/>
      <c r="DE138" s="184"/>
      <c r="DF138" s="184"/>
    </row>
    <row r="139" spans="1:110" ht="19.5" customHeight="1" x14ac:dyDescent="0.3">
      <c r="A139" s="2"/>
      <c r="B139" s="184"/>
      <c r="C139" s="184"/>
      <c r="D139" s="2"/>
      <c r="E139" s="184"/>
      <c r="F139" s="259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2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184"/>
      <c r="AT139" s="184"/>
      <c r="AU139" s="184"/>
      <c r="AV139" s="184"/>
      <c r="AW139" s="184"/>
      <c r="AX139" s="184"/>
      <c r="AY139" s="184"/>
      <c r="AZ139" s="184"/>
      <c r="BA139" s="184"/>
      <c r="BB139" s="184"/>
      <c r="BC139" s="184"/>
      <c r="BD139" s="184"/>
      <c r="BE139" s="184"/>
      <c r="BF139" s="184"/>
      <c r="BG139" s="184"/>
      <c r="BH139" s="184"/>
      <c r="BI139" s="184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BX139" s="184"/>
      <c r="BY139" s="184"/>
      <c r="BZ139" s="184"/>
      <c r="CA139" s="184"/>
      <c r="CB139" s="184"/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/>
      <c r="CN139" s="184"/>
      <c r="CO139" s="184"/>
      <c r="CP139" s="184"/>
      <c r="CQ139" s="184"/>
      <c r="CR139" s="184"/>
      <c r="CS139" s="184"/>
      <c r="CT139" s="184"/>
      <c r="CU139" s="184"/>
      <c r="CV139" s="184"/>
      <c r="CW139" s="184"/>
      <c r="CX139" s="184"/>
      <c r="CY139" s="184"/>
      <c r="CZ139" s="184"/>
      <c r="DA139" s="184"/>
      <c r="DB139" s="184"/>
      <c r="DC139" s="184"/>
      <c r="DD139" s="184"/>
      <c r="DE139" s="184"/>
      <c r="DF139" s="184"/>
    </row>
    <row r="140" spans="1:110" ht="19.5" customHeight="1" x14ac:dyDescent="0.3">
      <c r="A140" s="2"/>
      <c r="B140" s="184"/>
      <c r="C140" s="184"/>
      <c r="D140" s="2"/>
      <c r="E140" s="184"/>
      <c r="F140" s="259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2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  <c r="AX140" s="184"/>
      <c r="AY140" s="184"/>
      <c r="AZ140" s="184"/>
      <c r="BA140" s="184"/>
      <c r="BB140" s="184"/>
      <c r="BC140" s="184"/>
      <c r="BD140" s="184"/>
      <c r="BE140" s="184"/>
      <c r="BF140" s="184"/>
      <c r="BG140" s="184"/>
      <c r="BH140" s="184"/>
      <c r="BI140" s="184"/>
      <c r="BJ140" s="184"/>
      <c r="BK140" s="184"/>
      <c r="BL140" s="184"/>
      <c r="BM140" s="184"/>
      <c r="BN140" s="184"/>
      <c r="BO140" s="184"/>
      <c r="BP140" s="184"/>
      <c r="BQ140" s="184"/>
      <c r="BR140" s="184"/>
      <c r="BS140" s="184"/>
      <c r="BT140" s="184"/>
      <c r="BU140" s="184"/>
      <c r="BV140" s="184"/>
      <c r="BW140" s="184"/>
      <c r="BX140" s="184"/>
      <c r="BY140" s="184"/>
      <c r="BZ140" s="184"/>
      <c r="CA140" s="184"/>
      <c r="CB140" s="184"/>
      <c r="CC140" s="184"/>
      <c r="CD140" s="184"/>
      <c r="CE140" s="184"/>
      <c r="CF140" s="184"/>
      <c r="CG140" s="184"/>
      <c r="CH140" s="184"/>
      <c r="CI140" s="184"/>
      <c r="CJ140" s="184"/>
      <c r="CK140" s="184"/>
      <c r="CL140" s="184"/>
      <c r="CM140" s="184"/>
      <c r="CN140" s="184"/>
      <c r="CO140" s="184"/>
      <c r="CP140" s="184"/>
      <c r="CQ140" s="184"/>
      <c r="CR140" s="184"/>
      <c r="CS140" s="184"/>
      <c r="CT140" s="184"/>
      <c r="CU140" s="184"/>
      <c r="CV140" s="184"/>
      <c r="CW140" s="184"/>
      <c r="CX140" s="184"/>
      <c r="CY140" s="184"/>
      <c r="CZ140" s="184"/>
      <c r="DA140" s="184"/>
      <c r="DB140" s="184"/>
      <c r="DC140" s="184"/>
      <c r="DD140" s="184"/>
      <c r="DE140" s="184"/>
      <c r="DF140" s="184"/>
    </row>
    <row r="141" spans="1:110" ht="19.5" customHeight="1" x14ac:dyDescent="0.3">
      <c r="A141" s="2"/>
      <c r="B141" s="184"/>
      <c r="C141" s="184"/>
      <c r="D141" s="2"/>
      <c r="E141" s="184"/>
      <c r="F141" s="259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2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184"/>
      <c r="AV141" s="184"/>
      <c r="AW141" s="184"/>
      <c r="AX141" s="184"/>
      <c r="AY141" s="184"/>
      <c r="AZ141" s="184"/>
      <c r="BA141" s="184"/>
      <c r="BB141" s="184"/>
      <c r="BC141" s="184"/>
      <c r="BD141" s="184"/>
      <c r="BE141" s="184"/>
      <c r="BF141" s="184"/>
      <c r="BG141" s="184"/>
      <c r="BH141" s="184"/>
      <c r="BI141" s="184"/>
      <c r="BJ141" s="184"/>
      <c r="BK141" s="184"/>
      <c r="BL141" s="184"/>
      <c r="BM141" s="184"/>
      <c r="BN141" s="184"/>
      <c r="BO141" s="184"/>
      <c r="BP141" s="184"/>
      <c r="BQ141" s="184"/>
      <c r="BR141" s="184"/>
      <c r="BS141" s="184"/>
      <c r="BT141" s="184"/>
      <c r="BU141" s="184"/>
      <c r="BV141" s="184"/>
      <c r="BW141" s="184"/>
      <c r="BX141" s="184"/>
      <c r="BY141" s="184"/>
      <c r="BZ141" s="184"/>
      <c r="CA141" s="184"/>
      <c r="CB141" s="184"/>
      <c r="CC141" s="184"/>
      <c r="CD141" s="184"/>
      <c r="CE141" s="184"/>
      <c r="CF141" s="184"/>
      <c r="CG141" s="184"/>
      <c r="CH141" s="184"/>
      <c r="CI141" s="184"/>
      <c r="CJ141" s="184"/>
      <c r="CK141" s="184"/>
      <c r="CL141" s="184"/>
      <c r="CM141" s="184"/>
      <c r="CN141" s="184"/>
      <c r="CO141" s="184"/>
      <c r="CP141" s="184"/>
      <c r="CQ141" s="184"/>
      <c r="CR141" s="184"/>
      <c r="CS141" s="184"/>
      <c r="CT141" s="184"/>
      <c r="CU141" s="184"/>
      <c r="CV141" s="184"/>
      <c r="CW141" s="184"/>
      <c r="CX141" s="184"/>
      <c r="CY141" s="184"/>
      <c r="CZ141" s="184"/>
      <c r="DA141" s="184"/>
      <c r="DB141" s="184"/>
      <c r="DC141" s="184"/>
      <c r="DD141" s="184"/>
      <c r="DE141" s="184"/>
      <c r="DF141" s="184"/>
    </row>
    <row r="142" spans="1:110" ht="19.5" customHeight="1" x14ac:dyDescent="0.3">
      <c r="A142" s="2"/>
      <c r="B142" s="184"/>
      <c r="C142" s="184"/>
      <c r="D142" s="2"/>
      <c r="E142" s="184"/>
      <c r="F142" s="259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2"/>
      <c r="Y142" s="184"/>
      <c r="Z142" s="184"/>
      <c r="AA142" s="184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  <c r="AQ142" s="184"/>
      <c r="AR142" s="184"/>
      <c r="AS142" s="184"/>
      <c r="AT142" s="184"/>
      <c r="AU142" s="184"/>
      <c r="AV142" s="184"/>
      <c r="AW142" s="184"/>
      <c r="AX142" s="184"/>
      <c r="AY142" s="184"/>
      <c r="AZ142" s="184"/>
      <c r="BA142" s="184"/>
      <c r="BB142" s="184"/>
      <c r="BC142" s="184"/>
      <c r="BD142" s="184"/>
      <c r="BE142" s="184"/>
      <c r="BF142" s="184"/>
      <c r="BG142" s="184"/>
      <c r="BH142" s="184"/>
      <c r="BI142" s="184"/>
      <c r="BJ142" s="184"/>
      <c r="BK142" s="184"/>
      <c r="BL142" s="184"/>
      <c r="BM142" s="184"/>
      <c r="BN142" s="184"/>
      <c r="BO142" s="184"/>
      <c r="BP142" s="184"/>
      <c r="BQ142" s="184"/>
      <c r="BR142" s="184"/>
      <c r="BS142" s="184"/>
      <c r="BT142" s="184"/>
      <c r="BU142" s="184"/>
      <c r="BV142" s="184"/>
      <c r="BW142" s="184"/>
      <c r="BX142" s="184"/>
      <c r="BY142" s="184"/>
      <c r="BZ142" s="184"/>
      <c r="CA142" s="184"/>
      <c r="CB142" s="184"/>
      <c r="CC142" s="184"/>
      <c r="CD142" s="184"/>
      <c r="CE142" s="184"/>
      <c r="CF142" s="184"/>
      <c r="CG142" s="184"/>
      <c r="CH142" s="184"/>
      <c r="CI142" s="184"/>
      <c r="CJ142" s="184"/>
      <c r="CK142" s="184"/>
      <c r="CL142" s="184"/>
      <c r="CM142" s="184"/>
      <c r="CN142" s="184"/>
      <c r="CO142" s="184"/>
      <c r="CP142" s="184"/>
      <c r="CQ142" s="184"/>
      <c r="CR142" s="184"/>
      <c r="CS142" s="184"/>
      <c r="CT142" s="184"/>
      <c r="CU142" s="184"/>
      <c r="CV142" s="184"/>
      <c r="CW142" s="184"/>
      <c r="CX142" s="184"/>
      <c r="CY142" s="184"/>
      <c r="CZ142" s="184"/>
      <c r="DA142" s="184"/>
      <c r="DB142" s="184"/>
      <c r="DC142" s="184"/>
      <c r="DD142" s="184"/>
      <c r="DE142" s="184"/>
      <c r="DF142" s="184"/>
    </row>
    <row r="143" spans="1:110" ht="19.5" customHeight="1" x14ac:dyDescent="0.3">
      <c r="A143" s="2"/>
      <c r="B143" s="184"/>
      <c r="C143" s="184"/>
      <c r="D143" s="2"/>
      <c r="E143" s="184"/>
      <c r="F143" s="259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2"/>
      <c r="Y143" s="184"/>
      <c r="Z143" s="184"/>
      <c r="AA143" s="184"/>
      <c r="AB143" s="184"/>
      <c r="AC143" s="184"/>
      <c r="AD143" s="184"/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84"/>
      <c r="AO143" s="184"/>
      <c r="AP143" s="184"/>
      <c r="AQ143" s="184"/>
      <c r="AR143" s="184"/>
      <c r="AS143" s="184"/>
      <c r="AT143" s="184"/>
      <c r="AU143" s="184"/>
      <c r="AV143" s="184"/>
      <c r="AW143" s="184"/>
      <c r="AX143" s="184"/>
      <c r="AY143" s="184"/>
      <c r="AZ143" s="184"/>
      <c r="BA143" s="184"/>
      <c r="BB143" s="184"/>
      <c r="BC143" s="184"/>
      <c r="BD143" s="184"/>
      <c r="BE143" s="184"/>
      <c r="BF143" s="184"/>
      <c r="BG143" s="184"/>
      <c r="BH143" s="184"/>
      <c r="BI143" s="184"/>
      <c r="BJ143" s="184"/>
      <c r="BK143" s="184"/>
      <c r="BL143" s="184"/>
      <c r="BM143" s="184"/>
      <c r="BN143" s="184"/>
      <c r="BO143" s="184"/>
      <c r="BP143" s="184"/>
      <c r="BQ143" s="184"/>
      <c r="BR143" s="184"/>
      <c r="BS143" s="184"/>
      <c r="BT143" s="184"/>
      <c r="BU143" s="184"/>
      <c r="BV143" s="184"/>
      <c r="BW143" s="184"/>
      <c r="BX143" s="184"/>
      <c r="BY143" s="184"/>
      <c r="BZ143" s="184"/>
      <c r="CA143" s="184"/>
      <c r="CB143" s="184"/>
      <c r="CC143" s="184"/>
      <c r="CD143" s="184"/>
      <c r="CE143" s="184"/>
      <c r="CF143" s="184"/>
      <c r="CG143" s="184"/>
      <c r="CH143" s="184"/>
      <c r="CI143" s="184"/>
      <c r="CJ143" s="184"/>
      <c r="CK143" s="184"/>
      <c r="CL143" s="184"/>
      <c r="CM143" s="184"/>
      <c r="CN143" s="184"/>
      <c r="CO143" s="184"/>
      <c r="CP143" s="184"/>
      <c r="CQ143" s="184"/>
      <c r="CR143" s="184"/>
      <c r="CS143" s="184"/>
      <c r="CT143" s="184"/>
      <c r="CU143" s="184"/>
      <c r="CV143" s="184"/>
      <c r="CW143" s="184"/>
      <c r="CX143" s="184"/>
      <c r="CY143" s="184"/>
      <c r="CZ143" s="184"/>
      <c r="DA143" s="184"/>
      <c r="DB143" s="184"/>
      <c r="DC143" s="184"/>
      <c r="DD143" s="184"/>
      <c r="DE143" s="184"/>
      <c r="DF143" s="184"/>
    </row>
    <row r="144" spans="1:110" ht="19.5" customHeight="1" x14ac:dyDescent="0.3">
      <c r="A144" s="2"/>
      <c r="B144" s="184"/>
      <c r="C144" s="184"/>
      <c r="D144" s="2"/>
      <c r="E144" s="184"/>
      <c r="F144" s="259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2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84"/>
      <c r="AO144" s="184"/>
      <c r="AP144" s="184"/>
      <c r="AQ144" s="184"/>
      <c r="AR144" s="184"/>
      <c r="AS144" s="184"/>
      <c r="AT144" s="184"/>
      <c r="AU144" s="184"/>
      <c r="AV144" s="184"/>
      <c r="AW144" s="184"/>
      <c r="AX144" s="184"/>
      <c r="AY144" s="184"/>
      <c r="AZ144" s="184"/>
      <c r="BA144" s="184"/>
      <c r="BB144" s="184"/>
      <c r="BC144" s="184"/>
      <c r="BD144" s="184"/>
      <c r="BE144" s="184"/>
      <c r="BF144" s="184"/>
      <c r="BG144" s="184"/>
      <c r="BH144" s="184"/>
      <c r="BI144" s="184"/>
      <c r="BJ144" s="184"/>
      <c r="BK144" s="184"/>
      <c r="BL144" s="184"/>
      <c r="BM144" s="184"/>
      <c r="BN144" s="184"/>
      <c r="BO144" s="184"/>
      <c r="BP144" s="184"/>
      <c r="BQ144" s="184"/>
      <c r="BR144" s="184"/>
      <c r="BS144" s="184"/>
      <c r="BT144" s="184"/>
      <c r="BU144" s="184"/>
      <c r="BV144" s="184"/>
      <c r="BW144" s="184"/>
      <c r="BX144" s="184"/>
      <c r="BY144" s="184"/>
      <c r="BZ144" s="184"/>
      <c r="CA144" s="184"/>
      <c r="CB144" s="184"/>
      <c r="CC144" s="184"/>
      <c r="CD144" s="184"/>
      <c r="CE144" s="184"/>
      <c r="CF144" s="184"/>
      <c r="CG144" s="184"/>
      <c r="CH144" s="184"/>
      <c r="CI144" s="184"/>
      <c r="CJ144" s="184"/>
      <c r="CK144" s="184"/>
      <c r="CL144" s="184"/>
      <c r="CM144" s="184"/>
      <c r="CN144" s="184"/>
      <c r="CO144" s="184"/>
      <c r="CP144" s="184"/>
      <c r="CQ144" s="184"/>
      <c r="CR144" s="184"/>
      <c r="CS144" s="184"/>
      <c r="CT144" s="184"/>
      <c r="CU144" s="184"/>
      <c r="CV144" s="184"/>
      <c r="CW144" s="184"/>
      <c r="CX144" s="184"/>
      <c r="CY144" s="184"/>
      <c r="CZ144" s="184"/>
      <c r="DA144" s="184"/>
      <c r="DB144" s="184"/>
      <c r="DC144" s="184"/>
      <c r="DD144" s="184"/>
      <c r="DE144" s="184"/>
      <c r="DF144" s="184"/>
    </row>
    <row r="145" spans="1:110" ht="19.5" customHeight="1" x14ac:dyDescent="0.3">
      <c r="A145" s="2"/>
      <c r="B145" s="184"/>
      <c r="C145" s="184"/>
      <c r="D145" s="2"/>
      <c r="E145" s="184"/>
      <c r="F145" s="259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2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84"/>
      <c r="AO145" s="184"/>
      <c r="AP145" s="184"/>
      <c r="AQ145" s="184"/>
      <c r="AR145" s="184"/>
      <c r="AS145" s="184"/>
      <c r="AT145" s="184"/>
      <c r="AU145" s="184"/>
      <c r="AV145" s="184"/>
      <c r="AW145" s="184"/>
      <c r="AX145" s="184"/>
      <c r="AY145" s="184"/>
      <c r="AZ145" s="184"/>
      <c r="BA145" s="184"/>
      <c r="BB145" s="184"/>
      <c r="BC145" s="184"/>
      <c r="BD145" s="184"/>
      <c r="BE145" s="184"/>
      <c r="BF145" s="184"/>
      <c r="BG145" s="184"/>
      <c r="BH145" s="184"/>
      <c r="BI145" s="184"/>
      <c r="BJ145" s="184"/>
      <c r="BK145" s="184"/>
      <c r="BL145" s="184"/>
      <c r="BM145" s="184"/>
      <c r="BN145" s="184"/>
      <c r="BO145" s="184"/>
      <c r="BP145" s="184"/>
      <c r="BQ145" s="184"/>
      <c r="BR145" s="184"/>
      <c r="BS145" s="184"/>
      <c r="BT145" s="184"/>
      <c r="BU145" s="184"/>
      <c r="BV145" s="184"/>
      <c r="BW145" s="184"/>
      <c r="BX145" s="184"/>
      <c r="BY145" s="184"/>
      <c r="BZ145" s="184"/>
      <c r="CA145" s="184"/>
      <c r="CB145" s="184"/>
      <c r="CC145" s="184"/>
      <c r="CD145" s="184"/>
      <c r="CE145" s="184"/>
      <c r="CF145" s="184"/>
      <c r="CG145" s="184"/>
      <c r="CH145" s="184"/>
      <c r="CI145" s="184"/>
      <c r="CJ145" s="184"/>
      <c r="CK145" s="184"/>
      <c r="CL145" s="184"/>
      <c r="CM145" s="184"/>
      <c r="CN145" s="184"/>
      <c r="CO145" s="184"/>
      <c r="CP145" s="184"/>
      <c r="CQ145" s="184"/>
      <c r="CR145" s="184"/>
      <c r="CS145" s="184"/>
      <c r="CT145" s="184"/>
      <c r="CU145" s="184"/>
      <c r="CV145" s="184"/>
      <c r="CW145" s="184"/>
      <c r="CX145" s="184"/>
      <c r="CY145" s="184"/>
      <c r="CZ145" s="184"/>
      <c r="DA145" s="184"/>
      <c r="DB145" s="184"/>
      <c r="DC145" s="184"/>
      <c r="DD145" s="184"/>
      <c r="DE145" s="184"/>
      <c r="DF145" s="184"/>
    </row>
    <row r="146" spans="1:110" ht="19.5" customHeight="1" x14ac:dyDescent="0.3">
      <c r="A146" s="2"/>
      <c r="B146" s="184"/>
      <c r="C146" s="184"/>
      <c r="D146" s="2"/>
      <c r="E146" s="184"/>
      <c r="F146" s="259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2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4"/>
      <c r="AT146" s="184"/>
      <c r="AU146" s="184"/>
      <c r="AV146" s="184"/>
      <c r="AW146" s="184"/>
      <c r="AX146" s="184"/>
      <c r="AY146" s="184"/>
      <c r="AZ146" s="184"/>
      <c r="BA146" s="184"/>
      <c r="BB146" s="184"/>
      <c r="BC146" s="184"/>
      <c r="BD146" s="184"/>
      <c r="BE146" s="184"/>
      <c r="BF146" s="184"/>
      <c r="BG146" s="184"/>
      <c r="BH146" s="184"/>
      <c r="BI146" s="184"/>
      <c r="BJ146" s="184"/>
      <c r="BK146" s="184"/>
      <c r="BL146" s="184"/>
      <c r="BM146" s="184"/>
      <c r="BN146" s="184"/>
      <c r="BO146" s="184"/>
      <c r="BP146" s="184"/>
      <c r="BQ146" s="184"/>
      <c r="BR146" s="184"/>
      <c r="BS146" s="184"/>
      <c r="BT146" s="184"/>
      <c r="BU146" s="184"/>
      <c r="BV146" s="184"/>
      <c r="BW146" s="184"/>
      <c r="BX146" s="184"/>
      <c r="BY146" s="184"/>
      <c r="BZ146" s="184"/>
      <c r="CA146" s="184"/>
      <c r="CB146" s="184"/>
      <c r="CC146" s="184"/>
      <c r="CD146" s="184"/>
      <c r="CE146" s="184"/>
      <c r="CF146" s="184"/>
      <c r="CG146" s="184"/>
      <c r="CH146" s="184"/>
      <c r="CI146" s="184"/>
      <c r="CJ146" s="184"/>
      <c r="CK146" s="184"/>
      <c r="CL146" s="184"/>
      <c r="CM146" s="184"/>
      <c r="CN146" s="184"/>
      <c r="CO146" s="184"/>
      <c r="CP146" s="184"/>
      <c r="CQ146" s="184"/>
      <c r="CR146" s="184"/>
      <c r="CS146" s="184"/>
      <c r="CT146" s="184"/>
      <c r="CU146" s="184"/>
      <c r="CV146" s="184"/>
      <c r="CW146" s="184"/>
      <c r="CX146" s="184"/>
      <c r="CY146" s="184"/>
      <c r="CZ146" s="184"/>
      <c r="DA146" s="184"/>
      <c r="DB146" s="184"/>
      <c r="DC146" s="184"/>
      <c r="DD146" s="184"/>
      <c r="DE146" s="184"/>
      <c r="DF146" s="184"/>
    </row>
    <row r="147" spans="1:110" ht="19.5" customHeight="1" x14ac:dyDescent="0.3">
      <c r="A147" s="2"/>
      <c r="B147" s="184"/>
      <c r="C147" s="184"/>
      <c r="D147" s="2"/>
      <c r="E147" s="184"/>
      <c r="F147" s="259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2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4"/>
      <c r="AZ147" s="184"/>
      <c r="BA147" s="184"/>
      <c r="BB147" s="184"/>
      <c r="BC147" s="184"/>
      <c r="BD147" s="184"/>
      <c r="BE147" s="184"/>
      <c r="BF147" s="184"/>
      <c r="BG147" s="184"/>
      <c r="BH147" s="184"/>
      <c r="BI147" s="184"/>
      <c r="BJ147" s="184"/>
      <c r="BK147" s="184"/>
      <c r="BL147" s="184"/>
      <c r="BM147" s="184"/>
      <c r="BN147" s="184"/>
      <c r="BO147" s="184"/>
      <c r="BP147" s="184"/>
      <c r="BQ147" s="184"/>
      <c r="BR147" s="184"/>
      <c r="BS147" s="184"/>
      <c r="BT147" s="184"/>
      <c r="BU147" s="184"/>
      <c r="BV147" s="184"/>
      <c r="BW147" s="184"/>
      <c r="BX147" s="184"/>
      <c r="BY147" s="184"/>
      <c r="BZ147" s="184"/>
      <c r="CA147" s="184"/>
      <c r="CB147" s="184"/>
      <c r="CC147" s="184"/>
      <c r="CD147" s="184"/>
      <c r="CE147" s="184"/>
      <c r="CF147" s="184"/>
      <c r="CG147" s="184"/>
      <c r="CH147" s="184"/>
      <c r="CI147" s="184"/>
      <c r="CJ147" s="184"/>
      <c r="CK147" s="184"/>
      <c r="CL147" s="184"/>
      <c r="CM147" s="184"/>
      <c r="CN147" s="184"/>
      <c r="CO147" s="184"/>
      <c r="CP147" s="184"/>
      <c r="CQ147" s="184"/>
      <c r="CR147" s="184"/>
      <c r="CS147" s="184"/>
      <c r="CT147" s="184"/>
      <c r="CU147" s="184"/>
      <c r="CV147" s="184"/>
      <c r="CW147" s="184"/>
      <c r="CX147" s="184"/>
      <c r="CY147" s="184"/>
      <c r="CZ147" s="184"/>
      <c r="DA147" s="184"/>
      <c r="DB147" s="184"/>
      <c r="DC147" s="184"/>
      <c r="DD147" s="184"/>
      <c r="DE147" s="184"/>
      <c r="DF147" s="184"/>
    </row>
    <row r="148" spans="1:110" ht="19.5" customHeight="1" x14ac:dyDescent="0.3">
      <c r="A148" s="2"/>
      <c r="B148" s="184"/>
      <c r="C148" s="184"/>
      <c r="D148" s="2"/>
      <c r="E148" s="184"/>
      <c r="F148" s="259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2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  <c r="AX148" s="184"/>
      <c r="AY148" s="184"/>
      <c r="AZ148" s="184"/>
      <c r="BA148" s="184"/>
      <c r="BB148" s="184"/>
      <c r="BC148" s="184"/>
      <c r="BD148" s="184"/>
      <c r="BE148" s="184"/>
      <c r="BF148" s="184"/>
      <c r="BG148" s="184"/>
      <c r="BH148" s="184"/>
      <c r="BI148" s="184"/>
      <c r="BJ148" s="184"/>
      <c r="BK148" s="184"/>
      <c r="BL148" s="184"/>
      <c r="BM148" s="184"/>
      <c r="BN148" s="184"/>
      <c r="BO148" s="184"/>
      <c r="BP148" s="184"/>
      <c r="BQ148" s="184"/>
      <c r="BR148" s="184"/>
      <c r="BS148" s="184"/>
      <c r="BT148" s="184"/>
      <c r="BU148" s="184"/>
      <c r="BV148" s="184"/>
      <c r="BW148" s="184"/>
      <c r="BX148" s="184"/>
      <c r="BY148" s="184"/>
      <c r="BZ148" s="184"/>
      <c r="CA148" s="184"/>
      <c r="CB148" s="184"/>
      <c r="CC148" s="184"/>
      <c r="CD148" s="184"/>
      <c r="CE148" s="184"/>
      <c r="CF148" s="184"/>
      <c r="CG148" s="184"/>
      <c r="CH148" s="184"/>
      <c r="CI148" s="184"/>
      <c r="CJ148" s="184"/>
      <c r="CK148" s="184"/>
      <c r="CL148" s="184"/>
      <c r="CM148" s="184"/>
      <c r="CN148" s="184"/>
      <c r="CO148" s="184"/>
      <c r="CP148" s="184"/>
      <c r="CQ148" s="184"/>
      <c r="CR148" s="184"/>
      <c r="CS148" s="184"/>
      <c r="CT148" s="184"/>
      <c r="CU148" s="184"/>
      <c r="CV148" s="184"/>
      <c r="CW148" s="184"/>
      <c r="CX148" s="184"/>
      <c r="CY148" s="184"/>
      <c r="CZ148" s="184"/>
      <c r="DA148" s="184"/>
      <c r="DB148" s="184"/>
      <c r="DC148" s="184"/>
      <c r="DD148" s="184"/>
      <c r="DE148" s="184"/>
      <c r="DF148" s="184"/>
    </row>
    <row r="149" spans="1:110" ht="19.5" customHeight="1" x14ac:dyDescent="0.3">
      <c r="A149" s="2"/>
      <c r="B149" s="184"/>
      <c r="C149" s="184"/>
      <c r="D149" s="2"/>
      <c r="E149" s="184"/>
      <c r="F149" s="259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2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4"/>
      <c r="AT149" s="184"/>
      <c r="AU149" s="184"/>
      <c r="AV149" s="184"/>
      <c r="AW149" s="184"/>
      <c r="AX149" s="184"/>
      <c r="AY149" s="184"/>
      <c r="AZ149" s="184"/>
      <c r="BA149" s="184"/>
      <c r="BB149" s="184"/>
      <c r="BC149" s="184"/>
      <c r="BD149" s="184"/>
      <c r="BE149" s="184"/>
      <c r="BF149" s="184"/>
      <c r="BG149" s="184"/>
      <c r="BH149" s="184"/>
      <c r="BI149" s="184"/>
      <c r="BJ149" s="184"/>
      <c r="BK149" s="184"/>
      <c r="BL149" s="184"/>
      <c r="BM149" s="184"/>
      <c r="BN149" s="184"/>
      <c r="BO149" s="184"/>
      <c r="BP149" s="184"/>
      <c r="BQ149" s="184"/>
      <c r="BR149" s="184"/>
      <c r="BS149" s="184"/>
      <c r="BT149" s="184"/>
      <c r="BU149" s="184"/>
      <c r="BV149" s="184"/>
      <c r="BW149" s="184"/>
      <c r="BX149" s="184"/>
      <c r="BY149" s="184"/>
      <c r="BZ149" s="184"/>
      <c r="CA149" s="184"/>
      <c r="CB149" s="184"/>
      <c r="CC149" s="184"/>
      <c r="CD149" s="184"/>
      <c r="CE149" s="184"/>
      <c r="CF149" s="184"/>
      <c r="CG149" s="184"/>
      <c r="CH149" s="184"/>
      <c r="CI149" s="184"/>
      <c r="CJ149" s="184"/>
      <c r="CK149" s="184"/>
      <c r="CL149" s="184"/>
      <c r="CM149" s="184"/>
      <c r="CN149" s="184"/>
      <c r="CO149" s="184"/>
      <c r="CP149" s="184"/>
      <c r="CQ149" s="184"/>
      <c r="CR149" s="184"/>
      <c r="CS149" s="184"/>
      <c r="CT149" s="184"/>
      <c r="CU149" s="184"/>
      <c r="CV149" s="184"/>
      <c r="CW149" s="184"/>
      <c r="CX149" s="184"/>
      <c r="CY149" s="184"/>
      <c r="CZ149" s="184"/>
      <c r="DA149" s="184"/>
      <c r="DB149" s="184"/>
      <c r="DC149" s="184"/>
      <c r="DD149" s="184"/>
      <c r="DE149" s="184"/>
      <c r="DF149" s="184"/>
    </row>
    <row r="150" spans="1:110" ht="19.5" customHeight="1" x14ac:dyDescent="0.3">
      <c r="A150" s="2"/>
      <c r="B150" s="184"/>
      <c r="C150" s="184"/>
      <c r="D150" s="2"/>
      <c r="E150" s="184"/>
      <c r="F150" s="259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2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4"/>
      <c r="AT150" s="184"/>
      <c r="AU150" s="184"/>
      <c r="AV150" s="184"/>
      <c r="AW150" s="184"/>
      <c r="AX150" s="184"/>
      <c r="AY150" s="184"/>
      <c r="AZ150" s="184"/>
      <c r="BA150" s="184"/>
      <c r="BB150" s="184"/>
      <c r="BC150" s="184"/>
      <c r="BD150" s="184"/>
      <c r="BE150" s="184"/>
      <c r="BF150" s="184"/>
      <c r="BG150" s="184"/>
      <c r="BH150" s="184"/>
      <c r="BI150" s="184"/>
      <c r="BJ150" s="184"/>
      <c r="BK150" s="184"/>
      <c r="BL150" s="184"/>
      <c r="BM150" s="184"/>
      <c r="BN150" s="184"/>
      <c r="BO150" s="184"/>
      <c r="BP150" s="184"/>
      <c r="BQ150" s="184"/>
      <c r="BR150" s="184"/>
      <c r="BS150" s="184"/>
      <c r="BT150" s="184"/>
      <c r="BU150" s="184"/>
      <c r="BV150" s="184"/>
      <c r="BW150" s="184"/>
      <c r="BX150" s="184"/>
      <c r="BY150" s="184"/>
      <c r="BZ150" s="184"/>
      <c r="CA150" s="184"/>
      <c r="CB150" s="184"/>
      <c r="CC150" s="184"/>
      <c r="CD150" s="184"/>
      <c r="CE150" s="184"/>
      <c r="CF150" s="184"/>
      <c r="CG150" s="184"/>
      <c r="CH150" s="184"/>
      <c r="CI150" s="184"/>
      <c r="CJ150" s="184"/>
      <c r="CK150" s="184"/>
      <c r="CL150" s="184"/>
      <c r="CM150" s="184"/>
      <c r="CN150" s="184"/>
      <c r="CO150" s="184"/>
      <c r="CP150" s="184"/>
      <c r="CQ150" s="184"/>
      <c r="CR150" s="184"/>
      <c r="CS150" s="184"/>
      <c r="CT150" s="184"/>
      <c r="CU150" s="184"/>
      <c r="CV150" s="184"/>
      <c r="CW150" s="184"/>
      <c r="CX150" s="184"/>
      <c r="CY150" s="184"/>
      <c r="CZ150" s="184"/>
      <c r="DA150" s="184"/>
      <c r="DB150" s="184"/>
      <c r="DC150" s="184"/>
      <c r="DD150" s="184"/>
      <c r="DE150" s="184"/>
      <c r="DF150" s="184"/>
    </row>
    <row r="151" spans="1:110" ht="19.5" customHeight="1" x14ac:dyDescent="0.3">
      <c r="A151" s="2"/>
      <c r="B151" s="184"/>
      <c r="C151" s="184"/>
      <c r="D151" s="2"/>
      <c r="E151" s="184"/>
      <c r="F151" s="259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2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84"/>
      <c r="AT151" s="184"/>
      <c r="AU151" s="184"/>
      <c r="AV151" s="184"/>
      <c r="AW151" s="184"/>
      <c r="AX151" s="184"/>
      <c r="AY151" s="184"/>
      <c r="AZ151" s="184"/>
      <c r="BA151" s="184"/>
      <c r="BB151" s="184"/>
      <c r="BC151" s="184"/>
      <c r="BD151" s="184"/>
      <c r="BE151" s="184"/>
      <c r="BF151" s="184"/>
      <c r="BG151" s="184"/>
      <c r="BH151" s="184"/>
      <c r="BI151" s="184"/>
      <c r="BJ151" s="184"/>
      <c r="BK151" s="184"/>
      <c r="BL151" s="184"/>
      <c r="BM151" s="184"/>
      <c r="BN151" s="184"/>
      <c r="BO151" s="184"/>
      <c r="BP151" s="184"/>
      <c r="BQ151" s="184"/>
      <c r="BR151" s="184"/>
      <c r="BS151" s="184"/>
      <c r="BT151" s="184"/>
      <c r="BU151" s="184"/>
      <c r="BV151" s="184"/>
      <c r="BW151" s="184"/>
      <c r="BX151" s="184"/>
      <c r="BY151" s="184"/>
      <c r="BZ151" s="184"/>
      <c r="CA151" s="184"/>
      <c r="CB151" s="184"/>
      <c r="CC151" s="184"/>
      <c r="CD151" s="184"/>
      <c r="CE151" s="184"/>
      <c r="CF151" s="184"/>
      <c r="CG151" s="184"/>
      <c r="CH151" s="184"/>
      <c r="CI151" s="184"/>
      <c r="CJ151" s="184"/>
      <c r="CK151" s="184"/>
      <c r="CL151" s="184"/>
      <c r="CM151" s="184"/>
      <c r="CN151" s="184"/>
      <c r="CO151" s="184"/>
      <c r="CP151" s="184"/>
      <c r="CQ151" s="184"/>
      <c r="CR151" s="184"/>
      <c r="CS151" s="184"/>
      <c r="CT151" s="184"/>
      <c r="CU151" s="184"/>
      <c r="CV151" s="184"/>
      <c r="CW151" s="184"/>
      <c r="CX151" s="184"/>
      <c r="CY151" s="184"/>
      <c r="CZ151" s="184"/>
      <c r="DA151" s="184"/>
      <c r="DB151" s="184"/>
      <c r="DC151" s="184"/>
      <c r="DD151" s="184"/>
      <c r="DE151" s="184"/>
      <c r="DF151" s="184"/>
    </row>
    <row r="152" spans="1:110" ht="19.5" customHeight="1" x14ac:dyDescent="0.3">
      <c r="A152" s="2"/>
      <c r="B152" s="184"/>
      <c r="C152" s="184"/>
      <c r="D152" s="2"/>
      <c r="E152" s="184"/>
      <c r="F152" s="259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2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  <c r="AR152" s="184"/>
      <c r="AS152" s="184"/>
      <c r="AT152" s="184"/>
      <c r="AU152" s="184"/>
      <c r="AV152" s="184"/>
      <c r="AW152" s="184"/>
      <c r="AX152" s="184"/>
      <c r="AY152" s="184"/>
      <c r="AZ152" s="184"/>
      <c r="BA152" s="184"/>
      <c r="BB152" s="184"/>
      <c r="BC152" s="184"/>
      <c r="BD152" s="184"/>
      <c r="BE152" s="184"/>
      <c r="BF152" s="184"/>
      <c r="BG152" s="184"/>
      <c r="BH152" s="184"/>
      <c r="BI152" s="184"/>
      <c r="BJ152" s="184"/>
      <c r="BK152" s="184"/>
      <c r="BL152" s="184"/>
      <c r="BM152" s="184"/>
      <c r="BN152" s="184"/>
      <c r="BO152" s="184"/>
      <c r="BP152" s="184"/>
      <c r="BQ152" s="184"/>
      <c r="BR152" s="184"/>
      <c r="BS152" s="184"/>
      <c r="BT152" s="184"/>
      <c r="BU152" s="184"/>
      <c r="BV152" s="184"/>
      <c r="BW152" s="184"/>
      <c r="BX152" s="184"/>
      <c r="BY152" s="184"/>
      <c r="BZ152" s="184"/>
      <c r="CA152" s="184"/>
      <c r="CB152" s="184"/>
      <c r="CC152" s="184"/>
      <c r="CD152" s="184"/>
      <c r="CE152" s="184"/>
      <c r="CF152" s="184"/>
      <c r="CG152" s="184"/>
      <c r="CH152" s="184"/>
      <c r="CI152" s="184"/>
      <c r="CJ152" s="184"/>
      <c r="CK152" s="184"/>
      <c r="CL152" s="184"/>
      <c r="CM152" s="184"/>
      <c r="CN152" s="184"/>
      <c r="CO152" s="184"/>
      <c r="CP152" s="184"/>
      <c r="CQ152" s="184"/>
      <c r="CR152" s="184"/>
      <c r="CS152" s="184"/>
      <c r="CT152" s="184"/>
      <c r="CU152" s="184"/>
      <c r="CV152" s="184"/>
      <c r="CW152" s="184"/>
      <c r="CX152" s="184"/>
      <c r="CY152" s="184"/>
      <c r="CZ152" s="184"/>
      <c r="DA152" s="184"/>
      <c r="DB152" s="184"/>
      <c r="DC152" s="184"/>
      <c r="DD152" s="184"/>
      <c r="DE152" s="184"/>
      <c r="DF152" s="184"/>
    </row>
    <row r="153" spans="1:110" ht="19.5" customHeight="1" x14ac:dyDescent="0.3">
      <c r="A153" s="2"/>
      <c r="B153" s="184"/>
      <c r="C153" s="184"/>
      <c r="D153" s="2"/>
      <c r="E153" s="184"/>
      <c r="F153" s="259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2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4"/>
      <c r="AT153" s="184"/>
      <c r="AU153" s="184"/>
      <c r="AV153" s="184"/>
      <c r="AW153" s="184"/>
      <c r="AX153" s="184"/>
      <c r="AY153" s="184"/>
      <c r="AZ153" s="184"/>
      <c r="BA153" s="184"/>
      <c r="BB153" s="184"/>
      <c r="BC153" s="184"/>
      <c r="BD153" s="184"/>
      <c r="BE153" s="184"/>
      <c r="BF153" s="184"/>
      <c r="BG153" s="184"/>
      <c r="BH153" s="184"/>
      <c r="BI153" s="184"/>
      <c r="BJ153" s="184"/>
      <c r="BK153" s="184"/>
      <c r="BL153" s="184"/>
      <c r="BM153" s="184"/>
      <c r="BN153" s="184"/>
      <c r="BO153" s="184"/>
      <c r="BP153" s="184"/>
      <c r="BQ153" s="184"/>
      <c r="BR153" s="184"/>
      <c r="BS153" s="184"/>
      <c r="BT153" s="184"/>
      <c r="BU153" s="184"/>
      <c r="BV153" s="184"/>
      <c r="BW153" s="184"/>
      <c r="BX153" s="184"/>
      <c r="BY153" s="184"/>
      <c r="BZ153" s="184"/>
      <c r="CA153" s="184"/>
      <c r="CB153" s="184"/>
      <c r="CC153" s="184"/>
      <c r="CD153" s="184"/>
      <c r="CE153" s="184"/>
      <c r="CF153" s="184"/>
      <c r="CG153" s="184"/>
      <c r="CH153" s="184"/>
      <c r="CI153" s="184"/>
      <c r="CJ153" s="184"/>
      <c r="CK153" s="184"/>
      <c r="CL153" s="184"/>
      <c r="CM153" s="184"/>
      <c r="CN153" s="184"/>
      <c r="CO153" s="184"/>
      <c r="CP153" s="184"/>
      <c r="CQ153" s="184"/>
      <c r="CR153" s="184"/>
      <c r="CS153" s="184"/>
      <c r="CT153" s="184"/>
      <c r="CU153" s="184"/>
      <c r="CV153" s="184"/>
      <c r="CW153" s="184"/>
      <c r="CX153" s="184"/>
      <c r="CY153" s="184"/>
      <c r="CZ153" s="184"/>
      <c r="DA153" s="184"/>
      <c r="DB153" s="184"/>
      <c r="DC153" s="184"/>
      <c r="DD153" s="184"/>
      <c r="DE153" s="184"/>
      <c r="DF153" s="184"/>
    </row>
    <row r="154" spans="1:110" ht="19.5" customHeight="1" x14ac:dyDescent="0.3">
      <c r="A154" s="2"/>
      <c r="B154" s="184"/>
      <c r="C154" s="184"/>
      <c r="D154" s="2"/>
      <c r="E154" s="184"/>
      <c r="F154" s="259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2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4"/>
      <c r="AT154" s="184"/>
      <c r="AU154" s="184"/>
      <c r="AV154" s="184"/>
      <c r="AW154" s="184"/>
      <c r="AX154" s="184"/>
      <c r="AY154" s="184"/>
      <c r="AZ154" s="184"/>
      <c r="BA154" s="184"/>
      <c r="BB154" s="184"/>
      <c r="BC154" s="184"/>
      <c r="BD154" s="184"/>
      <c r="BE154" s="184"/>
      <c r="BF154" s="184"/>
      <c r="BG154" s="184"/>
      <c r="BH154" s="184"/>
      <c r="BI154" s="184"/>
      <c r="BJ154" s="184"/>
      <c r="BK154" s="184"/>
      <c r="BL154" s="184"/>
      <c r="BM154" s="184"/>
      <c r="BN154" s="184"/>
      <c r="BO154" s="184"/>
      <c r="BP154" s="184"/>
      <c r="BQ154" s="184"/>
      <c r="BR154" s="184"/>
      <c r="BS154" s="184"/>
      <c r="BT154" s="184"/>
      <c r="BU154" s="184"/>
      <c r="BV154" s="184"/>
      <c r="BW154" s="184"/>
      <c r="BX154" s="184"/>
      <c r="BY154" s="184"/>
      <c r="BZ154" s="184"/>
      <c r="CA154" s="184"/>
      <c r="CB154" s="184"/>
      <c r="CC154" s="184"/>
      <c r="CD154" s="184"/>
      <c r="CE154" s="184"/>
      <c r="CF154" s="184"/>
      <c r="CG154" s="184"/>
      <c r="CH154" s="184"/>
      <c r="CI154" s="184"/>
      <c r="CJ154" s="184"/>
      <c r="CK154" s="184"/>
      <c r="CL154" s="184"/>
      <c r="CM154" s="184"/>
      <c r="CN154" s="184"/>
      <c r="CO154" s="184"/>
      <c r="CP154" s="184"/>
      <c r="CQ154" s="184"/>
      <c r="CR154" s="184"/>
      <c r="CS154" s="184"/>
      <c r="CT154" s="184"/>
      <c r="CU154" s="184"/>
      <c r="CV154" s="184"/>
      <c r="CW154" s="184"/>
      <c r="CX154" s="184"/>
      <c r="CY154" s="184"/>
      <c r="CZ154" s="184"/>
      <c r="DA154" s="184"/>
      <c r="DB154" s="184"/>
      <c r="DC154" s="184"/>
      <c r="DD154" s="184"/>
      <c r="DE154" s="184"/>
      <c r="DF154" s="184"/>
    </row>
    <row r="155" spans="1:110" ht="19.5" customHeight="1" x14ac:dyDescent="0.3">
      <c r="A155" s="2"/>
      <c r="B155" s="184"/>
      <c r="C155" s="184"/>
      <c r="D155" s="2"/>
      <c r="E155" s="184"/>
      <c r="F155" s="259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2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84"/>
      <c r="AT155" s="184"/>
      <c r="AU155" s="184"/>
      <c r="AV155" s="184"/>
      <c r="AW155" s="184"/>
      <c r="AX155" s="184"/>
      <c r="AY155" s="184"/>
      <c r="AZ155" s="184"/>
      <c r="BA155" s="184"/>
      <c r="BB155" s="184"/>
      <c r="BC155" s="184"/>
      <c r="BD155" s="184"/>
      <c r="BE155" s="184"/>
      <c r="BF155" s="184"/>
      <c r="BG155" s="184"/>
      <c r="BH155" s="184"/>
      <c r="BI155" s="184"/>
      <c r="BJ155" s="184"/>
      <c r="BK155" s="184"/>
      <c r="BL155" s="184"/>
      <c r="BM155" s="184"/>
      <c r="BN155" s="184"/>
      <c r="BO155" s="184"/>
      <c r="BP155" s="184"/>
      <c r="BQ155" s="184"/>
      <c r="BR155" s="184"/>
      <c r="BS155" s="184"/>
      <c r="BT155" s="184"/>
      <c r="BU155" s="184"/>
      <c r="BV155" s="184"/>
      <c r="BW155" s="184"/>
      <c r="BX155" s="184"/>
      <c r="BY155" s="184"/>
      <c r="BZ155" s="184"/>
      <c r="CA155" s="184"/>
      <c r="CB155" s="184"/>
      <c r="CC155" s="184"/>
      <c r="CD155" s="184"/>
      <c r="CE155" s="184"/>
      <c r="CF155" s="184"/>
      <c r="CG155" s="184"/>
      <c r="CH155" s="184"/>
      <c r="CI155" s="184"/>
      <c r="CJ155" s="184"/>
      <c r="CK155" s="184"/>
      <c r="CL155" s="184"/>
      <c r="CM155" s="184"/>
      <c r="CN155" s="184"/>
      <c r="CO155" s="184"/>
      <c r="CP155" s="184"/>
      <c r="CQ155" s="184"/>
      <c r="CR155" s="184"/>
      <c r="CS155" s="184"/>
      <c r="CT155" s="184"/>
      <c r="CU155" s="184"/>
      <c r="CV155" s="184"/>
      <c r="CW155" s="184"/>
      <c r="CX155" s="184"/>
      <c r="CY155" s="184"/>
      <c r="CZ155" s="184"/>
      <c r="DA155" s="184"/>
      <c r="DB155" s="184"/>
      <c r="DC155" s="184"/>
      <c r="DD155" s="184"/>
      <c r="DE155" s="184"/>
      <c r="DF155" s="184"/>
    </row>
    <row r="156" spans="1:110" ht="19.5" customHeight="1" x14ac:dyDescent="0.3">
      <c r="A156" s="2"/>
      <c r="B156" s="184"/>
      <c r="C156" s="184"/>
      <c r="D156" s="2"/>
      <c r="E156" s="184"/>
      <c r="F156" s="259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2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84"/>
      <c r="AT156" s="184"/>
      <c r="AU156" s="184"/>
      <c r="AV156" s="184"/>
      <c r="AW156" s="184"/>
      <c r="AX156" s="184"/>
      <c r="AY156" s="184"/>
      <c r="AZ156" s="184"/>
      <c r="BA156" s="184"/>
      <c r="BB156" s="184"/>
      <c r="BC156" s="184"/>
      <c r="BD156" s="184"/>
      <c r="BE156" s="184"/>
      <c r="BF156" s="184"/>
      <c r="BG156" s="184"/>
      <c r="BH156" s="184"/>
      <c r="BI156" s="184"/>
      <c r="BJ156" s="184"/>
      <c r="BK156" s="184"/>
      <c r="BL156" s="184"/>
      <c r="BM156" s="184"/>
      <c r="BN156" s="184"/>
      <c r="BO156" s="184"/>
      <c r="BP156" s="184"/>
      <c r="BQ156" s="184"/>
      <c r="BR156" s="184"/>
      <c r="BS156" s="184"/>
      <c r="BT156" s="184"/>
      <c r="BU156" s="184"/>
      <c r="BV156" s="184"/>
      <c r="BW156" s="184"/>
      <c r="BX156" s="184"/>
      <c r="BY156" s="184"/>
      <c r="BZ156" s="184"/>
      <c r="CA156" s="184"/>
      <c r="CB156" s="184"/>
      <c r="CC156" s="184"/>
      <c r="CD156" s="184"/>
      <c r="CE156" s="184"/>
      <c r="CF156" s="184"/>
      <c r="CG156" s="184"/>
      <c r="CH156" s="184"/>
      <c r="CI156" s="184"/>
      <c r="CJ156" s="184"/>
      <c r="CK156" s="184"/>
      <c r="CL156" s="184"/>
      <c r="CM156" s="184"/>
      <c r="CN156" s="184"/>
      <c r="CO156" s="184"/>
      <c r="CP156" s="184"/>
      <c r="CQ156" s="184"/>
      <c r="CR156" s="184"/>
      <c r="CS156" s="184"/>
      <c r="CT156" s="184"/>
      <c r="CU156" s="184"/>
      <c r="CV156" s="184"/>
      <c r="CW156" s="184"/>
      <c r="CX156" s="184"/>
      <c r="CY156" s="184"/>
      <c r="CZ156" s="184"/>
      <c r="DA156" s="184"/>
      <c r="DB156" s="184"/>
      <c r="DC156" s="184"/>
      <c r="DD156" s="184"/>
      <c r="DE156" s="184"/>
      <c r="DF156" s="184"/>
    </row>
    <row r="157" spans="1:110" ht="19.5" customHeight="1" x14ac:dyDescent="0.3">
      <c r="A157" s="2"/>
      <c r="B157" s="184"/>
      <c r="C157" s="184"/>
      <c r="D157" s="2"/>
      <c r="E157" s="184"/>
      <c r="F157" s="259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2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  <c r="AR157" s="184"/>
      <c r="AS157" s="184"/>
      <c r="AT157" s="184"/>
      <c r="AU157" s="184"/>
      <c r="AV157" s="184"/>
      <c r="AW157" s="184"/>
      <c r="AX157" s="184"/>
      <c r="AY157" s="184"/>
      <c r="AZ157" s="184"/>
      <c r="BA157" s="184"/>
      <c r="BB157" s="184"/>
      <c r="BC157" s="184"/>
      <c r="BD157" s="184"/>
      <c r="BE157" s="184"/>
      <c r="BF157" s="184"/>
      <c r="BG157" s="184"/>
      <c r="BH157" s="184"/>
      <c r="BI157" s="184"/>
      <c r="BJ157" s="184"/>
      <c r="BK157" s="184"/>
      <c r="BL157" s="184"/>
      <c r="BM157" s="184"/>
      <c r="BN157" s="184"/>
      <c r="BO157" s="184"/>
      <c r="BP157" s="184"/>
      <c r="BQ157" s="184"/>
      <c r="BR157" s="184"/>
      <c r="BS157" s="184"/>
      <c r="BT157" s="184"/>
      <c r="BU157" s="184"/>
      <c r="BV157" s="184"/>
      <c r="BW157" s="184"/>
      <c r="BX157" s="184"/>
      <c r="BY157" s="184"/>
      <c r="BZ157" s="184"/>
      <c r="CA157" s="184"/>
      <c r="CB157" s="184"/>
      <c r="CC157" s="184"/>
      <c r="CD157" s="184"/>
      <c r="CE157" s="184"/>
      <c r="CF157" s="184"/>
      <c r="CG157" s="184"/>
      <c r="CH157" s="184"/>
      <c r="CI157" s="184"/>
      <c r="CJ157" s="184"/>
      <c r="CK157" s="184"/>
      <c r="CL157" s="184"/>
      <c r="CM157" s="184"/>
      <c r="CN157" s="184"/>
      <c r="CO157" s="184"/>
      <c r="CP157" s="184"/>
      <c r="CQ157" s="184"/>
      <c r="CR157" s="184"/>
      <c r="CS157" s="184"/>
      <c r="CT157" s="184"/>
      <c r="CU157" s="184"/>
      <c r="CV157" s="184"/>
      <c r="CW157" s="184"/>
      <c r="CX157" s="184"/>
      <c r="CY157" s="184"/>
      <c r="CZ157" s="184"/>
      <c r="DA157" s="184"/>
      <c r="DB157" s="184"/>
      <c r="DC157" s="184"/>
      <c r="DD157" s="184"/>
      <c r="DE157" s="184"/>
      <c r="DF157" s="184"/>
    </row>
    <row r="158" spans="1:110" ht="19.5" customHeight="1" x14ac:dyDescent="0.3">
      <c r="A158" s="2"/>
      <c r="B158" s="184"/>
      <c r="C158" s="184"/>
      <c r="D158" s="2"/>
      <c r="E158" s="184"/>
      <c r="F158" s="259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2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84"/>
      <c r="AT158" s="184"/>
      <c r="AU158" s="184"/>
      <c r="AV158" s="184"/>
      <c r="AW158" s="184"/>
      <c r="AX158" s="184"/>
      <c r="AY158" s="184"/>
      <c r="AZ158" s="184"/>
      <c r="BA158" s="184"/>
      <c r="BB158" s="184"/>
      <c r="BC158" s="184"/>
      <c r="BD158" s="184"/>
      <c r="BE158" s="184"/>
      <c r="BF158" s="184"/>
      <c r="BG158" s="184"/>
      <c r="BH158" s="184"/>
      <c r="BI158" s="184"/>
      <c r="BJ158" s="184"/>
      <c r="BK158" s="184"/>
      <c r="BL158" s="184"/>
      <c r="BM158" s="184"/>
      <c r="BN158" s="184"/>
      <c r="BO158" s="184"/>
      <c r="BP158" s="184"/>
      <c r="BQ158" s="184"/>
      <c r="BR158" s="184"/>
      <c r="BS158" s="184"/>
      <c r="BT158" s="184"/>
      <c r="BU158" s="184"/>
      <c r="BV158" s="184"/>
      <c r="BW158" s="184"/>
      <c r="BX158" s="184"/>
      <c r="BY158" s="184"/>
      <c r="BZ158" s="184"/>
      <c r="CA158" s="184"/>
      <c r="CB158" s="184"/>
      <c r="CC158" s="184"/>
      <c r="CD158" s="184"/>
      <c r="CE158" s="184"/>
      <c r="CF158" s="184"/>
      <c r="CG158" s="184"/>
      <c r="CH158" s="184"/>
      <c r="CI158" s="184"/>
      <c r="CJ158" s="184"/>
      <c r="CK158" s="184"/>
      <c r="CL158" s="184"/>
      <c r="CM158" s="184"/>
      <c r="CN158" s="184"/>
      <c r="CO158" s="184"/>
      <c r="CP158" s="184"/>
      <c r="CQ158" s="184"/>
      <c r="CR158" s="184"/>
      <c r="CS158" s="184"/>
      <c r="CT158" s="184"/>
      <c r="CU158" s="184"/>
      <c r="CV158" s="184"/>
      <c r="CW158" s="184"/>
      <c r="CX158" s="184"/>
      <c r="CY158" s="184"/>
      <c r="CZ158" s="184"/>
      <c r="DA158" s="184"/>
      <c r="DB158" s="184"/>
      <c r="DC158" s="184"/>
      <c r="DD158" s="184"/>
      <c r="DE158" s="184"/>
      <c r="DF158" s="184"/>
    </row>
    <row r="159" spans="1:110" ht="19.5" customHeight="1" x14ac:dyDescent="0.3">
      <c r="A159" s="2"/>
      <c r="B159" s="184"/>
      <c r="C159" s="184"/>
      <c r="D159" s="2"/>
      <c r="E159" s="184"/>
      <c r="F159" s="259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2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  <c r="AO159" s="184"/>
      <c r="AP159" s="184"/>
      <c r="AQ159" s="184"/>
      <c r="AR159" s="184"/>
      <c r="AS159" s="184"/>
      <c r="AT159" s="184"/>
      <c r="AU159" s="184"/>
      <c r="AV159" s="184"/>
      <c r="AW159" s="184"/>
      <c r="AX159" s="184"/>
      <c r="AY159" s="184"/>
      <c r="AZ159" s="184"/>
      <c r="BA159" s="184"/>
      <c r="BB159" s="184"/>
      <c r="BC159" s="184"/>
      <c r="BD159" s="184"/>
      <c r="BE159" s="184"/>
      <c r="BF159" s="184"/>
      <c r="BG159" s="184"/>
      <c r="BH159" s="184"/>
      <c r="BI159" s="184"/>
      <c r="BJ159" s="184"/>
      <c r="BK159" s="184"/>
      <c r="BL159" s="184"/>
      <c r="BM159" s="184"/>
      <c r="BN159" s="184"/>
      <c r="BO159" s="184"/>
      <c r="BP159" s="184"/>
      <c r="BQ159" s="184"/>
      <c r="BR159" s="184"/>
      <c r="BS159" s="184"/>
      <c r="BT159" s="184"/>
      <c r="BU159" s="184"/>
      <c r="BV159" s="184"/>
      <c r="BW159" s="184"/>
      <c r="BX159" s="184"/>
      <c r="BY159" s="184"/>
      <c r="BZ159" s="184"/>
      <c r="CA159" s="184"/>
      <c r="CB159" s="184"/>
      <c r="CC159" s="184"/>
      <c r="CD159" s="184"/>
      <c r="CE159" s="184"/>
      <c r="CF159" s="184"/>
      <c r="CG159" s="184"/>
      <c r="CH159" s="184"/>
      <c r="CI159" s="184"/>
      <c r="CJ159" s="184"/>
      <c r="CK159" s="184"/>
      <c r="CL159" s="184"/>
      <c r="CM159" s="184"/>
      <c r="CN159" s="184"/>
      <c r="CO159" s="184"/>
      <c r="CP159" s="184"/>
      <c r="CQ159" s="184"/>
      <c r="CR159" s="184"/>
      <c r="CS159" s="184"/>
      <c r="CT159" s="184"/>
      <c r="CU159" s="184"/>
      <c r="CV159" s="184"/>
      <c r="CW159" s="184"/>
      <c r="CX159" s="184"/>
      <c r="CY159" s="184"/>
      <c r="CZ159" s="184"/>
      <c r="DA159" s="184"/>
      <c r="DB159" s="184"/>
      <c r="DC159" s="184"/>
      <c r="DD159" s="184"/>
      <c r="DE159" s="184"/>
      <c r="DF159" s="184"/>
    </row>
    <row r="160" spans="1:110" ht="19.5" customHeight="1" x14ac:dyDescent="0.3">
      <c r="A160" s="2"/>
      <c r="B160" s="184"/>
      <c r="C160" s="184"/>
      <c r="D160" s="2"/>
      <c r="E160" s="184"/>
      <c r="F160" s="259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2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  <c r="AQ160" s="184"/>
      <c r="AR160" s="184"/>
      <c r="AS160" s="184"/>
      <c r="AT160" s="184"/>
      <c r="AU160" s="184"/>
      <c r="AV160" s="184"/>
      <c r="AW160" s="184"/>
      <c r="AX160" s="184"/>
      <c r="AY160" s="184"/>
      <c r="AZ160" s="184"/>
      <c r="BA160" s="184"/>
      <c r="BB160" s="184"/>
      <c r="BC160" s="184"/>
      <c r="BD160" s="184"/>
      <c r="BE160" s="184"/>
      <c r="BF160" s="184"/>
      <c r="BG160" s="184"/>
      <c r="BH160" s="184"/>
      <c r="BI160" s="184"/>
      <c r="BJ160" s="184"/>
      <c r="BK160" s="184"/>
      <c r="BL160" s="184"/>
      <c r="BM160" s="184"/>
      <c r="BN160" s="184"/>
      <c r="BO160" s="184"/>
      <c r="BP160" s="184"/>
      <c r="BQ160" s="184"/>
      <c r="BR160" s="184"/>
      <c r="BS160" s="184"/>
      <c r="BT160" s="184"/>
      <c r="BU160" s="184"/>
      <c r="BV160" s="184"/>
      <c r="BW160" s="184"/>
      <c r="BX160" s="184"/>
      <c r="BY160" s="184"/>
      <c r="BZ160" s="184"/>
      <c r="CA160" s="184"/>
      <c r="CB160" s="184"/>
      <c r="CC160" s="184"/>
      <c r="CD160" s="184"/>
      <c r="CE160" s="184"/>
      <c r="CF160" s="184"/>
      <c r="CG160" s="184"/>
      <c r="CH160" s="184"/>
      <c r="CI160" s="184"/>
      <c r="CJ160" s="184"/>
      <c r="CK160" s="184"/>
      <c r="CL160" s="184"/>
      <c r="CM160" s="184"/>
      <c r="CN160" s="184"/>
      <c r="CO160" s="184"/>
      <c r="CP160" s="184"/>
      <c r="CQ160" s="184"/>
      <c r="CR160" s="184"/>
      <c r="CS160" s="184"/>
      <c r="CT160" s="184"/>
      <c r="CU160" s="184"/>
      <c r="CV160" s="184"/>
      <c r="CW160" s="184"/>
      <c r="CX160" s="184"/>
      <c r="CY160" s="184"/>
      <c r="CZ160" s="184"/>
      <c r="DA160" s="184"/>
      <c r="DB160" s="184"/>
      <c r="DC160" s="184"/>
      <c r="DD160" s="184"/>
      <c r="DE160" s="184"/>
      <c r="DF160" s="184"/>
    </row>
    <row r="161" spans="1:110" ht="19.5" customHeight="1" x14ac:dyDescent="0.3">
      <c r="A161" s="2"/>
      <c r="B161" s="184"/>
      <c r="C161" s="184"/>
      <c r="D161" s="2"/>
      <c r="E161" s="184"/>
      <c r="F161" s="259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2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184"/>
      <c r="AT161" s="184"/>
      <c r="AU161" s="184"/>
      <c r="AV161" s="184"/>
      <c r="AW161" s="184"/>
      <c r="AX161" s="184"/>
      <c r="AY161" s="184"/>
      <c r="AZ161" s="184"/>
      <c r="BA161" s="184"/>
      <c r="BB161" s="184"/>
      <c r="BC161" s="184"/>
      <c r="BD161" s="184"/>
      <c r="BE161" s="184"/>
      <c r="BF161" s="184"/>
      <c r="BG161" s="184"/>
      <c r="BH161" s="184"/>
      <c r="BI161" s="184"/>
      <c r="BJ161" s="184"/>
      <c r="BK161" s="184"/>
      <c r="BL161" s="184"/>
      <c r="BM161" s="184"/>
      <c r="BN161" s="184"/>
      <c r="BO161" s="184"/>
      <c r="BP161" s="184"/>
      <c r="BQ161" s="184"/>
      <c r="BR161" s="184"/>
      <c r="BS161" s="184"/>
      <c r="BT161" s="184"/>
      <c r="BU161" s="184"/>
      <c r="BV161" s="184"/>
      <c r="BW161" s="184"/>
      <c r="BX161" s="184"/>
      <c r="BY161" s="184"/>
      <c r="BZ161" s="184"/>
      <c r="CA161" s="184"/>
      <c r="CB161" s="184"/>
      <c r="CC161" s="184"/>
      <c r="CD161" s="184"/>
      <c r="CE161" s="184"/>
      <c r="CF161" s="184"/>
      <c r="CG161" s="184"/>
      <c r="CH161" s="184"/>
      <c r="CI161" s="184"/>
      <c r="CJ161" s="184"/>
      <c r="CK161" s="184"/>
      <c r="CL161" s="184"/>
      <c r="CM161" s="184"/>
      <c r="CN161" s="184"/>
      <c r="CO161" s="184"/>
      <c r="CP161" s="184"/>
      <c r="CQ161" s="184"/>
      <c r="CR161" s="184"/>
      <c r="CS161" s="184"/>
      <c r="CT161" s="184"/>
      <c r="CU161" s="184"/>
      <c r="CV161" s="184"/>
      <c r="CW161" s="184"/>
      <c r="CX161" s="184"/>
      <c r="CY161" s="184"/>
      <c r="CZ161" s="184"/>
      <c r="DA161" s="184"/>
      <c r="DB161" s="184"/>
      <c r="DC161" s="184"/>
      <c r="DD161" s="184"/>
      <c r="DE161" s="184"/>
      <c r="DF161" s="184"/>
    </row>
    <row r="162" spans="1:110" ht="19.5" customHeight="1" x14ac:dyDescent="0.3">
      <c r="A162" s="2"/>
      <c r="B162" s="184"/>
      <c r="C162" s="184"/>
      <c r="D162" s="2"/>
      <c r="E162" s="184"/>
      <c r="F162" s="259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2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  <c r="AQ162" s="184"/>
      <c r="AR162" s="184"/>
      <c r="AS162" s="184"/>
      <c r="AT162" s="184"/>
      <c r="AU162" s="184"/>
      <c r="AV162" s="184"/>
      <c r="AW162" s="184"/>
      <c r="AX162" s="184"/>
      <c r="AY162" s="184"/>
      <c r="AZ162" s="184"/>
      <c r="BA162" s="184"/>
      <c r="BB162" s="184"/>
      <c r="BC162" s="184"/>
      <c r="BD162" s="184"/>
      <c r="BE162" s="184"/>
      <c r="BF162" s="184"/>
      <c r="BG162" s="184"/>
      <c r="BH162" s="184"/>
      <c r="BI162" s="184"/>
      <c r="BJ162" s="184"/>
      <c r="BK162" s="184"/>
      <c r="BL162" s="184"/>
      <c r="BM162" s="184"/>
      <c r="BN162" s="184"/>
      <c r="BO162" s="184"/>
      <c r="BP162" s="184"/>
      <c r="BQ162" s="184"/>
      <c r="BR162" s="184"/>
      <c r="BS162" s="184"/>
      <c r="BT162" s="184"/>
      <c r="BU162" s="184"/>
      <c r="BV162" s="184"/>
      <c r="BW162" s="184"/>
      <c r="BX162" s="184"/>
      <c r="BY162" s="184"/>
      <c r="BZ162" s="184"/>
      <c r="CA162" s="184"/>
      <c r="CB162" s="184"/>
      <c r="CC162" s="184"/>
      <c r="CD162" s="184"/>
      <c r="CE162" s="184"/>
      <c r="CF162" s="184"/>
      <c r="CG162" s="184"/>
      <c r="CH162" s="184"/>
      <c r="CI162" s="184"/>
      <c r="CJ162" s="184"/>
      <c r="CK162" s="184"/>
      <c r="CL162" s="184"/>
      <c r="CM162" s="184"/>
      <c r="CN162" s="184"/>
      <c r="CO162" s="184"/>
      <c r="CP162" s="184"/>
      <c r="CQ162" s="184"/>
      <c r="CR162" s="184"/>
      <c r="CS162" s="184"/>
      <c r="CT162" s="184"/>
      <c r="CU162" s="184"/>
      <c r="CV162" s="184"/>
      <c r="CW162" s="184"/>
      <c r="CX162" s="184"/>
      <c r="CY162" s="184"/>
      <c r="CZ162" s="184"/>
      <c r="DA162" s="184"/>
      <c r="DB162" s="184"/>
      <c r="DC162" s="184"/>
      <c r="DD162" s="184"/>
      <c r="DE162" s="184"/>
      <c r="DF162" s="184"/>
    </row>
    <row r="163" spans="1:110" ht="19.5" customHeight="1" x14ac:dyDescent="0.3">
      <c r="A163" s="2"/>
      <c r="B163" s="184"/>
      <c r="C163" s="184"/>
      <c r="D163" s="2"/>
      <c r="E163" s="184"/>
      <c r="F163" s="259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2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  <c r="AO163" s="184"/>
      <c r="AP163" s="184"/>
      <c r="AQ163" s="184"/>
      <c r="AR163" s="184"/>
      <c r="AS163" s="184"/>
      <c r="AT163" s="184"/>
      <c r="AU163" s="184"/>
      <c r="AV163" s="184"/>
      <c r="AW163" s="184"/>
      <c r="AX163" s="184"/>
      <c r="AY163" s="184"/>
      <c r="AZ163" s="184"/>
      <c r="BA163" s="184"/>
      <c r="BB163" s="184"/>
      <c r="BC163" s="184"/>
      <c r="BD163" s="184"/>
      <c r="BE163" s="184"/>
      <c r="BF163" s="184"/>
      <c r="BG163" s="184"/>
      <c r="BH163" s="184"/>
      <c r="BI163" s="184"/>
      <c r="BJ163" s="184"/>
      <c r="BK163" s="184"/>
      <c r="BL163" s="184"/>
      <c r="BM163" s="184"/>
      <c r="BN163" s="184"/>
      <c r="BO163" s="184"/>
      <c r="BP163" s="184"/>
      <c r="BQ163" s="184"/>
      <c r="BR163" s="184"/>
      <c r="BS163" s="184"/>
      <c r="BT163" s="184"/>
      <c r="BU163" s="184"/>
      <c r="BV163" s="184"/>
      <c r="BW163" s="184"/>
      <c r="BX163" s="184"/>
      <c r="BY163" s="184"/>
      <c r="BZ163" s="184"/>
      <c r="CA163" s="184"/>
      <c r="CB163" s="184"/>
      <c r="CC163" s="184"/>
      <c r="CD163" s="184"/>
      <c r="CE163" s="184"/>
      <c r="CF163" s="184"/>
      <c r="CG163" s="184"/>
      <c r="CH163" s="184"/>
      <c r="CI163" s="184"/>
      <c r="CJ163" s="184"/>
      <c r="CK163" s="184"/>
      <c r="CL163" s="184"/>
      <c r="CM163" s="184"/>
      <c r="CN163" s="184"/>
      <c r="CO163" s="184"/>
      <c r="CP163" s="184"/>
      <c r="CQ163" s="184"/>
      <c r="CR163" s="184"/>
      <c r="CS163" s="184"/>
      <c r="CT163" s="184"/>
      <c r="CU163" s="184"/>
      <c r="CV163" s="184"/>
      <c r="CW163" s="184"/>
      <c r="CX163" s="184"/>
      <c r="CY163" s="184"/>
      <c r="CZ163" s="184"/>
      <c r="DA163" s="184"/>
      <c r="DB163" s="184"/>
      <c r="DC163" s="184"/>
      <c r="DD163" s="184"/>
      <c r="DE163" s="184"/>
      <c r="DF163" s="184"/>
    </row>
    <row r="164" spans="1:110" ht="19.5" customHeight="1" x14ac:dyDescent="0.3">
      <c r="A164" s="2"/>
      <c r="B164" s="184"/>
      <c r="C164" s="184"/>
      <c r="D164" s="2"/>
      <c r="E164" s="184"/>
      <c r="F164" s="259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2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  <c r="AQ164" s="184"/>
      <c r="AR164" s="184"/>
      <c r="AS164" s="184"/>
      <c r="AT164" s="184"/>
      <c r="AU164" s="184"/>
      <c r="AV164" s="184"/>
      <c r="AW164" s="184"/>
      <c r="AX164" s="184"/>
      <c r="AY164" s="184"/>
      <c r="AZ164" s="184"/>
      <c r="BA164" s="184"/>
      <c r="BB164" s="184"/>
      <c r="BC164" s="184"/>
      <c r="BD164" s="184"/>
      <c r="BE164" s="184"/>
      <c r="BF164" s="184"/>
      <c r="BG164" s="184"/>
      <c r="BH164" s="184"/>
      <c r="BI164" s="184"/>
      <c r="BJ164" s="184"/>
      <c r="BK164" s="184"/>
      <c r="BL164" s="184"/>
      <c r="BM164" s="184"/>
      <c r="BN164" s="184"/>
      <c r="BO164" s="184"/>
      <c r="BP164" s="184"/>
      <c r="BQ164" s="184"/>
      <c r="BR164" s="184"/>
      <c r="BS164" s="184"/>
      <c r="BT164" s="184"/>
      <c r="BU164" s="184"/>
      <c r="BV164" s="184"/>
      <c r="BW164" s="184"/>
      <c r="BX164" s="184"/>
      <c r="BY164" s="184"/>
      <c r="BZ164" s="184"/>
      <c r="CA164" s="184"/>
      <c r="CB164" s="184"/>
      <c r="CC164" s="184"/>
      <c r="CD164" s="184"/>
      <c r="CE164" s="184"/>
      <c r="CF164" s="184"/>
      <c r="CG164" s="184"/>
      <c r="CH164" s="184"/>
      <c r="CI164" s="184"/>
      <c r="CJ164" s="184"/>
      <c r="CK164" s="184"/>
      <c r="CL164" s="184"/>
      <c r="CM164" s="184"/>
      <c r="CN164" s="184"/>
      <c r="CO164" s="184"/>
      <c r="CP164" s="184"/>
      <c r="CQ164" s="184"/>
      <c r="CR164" s="184"/>
      <c r="CS164" s="184"/>
      <c r="CT164" s="184"/>
      <c r="CU164" s="184"/>
      <c r="CV164" s="184"/>
      <c r="CW164" s="184"/>
      <c r="CX164" s="184"/>
      <c r="CY164" s="184"/>
      <c r="CZ164" s="184"/>
      <c r="DA164" s="184"/>
      <c r="DB164" s="184"/>
      <c r="DC164" s="184"/>
      <c r="DD164" s="184"/>
      <c r="DE164" s="184"/>
      <c r="DF164" s="184"/>
    </row>
    <row r="165" spans="1:110" ht="19.5" customHeight="1" x14ac:dyDescent="0.3">
      <c r="A165" s="2"/>
      <c r="B165" s="184"/>
      <c r="C165" s="184"/>
      <c r="D165" s="2"/>
      <c r="E165" s="184"/>
      <c r="F165" s="259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2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4"/>
      <c r="AP165" s="184"/>
      <c r="AQ165" s="184"/>
      <c r="AR165" s="184"/>
      <c r="AS165" s="184"/>
      <c r="AT165" s="184"/>
      <c r="AU165" s="184"/>
      <c r="AV165" s="184"/>
      <c r="AW165" s="184"/>
      <c r="AX165" s="184"/>
      <c r="AY165" s="184"/>
      <c r="AZ165" s="184"/>
      <c r="BA165" s="184"/>
      <c r="BB165" s="184"/>
      <c r="BC165" s="184"/>
      <c r="BD165" s="184"/>
      <c r="BE165" s="184"/>
      <c r="BF165" s="184"/>
      <c r="BG165" s="184"/>
      <c r="BH165" s="184"/>
      <c r="BI165" s="184"/>
      <c r="BJ165" s="184"/>
      <c r="BK165" s="184"/>
      <c r="BL165" s="184"/>
      <c r="BM165" s="184"/>
      <c r="BN165" s="184"/>
      <c r="BO165" s="184"/>
      <c r="BP165" s="184"/>
      <c r="BQ165" s="184"/>
      <c r="BR165" s="184"/>
      <c r="BS165" s="184"/>
      <c r="BT165" s="184"/>
      <c r="BU165" s="184"/>
      <c r="BV165" s="184"/>
      <c r="BW165" s="184"/>
      <c r="BX165" s="184"/>
      <c r="BY165" s="184"/>
      <c r="BZ165" s="184"/>
      <c r="CA165" s="184"/>
      <c r="CB165" s="184"/>
      <c r="CC165" s="184"/>
      <c r="CD165" s="184"/>
      <c r="CE165" s="184"/>
      <c r="CF165" s="184"/>
      <c r="CG165" s="184"/>
      <c r="CH165" s="184"/>
      <c r="CI165" s="184"/>
      <c r="CJ165" s="184"/>
      <c r="CK165" s="184"/>
      <c r="CL165" s="184"/>
      <c r="CM165" s="184"/>
      <c r="CN165" s="184"/>
      <c r="CO165" s="184"/>
      <c r="CP165" s="184"/>
      <c r="CQ165" s="184"/>
      <c r="CR165" s="184"/>
      <c r="CS165" s="184"/>
      <c r="CT165" s="184"/>
      <c r="CU165" s="184"/>
      <c r="CV165" s="184"/>
      <c r="CW165" s="184"/>
      <c r="CX165" s="184"/>
      <c r="CY165" s="184"/>
      <c r="CZ165" s="184"/>
      <c r="DA165" s="184"/>
      <c r="DB165" s="184"/>
      <c r="DC165" s="184"/>
      <c r="DD165" s="184"/>
      <c r="DE165" s="184"/>
      <c r="DF165" s="184"/>
    </row>
    <row r="166" spans="1:110" ht="19.5" customHeight="1" x14ac:dyDescent="0.3">
      <c r="A166" s="2"/>
      <c r="B166" s="184"/>
      <c r="C166" s="184"/>
      <c r="D166" s="2"/>
      <c r="E166" s="184"/>
      <c r="F166" s="259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2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4"/>
      <c r="AI166" s="184"/>
      <c r="AJ166" s="184"/>
      <c r="AK166" s="184"/>
      <c r="AL166" s="184"/>
      <c r="AM166" s="184"/>
      <c r="AN166" s="184"/>
      <c r="AO166" s="184"/>
      <c r="AP166" s="184"/>
      <c r="AQ166" s="184"/>
      <c r="AR166" s="184"/>
      <c r="AS166" s="184"/>
      <c r="AT166" s="184"/>
      <c r="AU166" s="184"/>
      <c r="AV166" s="184"/>
      <c r="AW166" s="184"/>
      <c r="AX166" s="184"/>
      <c r="AY166" s="184"/>
      <c r="AZ166" s="184"/>
      <c r="BA166" s="184"/>
      <c r="BB166" s="184"/>
      <c r="BC166" s="184"/>
      <c r="BD166" s="184"/>
      <c r="BE166" s="184"/>
      <c r="BF166" s="184"/>
      <c r="BG166" s="184"/>
      <c r="BH166" s="184"/>
      <c r="BI166" s="184"/>
      <c r="BJ166" s="184"/>
      <c r="BK166" s="184"/>
      <c r="BL166" s="184"/>
      <c r="BM166" s="184"/>
      <c r="BN166" s="184"/>
      <c r="BO166" s="184"/>
      <c r="BP166" s="184"/>
      <c r="BQ166" s="184"/>
      <c r="BR166" s="184"/>
      <c r="BS166" s="184"/>
      <c r="BT166" s="184"/>
      <c r="BU166" s="184"/>
      <c r="BV166" s="184"/>
      <c r="BW166" s="184"/>
      <c r="BX166" s="184"/>
      <c r="BY166" s="184"/>
      <c r="BZ166" s="184"/>
      <c r="CA166" s="184"/>
      <c r="CB166" s="184"/>
      <c r="CC166" s="184"/>
      <c r="CD166" s="184"/>
      <c r="CE166" s="184"/>
      <c r="CF166" s="184"/>
      <c r="CG166" s="184"/>
      <c r="CH166" s="184"/>
      <c r="CI166" s="184"/>
      <c r="CJ166" s="184"/>
      <c r="CK166" s="184"/>
      <c r="CL166" s="184"/>
      <c r="CM166" s="184"/>
      <c r="CN166" s="184"/>
      <c r="CO166" s="184"/>
      <c r="CP166" s="184"/>
      <c r="CQ166" s="184"/>
      <c r="CR166" s="184"/>
      <c r="CS166" s="184"/>
      <c r="CT166" s="184"/>
      <c r="CU166" s="184"/>
      <c r="CV166" s="184"/>
      <c r="CW166" s="184"/>
      <c r="CX166" s="184"/>
      <c r="CY166" s="184"/>
      <c r="CZ166" s="184"/>
      <c r="DA166" s="184"/>
      <c r="DB166" s="184"/>
      <c r="DC166" s="184"/>
      <c r="DD166" s="184"/>
      <c r="DE166" s="184"/>
      <c r="DF166" s="184"/>
    </row>
    <row r="167" spans="1:110" ht="19.5" customHeight="1" x14ac:dyDescent="0.3">
      <c r="A167" s="2"/>
      <c r="B167" s="184"/>
      <c r="C167" s="184"/>
      <c r="D167" s="2"/>
      <c r="E167" s="184"/>
      <c r="F167" s="259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2"/>
      <c r="Y167" s="184"/>
      <c r="Z167" s="184"/>
      <c r="AA167" s="184"/>
      <c r="AB167" s="184"/>
      <c r="AC167" s="184"/>
      <c r="AD167" s="184"/>
      <c r="AE167" s="184"/>
      <c r="AF167" s="184"/>
      <c r="AG167" s="184"/>
      <c r="AH167" s="184"/>
      <c r="AI167" s="184"/>
      <c r="AJ167" s="184"/>
      <c r="AK167" s="184"/>
      <c r="AL167" s="184"/>
      <c r="AM167" s="184"/>
      <c r="AN167" s="184"/>
      <c r="AO167" s="184"/>
      <c r="AP167" s="184"/>
      <c r="AQ167" s="184"/>
      <c r="AR167" s="184"/>
      <c r="AS167" s="184"/>
      <c r="AT167" s="184"/>
      <c r="AU167" s="184"/>
      <c r="AV167" s="184"/>
      <c r="AW167" s="184"/>
      <c r="AX167" s="184"/>
      <c r="AY167" s="184"/>
      <c r="AZ167" s="184"/>
      <c r="BA167" s="184"/>
      <c r="BB167" s="184"/>
      <c r="BC167" s="184"/>
      <c r="BD167" s="184"/>
      <c r="BE167" s="184"/>
      <c r="BF167" s="184"/>
      <c r="BG167" s="184"/>
      <c r="BH167" s="184"/>
      <c r="BI167" s="184"/>
      <c r="BJ167" s="184"/>
      <c r="BK167" s="184"/>
      <c r="BL167" s="184"/>
      <c r="BM167" s="184"/>
      <c r="BN167" s="184"/>
      <c r="BO167" s="184"/>
      <c r="BP167" s="184"/>
      <c r="BQ167" s="184"/>
      <c r="BR167" s="184"/>
      <c r="BS167" s="184"/>
      <c r="BT167" s="184"/>
      <c r="BU167" s="184"/>
      <c r="BV167" s="184"/>
      <c r="BW167" s="184"/>
      <c r="BX167" s="184"/>
      <c r="BY167" s="184"/>
      <c r="BZ167" s="184"/>
      <c r="CA167" s="184"/>
      <c r="CB167" s="184"/>
      <c r="CC167" s="184"/>
      <c r="CD167" s="184"/>
      <c r="CE167" s="184"/>
      <c r="CF167" s="184"/>
      <c r="CG167" s="184"/>
      <c r="CH167" s="184"/>
      <c r="CI167" s="184"/>
      <c r="CJ167" s="184"/>
      <c r="CK167" s="184"/>
      <c r="CL167" s="184"/>
      <c r="CM167" s="184"/>
      <c r="CN167" s="184"/>
      <c r="CO167" s="184"/>
      <c r="CP167" s="184"/>
      <c r="CQ167" s="184"/>
      <c r="CR167" s="184"/>
      <c r="CS167" s="184"/>
      <c r="CT167" s="184"/>
      <c r="CU167" s="184"/>
      <c r="CV167" s="184"/>
      <c r="CW167" s="184"/>
      <c r="CX167" s="184"/>
      <c r="CY167" s="184"/>
      <c r="CZ167" s="184"/>
      <c r="DA167" s="184"/>
      <c r="DB167" s="184"/>
      <c r="DC167" s="184"/>
      <c r="DD167" s="184"/>
      <c r="DE167" s="184"/>
      <c r="DF167" s="184"/>
    </row>
    <row r="168" spans="1:110" ht="19.5" customHeight="1" x14ac:dyDescent="0.3">
      <c r="A168" s="2"/>
      <c r="B168" s="184"/>
      <c r="C168" s="184"/>
      <c r="D168" s="2"/>
      <c r="E168" s="184"/>
      <c r="F168" s="259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2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84"/>
      <c r="AR168" s="184"/>
      <c r="AS168" s="184"/>
      <c r="AT168" s="184"/>
      <c r="AU168" s="184"/>
      <c r="AV168" s="184"/>
      <c r="AW168" s="184"/>
      <c r="AX168" s="184"/>
      <c r="AY168" s="184"/>
      <c r="AZ168" s="184"/>
      <c r="BA168" s="184"/>
      <c r="BB168" s="184"/>
      <c r="BC168" s="184"/>
      <c r="BD168" s="184"/>
      <c r="BE168" s="184"/>
      <c r="BF168" s="184"/>
      <c r="BG168" s="184"/>
      <c r="BH168" s="184"/>
      <c r="BI168" s="184"/>
      <c r="BJ168" s="184"/>
      <c r="BK168" s="184"/>
      <c r="BL168" s="184"/>
      <c r="BM168" s="184"/>
      <c r="BN168" s="184"/>
      <c r="BO168" s="184"/>
      <c r="BP168" s="184"/>
      <c r="BQ168" s="184"/>
      <c r="BR168" s="184"/>
      <c r="BS168" s="184"/>
      <c r="BT168" s="184"/>
      <c r="BU168" s="184"/>
      <c r="BV168" s="184"/>
      <c r="BW168" s="184"/>
      <c r="BX168" s="184"/>
      <c r="BY168" s="184"/>
      <c r="BZ168" s="184"/>
      <c r="CA168" s="184"/>
      <c r="CB168" s="184"/>
      <c r="CC168" s="184"/>
      <c r="CD168" s="184"/>
      <c r="CE168" s="184"/>
      <c r="CF168" s="184"/>
      <c r="CG168" s="184"/>
      <c r="CH168" s="184"/>
      <c r="CI168" s="184"/>
      <c r="CJ168" s="184"/>
      <c r="CK168" s="184"/>
      <c r="CL168" s="184"/>
      <c r="CM168" s="184"/>
      <c r="CN168" s="184"/>
      <c r="CO168" s="184"/>
      <c r="CP168" s="184"/>
      <c r="CQ168" s="184"/>
      <c r="CR168" s="184"/>
      <c r="CS168" s="184"/>
      <c r="CT168" s="184"/>
      <c r="CU168" s="184"/>
      <c r="CV168" s="184"/>
      <c r="CW168" s="184"/>
      <c r="CX168" s="184"/>
      <c r="CY168" s="184"/>
      <c r="CZ168" s="184"/>
      <c r="DA168" s="184"/>
      <c r="DB168" s="184"/>
      <c r="DC168" s="184"/>
      <c r="DD168" s="184"/>
      <c r="DE168" s="184"/>
      <c r="DF168" s="184"/>
    </row>
    <row r="169" spans="1:110" ht="19.5" customHeight="1" x14ac:dyDescent="0.3">
      <c r="A169" s="2"/>
      <c r="B169" s="184"/>
      <c r="C169" s="184"/>
      <c r="D169" s="2"/>
      <c r="E169" s="184"/>
      <c r="F169" s="259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2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4"/>
      <c r="AT169" s="184"/>
      <c r="AU169" s="184"/>
      <c r="AV169" s="184"/>
      <c r="AW169" s="184"/>
      <c r="AX169" s="184"/>
      <c r="AY169" s="184"/>
      <c r="AZ169" s="184"/>
      <c r="BA169" s="184"/>
      <c r="BB169" s="184"/>
      <c r="BC169" s="184"/>
      <c r="BD169" s="184"/>
      <c r="BE169" s="184"/>
      <c r="BF169" s="184"/>
      <c r="BG169" s="184"/>
      <c r="BH169" s="184"/>
      <c r="BI169" s="184"/>
      <c r="BJ169" s="184"/>
      <c r="BK169" s="184"/>
      <c r="BL169" s="184"/>
      <c r="BM169" s="184"/>
      <c r="BN169" s="184"/>
      <c r="BO169" s="184"/>
      <c r="BP169" s="184"/>
      <c r="BQ169" s="184"/>
      <c r="BR169" s="184"/>
      <c r="BS169" s="184"/>
      <c r="BT169" s="184"/>
      <c r="BU169" s="184"/>
      <c r="BV169" s="184"/>
      <c r="BW169" s="184"/>
      <c r="BX169" s="184"/>
      <c r="BY169" s="184"/>
      <c r="BZ169" s="184"/>
      <c r="CA169" s="184"/>
      <c r="CB169" s="184"/>
      <c r="CC169" s="184"/>
      <c r="CD169" s="184"/>
      <c r="CE169" s="184"/>
      <c r="CF169" s="184"/>
      <c r="CG169" s="184"/>
      <c r="CH169" s="184"/>
      <c r="CI169" s="184"/>
      <c r="CJ169" s="184"/>
      <c r="CK169" s="184"/>
      <c r="CL169" s="184"/>
      <c r="CM169" s="184"/>
      <c r="CN169" s="184"/>
      <c r="CO169" s="184"/>
      <c r="CP169" s="184"/>
      <c r="CQ169" s="184"/>
      <c r="CR169" s="184"/>
      <c r="CS169" s="184"/>
      <c r="CT169" s="184"/>
      <c r="CU169" s="184"/>
      <c r="CV169" s="184"/>
      <c r="CW169" s="184"/>
      <c r="CX169" s="184"/>
      <c r="CY169" s="184"/>
      <c r="CZ169" s="184"/>
      <c r="DA169" s="184"/>
      <c r="DB169" s="184"/>
      <c r="DC169" s="184"/>
      <c r="DD169" s="184"/>
      <c r="DE169" s="184"/>
      <c r="DF169" s="184"/>
    </row>
    <row r="170" spans="1:110" ht="19.5" customHeight="1" x14ac:dyDescent="0.3">
      <c r="A170" s="2"/>
      <c r="B170" s="184"/>
      <c r="C170" s="184"/>
      <c r="D170" s="2"/>
      <c r="E170" s="184"/>
      <c r="F170" s="259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2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4"/>
      <c r="AT170" s="184"/>
      <c r="AU170" s="184"/>
      <c r="AV170" s="184"/>
      <c r="AW170" s="184"/>
      <c r="AX170" s="184"/>
      <c r="AY170" s="184"/>
      <c r="AZ170" s="184"/>
      <c r="BA170" s="184"/>
      <c r="BB170" s="184"/>
      <c r="BC170" s="184"/>
      <c r="BD170" s="184"/>
      <c r="BE170" s="184"/>
      <c r="BF170" s="184"/>
      <c r="BG170" s="184"/>
      <c r="BH170" s="184"/>
      <c r="BI170" s="184"/>
      <c r="BJ170" s="184"/>
      <c r="BK170" s="184"/>
      <c r="BL170" s="184"/>
      <c r="BM170" s="184"/>
      <c r="BN170" s="184"/>
      <c r="BO170" s="184"/>
      <c r="BP170" s="184"/>
      <c r="BQ170" s="184"/>
      <c r="BR170" s="184"/>
      <c r="BS170" s="184"/>
      <c r="BT170" s="184"/>
      <c r="BU170" s="184"/>
      <c r="BV170" s="184"/>
      <c r="BW170" s="184"/>
      <c r="BX170" s="184"/>
      <c r="BY170" s="184"/>
      <c r="BZ170" s="184"/>
      <c r="CA170" s="184"/>
      <c r="CB170" s="184"/>
      <c r="CC170" s="184"/>
      <c r="CD170" s="184"/>
      <c r="CE170" s="184"/>
      <c r="CF170" s="184"/>
      <c r="CG170" s="184"/>
      <c r="CH170" s="184"/>
      <c r="CI170" s="184"/>
      <c r="CJ170" s="184"/>
      <c r="CK170" s="184"/>
      <c r="CL170" s="184"/>
      <c r="CM170" s="184"/>
      <c r="CN170" s="184"/>
      <c r="CO170" s="184"/>
      <c r="CP170" s="184"/>
      <c r="CQ170" s="184"/>
      <c r="CR170" s="184"/>
      <c r="CS170" s="184"/>
      <c r="CT170" s="184"/>
      <c r="CU170" s="184"/>
      <c r="CV170" s="184"/>
      <c r="CW170" s="184"/>
      <c r="CX170" s="184"/>
      <c r="CY170" s="184"/>
      <c r="CZ170" s="184"/>
      <c r="DA170" s="184"/>
      <c r="DB170" s="184"/>
      <c r="DC170" s="184"/>
      <c r="DD170" s="184"/>
      <c r="DE170" s="184"/>
      <c r="DF170" s="184"/>
    </row>
    <row r="171" spans="1:110" ht="19.5" customHeight="1" x14ac:dyDescent="0.3">
      <c r="A171" s="2"/>
      <c r="B171" s="184"/>
      <c r="C171" s="184"/>
      <c r="D171" s="2"/>
      <c r="E171" s="184"/>
      <c r="F171" s="259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2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4"/>
      <c r="AT171" s="184"/>
      <c r="AU171" s="184"/>
      <c r="AV171" s="184"/>
      <c r="AW171" s="184"/>
      <c r="AX171" s="184"/>
      <c r="AY171" s="184"/>
      <c r="AZ171" s="184"/>
      <c r="BA171" s="184"/>
      <c r="BB171" s="184"/>
      <c r="BC171" s="184"/>
      <c r="BD171" s="184"/>
      <c r="BE171" s="184"/>
      <c r="BF171" s="184"/>
      <c r="BG171" s="184"/>
      <c r="BH171" s="184"/>
      <c r="BI171" s="184"/>
      <c r="BJ171" s="184"/>
      <c r="BK171" s="184"/>
      <c r="BL171" s="184"/>
      <c r="BM171" s="184"/>
      <c r="BN171" s="184"/>
      <c r="BO171" s="184"/>
      <c r="BP171" s="184"/>
      <c r="BQ171" s="184"/>
      <c r="BR171" s="184"/>
      <c r="BS171" s="184"/>
      <c r="BT171" s="184"/>
      <c r="BU171" s="184"/>
      <c r="BV171" s="184"/>
      <c r="BW171" s="184"/>
      <c r="BX171" s="184"/>
      <c r="BY171" s="184"/>
      <c r="BZ171" s="184"/>
      <c r="CA171" s="184"/>
      <c r="CB171" s="184"/>
      <c r="CC171" s="184"/>
      <c r="CD171" s="184"/>
      <c r="CE171" s="184"/>
      <c r="CF171" s="184"/>
      <c r="CG171" s="184"/>
      <c r="CH171" s="184"/>
      <c r="CI171" s="184"/>
      <c r="CJ171" s="184"/>
      <c r="CK171" s="184"/>
      <c r="CL171" s="184"/>
      <c r="CM171" s="184"/>
      <c r="CN171" s="184"/>
      <c r="CO171" s="184"/>
      <c r="CP171" s="184"/>
      <c r="CQ171" s="184"/>
      <c r="CR171" s="184"/>
      <c r="CS171" s="184"/>
      <c r="CT171" s="184"/>
      <c r="CU171" s="184"/>
      <c r="CV171" s="184"/>
      <c r="CW171" s="184"/>
      <c r="CX171" s="184"/>
      <c r="CY171" s="184"/>
      <c r="CZ171" s="184"/>
      <c r="DA171" s="184"/>
      <c r="DB171" s="184"/>
      <c r="DC171" s="184"/>
      <c r="DD171" s="184"/>
      <c r="DE171" s="184"/>
      <c r="DF171" s="184"/>
    </row>
    <row r="172" spans="1:110" ht="19.5" customHeight="1" x14ac:dyDescent="0.3">
      <c r="A172" s="2"/>
      <c r="B172" s="184"/>
      <c r="C172" s="184"/>
      <c r="D172" s="2"/>
      <c r="E172" s="184"/>
      <c r="F172" s="259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2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184"/>
      <c r="BN172" s="184"/>
      <c r="BO172" s="184"/>
      <c r="BP172" s="184"/>
      <c r="BQ172" s="184"/>
      <c r="BR172" s="184"/>
      <c r="BS172" s="184"/>
      <c r="BT172" s="184"/>
      <c r="BU172" s="184"/>
      <c r="BV172" s="184"/>
      <c r="BW172" s="184"/>
      <c r="BX172" s="184"/>
      <c r="BY172" s="184"/>
      <c r="BZ172" s="184"/>
      <c r="CA172" s="184"/>
      <c r="CB172" s="184"/>
      <c r="CC172" s="184"/>
      <c r="CD172" s="184"/>
      <c r="CE172" s="184"/>
      <c r="CF172" s="184"/>
      <c r="CG172" s="184"/>
      <c r="CH172" s="184"/>
      <c r="CI172" s="184"/>
      <c r="CJ172" s="184"/>
      <c r="CK172" s="184"/>
      <c r="CL172" s="184"/>
      <c r="CM172" s="184"/>
      <c r="CN172" s="184"/>
      <c r="CO172" s="184"/>
      <c r="CP172" s="184"/>
      <c r="CQ172" s="184"/>
      <c r="CR172" s="184"/>
      <c r="CS172" s="184"/>
      <c r="CT172" s="184"/>
      <c r="CU172" s="184"/>
      <c r="CV172" s="184"/>
      <c r="CW172" s="184"/>
      <c r="CX172" s="184"/>
      <c r="CY172" s="184"/>
      <c r="CZ172" s="184"/>
      <c r="DA172" s="184"/>
      <c r="DB172" s="184"/>
      <c r="DC172" s="184"/>
      <c r="DD172" s="184"/>
      <c r="DE172" s="184"/>
      <c r="DF172" s="184"/>
    </row>
    <row r="173" spans="1:110" ht="19.5" customHeight="1" x14ac:dyDescent="0.3">
      <c r="A173" s="2"/>
      <c r="B173" s="184"/>
      <c r="C173" s="184"/>
      <c r="D173" s="2"/>
      <c r="E173" s="184"/>
      <c r="F173" s="259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2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4"/>
      <c r="AT173" s="184"/>
      <c r="AU173" s="184"/>
      <c r="AV173" s="184"/>
      <c r="AW173" s="184"/>
      <c r="AX173" s="184"/>
      <c r="AY173" s="184"/>
      <c r="AZ173" s="184"/>
      <c r="BA173" s="184"/>
      <c r="BB173" s="184"/>
      <c r="BC173" s="184"/>
      <c r="BD173" s="184"/>
      <c r="BE173" s="184"/>
      <c r="BF173" s="184"/>
      <c r="BG173" s="184"/>
      <c r="BH173" s="184"/>
      <c r="BI173" s="184"/>
      <c r="BJ173" s="184"/>
      <c r="BK173" s="184"/>
      <c r="BL173" s="184"/>
      <c r="BM173" s="184"/>
      <c r="BN173" s="184"/>
      <c r="BO173" s="184"/>
      <c r="BP173" s="184"/>
      <c r="BQ173" s="184"/>
      <c r="BR173" s="184"/>
      <c r="BS173" s="184"/>
      <c r="BT173" s="184"/>
      <c r="BU173" s="184"/>
      <c r="BV173" s="184"/>
      <c r="BW173" s="184"/>
      <c r="BX173" s="184"/>
      <c r="BY173" s="184"/>
      <c r="BZ173" s="184"/>
      <c r="CA173" s="184"/>
      <c r="CB173" s="184"/>
      <c r="CC173" s="184"/>
      <c r="CD173" s="184"/>
      <c r="CE173" s="184"/>
      <c r="CF173" s="184"/>
      <c r="CG173" s="184"/>
      <c r="CH173" s="184"/>
      <c r="CI173" s="184"/>
      <c r="CJ173" s="184"/>
      <c r="CK173" s="184"/>
      <c r="CL173" s="184"/>
      <c r="CM173" s="184"/>
      <c r="CN173" s="184"/>
      <c r="CO173" s="184"/>
      <c r="CP173" s="184"/>
      <c r="CQ173" s="184"/>
      <c r="CR173" s="184"/>
      <c r="CS173" s="184"/>
      <c r="CT173" s="184"/>
      <c r="CU173" s="184"/>
      <c r="CV173" s="184"/>
      <c r="CW173" s="184"/>
      <c r="CX173" s="184"/>
      <c r="CY173" s="184"/>
      <c r="CZ173" s="184"/>
      <c r="DA173" s="184"/>
      <c r="DB173" s="184"/>
      <c r="DC173" s="184"/>
      <c r="DD173" s="184"/>
      <c r="DE173" s="184"/>
      <c r="DF173" s="184"/>
    </row>
    <row r="174" spans="1:110" ht="19.5" customHeight="1" x14ac:dyDescent="0.3">
      <c r="A174" s="2"/>
      <c r="B174" s="184"/>
      <c r="C174" s="184"/>
      <c r="D174" s="2"/>
      <c r="E174" s="184"/>
      <c r="F174" s="259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2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4"/>
      <c r="AZ174" s="184"/>
      <c r="BA174" s="184"/>
      <c r="BB174" s="184"/>
      <c r="BC174" s="184"/>
      <c r="BD174" s="184"/>
      <c r="BE174" s="184"/>
      <c r="BF174" s="184"/>
      <c r="BG174" s="184"/>
      <c r="BH174" s="184"/>
      <c r="BI174" s="184"/>
      <c r="BJ174" s="184"/>
      <c r="BK174" s="184"/>
      <c r="BL174" s="184"/>
      <c r="BM174" s="184"/>
      <c r="BN174" s="184"/>
      <c r="BO174" s="184"/>
      <c r="BP174" s="184"/>
      <c r="BQ174" s="184"/>
      <c r="BR174" s="184"/>
      <c r="BS174" s="184"/>
      <c r="BT174" s="184"/>
      <c r="BU174" s="184"/>
      <c r="BV174" s="184"/>
      <c r="BW174" s="184"/>
      <c r="BX174" s="184"/>
      <c r="BY174" s="184"/>
      <c r="BZ174" s="184"/>
      <c r="CA174" s="184"/>
      <c r="CB174" s="184"/>
      <c r="CC174" s="184"/>
      <c r="CD174" s="184"/>
      <c r="CE174" s="184"/>
      <c r="CF174" s="184"/>
      <c r="CG174" s="184"/>
      <c r="CH174" s="184"/>
      <c r="CI174" s="184"/>
      <c r="CJ174" s="184"/>
      <c r="CK174" s="184"/>
      <c r="CL174" s="184"/>
      <c r="CM174" s="184"/>
      <c r="CN174" s="184"/>
      <c r="CO174" s="184"/>
      <c r="CP174" s="184"/>
      <c r="CQ174" s="184"/>
      <c r="CR174" s="184"/>
      <c r="CS174" s="184"/>
      <c r="CT174" s="184"/>
      <c r="CU174" s="184"/>
      <c r="CV174" s="184"/>
      <c r="CW174" s="184"/>
      <c r="CX174" s="184"/>
      <c r="CY174" s="184"/>
      <c r="CZ174" s="184"/>
      <c r="DA174" s="184"/>
      <c r="DB174" s="184"/>
      <c r="DC174" s="184"/>
      <c r="DD174" s="184"/>
      <c r="DE174" s="184"/>
      <c r="DF174" s="184"/>
    </row>
    <row r="175" spans="1:110" ht="19.5" customHeight="1" x14ac:dyDescent="0.3">
      <c r="A175" s="2"/>
      <c r="B175" s="184"/>
      <c r="C175" s="184"/>
      <c r="D175" s="2"/>
      <c r="E175" s="184"/>
      <c r="F175" s="259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2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84"/>
      <c r="AT175" s="184"/>
      <c r="AU175" s="184"/>
      <c r="AV175" s="184"/>
      <c r="AW175" s="184"/>
      <c r="AX175" s="184"/>
      <c r="AY175" s="184"/>
      <c r="AZ175" s="184"/>
      <c r="BA175" s="184"/>
      <c r="BB175" s="184"/>
      <c r="BC175" s="184"/>
      <c r="BD175" s="184"/>
      <c r="BE175" s="184"/>
      <c r="BF175" s="184"/>
      <c r="BG175" s="184"/>
      <c r="BH175" s="184"/>
      <c r="BI175" s="184"/>
      <c r="BJ175" s="184"/>
      <c r="BK175" s="184"/>
      <c r="BL175" s="184"/>
      <c r="BM175" s="184"/>
      <c r="BN175" s="184"/>
      <c r="BO175" s="184"/>
      <c r="BP175" s="184"/>
      <c r="BQ175" s="184"/>
      <c r="BR175" s="184"/>
      <c r="BS175" s="184"/>
      <c r="BT175" s="184"/>
      <c r="BU175" s="184"/>
      <c r="BV175" s="184"/>
      <c r="BW175" s="184"/>
      <c r="BX175" s="184"/>
      <c r="BY175" s="184"/>
      <c r="BZ175" s="184"/>
      <c r="CA175" s="184"/>
      <c r="CB175" s="184"/>
      <c r="CC175" s="184"/>
      <c r="CD175" s="184"/>
      <c r="CE175" s="184"/>
      <c r="CF175" s="184"/>
      <c r="CG175" s="184"/>
      <c r="CH175" s="184"/>
      <c r="CI175" s="184"/>
      <c r="CJ175" s="184"/>
      <c r="CK175" s="184"/>
      <c r="CL175" s="184"/>
      <c r="CM175" s="184"/>
      <c r="CN175" s="184"/>
      <c r="CO175" s="184"/>
      <c r="CP175" s="184"/>
      <c r="CQ175" s="184"/>
      <c r="CR175" s="184"/>
      <c r="CS175" s="184"/>
      <c r="CT175" s="184"/>
      <c r="CU175" s="184"/>
      <c r="CV175" s="184"/>
      <c r="CW175" s="184"/>
      <c r="CX175" s="184"/>
      <c r="CY175" s="184"/>
      <c r="CZ175" s="184"/>
      <c r="DA175" s="184"/>
      <c r="DB175" s="184"/>
      <c r="DC175" s="184"/>
      <c r="DD175" s="184"/>
      <c r="DE175" s="184"/>
      <c r="DF175" s="184"/>
    </row>
    <row r="176" spans="1:110" ht="19.5" customHeight="1" x14ac:dyDescent="0.3">
      <c r="A176" s="2"/>
      <c r="B176" s="184"/>
      <c r="C176" s="184"/>
      <c r="D176" s="2"/>
      <c r="E176" s="184"/>
      <c r="F176" s="259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2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4"/>
      <c r="AT176" s="184"/>
      <c r="AU176" s="184"/>
      <c r="AV176" s="184"/>
      <c r="AW176" s="184"/>
      <c r="AX176" s="184"/>
      <c r="AY176" s="184"/>
      <c r="AZ176" s="184"/>
      <c r="BA176" s="184"/>
      <c r="BB176" s="184"/>
      <c r="BC176" s="184"/>
      <c r="BD176" s="184"/>
      <c r="BE176" s="184"/>
      <c r="BF176" s="184"/>
      <c r="BG176" s="184"/>
      <c r="BH176" s="184"/>
      <c r="BI176" s="184"/>
      <c r="BJ176" s="184"/>
      <c r="BK176" s="184"/>
      <c r="BL176" s="184"/>
      <c r="BM176" s="184"/>
      <c r="BN176" s="184"/>
      <c r="BO176" s="184"/>
      <c r="BP176" s="184"/>
      <c r="BQ176" s="184"/>
      <c r="BR176" s="184"/>
      <c r="BS176" s="184"/>
      <c r="BT176" s="184"/>
      <c r="BU176" s="184"/>
      <c r="BV176" s="184"/>
      <c r="BW176" s="184"/>
      <c r="BX176" s="184"/>
      <c r="BY176" s="184"/>
      <c r="BZ176" s="184"/>
      <c r="CA176" s="184"/>
      <c r="CB176" s="184"/>
      <c r="CC176" s="184"/>
      <c r="CD176" s="184"/>
      <c r="CE176" s="184"/>
      <c r="CF176" s="184"/>
      <c r="CG176" s="184"/>
      <c r="CH176" s="184"/>
      <c r="CI176" s="184"/>
      <c r="CJ176" s="184"/>
      <c r="CK176" s="184"/>
      <c r="CL176" s="184"/>
      <c r="CM176" s="184"/>
      <c r="CN176" s="184"/>
      <c r="CO176" s="184"/>
      <c r="CP176" s="184"/>
      <c r="CQ176" s="184"/>
      <c r="CR176" s="184"/>
      <c r="CS176" s="184"/>
      <c r="CT176" s="184"/>
      <c r="CU176" s="184"/>
      <c r="CV176" s="184"/>
      <c r="CW176" s="184"/>
      <c r="CX176" s="184"/>
      <c r="CY176" s="184"/>
      <c r="CZ176" s="184"/>
      <c r="DA176" s="184"/>
      <c r="DB176" s="184"/>
      <c r="DC176" s="184"/>
      <c r="DD176" s="184"/>
      <c r="DE176" s="184"/>
      <c r="DF176" s="184"/>
    </row>
    <row r="177" spans="1:110" ht="19.5" customHeight="1" x14ac:dyDescent="0.3">
      <c r="A177" s="2"/>
      <c r="B177" s="184"/>
      <c r="C177" s="184"/>
      <c r="D177" s="2"/>
      <c r="E177" s="184"/>
      <c r="F177" s="259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2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84"/>
      <c r="AO177" s="184"/>
      <c r="AP177" s="184"/>
      <c r="AQ177" s="184"/>
      <c r="AR177" s="184"/>
      <c r="AS177" s="184"/>
      <c r="AT177" s="184"/>
      <c r="AU177" s="184"/>
      <c r="AV177" s="184"/>
      <c r="AW177" s="184"/>
      <c r="AX177" s="184"/>
      <c r="AY177" s="184"/>
      <c r="AZ177" s="184"/>
      <c r="BA177" s="184"/>
      <c r="BB177" s="184"/>
      <c r="BC177" s="184"/>
      <c r="BD177" s="184"/>
      <c r="BE177" s="184"/>
      <c r="BF177" s="184"/>
      <c r="BG177" s="184"/>
      <c r="BH177" s="184"/>
      <c r="BI177" s="184"/>
      <c r="BJ177" s="184"/>
      <c r="BK177" s="184"/>
      <c r="BL177" s="184"/>
      <c r="BM177" s="184"/>
      <c r="BN177" s="184"/>
      <c r="BO177" s="184"/>
      <c r="BP177" s="184"/>
      <c r="BQ177" s="184"/>
      <c r="BR177" s="184"/>
      <c r="BS177" s="184"/>
      <c r="BT177" s="184"/>
      <c r="BU177" s="184"/>
      <c r="BV177" s="184"/>
      <c r="BW177" s="184"/>
      <c r="BX177" s="184"/>
      <c r="BY177" s="184"/>
      <c r="BZ177" s="184"/>
      <c r="CA177" s="184"/>
      <c r="CB177" s="184"/>
      <c r="CC177" s="184"/>
      <c r="CD177" s="184"/>
      <c r="CE177" s="184"/>
      <c r="CF177" s="184"/>
      <c r="CG177" s="184"/>
      <c r="CH177" s="184"/>
      <c r="CI177" s="184"/>
      <c r="CJ177" s="184"/>
      <c r="CK177" s="184"/>
      <c r="CL177" s="184"/>
      <c r="CM177" s="184"/>
      <c r="CN177" s="184"/>
      <c r="CO177" s="184"/>
      <c r="CP177" s="184"/>
      <c r="CQ177" s="184"/>
      <c r="CR177" s="184"/>
      <c r="CS177" s="184"/>
      <c r="CT177" s="184"/>
      <c r="CU177" s="184"/>
      <c r="CV177" s="184"/>
      <c r="CW177" s="184"/>
      <c r="CX177" s="184"/>
      <c r="CY177" s="184"/>
      <c r="CZ177" s="184"/>
      <c r="DA177" s="184"/>
      <c r="DB177" s="184"/>
      <c r="DC177" s="184"/>
      <c r="DD177" s="184"/>
      <c r="DE177" s="184"/>
      <c r="DF177" s="184"/>
    </row>
    <row r="178" spans="1:110" ht="19.5" customHeight="1" x14ac:dyDescent="0.3">
      <c r="A178" s="2"/>
      <c r="B178" s="184"/>
      <c r="C178" s="184"/>
      <c r="D178" s="2"/>
      <c r="E178" s="184"/>
      <c r="F178" s="259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2"/>
      <c r="Y178" s="184"/>
      <c r="Z178" s="184"/>
      <c r="AA178" s="184"/>
      <c r="AB178" s="184"/>
      <c r="AC178" s="184"/>
      <c r="AD178" s="184"/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4"/>
      <c r="AO178" s="184"/>
      <c r="AP178" s="184"/>
      <c r="AQ178" s="184"/>
      <c r="AR178" s="184"/>
      <c r="AS178" s="184"/>
      <c r="AT178" s="184"/>
      <c r="AU178" s="184"/>
      <c r="AV178" s="184"/>
      <c r="AW178" s="184"/>
      <c r="AX178" s="184"/>
      <c r="AY178" s="184"/>
      <c r="AZ178" s="184"/>
      <c r="BA178" s="184"/>
      <c r="BB178" s="184"/>
      <c r="BC178" s="184"/>
      <c r="BD178" s="184"/>
      <c r="BE178" s="184"/>
      <c r="BF178" s="184"/>
      <c r="BG178" s="184"/>
      <c r="BH178" s="184"/>
      <c r="BI178" s="184"/>
      <c r="BJ178" s="184"/>
      <c r="BK178" s="184"/>
      <c r="BL178" s="184"/>
      <c r="BM178" s="184"/>
      <c r="BN178" s="184"/>
      <c r="BO178" s="184"/>
      <c r="BP178" s="184"/>
      <c r="BQ178" s="184"/>
      <c r="BR178" s="184"/>
      <c r="BS178" s="184"/>
      <c r="BT178" s="184"/>
      <c r="BU178" s="184"/>
      <c r="BV178" s="184"/>
      <c r="BW178" s="184"/>
      <c r="BX178" s="184"/>
      <c r="BY178" s="184"/>
      <c r="BZ178" s="184"/>
      <c r="CA178" s="184"/>
      <c r="CB178" s="184"/>
      <c r="CC178" s="184"/>
      <c r="CD178" s="184"/>
      <c r="CE178" s="184"/>
      <c r="CF178" s="184"/>
      <c r="CG178" s="184"/>
      <c r="CH178" s="184"/>
      <c r="CI178" s="184"/>
      <c r="CJ178" s="184"/>
      <c r="CK178" s="184"/>
      <c r="CL178" s="184"/>
      <c r="CM178" s="184"/>
      <c r="CN178" s="184"/>
      <c r="CO178" s="184"/>
      <c r="CP178" s="184"/>
      <c r="CQ178" s="184"/>
      <c r="CR178" s="184"/>
      <c r="CS178" s="184"/>
      <c r="CT178" s="184"/>
      <c r="CU178" s="184"/>
      <c r="CV178" s="184"/>
      <c r="CW178" s="184"/>
      <c r="CX178" s="184"/>
      <c r="CY178" s="184"/>
      <c r="CZ178" s="184"/>
      <c r="DA178" s="184"/>
      <c r="DB178" s="184"/>
      <c r="DC178" s="184"/>
      <c r="DD178" s="184"/>
      <c r="DE178" s="184"/>
      <c r="DF178" s="184"/>
    </row>
    <row r="179" spans="1:110" ht="19.5" customHeight="1" x14ac:dyDescent="0.3">
      <c r="A179" s="2"/>
      <c r="B179" s="184"/>
      <c r="C179" s="184"/>
      <c r="D179" s="2"/>
      <c r="E179" s="184"/>
      <c r="F179" s="259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2"/>
      <c r="Y179" s="184"/>
      <c r="Z179" s="184"/>
      <c r="AA179" s="184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  <c r="AO179" s="184"/>
      <c r="AP179" s="184"/>
      <c r="AQ179" s="184"/>
      <c r="AR179" s="184"/>
      <c r="AS179" s="184"/>
      <c r="AT179" s="184"/>
      <c r="AU179" s="184"/>
      <c r="AV179" s="184"/>
      <c r="AW179" s="184"/>
      <c r="AX179" s="184"/>
      <c r="AY179" s="184"/>
      <c r="AZ179" s="184"/>
      <c r="BA179" s="184"/>
      <c r="BB179" s="184"/>
      <c r="BC179" s="184"/>
      <c r="BD179" s="184"/>
      <c r="BE179" s="184"/>
      <c r="BF179" s="184"/>
      <c r="BG179" s="184"/>
      <c r="BH179" s="184"/>
      <c r="BI179" s="184"/>
      <c r="BJ179" s="184"/>
      <c r="BK179" s="184"/>
      <c r="BL179" s="184"/>
      <c r="BM179" s="184"/>
      <c r="BN179" s="184"/>
      <c r="BO179" s="184"/>
      <c r="BP179" s="184"/>
      <c r="BQ179" s="184"/>
      <c r="BR179" s="184"/>
      <c r="BS179" s="184"/>
      <c r="BT179" s="184"/>
      <c r="BU179" s="184"/>
      <c r="BV179" s="184"/>
      <c r="BW179" s="184"/>
      <c r="BX179" s="184"/>
      <c r="BY179" s="184"/>
      <c r="BZ179" s="184"/>
      <c r="CA179" s="184"/>
      <c r="CB179" s="184"/>
      <c r="CC179" s="184"/>
      <c r="CD179" s="184"/>
      <c r="CE179" s="184"/>
      <c r="CF179" s="184"/>
      <c r="CG179" s="184"/>
      <c r="CH179" s="184"/>
      <c r="CI179" s="184"/>
      <c r="CJ179" s="184"/>
      <c r="CK179" s="184"/>
      <c r="CL179" s="184"/>
      <c r="CM179" s="184"/>
      <c r="CN179" s="184"/>
      <c r="CO179" s="184"/>
      <c r="CP179" s="184"/>
      <c r="CQ179" s="184"/>
      <c r="CR179" s="184"/>
      <c r="CS179" s="184"/>
      <c r="CT179" s="184"/>
      <c r="CU179" s="184"/>
      <c r="CV179" s="184"/>
      <c r="CW179" s="184"/>
      <c r="CX179" s="184"/>
      <c r="CY179" s="184"/>
      <c r="CZ179" s="184"/>
      <c r="DA179" s="184"/>
      <c r="DB179" s="184"/>
      <c r="DC179" s="184"/>
      <c r="DD179" s="184"/>
      <c r="DE179" s="184"/>
      <c r="DF179" s="184"/>
    </row>
    <row r="180" spans="1:110" ht="19.5" customHeight="1" x14ac:dyDescent="0.3">
      <c r="A180" s="2"/>
      <c r="B180" s="184"/>
      <c r="C180" s="184"/>
      <c r="D180" s="2"/>
      <c r="E180" s="184"/>
      <c r="F180" s="259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2"/>
      <c r="Y180" s="184"/>
      <c r="Z180" s="184"/>
      <c r="AA180" s="184"/>
      <c r="AB180" s="184"/>
      <c r="AC180" s="184"/>
      <c r="AD180" s="184"/>
      <c r="AE180" s="184"/>
      <c r="AF180" s="184"/>
      <c r="AG180" s="184"/>
      <c r="AH180" s="184"/>
      <c r="AI180" s="184"/>
      <c r="AJ180" s="184"/>
      <c r="AK180" s="184"/>
      <c r="AL180" s="184"/>
      <c r="AM180" s="184"/>
      <c r="AN180" s="184"/>
      <c r="AO180" s="184"/>
      <c r="AP180" s="184"/>
      <c r="AQ180" s="184"/>
      <c r="AR180" s="184"/>
      <c r="AS180" s="184"/>
      <c r="AT180" s="184"/>
      <c r="AU180" s="184"/>
      <c r="AV180" s="184"/>
      <c r="AW180" s="184"/>
      <c r="AX180" s="184"/>
      <c r="AY180" s="184"/>
      <c r="AZ180" s="184"/>
      <c r="BA180" s="184"/>
      <c r="BB180" s="184"/>
      <c r="BC180" s="184"/>
      <c r="BD180" s="184"/>
      <c r="BE180" s="184"/>
      <c r="BF180" s="184"/>
      <c r="BG180" s="184"/>
      <c r="BH180" s="184"/>
      <c r="BI180" s="184"/>
      <c r="BJ180" s="184"/>
      <c r="BK180" s="184"/>
      <c r="BL180" s="184"/>
      <c r="BM180" s="184"/>
      <c r="BN180" s="184"/>
      <c r="BO180" s="184"/>
      <c r="BP180" s="184"/>
      <c r="BQ180" s="184"/>
      <c r="BR180" s="184"/>
      <c r="BS180" s="184"/>
      <c r="BT180" s="184"/>
      <c r="BU180" s="184"/>
      <c r="BV180" s="184"/>
      <c r="BW180" s="184"/>
      <c r="BX180" s="184"/>
      <c r="BY180" s="184"/>
      <c r="BZ180" s="184"/>
      <c r="CA180" s="184"/>
      <c r="CB180" s="184"/>
      <c r="CC180" s="184"/>
      <c r="CD180" s="184"/>
      <c r="CE180" s="184"/>
      <c r="CF180" s="184"/>
      <c r="CG180" s="184"/>
      <c r="CH180" s="184"/>
      <c r="CI180" s="184"/>
      <c r="CJ180" s="184"/>
      <c r="CK180" s="184"/>
      <c r="CL180" s="184"/>
      <c r="CM180" s="184"/>
      <c r="CN180" s="184"/>
      <c r="CO180" s="184"/>
      <c r="CP180" s="184"/>
      <c r="CQ180" s="184"/>
      <c r="CR180" s="184"/>
      <c r="CS180" s="184"/>
      <c r="CT180" s="184"/>
      <c r="CU180" s="184"/>
      <c r="CV180" s="184"/>
      <c r="CW180" s="184"/>
      <c r="CX180" s="184"/>
      <c r="CY180" s="184"/>
      <c r="CZ180" s="184"/>
      <c r="DA180" s="184"/>
      <c r="DB180" s="184"/>
      <c r="DC180" s="184"/>
      <c r="DD180" s="184"/>
      <c r="DE180" s="184"/>
      <c r="DF180" s="184"/>
    </row>
    <row r="181" spans="1:110" ht="19.5" customHeight="1" x14ac:dyDescent="0.3">
      <c r="A181" s="2"/>
      <c r="B181" s="184"/>
      <c r="C181" s="184"/>
      <c r="D181" s="2"/>
      <c r="E181" s="184"/>
      <c r="F181" s="259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2"/>
      <c r="Y181" s="184"/>
      <c r="Z181" s="184"/>
      <c r="AA181" s="184"/>
      <c r="AB181" s="184"/>
      <c r="AC181" s="184"/>
      <c r="AD181" s="184"/>
      <c r="AE181" s="184"/>
      <c r="AF181" s="184"/>
      <c r="AG181" s="184"/>
      <c r="AH181" s="184"/>
      <c r="AI181" s="184"/>
      <c r="AJ181" s="184"/>
      <c r="AK181" s="184"/>
      <c r="AL181" s="184"/>
      <c r="AM181" s="184"/>
      <c r="AN181" s="184"/>
      <c r="AO181" s="184"/>
      <c r="AP181" s="184"/>
      <c r="AQ181" s="184"/>
      <c r="AR181" s="184"/>
      <c r="AS181" s="184"/>
      <c r="AT181" s="184"/>
      <c r="AU181" s="184"/>
      <c r="AV181" s="184"/>
      <c r="AW181" s="184"/>
      <c r="AX181" s="184"/>
      <c r="AY181" s="184"/>
      <c r="AZ181" s="184"/>
      <c r="BA181" s="184"/>
      <c r="BB181" s="184"/>
      <c r="BC181" s="184"/>
      <c r="BD181" s="184"/>
      <c r="BE181" s="184"/>
      <c r="BF181" s="184"/>
      <c r="BG181" s="184"/>
      <c r="BH181" s="184"/>
      <c r="BI181" s="184"/>
      <c r="BJ181" s="184"/>
      <c r="BK181" s="184"/>
      <c r="BL181" s="184"/>
      <c r="BM181" s="184"/>
      <c r="BN181" s="184"/>
      <c r="BO181" s="184"/>
      <c r="BP181" s="184"/>
      <c r="BQ181" s="184"/>
      <c r="BR181" s="184"/>
      <c r="BS181" s="184"/>
      <c r="BT181" s="184"/>
      <c r="BU181" s="184"/>
      <c r="BV181" s="184"/>
      <c r="BW181" s="184"/>
      <c r="BX181" s="184"/>
      <c r="BY181" s="184"/>
      <c r="BZ181" s="184"/>
      <c r="CA181" s="184"/>
      <c r="CB181" s="184"/>
      <c r="CC181" s="184"/>
      <c r="CD181" s="184"/>
      <c r="CE181" s="184"/>
      <c r="CF181" s="184"/>
      <c r="CG181" s="184"/>
      <c r="CH181" s="184"/>
      <c r="CI181" s="184"/>
      <c r="CJ181" s="184"/>
      <c r="CK181" s="184"/>
      <c r="CL181" s="184"/>
      <c r="CM181" s="184"/>
      <c r="CN181" s="184"/>
      <c r="CO181" s="184"/>
      <c r="CP181" s="184"/>
      <c r="CQ181" s="184"/>
      <c r="CR181" s="184"/>
      <c r="CS181" s="184"/>
      <c r="CT181" s="184"/>
      <c r="CU181" s="184"/>
      <c r="CV181" s="184"/>
      <c r="CW181" s="184"/>
      <c r="CX181" s="184"/>
      <c r="CY181" s="184"/>
      <c r="CZ181" s="184"/>
      <c r="DA181" s="184"/>
      <c r="DB181" s="184"/>
      <c r="DC181" s="184"/>
      <c r="DD181" s="184"/>
      <c r="DE181" s="184"/>
      <c r="DF181" s="184"/>
    </row>
    <row r="182" spans="1:110" ht="19.5" customHeight="1" x14ac:dyDescent="0.3">
      <c r="A182" s="2"/>
      <c r="B182" s="184"/>
      <c r="C182" s="184"/>
      <c r="D182" s="2"/>
      <c r="E182" s="184"/>
      <c r="F182" s="259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2"/>
      <c r="Y182" s="184"/>
      <c r="Z182" s="184"/>
      <c r="AA182" s="184"/>
      <c r="AB182" s="184"/>
      <c r="AC182" s="184"/>
      <c r="AD182" s="184"/>
      <c r="AE182" s="184"/>
      <c r="AF182" s="184"/>
      <c r="AG182" s="184"/>
      <c r="AH182" s="184"/>
      <c r="AI182" s="184"/>
      <c r="AJ182" s="184"/>
      <c r="AK182" s="184"/>
      <c r="AL182" s="184"/>
      <c r="AM182" s="184"/>
      <c r="AN182" s="184"/>
      <c r="AO182" s="184"/>
      <c r="AP182" s="184"/>
      <c r="AQ182" s="184"/>
      <c r="AR182" s="184"/>
      <c r="AS182" s="184"/>
      <c r="AT182" s="184"/>
      <c r="AU182" s="184"/>
      <c r="AV182" s="184"/>
      <c r="AW182" s="184"/>
      <c r="AX182" s="184"/>
      <c r="AY182" s="184"/>
      <c r="AZ182" s="184"/>
      <c r="BA182" s="184"/>
      <c r="BB182" s="184"/>
      <c r="BC182" s="184"/>
      <c r="BD182" s="184"/>
      <c r="BE182" s="184"/>
      <c r="BF182" s="184"/>
      <c r="BG182" s="184"/>
      <c r="BH182" s="184"/>
      <c r="BI182" s="184"/>
      <c r="BJ182" s="184"/>
      <c r="BK182" s="184"/>
      <c r="BL182" s="184"/>
      <c r="BM182" s="184"/>
      <c r="BN182" s="184"/>
      <c r="BO182" s="184"/>
      <c r="BP182" s="184"/>
      <c r="BQ182" s="184"/>
      <c r="BR182" s="184"/>
      <c r="BS182" s="184"/>
      <c r="BT182" s="184"/>
      <c r="BU182" s="184"/>
      <c r="BV182" s="184"/>
      <c r="BW182" s="184"/>
      <c r="BX182" s="184"/>
      <c r="BY182" s="184"/>
      <c r="BZ182" s="184"/>
      <c r="CA182" s="184"/>
      <c r="CB182" s="184"/>
      <c r="CC182" s="184"/>
      <c r="CD182" s="184"/>
      <c r="CE182" s="184"/>
      <c r="CF182" s="184"/>
      <c r="CG182" s="184"/>
      <c r="CH182" s="184"/>
      <c r="CI182" s="184"/>
      <c r="CJ182" s="184"/>
      <c r="CK182" s="184"/>
      <c r="CL182" s="184"/>
      <c r="CM182" s="184"/>
      <c r="CN182" s="184"/>
      <c r="CO182" s="184"/>
      <c r="CP182" s="184"/>
      <c r="CQ182" s="184"/>
      <c r="CR182" s="184"/>
      <c r="CS182" s="184"/>
      <c r="CT182" s="184"/>
      <c r="CU182" s="184"/>
      <c r="CV182" s="184"/>
      <c r="CW182" s="184"/>
      <c r="CX182" s="184"/>
      <c r="CY182" s="184"/>
      <c r="CZ182" s="184"/>
      <c r="DA182" s="184"/>
      <c r="DB182" s="184"/>
      <c r="DC182" s="184"/>
      <c r="DD182" s="184"/>
      <c r="DE182" s="184"/>
      <c r="DF182" s="184"/>
    </row>
    <row r="183" spans="1:110" ht="19.5" customHeight="1" x14ac:dyDescent="0.3">
      <c r="A183" s="2"/>
      <c r="B183" s="184"/>
      <c r="C183" s="184"/>
      <c r="D183" s="2"/>
      <c r="E183" s="184"/>
      <c r="F183" s="259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2"/>
      <c r="Y183" s="184"/>
      <c r="Z183" s="184"/>
      <c r="AA183" s="184"/>
      <c r="AB183" s="184"/>
      <c r="AC183" s="184"/>
      <c r="AD183" s="184"/>
      <c r="AE183" s="184"/>
      <c r="AF183" s="184"/>
      <c r="AG183" s="184"/>
      <c r="AH183" s="184"/>
      <c r="AI183" s="184"/>
      <c r="AJ183" s="184"/>
      <c r="AK183" s="184"/>
      <c r="AL183" s="184"/>
      <c r="AM183" s="184"/>
      <c r="AN183" s="184"/>
      <c r="AO183" s="184"/>
      <c r="AP183" s="184"/>
      <c r="AQ183" s="184"/>
      <c r="AR183" s="184"/>
      <c r="AS183" s="184"/>
      <c r="AT183" s="184"/>
      <c r="AU183" s="184"/>
      <c r="AV183" s="184"/>
      <c r="AW183" s="184"/>
      <c r="AX183" s="184"/>
      <c r="AY183" s="184"/>
      <c r="AZ183" s="184"/>
      <c r="BA183" s="184"/>
      <c r="BB183" s="184"/>
      <c r="BC183" s="184"/>
      <c r="BD183" s="184"/>
      <c r="BE183" s="184"/>
      <c r="BF183" s="184"/>
      <c r="BG183" s="184"/>
      <c r="BH183" s="184"/>
      <c r="BI183" s="184"/>
      <c r="BJ183" s="184"/>
      <c r="BK183" s="184"/>
      <c r="BL183" s="184"/>
      <c r="BM183" s="184"/>
      <c r="BN183" s="184"/>
      <c r="BO183" s="184"/>
      <c r="BP183" s="184"/>
      <c r="BQ183" s="184"/>
      <c r="BR183" s="184"/>
      <c r="BS183" s="184"/>
      <c r="BT183" s="184"/>
      <c r="BU183" s="184"/>
      <c r="BV183" s="184"/>
      <c r="BW183" s="184"/>
      <c r="BX183" s="184"/>
      <c r="BY183" s="184"/>
      <c r="BZ183" s="184"/>
      <c r="CA183" s="184"/>
      <c r="CB183" s="184"/>
      <c r="CC183" s="184"/>
      <c r="CD183" s="184"/>
      <c r="CE183" s="184"/>
      <c r="CF183" s="184"/>
      <c r="CG183" s="184"/>
      <c r="CH183" s="184"/>
      <c r="CI183" s="184"/>
      <c r="CJ183" s="184"/>
      <c r="CK183" s="184"/>
      <c r="CL183" s="184"/>
      <c r="CM183" s="184"/>
      <c r="CN183" s="184"/>
      <c r="CO183" s="184"/>
      <c r="CP183" s="184"/>
      <c r="CQ183" s="184"/>
      <c r="CR183" s="184"/>
      <c r="CS183" s="184"/>
      <c r="CT183" s="184"/>
      <c r="CU183" s="184"/>
      <c r="CV183" s="184"/>
      <c r="CW183" s="184"/>
      <c r="CX183" s="184"/>
      <c r="CY183" s="184"/>
      <c r="CZ183" s="184"/>
      <c r="DA183" s="184"/>
      <c r="DB183" s="184"/>
      <c r="DC183" s="184"/>
      <c r="DD183" s="184"/>
      <c r="DE183" s="184"/>
      <c r="DF183" s="184"/>
    </row>
    <row r="184" spans="1:110" ht="19.5" customHeight="1" x14ac:dyDescent="0.3">
      <c r="A184" s="2"/>
      <c r="B184" s="184"/>
      <c r="C184" s="184"/>
      <c r="D184" s="2"/>
      <c r="E184" s="184"/>
      <c r="F184" s="259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2"/>
      <c r="Y184" s="184"/>
      <c r="Z184" s="184"/>
      <c r="AA184" s="184"/>
      <c r="AB184" s="184"/>
      <c r="AC184" s="184"/>
      <c r="AD184" s="184"/>
      <c r="AE184" s="184"/>
      <c r="AF184" s="184"/>
      <c r="AG184" s="184"/>
      <c r="AH184" s="184"/>
      <c r="AI184" s="184"/>
      <c r="AJ184" s="184"/>
      <c r="AK184" s="184"/>
      <c r="AL184" s="184"/>
      <c r="AM184" s="184"/>
      <c r="AN184" s="184"/>
      <c r="AO184" s="184"/>
      <c r="AP184" s="184"/>
      <c r="AQ184" s="184"/>
      <c r="AR184" s="184"/>
      <c r="AS184" s="184"/>
      <c r="AT184" s="184"/>
      <c r="AU184" s="184"/>
      <c r="AV184" s="184"/>
      <c r="AW184" s="184"/>
      <c r="AX184" s="184"/>
      <c r="AY184" s="184"/>
      <c r="AZ184" s="184"/>
      <c r="BA184" s="184"/>
      <c r="BB184" s="184"/>
      <c r="BC184" s="184"/>
      <c r="BD184" s="184"/>
      <c r="BE184" s="184"/>
      <c r="BF184" s="184"/>
      <c r="BG184" s="184"/>
      <c r="BH184" s="184"/>
      <c r="BI184" s="184"/>
      <c r="BJ184" s="184"/>
      <c r="BK184" s="184"/>
      <c r="BL184" s="184"/>
      <c r="BM184" s="184"/>
      <c r="BN184" s="184"/>
      <c r="BO184" s="184"/>
      <c r="BP184" s="184"/>
      <c r="BQ184" s="184"/>
      <c r="BR184" s="184"/>
      <c r="BS184" s="184"/>
      <c r="BT184" s="184"/>
      <c r="BU184" s="184"/>
      <c r="BV184" s="184"/>
      <c r="BW184" s="184"/>
      <c r="BX184" s="184"/>
      <c r="BY184" s="184"/>
      <c r="BZ184" s="184"/>
      <c r="CA184" s="184"/>
      <c r="CB184" s="184"/>
      <c r="CC184" s="184"/>
      <c r="CD184" s="184"/>
      <c r="CE184" s="184"/>
      <c r="CF184" s="184"/>
      <c r="CG184" s="184"/>
      <c r="CH184" s="184"/>
      <c r="CI184" s="184"/>
      <c r="CJ184" s="184"/>
      <c r="CK184" s="184"/>
      <c r="CL184" s="184"/>
      <c r="CM184" s="184"/>
      <c r="CN184" s="184"/>
      <c r="CO184" s="184"/>
      <c r="CP184" s="184"/>
      <c r="CQ184" s="184"/>
      <c r="CR184" s="184"/>
      <c r="CS184" s="184"/>
      <c r="CT184" s="184"/>
      <c r="CU184" s="184"/>
      <c r="CV184" s="184"/>
      <c r="CW184" s="184"/>
      <c r="CX184" s="184"/>
      <c r="CY184" s="184"/>
      <c r="CZ184" s="184"/>
      <c r="DA184" s="184"/>
      <c r="DB184" s="184"/>
      <c r="DC184" s="184"/>
      <c r="DD184" s="184"/>
      <c r="DE184" s="184"/>
      <c r="DF184" s="184"/>
    </row>
    <row r="185" spans="1:110" ht="19.5" customHeight="1" x14ac:dyDescent="0.3">
      <c r="A185" s="2"/>
      <c r="B185" s="184"/>
      <c r="C185" s="184"/>
      <c r="D185" s="2"/>
      <c r="E185" s="184"/>
      <c r="F185" s="259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2"/>
      <c r="Y185" s="184"/>
      <c r="Z185" s="184"/>
      <c r="AA185" s="184"/>
      <c r="AB185" s="184"/>
      <c r="AC185" s="184"/>
      <c r="AD185" s="184"/>
      <c r="AE185" s="184"/>
      <c r="AF185" s="184"/>
      <c r="AG185" s="184"/>
      <c r="AH185" s="184"/>
      <c r="AI185" s="184"/>
      <c r="AJ185" s="184"/>
      <c r="AK185" s="184"/>
      <c r="AL185" s="184"/>
      <c r="AM185" s="184"/>
      <c r="AN185" s="184"/>
      <c r="AO185" s="184"/>
      <c r="AP185" s="184"/>
      <c r="AQ185" s="184"/>
      <c r="AR185" s="184"/>
      <c r="AS185" s="184"/>
      <c r="AT185" s="184"/>
      <c r="AU185" s="184"/>
      <c r="AV185" s="184"/>
      <c r="AW185" s="184"/>
      <c r="AX185" s="184"/>
      <c r="AY185" s="184"/>
      <c r="AZ185" s="184"/>
      <c r="BA185" s="184"/>
      <c r="BB185" s="184"/>
      <c r="BC185" s="184"/>
      <c r="BD185" s="184"/>
      <c r="BE185" s="184"/>
      <c r="BF185" s="184"/>
      <c r="BG185" s="184"/>
      <c r="BH185" s="184"/>
      <c r="BI185" s="184"/>
      <c r="BJ185" s="184"/>
      <c r="BK185" s="184"/>
      <c r="BL185" s="184"/>
      <c r="BM185" s="184"/>
      <c r="BN185" s="184"/>
      <c r="BO185" s="184"/>
      <c r="BP185" s="184"/>
      <c r="BQ185" s="184"/>
      <c r="BR185" s="184"/>
      <c r="BS185" s="184"/>
      <c r="BT185" s="184"/>
      <c r="BU185" s="184"/>
      <c r="BV185" s="184"/>
      <c r="BW185" s="184"/>
      <c r="BX185" s="184"/>
      <c r="BY185" s="184"/>
      <c r="BZ185" s="184"/>
      <c r="CA185" s="184"/>
      <c r="CB185" s="184"/>
      <c r="CC185" s="184"/>
      <c r="CD185" s="184"/>
      <c r="CE185" s="184"/>
      <c r="CF185" s="184"/>
      <c r="CG185" s="184"/>
      <c r="CH185" s="184"/>
      <c r="CI185" s="184"/>
      <c r="CJ185" s="184"/>
      <c r="CK185" s="184"/>
      <c r="CL185" s="184"/>
      <c r="CM185" s="184"/>
      <c r="CN185" s="184"/>
      <c r="CO185" s="184"/>
      <c r="CP185" s="184"/>
      <c r="CQ185" s="184"/>
      <c r="CR185" s="184"/>
      <c r="CS185" s="184"/>
      <c r="CT185" s="184"/>
      <c r="CU185" s="184"/>
      <c r="CV185" s="184"/>
      <c r="CW185" s="184"/>
      <c r="CX185" s="184"/>
      <c r="CY185" s="184"/>
      <c r="CZ185" s="184"/>
      <c r="DA185" s="184"/>
      <c r="DB185" s="184"/>
      <c r="DC185" s="184"/>
      <c r="DD185" s="184"/>
      <c r="DE185" s="184"/>
      <c r="DF185" s="184"/>
    </row>
    <row r="186" spans="1:110" ht="19.5" customHeight="1" x14ac:dyDescent="0.3">
      <c r="A186" s="2"/>
      <c r="B186" s="184"/>
      <c r="C186" s="184"/>
      <c r="D186" s="2"/>
      <c r="E186" s="184"/>
      <c r="F186" s="259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2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  <c r="AI186" s="184"/>
      <c r="AJ186" s="184"/>
      <c r="AK186" s="184"/>
      <c r="AL186" s="184"/>
      <c r="AM186" s="184"/>
      <c r="AN186" s="184"/>
      <c r="AO186" s="184"/>
      <c r="AP186" s="184"/>
      <c r="AQ186" s="184"/>
      <c r="AR186" s="184"/>
      <c r="AS186" s="184"/>
      <c r="AT186" s="184"/>
      <c r="AU186" s="184"/>
      <c r="AV186" s="184"/>
      <c r="AW186" s="184"/>
      <c r="AX186" s="184"/>
      <c r="AY186" s="184"/>
      <c r="AZ186" s="184"/>
      <c r="BA186" s="184"/>
      <c r="BB186" s="184"/>
      <c r="BC186" s="184"/>
      <c r="BD186" s="184"/>
      <c r="BE186" s="184"/>
      <c r="BF186" s="184"/>
      <c r="BG186" s="184"/>
      <c r="BH186" s="184"/>
      <c r="BI186" s="184"/>
      <c r="BJ186" s="184"/>
      <c r="BK186" s="184"/>
      <c r="BL186" s="184"/>
      <c r="BM186" s="184"/>
      <c r="BN186" s="184"/>
      <c r="BO186" s="184"/>
      <c r="BP186" s="184"/>
      <c r="BQ186" s="184"/>
      <c r="BR186" s="184"/>
      <c r="BS186" s="184"/>
      <c r="BT186" s="184"/>
      <c r="BU186" s="184"/>
      <c r="BV186" s="184"/>
      <c r="BW186" s="184"/>
      <c r="BX186" s="184"/>
      <c r="BY186" s="184"/>
      <c r="BZ186" s="184"/>
      <c r="CA186" s="184"/>
      <c r="CB186" s="184"/>
      <c r="CC186" s="184"/>
      <c r="CD186" s="184"/>
      <c r="CE186" s="184"/>
      <c r="CF186" s="184"/>
      <c r="CG186" s="184"/>
      <c r="CH186" s="184"/>
      <c r="CI186" s="184"/>
      <c r="CJ186" s="184"/>
      <c r="CK186" s="184"/>
      <c r="CL186" s="184"/>
      <c r="CM186" s="184"/>
      <c r="CN186" s="184"/>
      <c r="CO186" s="184"/>
      <c r="CP186" s="184"/>
      <c r="CQ186" s="184"/>
      <c r="CR186" s="184"/>
      <c r="CS186" s="184"/>
      <c r="CT186" s="184"/>
      <c r="CU186" s="184"/>
      <c r="CV186" s="184"/>
      <c r="CW186" s="184"/>
      <c r="CX186" s="184"/>
      <c r="CY186" s="184"/>
      <c r="CZ186" s="184"/>
      <c r="DA186" s="184"/>
      <c r="DB186" s="184"/>
      <c r="DC186" s="184"/>
      <c r="DD186" s="184"/>
      <c r="DE186" s="184"/>
      <c r="DF186" s="184"/>
    </row>
    <row r="187" spans="1:110" ht="19.5" customHeight="1" x14ac:dyDescent="0.3">
      <c r="A187" s="2"/>
      <c r="B187" s="184"/>
      <c r="C187" s="184"/>
      <c r="D187" s="2"/>
      <c r="E187" s="184"/>
      <c r="F187" s="259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2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  <c r="AO187" s="184"/>
      <c r="AP187" s="184"/>
      <c r="AQ187" s="184"/>
      <c r="AR187" s="184"/>
      <c r="AS187" s="184"/>
      <c r="AT187" s="184"/>
      <c r="AU187" s="184"/>
      <c r="AV187" s="184"/>
      <c r="AW187" s="184"/>
      <c r="AX187" s="184"/>
      <c r="AY187" s="184"/>
      <c r="AZ187" s="184"/>
      <c r="BA187" s="184"/>
      <c r="BB187" s="184"/>
      <c r="BC187" s="184"/>
      <c r="BD187" s="184"/>
      <c r="BE187" s="184"/>
      <c r="BF187" s="184"/>
      <c r="BG187" s="184"/>
      <c r="BH187" s="184"/>
      <c r="BI187" s="184"/>
      <c r="BJ187" s="184"/>
      <c r="BK187" s="184"/>
      <c r="BL187" s="184"/>
      <c r="BM187" s="184"/>
      <c r="BN187" s="184"/>
      <c r="BO187" s="184"/>
      <c r="BP187" s="184"/>
      <c r="BQ187" s="184"/>
      <c r="BR187" s="184"/>
      <c r="BS187" s="184"/>
      <c r="BT187" s="184"/>
      <c r="BU187" s="184"/>
      <c r="BV187" s="184"/>
      <c r="BW187" s="184"/>
      <c r="BX187" s="184"/>
      <c r="BY187" s="184"/>
      <c r="BZ187" s="184"/>
      <c r="CA187" s="184"/>
      <c r="CB187" s="184"/>
      <c r="CC187" s="184"/>
      <c r="CD187" s="184"/>
      <c r="CE187" s="184"/>
      <c r="CF187" s="184"/>
      <c r="CG187" s="184"/>
      <c r="CH187" s="184"/>
      <c r="CI187" s="184"/>
      <c r="CJ187" s="184"/>
      <c r="CK187" s="184"/>
      <c r="CL187" s="184"/>
      <c r="CM187" s="184"/>
      <c r="CN187" s="184"/>
      <c r="CO187" s="184"/>
      <c r="CP187" s="184"/>
      <c r="CQ187" s="184"/>
      <c r="CR187" s="184"/>
      <c r="CS187" s="184"/>
      <c r="CT187" s="184"/>
      <c r="CU187" s="184"/>
      <c r="CV187" s="184"/>
      <c r="CW187" s="184"/>
      <c r="CX187" s="184"/>
      <c r="CY187" s="184"/>
      <c r="CZ187" s="184"/>
      <c r="DA187" s="184"/>
      <c r="DB187" s="184"/>
      <c r="DC187" s="184"/>
      <c r="DD187" s="184"/>
      <c r="DE187" s="184"/>
      <c r="DF187" s="184"/>
    </row>
    <row r="188" spans="1:110" ht="19.5" customHeight="1" x14ac:dyDescent="0.3">
      <c r="A188" s="2"/>
      <c r="B188" s="184"/>
      <c r="C188" s="184"/>
      <c r="D188" s="2"/>
      <c r="E188" s="184"/>
      <c r="F188" s="259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2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4"/>
      <c r="AT188" s="184"/>
      <c r="AU188" s="184"/>
      <c r="AV188" s="184"/>
      <c r="AW188" s="184"/>
      <c r="AX188" s="184"/>
      <c r="AY188" s="184"/>
      <c r="AZ188" s="184"/>
      <c r="BA188" s="184"/>
      <c r="BB188" s="184"/>
      <c r="BC188" s="184"/>
      <c r="BD188" s="184"/>
      <c r="BE188" s="184"/>
      <c r="BF188" s="184"/>
      <c r="BG188" s="184"/>
      <c r="BH188" s="184"/>
      <c r="BI188" s="184"/>
      <c r="BJ188" s="184"/>
      <c r="BK188" s="184"/>
      <c r="BL188" s="184"/>
      <c r="BM188" s="184"/>
      <c r="BN188" s="184"/>
      <c r="BO188" s="184"/>
      <c r="BP188" s="184"/>
      <c r="BQ188" s="184"/>
      <c r="BR188" s="184"/>
      <c r="BS188" s="184"/>
      <c r="BT188" s="184"/>
      <c r="BU188" s="184"/>
      <c r="BV188" s="184"/>
      <c r="BW188" s="184"/>
      <c r="BX188" s="184"/>
      <c r="BY188" s="184"/>
      <c r="BZ188" s="184"/>
      <c r="CA188" s="184"/>
      <c r="CB188" s="184"/>
      <c r="CC188" s="184"/>
      <c r="CD188" s="184"/>
      <c r="CE188" s="184"/>
      <c r="CF188" s="184"/>
      <c r="CG188" s="184"/>
      <c r="CH188" s="184"/>
      <c r="CI188" s="184"/>
      <c r="CJ188" s="184"/>
      <c r="CK188" s="184"/>
      <c r="CL188" s="184"/>
      <c r="CM188" s="184"/>
      <c r="CN188" s="184"/>
      <c r="CO188" s="184"/>
      <c r="CP188" s="184"/>
      <c r="CQ188" s="184"/>
      <c r="CR188" s="184"/>
      <c r="CS188" s="184"/>
      <c r="CT188" s="184"/>
      <c r="CU188" s="184"/>
      <c r="CV188" s="184"/>
      <c r="CW188" s="184"/>
      <c r="CX188" s="184"/>
      <c r="CY188" s="184"/>
      <c r="CZ188" s="184"/>
      <c r="DA188" s="184"/>
      <c r="DB188" s="184"/>
      <c r="DC188" s="184"/>
      <c r="DD188" s="184"/>
      <c r="DE188" s="184"/>
      <c r="DF188" s="184"/>
    </row>
    <row r="189" spans="1:110" ht="19.5" customHeight="1" x14ac:dyDescent="0.3">
      <c r="A189" s="2"/>
      <c r="B189" s="184"/>
      <c r="C189" s="184"/>
      <c r="D189" s="2"/>
      <c r="E189" s="184"/>
      <c r="F189" s="259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2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4"/>
      <c r="AT189" s="184"/>
      <c r="AU189" s="184"/>
      <c r="AV189" s="184"/>
      <c r="AW189" s="184"/>
      <c r="AX189" s="184"/>
      <c r="AY189" s="184"/>
      <c r="AZ189" s="184"/>
      <c r="BA189" s="184"/>
      <c r="BB189" s="184"/>
      <c r="BC189" s="184"/>
      <c r="BD189" s="184"/>
      <c r="BE189" s="184"/>
      <c r="BF189" s="184"/>
      <c r="BG189" s="184"/>
      <c r="BH189" s="184"/>
      <c r="BI189" s="184"/>
      <c r="BJ189" s="184"/>
      <c r="BK189" s="184"/>
      <c r="BL189" s="184"/>
      <c r="BM189" s="184"/>
      <c r="BN189" s="184"/>
      <c r="BO189" s="184"/>
      <c r="BP189" s="184"/>
      <c r="BQ189" s="184"/>
      <c r="BR189" s="184"/>
      <c r="BS189" s="184"/>
      <c r="BT189" s="184"/>
      <c r="BU189" s="184"/>
      <c r="BV189" s="184"/>
      <c r="BW189" s="184"/>
      <c r="BX189" s="184"/>
      <c r="BY189" s="184"/>
      <c r="BZ189" s="184"/>
      <c r="CA189" s="184"/>
      <c r="CB189" s="184"/>
      <c r="CC189" s="184"/>
      <c r="CD189" s="184"/>
      <c r="CE189" s="184"/>
      <c r="CF189" s="184"/>
      <c r="CG189" s="184"/>
      <c r="CH189" s="184"/>
      <c r="CI189" s="184"/>
      <c r="CJ189" s="184"/>
      <c r="CK189" s="184"/>
      <c r="CL189" s="184"/>
      <c r="CM189" s="184"/>
      <c r="CN189" s="184"/>
      <c r="CO189" s="184"/>
      <c r="CP189" s="184"/>
      <c r="CQ189" s="184"/>
      <c r="CR189" s="184"/>
      <c r="CS189" s="184"/>
      <c r="CT189" s="184"/>
      <c r="CU189" s="184"/>
      <c r="CV189" s="184"/>
      <c r="CW189" s="184"/>
      <c r="CX189" s="184"/>
      <c r="CY189" s="184"/>
      <c r="CZ189" s="184"/>
      <c r="DA189" s="184"/>
      <c r="DB189" s="184"/>
      <c r="DC189" s="184"/>
      <c r="DD189" s="184"/>
      <c r="DE189" s="184"/>
      <c r="DF189" s="184"/>
    </row>
    <row r="190" spans="1:110" ht="19.5" customHeight="1" x14ac:dyDescent="0.3">
      <c r="A190" s="2"/>
      <c r="B190" s="184"/>
      <c r="C190" s="184"/>
      <c r="D190" s="2"/>
      <c r="E190" s="184"/>
      <c r="F190" s="259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2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4"/>
      <c r="AT190" s="184"/>
      <c r="AU190" s="184"/>
      <c r="AV190" s="184"/>
      <c r="AW190" s="184"/>
      <c r="AX190" s="184"/>
      <c r="AY190" s="184"/>
      <c r="AZ190" s="184"/>
      <c r="BA190" s="184"/>
      <c r="BB190" s="184"/>
      <c r="BC190" s="184"/>
      <c r="BD190" s="184"/>
      <c r="BE190" s="184"/>
      <c r="BF190" s="184"/>
      <c r="BG190" s="184"/>
      <c r="BH190" s="184"/>
      <c r="BI190" s="184"/>
      <c r="BJ190" s="184"/>
      <c r="BK190" s="184"/>
      <c r="BL190" s="184"/>
      <c r="BM190" s="184"/>
      <c r="BN190" s="184"/>
      <c r="BO190" s="184"/>
      <c r="BP190" s="184"/>
      <c r="BQ190" s="184"/>
      <c r="BR190" s="184"/>
      <c r="BS190" s="184"/>
      <c r="BT190" s="184"/>
      <c r="BU190" s="184"/>
      <c r="BV190" s="184"/>
      <c r="BW190" s="184"/>
      <c r="BX190" s="184"/>
      <c r="BY190" s="184"/>
      <c r="BZ190" s="184"/>
      <c r="CA190" s="184"/>
      <c r="CB190" s="184"/>
      <c r="CC190" s="184"/>
      <c r="CD190" s="184"/>
      <c r="CE190" s="184"/>
      <c r="CF190" s="184"/>
      <c r="CG190" s="184"/>
      <c r="CH190" s="184"/>
      <c r="CI190" s="184"/>
      <c r="CJ190" s="184"/>
      <c r="CK190" s="184"/>
      <c r="CL190" s="184"/>
      <c r="CM190" s="184"/>
      <c r="CN190" s="184"/>
      <c r="CO190" s="184"/>
      <c r="CP190" s="184"/>
      <c r="CQ190" s="184"/>
      <c r="CR190" s="184"/>
      <c r="CS190" s="184"/>
      <c r="CT190" s="184"/>
      <c r="CU190" s="184"/>
      <c r="CV190" s="184"/>
      <c r="CW190" s="184"/>
      <c r="CX190" s="184"/>
      <c r="CY190" s="184"/>
      <c r="CZ190" s="184"/>
      <c r="DA190" s="184"/>
      <c r="DB190" s="184"/>
      <c r="DC190" s="184"/>
      <c r="DD190" s="184"/>
      <c r="DE190" s="184"/>
      <c r="DF190" s="184"/>
    </row>
    <row r="191" spans="1:110" ht="19.5" customHeight="1" x14ac:dyDescent="0.3">
      <c r="A191" s="2"/>
      <c r="B191" s="184"/>
      <c r="C191" s="184"/>
      <c r="D191" s="2"/>
      <c r="E191" s="184"/>
      <c r="F191" s="259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2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4"/>
      <c r="AZ191" s="184"/>
      <c r="BA191" s="184"/>
      <c r="BB191" s="184"/>
      <c r="BC191" s="184"/>
      <c r="BD191" s="184"/>
      <c r="BE191" s="184"/>
      <c r="BF191" s="184"/>
      <c r="BG191" s="184"/>
      <c r="BH191" s="184"/>
      <c r="BI191" s="184"/>
      <c r="BJ191" s="184"/>
      <c r="BK191" s="184"/>
      <c r="BL191" s="184"/>
      <c r="BM191" s="184"/>
      <c r="BN191" s="184"/>
      <c r="BO191" s="184"/>
      <c r="BP191" s="184"/>
      <c r="BQ191" s="184"/>
      <c r="BR191" s="184"/>
      <c r="BS191" s="184"/>
      <c r="BT191" s="184"/>
      <c r="BU191" s="184"/>
      <c r="BV191" s="184"/>
      <c r="BW191" s="184"/>
      <c r="BX191" s="184"/>
      <c r="BY191" s="184"/>
      <c r="BZ191" s="184"/>
      <c r="CA191" s="184"/>
      <c r="CB191" s="184"/>
      <c r="CC191" s="184"/>
      <c r="CD191" s="184"/>
      <c r="CE191" s="184"/>
      <c r="CF191" s="184"/>
      <c r="CG191" s="184"/>
      <c r="CH191" s="184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</row>
    <row r="192" spans="1:110" ht="19.5" customHeight="1" x14ac:dyDescent="0.3">
      <c r="A192" s="2"/>
      <c r="B192" s="184"/>
      <c r="C192" s="184"/>
      <c r="D192" s="2"/>
      <c r="E192" s="184"/>
      <c r="F192" s="259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2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84"/>
      <c r="AT192" s="184"/>
      <c r="AU192" s="184"/>
      <c r="AV192" s="184"/>
      <c r="AW192" s="184"/>
      <c r="AX192" s="184"/>
      <c r="AY192" s="184"/>
      <c r="AZ192" s="184"/>
      <c r="BA192" s="184"/>
      <c r="BB192" s="184"/>
      <c r="BC192" s="184"/>
      <c r="BD192" s="184"/>
      <c r="BE192" s="184"/>
      <c r="BF192" s="184"/>
      <c r="BG192" s="184"/>
      <c r="BH192" s="184"/>
      <c r="BI192" s="184"/>
      <c r="BJ192" s="184"/>
      <c r="BK192" s="184"/>
      <c r="BL192" s="184"/>
      <c r="BM192" s="184"/>
      <c r="BN192" s="184"/>
      <c r="BO192" s="184"/>
      <c r="BP192" s="184"/>
      <c r="BQ192" s="184"/>
      <c r="BR192" s="184"/>
      <c r="BS192" s="184"/>
      <c r="BT192" s="184"/>
      <c r="BU192" s="184"/>
      <c r="BV192" s="184"/>
      <c r="BW192" s="184"/>
      <c r="BX192" s="184"/>
      <c r="BY192" s="184"/>
      <c r="BZ192" s="184"/>
      <c r="CA192" s="184"/>
      <c r="CB192" s="184"/>
      <c r="CC192" s="184"/>
      <c r="CD192" s="184"/>
      <c r="CE192" s="184"/>
      <c r="CF192" s="184"/>
      <c r="CG192" s="184"/>
      <c r="CH192" s="184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</row>
    <row r="193" spans="1:110" ht="19.5" customHeight="1" x14ac:dyDescent="0.3">
      <c r="A193" s="2"/>
      <c r="B193" s="184"/>
      <c r="C193" s="184"/>
      <c r="D193" s="2"/>
      <c r="E193" s="184"/>
      <c r="F193" s="259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2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  <c r="AR193" s="184"/>
      <c r="AS193" s="184"/>
      <c r="AT193" s="184"/>
      <c r="AU193" s="184"/>
      <c r="AV193" s="184"/>
      <c r="AW193" s="184"/>
      <c r="AX193" s="184"/>
      <c r="AY193" s="184"/>
      <c r="AZ193" s="184"/>
      <c r="BA193" s="184"/>
      <c r="BB193" s="184"/>
      <c r="BC193" s="184"/>
      <c r="BD193" s="184"/>
      <c r="BE193" s="184"/>
      <c r="BF193" s="184"/>
      <c r="BG193" s="184"/>
      <c r="BH193" s="184"/>
      <c r="BI193" s="184"/>
      <c r="BJ193" s="184"/>
      <c r="BK193" s="184"/>
      <c r="BL193" s="184"/>
      <c r="BM193" s="184"/>
      <c r="BN193" s="184"/>
      <c r="BO193" s="184"/>
      <c r="BP193" s="184"/>
      <c r="BQ193" s="184"/>
      <c r="BR193" s="184"/>
      <c r="BS193" s="184"/>
      <c r="BT193" s="184"/>
      <c r="BU193" s="184"/>
      <c r="BV193" s="184"/>
      <c r="BW193" s="184"/>
      <c r="BX193" s="184"/>
      <c r="BY193" s="184"/>
      <c r="BZ193" s="184"/>
      <c r="CA193" s="184"/>
      <c r="CB193" s="184"/>
      <c r="CC193" s="184"/>
      <c r="CD193" s="184"/>
      <c r="CE193" s="184"/>
      <c r="CF193" s="184"/>
      <c r="CG193" s="184"/>
      <c r="CH193" s="184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</row>
    <row r="194" spans="1:110" ht="19.5" customHeight="1" x14ac:dyDescent="0.3">
      <c r="A194" s="2"/>
      <c r="B194" s="184"/>
      <c r="C194" s="184"/>
      <c r="D194" s="2"/>
      <c r="E194" s="184"/>
      <c r="F194" s="259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2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84"/>
      <c r="AT194" s="184"/>
      <c r="AU194" s="184"/>
      <c r="AV194" s="184"/>
      <c r="AW194" s="184"/>
      <c r="AX194" s="184"/>
      <c r="AY194" s="184"/>
      <c r="AZ194" s="184"/>
      <c r="BA194" s="184"/>
      <c r="BB194" s="184"/>
      <c r="BC194" s="184"/>
      <c r="BD194" s="184"/>
      <c r="BE194" s="184"/>
      <c r="BF194" s="184"/>
      <c r="BG194" s="184"/>
      <c r="BH194" s="184"/>
      <c r="BI194" s="184"/>
      <c r="BJ194" s="184"/>
      <c r="BK194" s="184"/>
      <c r="BL194" s="184"/>
      <c r="BM194" s="184"/>
      <c r="BN194" s="184"/>
      <c r="BO194" s="184"/>
      <c r="BP194" s="184"/>
      <c r="BQ194" s="184"/>
      <c r="BR194" s="184"/>
      <c r="BS194" s="184"/>
      <c r="BT194" s="184"/>
      <c r="BU194" s="184"/>
      <c r="BV194" s="184"/>
      <c r="BW194" s="184"/>
      <c r="BX194" s="184"/>
      <c r="BY194" s="184"/>
      <c r="BZ194" s="184"/>
      <c r="CA194" s="184"/>
      <c r="CB194" s="184"/>
      <c r="CC194" s="184"/>
      <c r="CD194" s="184"/>
      <c r="CE194" s="184"/>
      <c r="CF194" s="184"/>
      <c r="CG194" s="184"/>
      <c r="CH194" s="184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</row>
    <row r="195" spans="1:110" ht="19.5" customHeight="1" x14ac:dyDescent="0.3">
      <c r="A195" s="2"/>
      <c r="B195" s="184"/>
      <c r="C195" s="184"/>
      <c r="D195" s="2"/>
      <c r="E195" s="184"/>
      <c r="F195" s="259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2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  <c r="AO195" s="184"/>
      <c r="AP195" s="184"/>
      <c r="AQ195" s="184"/>
      <c r="AR195" s="184"/>
      <c r="AS195" s="184"/>
      <c r="AT195" s="184"/>
      <c r="AU195" s="184"/>
      <c r="AV195" s="184"/>
      <c r="AW195" s="184"/>
      <c r="AX195" s="184"/>
      <c r="AY195" s="184"/>
      <c r="AZ195" s="184"/>
      <c r="BA195" s="184"/>
      <c r="BB195" s="184"/>
      <c r="BC195" s="184"/>
      <c r="BD195" s="184"/>
      <c r="BE195" s="184"/>
      <c r="BF195" s="184"/>
      <c r="BG195" s="184"/>
      <c r="BH195" s="184"/>
      <c r="BI195" s="184"/>
      <c r="BJ195" s="184"/>
      <c r="BK195" s="184"/>
      <c r="BL195" s="184"/>
      <c r="BM195" s="184"/>
      <c r="BN195" s="184"/>
      <c r="BO195" s="184"/>
      <c r="BP195" s="184"/>
      <c r="BQ195" s="184"/>
      <c r="BR195" s="184"/>
      <c r="BS195" s="184"/>
      <c r="BT195" s="184"/>
      <c r="BU195" s="184"/>
      <c r="BV195" s="184"/>
      <c r="BW195" s="184"/>
      <c r="BX195" s="184"/>
      <c r="BY195" s="184"/>
      <c r="BZ195" s="184"/>
      <c r="CA195" s="184"/>
      <c r="CB195" s="184"/>
      <c r="CC195" s="184"/>
      <c r="CD195" s="184"/>
      <c r="CE195" s="184"/>
      <c r="CF195" s="184"/>
      <c r="CG195" s="184"/>
      <c r="CH195" s="184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</row>
    <row r="196" spans="1:110" ht="19.5" customHeight="1" x14ac:dyDescent="0.3">
      <c r="A196" s="2"/>
      <c r="B196" s="184"/>
      <c r="C196" s="184"/>
      <c r="D196" s="2"/>
      <c r="E196" s="184"/>
      <c r="F196" s="259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2"/>
      <c r="Y196" s="184"/>
      <c r="Z196" s="184"/>
      <c r="AA196" s="184"/>
      <c r="AB196" s="184"/>
      <c r="AC196" s="184"/>
      <c r="AD196" s="184"/>
      <c r="AE196" s="184"/>
      <c r="AF196" s="184"/>
      <c r="AG196" s="184"/>
      <c r="AH196" s="184"/>
      <c r="AI196" s="184"/>
      <c r="AJ196" s="184"/>
      <c r="AK196" s="184"/>
      <c r="AL196" s="184"/>
      <c r="AM196" s="184"/>
      <c r="AN196" s="184"/>
      <c r="AO196" s="184"/>
      <c r="AP196" s="184"/>
      <c r="AQ196" s="184"/>
      <c r="AR196" s="184"/>
      <c r="AS196" s="184"/>
      <c r="AT196" s="184"/>
      <c r="AU196" s="184"/>
      <c r="AV196" s="184"/>
      <c r="AW196" s="184"/>
      <c r="AX196" s="184"/>
      <c r="AY196" s="184"/>
      <c r="AZ196" s="184"/>
      <c r="BA196" s="184"/>
      <c r="BB196" s="184"/>
      <c r="BC196" s="184"/>
      <c r="BD196" s="184"/>
      <c r="BE196" s="184"/>
      <c r="BF196" s="184"/>
      <c r="BG196" s="184"/>
      <c r="BH196" s="184"/>
      <c r="BI196" s="184"/>
      <c r="BJ196" s="184"/>
      <c r="BK196" s="184"/>
      <c r="BL196" s="184"/>
      <c r="BM196" s="184"/>
      <c r="BN196" s="184"/>
      <c r="BO196" s="184"/>
      <c r="BP196" s="184"/>
      <c r="BQ196" s="184"/>
      <c r="BR196" s="184"/>
      <c r="BS196" s="184"/>
      <c r="BT196" s="184"/>
      <c r="BU196" s="184"/>
      <c r="BV196" s="184"/>
      <c r="BW196" s="184"/>
      <c r="BX196" s="184"/>
      <c r="BY196" s="184"/>
      <c r="BZ196" s="184"/>
      <c r="CA196" s="184"/>
      <c r="CB196" s="184"/>
      <c r="CC196" s="184"/>
      <c r="CD196" s="184"/>
      <c r="CE196" s="184"/>
      <c r="CF196" s="184"/>
      <c r="CG196" s="184"/>
      <c r="CH196" s="184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</row>
    <row r="197" spans="1:110" ht="19.5" customHeight="1" x14ac:dyDescent="0.3">
      <c r="A197" s="2"/>
      <c r="B197" s="184"/>
      <c r="C197" s="184"/>
      <c r="D197" s="2"/>
      <c r="E197" s="184"/>
      <c r="F197" s="259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2"/>
      <c r="Y197" s="184"/>
      <c r="Z197" s="184"/>
      <c r="AA197" s="184"/>
      <c r="AB197" s="184"/>
      <c r="AC197" s="184"/>
      <c r="AD197" s="184"/>
      <c r="AE197" s="184"/>
      <c r="AF197" s="184"/>
      <c r="AG197" s="184"/>
      <c r="AH197" s="184"/>
      <c r="AI197" s="184"/>
      <c r="AJ197" s="184"/>
      <c r="AK197" s="184"/>
      <c r="AL197" s="184"/>
      <c r="AM197" s="184"/>
      <c r="AN197" s="184"/>
      <c r="AO197" s="184"/>
      <c r="AP197" s="184"/>
      <c r="AQ197" s="184"/>
      <c r="AR197" s="184"/>
      <c r="AS197" s="184"/>
      <c r="AT197" s="184"/>
      <c r="AU197" s="184"/>
      <c r="AV197" s="184"/>
      <c r="AW197" s="184"/>
      <c r="AX197" s="184"/>
      <c r="AY197" s="184"/>
      <c r="AZ197" s="184"/>
      <c r="BA197" s="184"/>
      <c r="BB197" s="184"/>
      <c r="BC197" s="184"/>
      <c r="BD197" s="184"/>
      <c r="BE197" s="184"/>
      <c r="BF197" s="184"/>
      <c r="BG197" s="184"/>
      <c r="BH197" s="184"/>
      <c r="BI197" s="184"/>
      <c r="BJ197" s="184"/>
      <c r="BK197" s="184"/>
      <c r="BL197" s="184"/>
      <c r="BM197" s="184"/>
      <c r="BN197" s="184"/>
      <c r="BO197" s="184"/>
      <c r="BP197" s="184"/>
      <c r="BQ197" s="184"/>
      <c r="BR197" s="184"/>
      <c r="BS197" s="184"/>
      <c r="BT197" s="184"/>
      <c r="BU197" s="184"/>
      <c r="BV197" s="184"/>
      <c r="BW197" s="184"/>
      <c r="BX197" s="184"/>
      <c r="BY197" s="184"/>
      <c r="BZ197" s="184"/>
      <c r="CA197" s="184"/>
      <c r="CB197" s="184"/>
      <c r="CC197" s="184"/>
      <c r="CD197" s="184"/>
      <c r="CE197" s="184"/>
      <c r="CF197" s="184"/>
      <c r="CG197" s="184"/>
      <c r="CH197" s="184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</row>
    <row r="198" spans="1:110" ht="19.5" customHeight="1" x14ac:dyDescent="0.3">
      <c r="A198" s="2"/>
      <c r="B198" s="184"/>
      <c r="C198" s="184"/>
      <c r="D198" s="2"/>
      <c r="E198" s="184"/>
      <c r="F198" s="259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2"/>
      <c r="Y198" s="184"/>
      <c r="Z198" s="184"/>
      <c r="AA198" s="184"/>
      <c r="AB198" s="184"/>
      <c r="AC198" s="184"/>
      <c r="AD198" s="184"/>
      <c r="AE198" s="184"/>
      <c r="AF198" s="184"/>
      <c r="AG198" s="184"/>
      <c r="AH198" s="184"/>
      <c r="AI198" s="184"/>
      <c r="AJ198" s="184"/>
      <c r="AK198" s="184"/>
      <c r="AL198" s="184"/>
      <c r="AM198" s="184"/>
      <c r="AN198" s="184"/>
      <c r="AO198" s="184"/>
      <c r="AP198" s="184"/>
      <c r="AQ198" s="184"/>
      <c r="AR198" s="184"/>
      <c r="AS198" s="184"/>
      <c r="AT198" s="184"/>
      <c r="AU198" s="184"/>
      <c r="AV198" s="184"/>
      <c r="AW198" s="184"/>
      <c r="AX198" s="184"/>
      <c r="AY198" s="184"/>
      <c r="AZ198" s="184"/>
      <c r="BA198" s="184"/>
      <c r="BB198" s="184"/>
      <c r="BC198" s="184"/>
      <c r="BD198" s="184"/>
      <c r="BE198" s="184"/>
      <c r="BF198" s="184"/>
      <c r="BG198" s="184"/>
      <c r="BH198" s="184"/>
      <c r="BI198" s="184"/>
      <c r="BJ198" s="184"/>
      <c r="BK198" s="184"/>
      <c r="BL198" s="184"/>
      <c r="BM198" s="184"/>
      <c r="BN198" s="184"/>
      <c r="BO198" s="184"/>
      <c r="BP198" s="184"/>
      <c r="BQ198" s="184"/>
      <c r="BR198" s="184"/>
      <c r="BS198" s="184"/>
      <c r="BT198" s="184"/>
      <c r="BU198" s="184"/>
      <c r="BV198" s="184"/>
      <c r="BW198" s="184"/>
      <c r="BX198" s="184"/>
      <c r="BY198" s="184"/>
      <c r="BZ198" s="184"/>
      <c r="CA198" s="184"/>
      <c r="CB198" s="184"/>
      <c r="CC198" s="184"/>
      <c r="CD198" s="184"/>
      <c r="CE198" s="184"/>
      <c r="CF198" s="184"/>
      <c r="CG198" s="184"/>
      <c r="CH198" s="184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</row>
    <row r="199" spans="1:110" ht="19.5" customHeight="1" x14ac:dyDescent="0.3">
      <c r="A199" s="2"/>
      <c r="B199" s="184"/>
      <c r="C199" s="184"/>
      <c r="D199" s="2"/>
      <c r="E199" s="184"/>
      <c r="F199" s="259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2"/>
      <c r="Y199" s="184"/>
      <c r="Z199" s="184"/>
      <c r="AA199" s="184"/>
      <c r="AB199" s="184"/>
      <c r="AC199" s="184"/>
      <c r="AD199" s="184"/>
      <c r="AE199" s="184"/>
      <c r="AF199" s="184"/>
      <c r="AG199" s="184"/>
      <c r="AH199" s="184"/>
      <c r="AI199" s="184"/>
      <c r="AJ199" s="184"/>
      <c r="AK199" s="184"/>
      <c r="AL199" s="184"/>
      <c r="AM199" s="184"/>
      <c r="AN199" s="184"/>
      <c r="AO199" s="184"/>
      <c r="AP199" s="184"/>
      <c r="AQ199" s="184"/>
      <c r="AR199" s="184"/>
      <c r="AS199" s="184"/>
      <c r="AT199" s="184"/>
      <c r="AU199" s="184"/>
      <c r="AV199" s="184"/>
      <c r="AW199" s="184"/>
      <c r="AX199" s="184"/>
      <c r="AY199" s="184"/>
      <c r="AZ199" s="184"/>
      <c r="BA199" s="184"/>
      <c r="BB199" s="184"/>
      <c r="BC199" s="184"/>
      <c r="BD199" s="184"/>
      <c r="BE199" s="184"/>
      <c r="BF199" s="184"/>
      <c r="BG199" s="184"/>
      <c r="BH199" s="184"/>
      <c r="BI199" s="184"/>
      <c r="BJ199" s="184"/>
      <c r="BK199" s="184"/>
      <c r="BL199" s="184"/>
      <c r="BM199" s="184"/>
      <c r="BN199" s="184"/>
      <c r="BO199" s="184"/>
      <c r="BP199" s="184"/>
      <c r="BQ199" s="184"/>
      <c r="BR199" s="184"/>
      <c r="BS199" s="184"/>
      <c r="BT199" s="184"/>
      <c r="BU199" s="184"/>
      <c r="BV199" s="184"/>
      <c r="BW199" s="184"/>
      <c r="BX199" s="184"/>
      <c r="BY199" s="184"/>
      <c r="BZ199" s="184"/>
      <c r="CA199" s="184"/>
      <c r="CB199" s="184"/>
      <c r="CC199" s="184"/>
      <c r="CD199" s="184"/>
      <c r="CE199" s="184"/>
      <c r="CF199" s="184"/>
      <c r="CG199" s="184"/>
      <c r="CH199" s="184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</row>
    <row r="200" spans="1:110" ht="19.5" customHeight="1" x14ac:dyDescent="0.3">
      <c r="A200" s="2"/>
      <c r="B200" s="184"/>
      <c r="C200" s="184"/>
      <c r="D200" s="2"/>
      <c r="E200" s="184"/>
      <c r="F200" s="259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2"/>
      <c r="Y200" s="184"/>
      <c r="Z200" s="184"/>
      <c r="AA200" s="184"/>
      <c r="AB200" s="184"/>
      <c r="AC200" s="184"/>
      <c r="AD200" s="184"/>
      <c r="AE200" s="184"/>
      <c r="AF200" s="184"/>
      <c r="AG200" s="184"/>
      <c r="AH200" s="184"/>
      <c r="AI200" s="184"/>
      <c r="AJ200" s="184"/>
      <c r="AK200" s="184"/>
      <c r="AL200" s="184"/>
      <c r="AM200" s="184"/>
      <c r="AN200" s="184"/>
      <c r="AO200" s="184"/>
      <c r="AP200" s="184"/>
      <c r="AQ200" s="184"/>
      <c r="AR200" s="184"/>
      <c r="AS200" s="184"/>
      <c r="AT200" s="184"/>
      <c r="AU200" s="184"/>
      <c r="AV200" s="184"/>
      <c r="AW200" s="184"/>
      <c r="AX200" s="184"/>
      <c r="AY200" s="184"/>
      <c r="AZ200" s="184"/>
      <c r="BA200" s="184"/>
      <c r="BB200" s="184"/>
      <c r="BC200" s="184"/>
      <c r="BD200" s="184"/>
      <c r="BE200" s="184"/>
      <c r="BF200" s="184"/>
      <c r="BG200" s="184"/>
      <c r="BH200" s="184"/>
      <c r="BI200" s="184"/>
      <c r="BJ200" s="184"/>
      <c r="BK200" s="184"/>
      <c r="BL200" s="184"/>
      <c r="BM200" s="184"/>
      <c r="BN200" s="184"/>
      <c r="BO200" s="184"/>
      <c r="BP200" s="184"/>
      <c r="BQ200" s="184"/>
      <c r="BR200" s="184"/>
      <c r="BS200" s="184"/>
      <c r="BT200" s="184"/>
      <c r="BU200" s="184"/>
      <c r="BV200" s="184"/>
      <c r="BW200" s="184"/>
      <c r="BX200" s="184"/>
      <c r="BY200" s="184"/>
      <c r="BZ200" s="184"/>
      <c r="CA200" s="184"/>
      <c r="CB200" s="184"/>
      <c r="CC200" s="184"/>
      <c r="CD200" s="184"/>
      <c r="CE200" s="184"/>
      <c r="CF200" s="184"/>
      <c r="CG200" s="184"/>
      <c r="CH200" s="184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</row>
    <row r="201" spans="1:110" ht="19.5" customHeight="1" x14ac:dyDescent="0.3">
      <c r="A201" s="2"/>
      <c r="B201" s="184"/>
      <c r="C201" s="184"/>
      <c r="D201" s="2"/>
      <c r="E201" s="184"/>
      <c r="F201" s="259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2"/>
      <c r="Y201" s="184"/>
      <c r="Z201" s="184"/>
      <c r="AA201" s="184"/>
      <c r="AB201" s="184"/>
      <c r="AC201" s="184"/>
      <c r="AD201" s="184"/>
      <c r="AE201" s="184"/>
      <c r="AF201" s="184"/>
      <c r="AG201" s="184"/>
      <c r="AH201" s="184"/>
      <c r="AI201" s="184"/>
      <c r="AJ201" s="184"/>
      <c r="AK201" s="184"/>
      <c r="AL201" s="184"/>
      <c r="AM201" s="184"/>
      <c r="AN201" s="184"/>
      <c r="AO201" s="184"/>
      <c r="AP201" s="184"/>
      <c r="AQ201" s="184"/>
      <c r="AR201" s="184"/>
      <c r="AS201" s="184"/>
      <c r="AT201" s="184"/>
      <c r="AU201" s="184"/>
      <c r="AV201" s="184"/>
      <c r="AW201" s="184"/>
      <c r="AX201" s="184"/>
      <c r="AY201" s="184"/>
      <c r="AZ201" s="184"/>
      <c r="BA201" s="184"/>
      <c r="BB201" s="184"/>
      <c r="BC201" s="184"/>
      <c r="BD201" s="184"/>
      <c r="BE201" s="184"/>
      <c r="BF201" s="184"/>
      <c r="BG201" s="184"/>
      <c r="BH201" s="184"/>
      <c r="BI201" s="184"/>
      <c r="BJ201" s="184"/>
      <c r="BK201" s="184"/>
      <c r="BL201" s="184"/>
      <c r="BM201" s="184"/>
      <c r="BN201" s="184"/>
      <c r="BO201" s="184"/>
      <c r="BP201" s="184"/>
      <c r="BQ201" s="184"/>
      <c r="BR201" s="184"/>
      <c r="BS201" s="184"/>
      <c r="BT201" s="184"/>
      <c r="BU201" s="184"/>
      <c r="BV201" s="184"/>
      <c r="BW201" s="184"/>
      <c r="BX201" s="184"/>
      <c r="BY201" s="184"/>
      <c r="BZ201" s="184"/>
      <c r="CA201" s="184"/>
      <c r="CB201" s="184"/>
      <c r="CC201" s="184"/>
      <c r="CD201" s="184"/>
      <c r="CE201" s="184"/>
      <c r="CF201" s="184"/>
      <c r="CG201" s="184"/>
      <c r="CH201" s="184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</row>
    <row r="202" spans="1:110" ht="19.5" customHeight="1" x14ac:dyDescent="0.3">
      <c r="A202" s="2"/>
      <c r="B202" s="184"/>
      <c r="C202" s="184"/>
      <c r="D202" s="2"/>
      <c r="E202" s="184"/>
      <c r="F202" s="259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2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184"/>
      <c r="AL202" s="184"/>
      <c r="AM202" s="184"/>
      <c r="AN202" s="184"/>
      <c r="AO202" s="184"/>
      <c r="AP202" s="184"/>
      <c r="AQ202" s="184"/>
      <c r="AR202" s="184"/>
      <c r="AS202" s="184"/>
      <c r="AT202" s="184"/>
      <c r="AU202" s="184"/>
      <c r="AV202" s="184"/>
      <c r="AW202" s="184"/>
      <c r="AX202" s="184"/>
      <c r="AY202" s="184"/>
      <c r="AZ202" s="184"/>
      <c r="BA202" s="184"/>
      <c r="BB202" s="184"/>
      <c r="BC202" s="184"/>
      <c r="BD202" s="184"/>
      <c r="BE202" s="184"/>
      <c r="BF202" s="184"/>
      <c r="BG202" s="184"/>
      <c r="BH202" s="184"/>
      <c r="BI202" s="184"/>
      <c r="BJ202" s="184"/>
      <c r="BK202" s="184"/>
      <c r="BL202" s="184"/>
      <c r="BM202" s="184"/>
      <c r="BN202" s="184"/>
      <c r="BO202" s="184"/>
      <c r="BP202" s="184"/>
      <c r="BQ202" s="184"/>
      <c r="BR202" s="184"/>
      <c r="BS202" s="184"/>
      <c r="BT202" s="184"/>
      <c r="BU202" s="184"/>
      <c r="BV202" s="184"/>
      <c r="BW202" s="184"/>
      <c r="BX202" s="184"/>
      <c r="BY202" s="184"/>
      <c r="BZ202" s="184"/>
      <c r="CA202" s="184"/>
      <c r="CB202" s="184"/>
      <c r="CC202" s="184"/>
      <c r="CD202" s="184"/>
      <c r="CE202" s="184"/>
      <c r="CF202" s="184"/>
      <c r="CG202" s="184"/>
      <c r="CH202" s="184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</row>
    <row r="203" spans="1:110" ht="19.5" customHeight="1" x14ac:dyDescent="0.3">
      <c r="A203" s="2"/>
      <c r="B203" s="184"/>
      <c r="C203" s="184"/>
      <c r="D203" s="2"/>
      <c r="E203" s="184"/>
      <c r="F203" s="259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2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184"/>
      <c r="AL203" s="184"/>
      <c r="AM203" s="184"/>
      <c r="AN203" s="184"/>
      <c r="AO203" s="184"/>
      <c r="AP203" s="184"/>
      <c r="AQ203" s="184"/>
      <c r="AR203" s="184"/>
      <c r="AS203" s="184"/>
      <c r="AT203" s="184"/>
      <c r="AU203" s="184"/>
      <c r="AV203" s="184"/>
      <c r="AW203" s="184"/>
      <c r="AX203" s="184"/>
      <c r="AY203" s="184"/>
      <c r="AZ203" s="184"/>
      <c r="BA203" s="184"/>
      <c r="BB203" s="184"/>
      <c r="BC203" s="184"/>
      <c r="BD203" s="184"/>
      <c r="BE203" s="184"/>
      <c r="BF203" s="184"/>
      <c r="BG203" s="184"/>
      <c r="BH203" s="184"/>
      <c r="BI203" s="184"/>
      <c r="BJ203" s="184"/>
      <c r="BK203" s="184"/>
      <c r="BL203" s="184"/>
      <c r="BM203" s="184"/>
      <c r="BN203" s="184"/>
      <c r="BO203" s="184"/>
      <c r="BP203" s="184"/>
      <c r="BQ203" s="184"/>
      <c r="BR203" s="184"/>
      <c r="BS203" s="184"/>
      <c r="BT203" s="184"/>
      <c r="BU203" s="184"/>
      <c r="BV203" s="184"/>
      <c r="BW203" s="184"/>
      <c r="BX203" s="184"/>
      <c r="BY203" s="184"/>
      <c r="BZ203" s="184"/>
      <c r="CA203" s="184"/>
      <c r="CB203" s="184"/>
      <c r="CC203" s="184"/>
      <c r="CD203" s="184"/>
      <c r="CE203" s="184"/>
      <c r="CF203" s="184"/>
      <c r="CG203" s="184"/>
      <c r="CH203" s="184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</row>
    <row r="204" spans="1:110" ht="19.5" customHeight="1" x14ac:dyDescent="0.3">
      <c r="A204" s="2"/>
      <c r="B204" s="184"/>
      <c r="C204" s="184"/>
      <c r="D204" s="2"/>
      <c r="E204" s="184"/>
      <c r="F204" s="259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2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4"/>
      <c r="AT204" s="184"/>
      <c r="AU204" s="184"/>
      <c r="AV204" s="184"/>
      <c r="AW204" s="184"/>
      <c r="AX204" s="184"/>
      <c r="AY204" s="184"/>
      <c r="AZ204" s="184"/>
      <c r="BA204" s="184"/>
      <c r="BB204" s="184"/>
      <c r="BC204" s="184"/>
      <c r="BD204" s="184"/>
      <c r="BE204" s="184"/>
      <c r="BF204" s="184"/>
      <c r="BG204" s="184"/>
      <c r="BH204" s="184"/>
      <c r="BI204" s="184"/>
      <c r="BJ204" s="184"/>
      <c r="BK204" s="184"/>
      <c r="BL204" s="184"/>
      <c r="BM204" s="184"/>
      <c r="BN204" s="184"/>
      <c r="BO204" s="184"/>
      <c r="BP204" s="184"/>
      <c r="BQ204" s="184"/>
      <c r="BR204" s="184"/>
      <c r="BS204" s="184"/>
      <c r="BT204" s="184"/>
      <c r="BU204" s="184"/>
      <c r="BV204" s="184"/>
      <c r="BW204" s="184"/>
      <c r="BX204" s="184"/>
      <c r="BY204" s="184"/>
      <c r="BZ204" s="184"/>
      <c r="CA204" s="184"/>
      <c r="CB204" s="184"/>
      <c r="CC204" s="184"/>
      <c r="CD204" s="184"/>
      <c r="CE204" s="184"/>
      <c r="CF204" s="184"/>
      <c r="CG204" s="184"/>
      <c r="CH204" s="184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</row>
    <row r="205" spans="1:110" ht="19.5" customHeight="1" x14ac:dyDescent="0.3">
      <c r="A205" s="2"/>
      <c r="B205" s="184"/>
      <c r="C205" s="184"/>
      <c r="D205" s="2"/>
      <c r="E205" s="184"/>
      <c r="F205" s="259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2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4"/>
      <c r="AT205" s="184"/>
      <c r="AU205" s="184"/>
      <c r="AV205" s="184"/>
      <c r="AW205" s="184"/>
      <c r="AX205" s="184"/>
      <c r="AY205" s="184"/>
      <c r="AZ205" s="184"/>
      <c r="BA205" s="184"/>
      <c r="BB205" s="184"/>
      <c r="BC205" s="184"/>
      <c r="BD205" s="184"/>
      <c r="BE205" s="184"/>
      <c r="BF205" s="184"/>
      <c r="BG205" s="184"/>
      <c r="BH205" s="184"/>
      <c r="BI205" s="184"/>
      <c r="BJ205" s="184"/>
      <c r="BK205" s="184"/>
      <c r="BL205" s="184"/>
      <c r="BM205" s="184"/>
      <c r="BN205" s="184"/>
      <c r="BO205" s="184"/>
      <c r="BP205" s="184"/>
      <c r="BQ205" s="184"/>
      <c r="BR205" s="184"/>
      <c r="BS205" s="184"/>
      <c r="BT205" s="184"/>
      <c r="BU205" s="184"/>
      <c r="BV205" s="184"/>
      <c r="BW205" s="184"/>
      <c r="BX205" s="184"/>
      <c r="BY205" s="184"/>
      <c r="BZ205" s="184"/>
      <c r="CA205" s="184"/>
      <c r="CB205" s="184"/>
      <c r="CC205" s="184"/>
      <c r="CD205" s="184"/>
      <c r="CE205" s="184"/>
      <c r="CF205" s="184"/>
      <c r="CG205" s="184"/>
      <c r="CH205" s="184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</row>
    <row r="206" spans="1:110" ht="19.5" customHeight="1" x14ac:dyDescent="0.3">
      <c r="A206" s="2"/>
      <c r="B206" s="184"/>
      <c r="C206" s="184"/>
      <c r="D206" s="2"/>
      <c r="E206" s="184"/>
      <c r="F206" s="259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2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4"/>
      <c r="AT206" s="184"/>
      <c r="AU206" s="184"/>
      <c r="AV206" s="184"/>
      <c r="AW206" s="184"/>
      <c r="AX206" s="184"/>
      <c r="AY206" s="184"/>
      <c r="AZ206" s="184"/>
      <c r="BA206" s="184"/>
      <c r="BB206" s="184"/>
      <c r="BC206" s="184"/>
      <c r="BD206" s="184"/>
      <c r="BE206" s="184"/>
      <c r="BF206" s="184"/>
      <c r="BG206" s="184"/>
      <c r="BH206" s="184"/>
      <c r="BI206" s="184"/>
      <c r="BJ206" s="184"/>
      <c r="BK206" s="184"/>
      <c r="BL206" s="184"/>
      <c r="BM206" s="184"/>
      <c r="BN206" s="184"/>
      <c r="BO206" s="184"/>
      <c r="BP206" s="184"/>
      <c r="BQ206" s="184"/>
      <c r="BR206" s="184"/>
      <c r="BS206" s="184"/>
      <c r="BT206" s="184"/>
      <c r="BU206" s="184"/>
      <c r="BV206" s="184"/>
      <c r="BW206" s="184"/>
      <c r="BX206" s="184"/>
      <c r="BY206" s="184"/>
      <c r="BZ206" s="184"/>
      <c r="CA206" s="184"/>
      <c r="CB206" s="184"/>
      <c r="CC206" s="184"/>
      <c r="CD206" s="184"/>
      <c r="CE206" s="184"/>
      <c r="CF206" s="184"/>
      <c r="CG206" s="184"/>
      <c r="CH206" s="184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</row>
    <row r="207" spans="1:110" ht="19.5" customHeight="1" x14ac:dyDescent="0.3">
      <c r="A207" s="2"/>
      <c r="B207" s="184"/>
      <c r="C207" s="184"/>
      <c r="D207" s="2"/>
      <c r="E207" s="184"/>
      <c r="F207" s="259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2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4"/>
      <c r="AT207" s="184"/>
      <c r="AU207" s="184"/>
      <c r="AV207" s="184"/>
      <c r="AW207" s="184"/>
      <c r="AX207" s="184"/>
      <c r="AY207" s="184"/>
      <c r="AZ207" s="184"/>
      <c r="BA207" s="184"/>
      <c r="BB207" s="184"/>
      <c r="BC207" s="184"/>
      <c r="BD207" s="184"/>
      <c r="BE207" s="184"/>
      <c r="BF207" s="184"/>
      <c r="BG207" s="184"/>
      <c r="BH207" s="184"/>
      <c r="BI207" s="184"/>
      <c r="BJ207" s="184"/>
      <c r="BK207" s="184"/>
      <c r="BL207" s="184"/>
      <c r="BM207" s="184"/>
      <c r="BN207" s="184"/>
      <c r="BO207" s="184"/>
      <c r="BP207" s="184"/>
      <c r="BQ207" s="184"/>
      <c r="BR207" s="184"/>
      <c r="BS207" s="184"/>
      <c r="BT207" s="184"/>
      <c r="BU207" s="184"/>
      <c r="BV207" s="184"/>
      <c r="BW207" s="184"/>
      <c r="BX207" s="184"/>
      <c r="BY207" s="184"/>
      <c r="BZ207" s="184"/>
      <c r="CA207" s="184"/>
      <c r="CB207" s="184"/>
      <c r="CC207" s="184"/>
      <c r="CD207" s="184"/>
      <c r="CE207" s="184"/>
      <c r="CF207" s="184"/>
      <c r="CG207" s="184"/>
      <c r="CH207" s="184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</row>
    <row r="208" spans="1:110" ht="19.5" customHeight="1" x14ac:dyDescent="0.3">
      <c r="A208" s="2"/>
      <c r="B208" s="184"/>
      <c r="C208" s="184"/>
      <c r="D208" s="2"/>
      <c r="E208" s="184"/>
      <c r="F208" s="259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2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4"/>
      <c r="AT208" s="184"/>
      <c r="AU208" s="184"/>
      <c r="AV208" s="184"/>
      <c r="AW208" s="184"/>
      <c r="AX208" s="184"/>
      <c r="AY208" s="184"/>
      <c r="AZ208" s="184"/>
      <c r="BA208" s="184"/>
      <c r="BB208" s="184"/>
      <c r="BC208" s="184"/>
      <c r="BD208" s="184"/>
      <c r="BE208" s="184"/>
      <c r="BF208" s="184"/>
      <c r="BG208" s="184"/>
      <c r="BH208" s="184"/>
      <c r="BI208" s="184"/>
      <c r="BJ208" s="184"/>
      <c r="BK208" s="184"/>
      <c r="BL208" s="184"/>
      <c r="BM208" s="184"/>
      <c r="BN208" s="184"/>
      <c r="BO208" s="184"/>
      <c r="BP208" s="184"/>
      <c r="BQ208" s="184"/>
      <c r="BR208" s="184"/>
      <c r="BS208" s="184"/>
      <c r="BT208" s="184"/>
      <c r="BU208" s="184"/>
      <c r="BV208" s="184"/>
      <c r="BW208" s="184"/>
      <c r="BX208" s="184"/>
      <c r="BY208" s="184"/>
      <c r="BZ208" s="184"/>
      <c r="CA208" s="184"/>
      <c r="CB208" s="184"/>
      <c r="CC208" s="184"/>
      <c r="CD208" s="184"/>
      <c r="CE208" s="184"/>
      <c r="CF208" s="184"/>
      <c r="CG208" s="184"/>
      <c r="CH208" s="184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</row>
    <row r="209" spans="1:110" ht="19.5" customHeight="1" x14ac:dyDescent="0.3">
      <c r="A209" s="2"/>
      <c r="B209" s="184"/>
      <c r="C209" s="184"/>
      <c r="D209" s="2"/>
      <c r="E209" s="184"/>
      <c r="F209" s="259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2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84"/>
      <c r="AT209" s="184"/>
      <c r="AU209" s="184"/>
      <c r="AV209" s="184"/>
      <c r="AW209" s="184"/>
      <c r="AX209" s="184"/>
      <c r="AY209" s="184"/>
      <c r="AZ209" s="184"/>
      <c r="BA209" s="184"/>
      <c r="BB209" s="184"/>
      <c r="BC209" s="184"/>
      <c r="BD209" s="184"/>
      <c r="BE209" s="184"/>
      <c r="BF209" s="184"/>
      <c r="BG209" s="184"/>
      <c r="BH209" s="184"/>
      <c r="BI209" s="184"/>
      <c r="BJ209" s="184"/>
      <c r="BK209" s="184"/>
      <c r="BL209" s="184"/>
      <c r="BM209" s="184"/>
      <c r="BN209" s="184"/>
      <c r="BO209" s="184"/>
      <c r="BP209" s="184"/>
      <c r="BQ209" s="184"/>
      <c r="BR209" s="184"/>
      <c r="BS209" s="184"/>
      <c r="BT209" s="184"/>
      <c r="BU209" s="184"/>
      <c r="BV209" s="184"/>
      <c r="BW209" s="184"/>
      <c r="BX209" s="184"/>
      <c r="BY209" s="184"/>
      <c r="BZ209" s="184"/>
      <c r="CA209" s="184"/>
      <c r="CB209" s="184"/>
      <c r="CC209" s="184"/>
      <c r="CD209" s="184"/>
      <c r="CE209" s="184"/>
      <c r="CF209" s="184"/>
      <c r="CG209" s="184"/>
      <c r="CH209" s="184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</row>
    <row r="210" spans="1:110" ht="19.5" customHeight="1" x14ac:dyDescent="0.3">
      <c r="A210" s="2"/>
      <c r="B210" s="184"/>
      <c r="C210" s="184"/>
      <c r="D210" s="2"/>
      <c r="E210" s="184"/>
      <c r="F210" s="259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2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84"/>
      <c r="AT210" s="184"/>
      <c r="AU210" s="184"/>
      <c r="AV210" s="184"/>
      <c r="AW210" s="184"/>
      <c r="AX210" s="184"/>
      <c r="AY210" s="184"/>
      <c r="AZ210" s="184"/>
      <c r="BA210" s="184"/>
      <c r="BB210" s="184"/>
      <c r="BC210" s="184"/>
      <c r="BD210" s="184"/>
      <c r="BE210" s="184"/>
      <c r="BF210" s="184"/>
      <c r="BG210" s="184"/>
      <c r="BH210" s="184"/>
      <c r="BI210" s="184"/>
      <c r="BJ210" s="184"/>
      <c r="BK210" s="184"/>
      <c r="BL210" s="184"/>
      <c r="BM210" s="184"/>
      <c r="BN210" s="184"/>
      <c r="BO210" s="184"/>
      <c r="BP210" s="184"/>
      <c r="BQ210" s="184"/>
      <c r="BR210" s="184"/>
      <c r="BS210" s="184"/>
      <c r="BT210" s="184"/>
      <c r="BU210" s="184"/>
      <c r="BV210" s="184"/>
      <c r="BW210" s="184"/>
      <c r="BX210" s="184"/>
      <c r="BY210" s="184"/>
      <c r="BZ210" s="184"/>
      <c r="CA210" s="184"/>
      <c r="CB210" s="184"/>
      <c r="CC210" s="184"/>
      <c r="CD210" s="184"/>
      <c r="CE210" s="184"/>
      <c r="CF210" s="184"/>
      <c r="CG210" s="184"/>
      <c r="CH210" s="184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</row>
    <row r="211" spans="1:110" ht="19.5" customHeight="1" x14ac:dyDescent="0.3">
      <c r="A211" s="2"/>
      <c r="B211" s="184"/>
      <c r="C211" s="184"/>
      <c r="D211" s="2"/>
      <c r="E211" s="184"/>
      <c r="F211" s="259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2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84"/>
      <c r="AT211" s="184"/>
      <c r="AU211" s="184"/>
      <c r="AV211" s="184"/>
      <c r="AW211" s="184"/>
      <c r="AX211" s="184"/>
      <c r="AY211" s="184"/>
      <c r="AZ211" s="184"/>
      <c r="BA211" s="184"/>
      <c r="BB211" s="184"/>
      <c r="BC211" s="184"/>
      <c r="BD211" s="184"/>
      <c r="BE211" s="184"/>
      <c r="BF211" s="184"/>
      <c r="BG211" s="184"/>
      <c r="BH211" s="184"/>
      <c r="BI211" s="184"/>
      <c r="BJ211" s="184"/>
      <c r="BK211" s="184"/>
      <c r="BL211" s="184"/>
      <c r="BM211" s="184"/>
      <c r="BN211" s="184"/>
      <c r="BO211" s="184"/>
      <c r="BP211" s="184"/>
      <c r="BQ211" s="184"/>
      <c r="BR211" s="184"/>
      <c r="BS211" s="184"/>
      <c r="BT211" s="184"/>
      <c r="BU211" s="184"/>
      <c r="BV211" s="184"/>
      <c r="BW211" s="184"/>
      <c r="BX211" s="184"/>
      <c r="BY211" s="184"/>
      <c r="BZ211" s="184"/>
      <c r="CA211" s="184"/>
      <c r="CB211" s="184"/>
      <c r="CC211" s="184"/>
      <c r="CD211" s="184"/>
      <c r="CE211" s="184"/>
      <c r="CF211" s="184"/>
      <c r="CG211" s="184"/>
      <c r="CH211" s="184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</row>
    <row r="212" spans="1:110" ht="19.5" customHeight="1" x14ac:dyDescent="0.3">
      <c r="A212" s="2"/>
      <c r="B212" s="184"/>
      <c r="C212" s="184"/>
      <c r="D212" s="2"/>
      <c r="E212" s="184"/>
      <c r="F212" s="259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2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84"/>
      <c r="AT212" s="184"/>
      <c r="AU212" s="184"/>
      <c r="AV212" s="184"/>
      <c r="AW212" s="184"/>
      <c r="AX212" s="184"/>
      <c r="AY212" s="184"/>
      <c r="AZ212" s="184"/>
      <c r="BA212" s="184"/>
      <c r="BB212" s="184"/>
      <c r="BC212" s="184"/>
      <c r="BD212" s="184"/>
      <c r="BE212" s="184"/>
      <c r="BF212" s="184"/>
      <c r="BG212" s="184"/>
      <c r="BH212" s="184"/>
      <c r="BI212" s="184"/>
      <c r="BJ212" s="184"/>
      <c r="BK212" s="184"/>
      <c r="BL212" s="184"/>
      <c r="BM212" s="184"/>
      <c r="BN212" s="184"/>
      <c r="BO212" s="184"/>
      <c r="BP212" s="184"/>
      <c r="BQ212" s="184"/>
      <c r="BR212" s="184"/>
      <c r="BS212" s="184"/>
      <c r="BT212" s="184"/>
      <c r="BU212" s="184"/>
      <c r="BV212" s="184"/>
      <c r="BW212" s="184"/>
      <c r="BX212" s="184"/>
      <c r="BY212" s="184"/>
      <c r="BZ212" s="184"/>
      <c r="CA212" s="184"/>
      <c r="CB212" s="184"/>
      <c r="CC212" s="184"/>
      <c r="CD212" s="184"/>
      <c r="CE212" s="184"/>
      <c r="CF212" s="184"/>
      <c r="CG212" s="184"/>
      <c r="CH212" s="184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</row>
    <row r="213" spans="1:110" ht="19.5" customHeight="1" x14ac:dyDescent="0.3">
      <c r="A213" s="2"/>
      <c r="B213" s="184"/>
      <c r="C213" s="184"/>
      <c r="D213" s="2"/>
      <c r="E213" s="184"/>
      <c r="F213" s="259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2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  <c r="AI213" s="184"/>
      <c r="AJ213" s="184"/>
      <c r="AK213" s="184"/>
      <c r="AL213" s="184"/>
      <c r="AM213" s="184"/>
      <c r="AN213" s="184"/>
      <c r="AO213" s="184"/>
      <c r="AP213" s="184"/>
      <c r="AQ213" s="184"/>
      <c r="AR213" s="184"/>
      <c r="AS213" s="184"/>
      <c r="AT213" s="184"/>
      <c r="AU213" s="184"/>
      <c r="AV213" s="184"/>
      <c r="AW213" s="184"/>
      <c r="AX213" s="184"/>
      <c r="AY213" s="184"/>
      <c r="AZ213" s="184"/>
      <c r="BA213" s="184"/>
      <c r="BB213" s="184"/>
      <c r="BC213" s="184"/>
      <c r="BD213" s="184"/>
      <c r="BE213" s="184"/>
      <c r="BF213" s="184"/>
      <c r="BG213" s="184"/>
      <c r="BH213" s="184"/>
      <c r="BI213" s="184"/>
      <c r="BJ213" s="184"/>
      <c r="BK213" s="184"/>
      <c r="BL213" s="184"/>
      <c r="BM213" s="184"/>
      <c r="BN213" s="184"/>
      <c r="BO213" s="184"/>
      <c r="BP213" s="184"/>
      <c r="BQ213" s="184"/>
      <c r="BR213" s="184"/>
      <c r="BS213" s="184"/>
      <c r="BT213" s="184"/>
      <c r="BU213" s="184"/>
      <c r="BV213" s="184"/>
      <c r="BW213" s="184"/>
      <c r="BX213" s="184"/>
      <c r="BY213" s="184"/>
      <c r="BZ213" s="184"/>
      <c r="CA213" s="184"/>
      <c r="CB213" s="184"/>
      <c r="CC213" s="184"/>
      <c r="CD213" s="184"/>
      <c r="CE213" s="184"/>
      <c r="CF213" s="184"/>
      <c r="CG213" s="184"/>
      <c r="CH213" s="184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</row>
    <row r="214" spans="1:110" ht="19.5" customHeight="1" x14ac:dyDescent="0.3">
      <c r="A214" s="2"/>
      <c r="B214" s="184"/>
      <c r="C214" s="184"/>
      <c r="D214" s="2"/>
      <c r="E214" s="184"/>
      <c r="F214" s="259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2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/>
      <c r="AI214" s="184"/>
      <c r="AJ214" s="184"/>
      <c r="AK214" s="184"/>
      <c r="AL214" s="184"/>
      <c r="AM214" s="184"/>
      <c r="AN214" s="184"/>
      <c r="AO214" s="184"/>
      <c r="AP214" s="184"/>
      <c r="AQ214" s="184"/>
      <c r="AR214" s="184"/>
      <c r="AS214" s="184"/>
      <c r="AT214" s="184"/>
      <c r="AU214" s="184"/>
      <c r="AV214" s="184"/>
      <c r="AW214" s="184"/>
      <c r="AX214" s="184"/>
      <c r="AY214" s="184"/>
      <c r="AZ214" s="184"/>
      <c r="BA214" s="184"/>
      <c r="BB214" s="184"/>
      <c r="BC214" s="184"/>
      <c r="BD214" s="184"/>
      <c r="BE214" s="184"/>
      <c r="BF214" s="184"/>
      <c r="BG214" s="184"/>
      <c r="BH214" s="184"/>
      <c r="BI214" s="184"/>
      <c r="BJ214" s="184"/>
      <c r="BK214" s="184"/>
      <c r="BL214" s="184"/>
      <c r="BM214" s="184"/>
      <c r="BN214" s="184"/>
      <c r="BO214" s="184"/>
      <c r="BP214" s="184"/>
      <c r="BQ214" s="184"/>
      <c r="BR214" s="184"/>
      <c r="BS214" s="184"/>
      <c r="BT214" s="184"/>
      <c r="BU214" s="184"/>
      <c r="BV214" s="184"/>
      <c r="BW214" s="184"/>
      <c r="BX214" s="184"/>
      <c r="BY214" s="184"/>
      <c r="BZ214" s="184"/>
      <c r="CA214" s="184"/>
      <c r="CB214" s="184"/>
      <c r="CC214" s="184"/>
      <c r="CD214" s="184"/>
      <c r="CE214" s="184"/>
      <c r="CF214" s="184"/>
      <c r="CG214" s="184"/>
      <c r="CH214" s="184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</row>
    <row r="215" spans="1:110" ht="19.5" customHeight="1" x14ac:dyDescent="0.3">
      <c r="A215" s="2"/>
      <c r="B215" s="184"/>
      <c r="C215" s="184"/>
      <c r="D215" s="2"/>
      <c r="E215" s="184"/>
      <c r="F215" s="259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2"/>
      <c r="Y215" s="184"/>
      <c r="Z215" s="184"/>
      <c r="AA215" s="184"/>
      <c r="AB215" s="184"/>
      <c r="AC215" s="184"/>
      <c r="AD215" s="184"/>
      <c r="AE215" s="184"/>
      <c r="AF215" s="184"/>
      <c r="AG215" s="184"/>
      <c r="AH215" s="184"/>
      <c r="AI215" s="184"/>
      <c r="AJ215" s="184"/>
      <c r="AK215" s="184"/>
      <c r="AL215" s="184"/>
      <c r="AM215" s="184"/>
      <c r="AN215" s="184"/>
      <c r="AO215" s="184"/>
      <c r="AP215" s="184"/>
      <c r="AQ215" s="184"/>
      <c r="AR215" s="184"/>
      <c r="AS215" s="184"/>
      <c r="AT215" s="184"/>
      <c r="AU215" s="184"/>
      <c r="AV215" s="184"/>
      <c r="AW215" s="184"/>
      <c r="AX215" s="184"/>
      <c r="AY215" s="184"/>
      <c r="AZ215" s="184"/>
      <c r="BA215" s="184"/>
      <c r="BB215" s="184"/>
      <c r="BC215" s="184"/>
      <c r="BD215" s="184"/>
      <c r="BE215" s="184"/>
      <c r="BF215" s="184"/>
      <c r="BG215" s="184"/>
      <c r="BH215" s="184"/>
      <c r="BI215" s="184"/>
      <c r="BJ215" s="184"/>
      <c r="BK215" s="184"/>
      <c r="BL215" s="184"/>
      <c r="BM215" s="184"/>
      <c r="BN215" s="184"/>
      <c r="BO215" s="184"/>
      <c r="BP215" s="184"/>
      <c r="BQ215" s="184"/>
      <c r="BR215" s="184"/>
      <c r="BS215" s="184"/>
      <c r="BT215" s="184"/>
      <c r="BU215" s="184"/>
      <c r="BV215" s="184"/>
      <c r="BW215" s="184"/>
      <c r="BX215" s="184"/>
      <c r="BY215" s="184"/>
      <c r="BZ215" s="184"/>
      <c r="CA215" s="184"/>
      <c r="CB215" s="184"/>
      <c r="CC215" s="184"/>
      <c r="CD215" s="184"/>
      <c r="CE215" s="184"/>
      <c r="CF215" s="184"/>
      <c r="CG215" s="184"/>
      <c r="CH215" s="184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</row>
    <row r="216" spans="1:110" ht="19.5" customHeight="1" x14ac:dyDescent="0.3">
      <c r="A216" s="2"/>
      <c r="B216" s="184"/>
      <c r="C216" s="184"/>
      <c r="D216" s="2"/>
      <c r="E216" s="184"/>
      <c r="F216" s="259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2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  <c r="AI216" s="184"/>
      <c r="AJ216" s="184"/>
      <c r="AK216" s="184"/>
      <c r="AL216" s="184"/>
      <c r="AM216" s="184"/>
      <c r="AN216" s="184"/>
      <c r="AO216" s="184"/>
      <c r="AP216" s="184"/>
      <c r="AQ216" s="184"/>
      <c r="AR216" s="184"/>
      <c r="AS216" s="184"/>
      <c r="AT216" s="184"/>
      <c r="AU216" s="184"/>
      <c r="AV216" s="184"/>
      <c r="AW216" s="184"/>
      <c r="AX216" s="184"/>
      <c r="AY216" s="184"/>
      <c r="AZ216" s="184"/>
      <c r="BA216" s="184"/>
      <c r="BB216" s="184"/>
      <c r="BC216" s="184"/>
      <c r="BD216" s="184"/>
      <c r="BE216" s="184"/>
      <c r="BF216" s="184"/>
      <c r="BG216" s="184"/>
      <c r="BH216" s="184"/>
      <c r="BI216" s="184"/>
      <c r="BJ216" s="184"/>
      <c r="BK216" s="184"/>
      <c r="BL216" s="184"/>
      <c r="BM216" s="184"/>
      <c r="BN216" s="184"/>
      <c r="BO216" s="184"/>
      <c r="BP216" s="184"/>
      <c r="BQ216" s="184"/>
      <c r="BR216" s="184"/>
      <c r="BS216" s="184"/>
      <c r="BT216" s="184"/>
      <c r="BU216" s="184"/>
      <c r="BV216" s="184"/>
      <c r="BW216" s="184"/>
      <c r="BX216" s="184"/>
      <c r="BY216" s="184"/>
      <c r="BZ216" s="184"/>
      <c r="CA216" s="184"/>
      <c r="CB216" s="184"/>
      <c r="CC216" s="184"/>
      <c r="CD216" s="184"/>
      <c r="CE216" s="184"/>
      <c r="CF216" s="184"/>
      <c r="CG216" s="184"/>
      <c r="CH216" s="184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</row>
    <row r="217" spans="1:110" ht="19.5" customHeight="1" x14ac:dyDescent="0.3">
      <c r="A217" s="2"/>
      <c r="B217" s="184"/>
      <c r="C217" s="184"/>
      <c r="D217" s="2"/>
      <c r="E217" s="184"/>
      <c r="F217" s="259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2"/>
      <c r="Y217" s="184"/>
      <c r="Z217" s="184"/>
      <c r="AA217" s="184"/>
      <c r="AB217" s="184"/>
      <c r="AC217" s="184"/>
      <c r="AD217" s="184"/>
      <c r="AE217" s="184"/>
      <c r="AF217" s="184"/>
      <c r="AG217" s="184"/>
      <c r="AH217" s="184"/>
      <c r="AI217" s="184"/>
      <c r="AJ217" s="184"/>
      <c r="AK217" s="184"/>
      <c r="AL217" s="184"/>
      <c r="AM217" s="184"/>
      <c r="AN217" s="184"/>
      <c r="AO217" s="184"/>
      <c r="AP217" s="184"/>
      <c r="AQ217" s="184"/>
      <c r="AR217" s="184"/>
      <c r="AS217" s="184"/>
      <c r="AT217" s="184"/>
      <c r="AU217" s="184"/>
      <c r="AV217" s="184"/>
      <c r="AW217" s="184"/>
      <c r="AX217" s="184"/>
      <c r="AY217" s="184"/>
      <c r="AZ217" s="184"/>
      <c r="BA217" s="184"/>
      <c r="BB217" s="184"/>
      <c r="BC217" s="184"/>
      <c r="BD217" s="184"/>
      <c r="BE217" s="184"/>
      <c r="BF217" s="184"/>
      <c r="BG217" s="184"/>
      <c r="BH217" s="184"/>
      <c r="BI217" s="184"/>
      <c r="BJ217" s="184"/>
      <c r="BK217" s="184"/>
      <c r="BL217" s="184"/>
      <c r="BM217" s="184"/>
      <c r="BN217" s="184"/>
      <c r="BO217" s="184"/>
      <c r="BP217" s="184"/>
      <c r="BQ217" s="184"/>
      <c r="BR217" s="184"/>
      <c r="BS217" s="184"/>
      <c r="BT217" s="184"/>
      <c r="BU217" s="184"/>
      <c r="BV217" s="184"/>
      <c r="BW217" s="184"/>
      <c r="BX217" s="184"/>
      <c r="BY217" s="184"/>
      <c r="BZ217" s="184"/>
      <c r="CA217" s="184"/>
      <c r="CB217" s="184"/>
      <c r="CC217" s="184"/>
      <c r="CD217" s="184"/>
      <c r="CE217" s="184"/>
      <c r="CF217" s="184"/>
      <c r="CG217" s="184"/>
      <c r="CH217" s="184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</row>
    <row r="218" spans="1:110" ht="19.5" customHeight="1" x14ac:dyDescent="0.3">
      <c r="A218" s="2"/>
      <c r="B218" s="184"/>
      <c r="C218" s="184"/>
      <c r="D218" s="2"/>
      <c r="E218" s="184"/>
      <c r="F218" s="259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2"/>
      <c r="Y218" s="184"/>
      <c r="Z218" s="184"/>
      <c r="AA218" s="184"/>
      <c r="AB218" s="184"/>
      <c r="AC218" s="184"/>
      <c r="AD218" s="184"/>
      <c r="AE218" s="184"/>
      <c r="AF218" s="184"/>
      <c r="AG218" s="184"/>
      <c r="AH218" s="184"/>
      <c r="AI218" s="184"/>
      <c r="AJ218" s="184"/>
      <c r="AK218" s="184"/>
      <c r="AL218" s="184"/>
      <c r="AM218" s="184"/>
      <c r="AN218" s="184"/>
      <c r="AO218" s="184"/>
      <c r="AP218" s="184"/>
      <c r="AQ218" s="184"/>
      <c r="AR218" s="184"/>
      <c r="AS218" s="184"/>
      <c r="AT218" s="184"/>
      <c r="AU218" s="184"/>
      <c r="AV218" s="184"/>
      <c r="AW218" s="184"/>
      <c r="AX218" s="184"/>
      <c r="AY218" s="184"/>
      <c r="AZ218" s="184"/>
      <c r="BA218" s="184"/>
      <c r="BB218" s="184"/>
      <c r="BC218" s="184"/>
      <c r="BD218" s="184"/>
      <c r="BE218" s="184"/>
      <c r="BF218" s="184"/>
      <c r="BG218" s="184"/>
      <c r="BH218" s="184"/>
      <c r="BI218" s="184"/>
      <c r="BJ218" s="184"/>
      <c r="BK218" s="184"/>
      <c r="BL218" s="184"/>
      <c r="BM218" s="184"/>
      <c r="BN218" s="184"/>
      <c r="BO218" s="184"/>
      <c r="BP218" s="184"/>
      <c r="BQ218" s="184"/>
      <c r="BR218" s="184"/>
      <c r="BS218" s="184"/>
      <c r="BT218" s="184"/>
      <c r="BU218" s="184"/>
      <c r="BV218" s="184"/>
      <c r="BW218" s="184"/>
      <c r="BX218" s="184"/>
      <c r="BY218" s="184"/>
      <c r="BZ218" s="184"/>
      <c r="CA218" s="184"/>
      <c r="CB218" s="184"/>
      <c r="CC218" s="184"/>
      <c r="CD218" s="184"/>
      <c r="CE218" s="184"/>
      <c r="CF218" s="184"/>
      <c r="CG218" s="184"/>
      <c r="CH218" s="184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</row>
    <row r="219" spans="1:110" ht="19.5" customHeight="1" x14ac:dyDescent="0.3">
      <c r="A219" s="2"/>
      <c r="B219" s="184"/>
      <c r="C219" s="184"/>
      <c r="D219" s="2"/>
      <c r="E219" s="184"/>
      <c r="F219" s="259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2"/>
      <c r="Y219" s="184"/>
      <c r="Z219" s="184"/>
      <c r="AA219" s="184"/>
      <c r="AB219" s="184"/>
      <c r="AC219" s="184"/>
      <c r="AD219" s="184"/>
      <c r="AE219" s="184"/>
      <c r="AF219" s="184"/>
      <c r="AG219" s="184"/>
      <c r="AH219" s="184"/>
      <c r="AI219" s="184"/>
      <c r="AJ219" s="184"/>
      <c r="AK219" s="184"/>
      <c r="AL219" s="184"/>
      <c r="AM219" s="184"/>
      <c r="AN219" s="184"/>
      <c r="AO219" s="184"/>
      <c r="AP219" s="184"/>
      <c r="AQ219" s="184"/>
      <c r="AR219" s="184"/>
      <c r="AS219" s="184"/>
      <c r="AT219" s="184"/>
      <c r="AU219" s="184"/>
      <c r="AV219" s="184"/>
      <c r="AW219" s="184"/>
      <c r="AX219" s="184"/>
      <c r="AY219" s="184"/>
      <c r="AZ219" s="184"/>
      <c r="BA219" s="184"/>
      <c r="BB219" s="184"/>
      <c r="BC219" s="184"/>
      <c r="BD219" s="184"/>
      <c r="BE219" s="184"/>
      <c r="BF219" s="184"/>
      <c r="BG219" s="184"/>
      <c r="BH219" s="184"/>
      <c r="BI219" s="184"/>
      <c r="BJ219" s="184"/>
      <c r="BK219" s="184"/>
      <c r="BL219" s="184"/>
      <c r="BM219" s="184"/>
      <c r="BN219" s="184"/>
      <c r="BO219" s="184"/>
      <c r="BP219" s="184"/>
      <c r="BQ219" s="184"/>
      <c r="BR219" s="184"/>
      <c r="BS219" s="184"/>
      <c r="BT219" s="184"/>
      <c r="BU219" s="184"/>
      <c r="BV219" s="184"/>
      <c r="BW219" s="184"/>
      <c r="BX219" s="184"/>
      <c r="BY219" s="184"/>
      <c r="BZ219" s="184"/>
      <c r="CA219" s="184"/>
      <c r="CB219" s="184"/>
      <c r="CC219" s="184"/>
      <c r="CD219" s="184"/>
      <c r="CE219" s="184"/>
      <c r="CF219" s="184"/>
      <c r="CG219" s="184"/>
      <c r="CH219" s="184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</row>
    <row r="220" spans="1:110" ht="19.5" customHeight="1" x14ac:dyDescent="0.3">
      <c r="A220" s="2"/>
      <c r="B220" s="184"/>
      <c r="C220" s="184"/>
      <c r="D220" s="2"/>
      <c r="E220" s="184"/>
      <c r="F220" s="259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2"/>
      <c r="Y220" s="184"/>
      <c r="Z220" s="184"/>
      <c r="AA220" s="184"/>
      <c r="AB220" s="184"/>
      <c r="AC220" s="184"/>
      <c r="AD220" s="184"/>
      <c r="AE220" s="184"/>
      <c r="AF220" s="184"/>
      <c r="AG220" s="184"/>
      <c r="AH220" s="184"/>
      <c r="AI220" s="184"/>
      <c r="AJ220" s="184"/>
      <c r="AK220" s="184"/>
      <c r="AL220" s="184"/>
      <c r="AM220" s="184"/>
      <c r="AN220" s="184"/>
      <c r="AO220" s="184"/>
      <c r="AP220" s="184"/>
      <c r="AQ220" s="184"/>
      <c r="AR220" s="184"/>
      <c r="AS220" s="184"/>
      <c r="AT220" s="184"/>
      <c r="AU220" s="184"/>
      <c r="AV220" s="184"/>
      <c r="AW220" s="184"/>
      <c r="AX220" s="184"/>
      <c r="AY220" s="184"/>
      <c r="AZ220" s="184"/>
      <c r="BA220" s="184"/>
      <c r="BB220" s="184"/>
      <c r="BC220" s="184"/>
      <c r="BD220" s="184"/>
      <c r="BE220" s="184"/>
      <c r="BF220" s="184"/>
      <c r="BG220" s="184"/>
      <c r="BH220" s="184"/>
      <c r="BI220" s="184"/>
      <c r="BJ220" s="184"/>
      <c r="BK220" s="184"/>
      <c r="BL220" s="184"/>
      <c r="BM220" s="184"/>
      <c r="BN220" s="184"/>
      <c r="BO220" s="184"/>
      <c r="BP220" s="184"/>
      <c r="BQ220" s="184"/>
      <c r="BR220" s="184"/>
      <c r="BS220" s="184"/>
      <c r="BT220" s="184"/>
      <c r="BU220" s="184"/>
      <c r="BV220" s="184"/>
      <c r="BW220" s="184"/>
      <c r="BX220" s="184"/>
      <c r="BY220" s="184"/>
      <c r="BZ220" s="184"/>
      <c r="CA220" s="184"/>
      <c r="CB220" s="184"/>
      <c r="CC220" s="184"/>
      <c r="CD220" s="184"/>
      <c r="CE220" s="184"/>
      <c r="CF220" s="184"/>
      <c r="CG220" s="184"/>
      <c r="CH220" s="184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</row>
    <row r="221" spans="1:110" ht="19.5" customHeight="1" x14ac:dyDescent="0.3">
      <c r="A221" s="2"/>
      <c r="B221" s="184"/>
      <c r="C221" s="184"/>
      <c r="D221" s="2"/>
      <c r="E221" s="184"/>
      <c r="F221" s="259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2"/>
      <c r="Y221" s="184"/>
      <c r="Z221" s="184"/>
      <c r="AA221" s="184"/>
      <c r="AB221" s="184"/>
      <c r="AC221" s="184"/>
      <c r="AD221" s="184"/>
      <c r="AE221" s="184"/>
      <c r="AF221" s="184"/>
      <c r="AG221" s="184"/>
      <c r="AH221" s="184"/>
      <c r="AI221" s="184"/>
      <c r="AJ221" s="184"/>
      <c r="AK221" s="184"/>
      <c r="AL221" s="184"/>
      <c r="AM221" s="184"/>
      <c r="AN221" s="184"/>
      <c r="AO221" s="184"/>
      <c r="AP221" s="184"/>
      <c r="AQ221" s="184"/>
      <c r="AR221" s="184"/>
      <c r="AS221" s="184"/>
      <c r="AT221" s="184"/>
      <c r="AU221" s="184"/>
      <c r="AV221" s="184"/>
      <c r="AW221" s="184"/>
      <c r="AX221" s="184"/>
      <c r="AY221" s="184"/>
      <c r="AZ221" s="184"/>
      <c r="BA221" s="184"/>
      <c r="BB221" s="184"/>
      <c r="BC221" s="184"/>
      <c r="BD221" s="184"/>
      <c r="BE221" s="184"/>
      <c r="BF221" s="184"/>
      <c r="BG221" s="184"/>
      <c r="BH221" s="184"/>
      <c r="BI221" s="184"/>
      <c r="BJ221" s="184"/>
      <c r="BK221" s="184"/>
      <c r="BL221" s="184"/>
      <c r="BM221" s="184"/>
      <c r="BN221" s="184"/>
      <c r="BO221" s="184"/>
      <c r="BP221" s="184"/>
      <c r="BQ221" s="184"/>
      <c r="BR221" s="184"/>
      <c r="BS221" s="184"/>
      <c r="BT221" s="184"/>
      <c r="BU221" s="184"/>
      <c r="BV221" s="184"/>
      <c r="BW221" s="184"/>
      <c r="BX221" s="184"/>
      <c r="BY221" s="184"/>
      <c r="BZ221" s="184"/>
      <c r="CA221" s="184"/>
      <c r="CB221" s="184"/>
      <c r="CC221" s="184"/>
      <c r="CD221" s="184"/>
      <c r="CE221" s="184"/>
      <c r="CF221" s="184"/>
      <c r="CG221" s="184"/>
      <c r="CH221" s="184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</row>
    <row r="222" spans="1:110" ht="19.5" customHeight="1" x14ac:dyDescent="0.3">
      <c r="A222" s="2"/>
      <c r="B222" s="184"/>
      <c r="C222" s="184"/>
      <c r="D222" s="2"/>
      <c r="E222" s="184"/>
      <c r="F222" s="259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2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  <c r="AI222" s="184"/>
      <c r="AJ222" s="184"/>
      <c r="AK222" s="184"/>
      <c r="AL222" s="184"/>
      <c r="AM222" s="184"/>
      <c r="AN222" s="184"/>
      <c r="AO222" s="184"/>
      <c r="AP222" s="184"/>
      <c r="AQ222" s="184"/>
      <c r="AR222" s="184"/>
      <c r="AS222" s="184"/>
      <c r="AT222" s="184"/>
      <c r="AU222" s="184"/>
      <c r="AV222" s="184"/>
      <c r="AW222" s="184"/>
      <c r="AX222" s="184"/>
      <c r="AY222" s="184"/>
      <c r="AZ222" s="184"/>
      <c r="BA222" s="184"/>
      <c r="BB222" s="184"/>
      <c r="BC222" s="184"/>
      <c r="BD222" s="184"/>
      <c r="BE222" s="184"/>
      <c r="BF222" s="184"/>
      <c r="BG222" s="184"/>
      <c r="BH222" s="184"/>
      <c r="BI222" s="184"/>
      <c r="BJ222" s="184"/>
      <c r="BK222" s="184"/>
      <c r="BL222" s="184"/>
      <c r="BM222" s="184"/>
      <c r="BN222" s="184"/>
      <c r="BO222" s="184"/>
      <c r="BP222" s="184"/>
      <c r="BQ222" s="184"/>
      <c r="BR222" s="184"/>
      <c r="BS222" s="184"/>
      <c r="BT222" s="184"/>
      <c r="BU222" s="184"/>
      <c r="BV222" s="184"/>
      <c r="BW222" s="184"/>
      <c r="BX222" s="184"/>
      <c r="BY222" s="184"/>
      <c r="BZ222" s="184"/>
      <c r="CA222" s="184"/>
      <c r="CB222" s="184"/>
      <c r="CC222" s="184"/>
      <c r="CD222" s="184"/>
      <c r="CE222" s="184"/>
      <c r="CF222" s="184"/>
      <c r="CG222" s="184"/>
      <c r="CH222" s="184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</row>
    <row r="223" spans="1:110" ht="19.5" customHeight="1" x14ac:dyDescent="0.3">
      <c r="A223" s="2"/>
      <c r="B223" s="184"/>
      <c r="C223" s="184"/>
      <c r="D223" s="2"/>
      <c r="E223" s="184"/>
      <c r="F223" s="259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2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  <c r="AI223" s="184"/>
      <c r="AJ223" s="184"/>
      <c r="AK223" s="184"/>
      <c r="AL223" s="184"/>
      <c r="AM223" s="184"/>
      <c r="AN223" s="184"/>
      <c r="AO223" s="184"/>
      <c r="AP223" s="184"/>
      <c r="AQ223" s="184"/>
      <c r="AR223" s="184"/>
      <c r="AS223" s="184"/>
      <c r="AT223" s="184"/>
      <c r="AU223" s="184"/>
      <c r="AV223" s="184"/>
      <c r="AW223" s="184"/>
      <c r="AX223" s="184"/>
      <c r="AY223" s="184"/>
      <c r="AZ223" s="184"/>
      <c r="BA223" s="184"/>
      <c r="BB223" s="184"/>
      <c r="BC223" s="184"/>
      <c r="BD223" s="184"/>
      <c r="BE223" s="184"/>
      <c r="BF223" s="184"/>
      <c r="BG223" s="184"/>
      <c r="BH223" s="184"/>
      <c r="BI223" s="184"/>
      <c r="BJ223" s="184"/>
      <c r="BK223" s="184"/>
      <c r="BL223" s="184"/>
      <c r="BM223" s="184"/>
      <c r="BN223" s="184"/>
      <c r="BO223" s="184"/>
      <c r="BP223" s="184"/>
      <c r="BQ223" s="184"/>
      <c r="BR223" s="184"/>
      <c r="BS223" s="184"/>
      <c r="BT223" s="184"/>
      <c r="BU223" s="184"/>
      <c r="BV223" s="184"/>
      <c r="BW223" s="184"/>
      <c r="BX223" s="184"/>
      <c r="BY223" s="184"/>
      <c r="BZ223" s="184"/>
      <c r="CA223" s="184"/>
      <c r="CB223" s="184"/>
      <c r="CC223" s="184"/>
      <c r="CD223" s="184"/>
      <c r="CE223" s="184"/>
      <c r="CF223" s="184"/>
      <c r="CG223" s="184"/>
      <c r="CH223" s="184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</row>
    <row r="224" spans="1:110" ht="19.5" customHeight="1" x14ac:dyDescent="0.3">
      <c r="A224" s="2"/>
      <c r="B224" s="184"/>
      <c r="C224" s="184"/>
      <c r="D224" s="2"/>
      <c r="E224" s="184"/>
      <c r="F224" s="259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2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  <c r="AO224" s="184"/>
      <c r="AP224" s="184"/>
      <c r="AQ224" s="184"/>
      <c r="AR224" s="184"/>
      <c r="AS224" s="184"/>
      <c r="AT224" s="184"/>
      <c r="AU224" s="184"/>
      <c r="AV224" s="184"/>
      <c r="AW224" s="184"/>
      <c r="AX224" s="184"/>
      <c r="AY224" s="184"/>
      <c r="AZ224" s="184"/>
      <c r="BA224" s="184"/>
      <c r="BB224" s="184"/>
      <c r="BC224" s="184"/>
      <c r="BD224" s="184"/>
      <c r="BE224" s="184"/>
      <c r="BF224" s="184"/>
      <c r="BG224" s="184"/>
      <c r="BH224" s="184"/>
      <c r="BI224" s="184"/>
      <c r="BJ224" s="184"/>
      <c r="BK224" s="184"/>
      <c r="BL224" s="184"/>
      <c r="BM224" s="184"/>
      <c r="BN224" s="184"/>
      <c r="BO224" s="184"/>
      <c r="BP224" s="184"/>
      <c r="BQ224" s="184"/>
      <c r="BR224" s="184"/>
      <c r="BS224" s="184"/>
      <c r="BT224" s="184"/>
      <c r="BU224" s="184"/>
      <c r="BV224" s="184"/>
      <c r="BW224" s="184"/>
      <c r="BX224" s="184"/>
      <c r="BY224" s="184"/>
      <c r="BZ224" s="184"/>
      <c r="CA224" s="184"/>
      <c r="CB224" s="184"/>
      <c r="CC224" s="184"/>
      <c r="CD224" s="184"/>
      <c r="CE224" s="184"/>
      <c r="CF224" s="184"/>
      <c r="CG224" s="184"/>
      <c r="CH224" s="184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</row>
    <row r="225" spans="1:110" ht="19.5" customHeight="1" x14ac:dyDescent="0.3">
      <c r="A225" s="2"/>
      <c r="B225" s="184"/>
      <c r="C225" s="184"/>
      <c r="D225" s="2"/>
      <c r="E225" s="184"/>
      <c r="F225" s="259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2"/>
      <c r="Y225" s="184"/>
      <c r="Z225" s="184"/>
      <c r="AA225" s="184"/>
      <c r="AB225" s="184"/>
      <c r="AC225" s="184"/>
      <c r="AD225" s="184"/>
      <c r="AE225" s="184"/>
      <c r="AF225" s="184"/>
      <c r="AG225" s="184"/>
      <c r="AH225" s="184"/>
      <c r="AI225" s="184"/>
      <c r="AJ225" s="184"/>
      <c r="AK225" s="184"/>
      <c r="AL225" s="184"/>
      <c r="AM225" s="184"/>
      <c r="AN225" s="184"/>
      <c r="AO225" s="184"/>
      <c r="AP225" s="184"/>
      <c r="AQ225" s="184"/>
      <c r="AR225" s="184"/>
      <c r="AS225" s="184"/>
      <c r="AT225" s="184"/>
      <c r="AU225" s="184"/>
      <c r="AV225" s="184"/>
      <c r="AW225" s="184"/>
      <c r="AX225" s="184"/>
      <c r="AY225" s="184"/>
      <c r="AZ225" s="184"/>
      <c r="BA225" s="184"/>
      <c r="BB225" s="184"/>
      <c r="BC225" s="184"/>
      <c r="BD225" s="184"/>
      <c r="BE225" s="184"/>
      <c r="BF225" s="184"/>
      <c r="BG225" s="184"/>
      <c r="BH225" s="184"/>
      <c r="BI225" s="184"/>
      <c r="BJ225" s="184"/>
      <c r="BK225" s="184"/>
      <c r="BL225" s="184"/>
      <c r="BM225" s="184"/>
      <c r="BN225" s="184"/>
      <c r="BO225" s="184"/>
      <c r="BP225" s="184"/>
      <c r="BQ225" s="184"/>
      <c r="BR225" s="184"/>
      <c r="BS225" s="184"/>
      <c r="BT225" s="184"/>
      <c r="BU225" s="184"/>
      <c r="BV225" s="184"/>
      <c r="BW225" s="184"/>
      <c r="BX225" s="184"/>
      <c r="BY225" s="184"/>
      <c r="BZ225" s="184"/>
      <c r="CA225" s="184"/>
      <c r="CB225" s="184"/>
      <c r="CC225" s="184"/>
      <c r="CD225" s="184"/>
      <c r="CE225" s="184"/>
      <c r="CF225" s="184"/>
      <c r="CG225" s="184"/>
      <c r="CH225" s="184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</row>
    <row r="226" spans="1:110" ht="19.5" customHeight="1" x14ac:dyDescent="0.3">
      <c r="A226" s="2"/>
      <c r="B226" s="184"/>
      <c r="C226" s="184"/>
      <c r="D226" s="2"/>
      <c r="E226" s="184"/>
      <c r="F226" s="259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2"/>
      <c r="Y226" s="184"/>
      <c r="Z226" s="184"/>
      <c r="AA226" s="184"/>
      <c r="AB226" s="184"/>
      <c r="AC226" s="184"/>
      <c r="AD226" s="184"/>
      <c r="AE226" s="184"/>
      <c r="AF226" s="184"/>
      <c r="AG226" s="184"/>
      <c r="AH226" s="184"/>
      <c r="AI226" s="184"/>
      <c r="AJ226" s="184"/>
      <c r="AK226" s="184"/>
      <c r="AL226" s="184"/>
      <c r="AM226" s="184"/>
      <c r="AN226" s="184"/>
      <c r="AO226" s="184"/>
      <c r="AP226" s="184"/>
      <c r="AQ226" s="184"/>
      <c r="AR226" s="184"/>
      <c r="AS226" s="184"/>
      <c r="AT226" s="184"/>
      <c r="AU226" s="184"/>
      <c r="AV226" s="184"/>
      <c r="AW226" s="184"/>
      <c r="AX226" s="184"/>
      <c r="AY226" s="184"/>
      <c r="AZ226" s="184"/>
      <c r="BA226" s="184"/>
      <c r="BB226" s="184"/>
      <c r="BC226" s="184"/>
      <c r="BD226" s="184"/>
      <c r="BE226" s="184"/>
      <c r="BF226" s="184"/>
      <c r="BG226" s="184"/>
      <c r="BH226" s="184"/>
      <c r="BI226" s="184"/>
      <c r="BJ226" s="184"/>
      <c r="BK226" s="184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BX226" s="184"/>
      <c r="BY226" s="184"/>
      <c r="BZ226" s="184"/>
      <c r="CA226" s="184"/>
      <c r="CB226" s="184"/>
      <c r="CC226" s="184"/>
      <c r="CD226" s="184"/>
      <c r="CE226" s="184"/>
      <c r="CF226" s="184"/>
      <c r="CG226" s="184"/>
      <c r="CH226" s="184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</row>
    <row r="227" spans="1:110" ht="19.5" customHeight="1" x14ac:dyDescent="0.3">
      <c r="A227" s="2"/>
      <c r="B227" s="184"/>
      <c r="C227" s="184"/>
      <c r="D227" s="2"/>
      <c r="E227" s="184"/>
      <c r="F227" s="259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2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  <c r="AQ227" s="184"/>
      <c r="AR227" s="184"/>
      <c r="AS227" s="184"/>
      <c r="AT227" s="184"/>
      <c r="AU227" s="184"/>
      <c r="AV227" s="184"/>
      <c r="AW227" s="184"/>
      <c r="AX227" s="184"/>
      <c r="AY227" s="184"/>
      <c r="AZ227" s="184"/>
      <c r="BA227" s="184"/>
      <c r="BB227" s="184"/>
      <c r="BC227" s="184"/>
      <c r="BD227" s="184"/>
      <c r="BE227" s="184"/>
      <c r="BF227" s="184"/>
      <c r="BG227" s="184"/>
      <c r="BH227" s="184"/>
      <c r="BI227" s="184"/>
      <c r="BJ227" s="184"/>
      <c r="BK227" s="184"/>
      <c r="BL227" s="184"/>
      <c r="BM227" s="184"/>
      <c r="BN227" s="184"/>
      <c r="BO227" s="184"/>
      <c r="BP227" s="184"/>
      <c r="BQ227" s="184"/>
      <c r="BR227" s="184"/>
      <c r="BS227" s="184"/>
      <c r="BT227" s="184"/>
      <c r="BU227" s="184"/>
      <c r="BV227" s="184"/>
      <c r="BW227" s="184"/>
      <c r="BX227" s="184"/>
      <c r="BY227" s="184"/>
      <c r="BZ227" s="184"/>
      <c r="CA227" s="184"/>
      <c r="CB227" s="184"/>
      <c r="CC227" s="184"/>
      <c r="CD227" s="184"/>
      <c r="CE227" s="184"/>
      <c r="CF227" s="184"/>
      <c r="CG227" s="184"/>
      <c r="CH227" s="184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</row>
    <row r="228" spans="1:110" ht="19.5" customHeight="1" x14ac:dyDescent="0.3">
      <c r="A228" s="2"/>
      <c r="B228" s="184"/>
      <c r="C228" s="184"/>
      <c r="D228" s="2"/>
      <c r="E228" s="184"/>
      <c r="F228" s="259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2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  <c r="AR228" s="184"/>
      <c r="AS228" s="184"/>
      <c r="AT228" s="184"/>
      <c r="AU228" s="184"/>
      <c r="AV228" s="184"/>
      <c r="AW228" s="184"/>
      <c r="AX228" s="184"/>
      <c r="AY228" s="184"/>
      <c r="AZ228" s="184"/>
      <c r="BA228" s="184"/>
      <c r="BB228" s="184"/>
      <c r="BC228" s="184"/>
      <c r="BD228" s="184"/>
      <c r="BE228" s="184"/>
      <c r="BF228" s="184"/>
      <c r="BG228" s="184"/>
      <c r="BH228" s="184"/>
      <c r="BI228" s="184"/>
      <c r="BJ228" s="184"/>
      <c r="BK228" s="184"/>
      <c r="BL228" s="184"/>
      <c r="BM228" s="184"/>
      <c r="BN228" s="184"/>
      <c r="BO228" s="184"/>
      <c r="BP228" s="184"/>
      <c r="BQ228" s="184"/>
      <c r="BR228" s="184"/>
      <c r="BS228" s="184"/>
      <c r="BT228" s="184"/>
      <c r="BU228" s="184"/>
      <c r="BV228" s="184"/>
      <c r="BW228" s="184"/>
      <c r="BX228" s="184"/>
      <c r="BY228" s="184"/>
      <c r="BZ228" s="184"/>
      <c r="CA228" s="184"/>
      <c r="CB228" s="184"/>
      <c r="CC228" s="184"/>
      <c r="CD228" s="184"/>
      <c r="CE228" s="184"/>
      <c r="CF228" s="184"/>
      <c r="CG228" s="184"/>
      <c r="CH228" s="184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</row>
    <row r="229" spans="1:110" ht="19.5" customHeight="1" x14ac:dyDescent="0.3">
      <c r="A229" s="2"/>
      <c r="B229" s="184"/>
      <c r="C229" s="184"/>
      <c r="D229" s="2"/>
      <c r="E229" s="184"/>
      <c r="F229" s="259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2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84"/>
      <c r="AT229" s="184"/>
      <c r="AU229" s="184"/>
      <c r="AV229" s="184"/>
      <c r="AW229" s="184"/>
      <c r="AX229" s="184"/>
      <c r="AY229" s="184"/>
      <c r="AZ229" s="184"/>
      <c r="BA229" s="184"/>
      <c r="BB229" s="184"/>
      <c r="BC229" s="184"/>
      <c r="BD229" s="184"/>
      <c r="BE229" s="184"/>
      <c r="BF229" s="184"/>
      <c r="BG229" s="184"/>
      <c r="BH229" s="184"/>
      <c r="BI229" s="184"/>
      <c r="BJ229" s="184"/>
      <c r="BK229" s="184"/>
      <c r="BL229" s="184"/>
      <c r="BM229" s="184"/>
      <c r="BN229" s="184"/>
      <c r="BO229" s="184"/>
      <c r="BP229" s="184"/>
      <c r="BQ229" s="184"/>
      <c r="BR229" s="184"/>
      <c r="BS229" s="184"/>
      <c r="BT229" s="184"/>
      <c r="BU229" s="184"/>
      <c r="BV229" s="184"/>
      <c r="BW229" s="184"/>
      <c r="BX229" s="184"/>
      <c r="BY229" s="184"/>
      <c r="BZ229" s="184"/>
      <c r="CA229" s="184"/>
      <c r="CB229" s="184"/>
      <c r="CC229" s="184"/>
      <c r="CD229" s="184"/>
      <c r="CE229" s="184"/>
      <c r="CF229" s="184"/>
      <c r="CG229" s="184"/>
      <c r="CH229" s="184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</row>
    <row r="230" spans="1:110" ht="19.5" customHeight="1" x14ac:dyDescent="0.3">
      <c r="A230" s="2"/>
      <c r="B230" s="184"/>
      <c r="C230" s="184"/>
      <c r="D230" s="2"/>
      <c r="E230" s="184"/>
      <c r="F230" s="259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2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4"/>
      <c r="AT230" s="184"/>
      <c r="AU230" s="184"/>
      <c r="AV230" s="184"/>
      <c r="AW230" s="184"/>
      <c r="AX230" s="184"/>
      <c r="AY230" s="184"/>
      <c r="AZ230" s="184"/>
      <c r="BA230" s="184"/>
      <c r="BB230" s="184"/>
      <c r="BC230" s="184"/>
      <c r="BD230" s="184"/>
      <c r="BE230" s="184"/>
      <c r="BF230" s="184"/>
      <c r="BG230" s="184"/>
      <c r="BH230" s="184"/>
      <c r="BI230" s="184"/>
      <c r="BJ230" s="184"/>
      <c r="BK230" s="184"/>
      <c r="BL230" s="184"/>
      <c r="BM230" s="184"/>
      <c r="BN230" s="184"/>
      <c r="BO230" s="184"/>
      <c r="BP230" s="184"/>
      <c r="BQ230" s="184"/>
      <c r="BR230" s="184"/>
      <c r="BS230" s="184"/>
      <c r="BT230" s="184"/>
      <c r="BU230" s="184"/>
      <c r="BV230" s="184"/>
      <c r="BW230" s="184"/>
      <c r="BX230" s="184"/>
      <c r="BY230" s="184"/>
      <c r="BZ230" s="184"/>
      <c r="CA230" s="184"/>
      <c r="CB230" s="184"/>
      <c r="CC230" s="184"/>
      <c r="CD230" s="184"/>
      <c r="CE230" s="184"/>
      <c r="CF230" s="184"/>
      <c r="CG230" s="184"/>
      <c r="CH230" s="184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</row>
    <row r="231" spans="1:110" ht="19.5" customHeight="1" x14ac:dyDescent="0.3">
      <c r="A231" s="2"/>
      <c r="B231" s="184"/>
      <c r="C231" s="184"/>
      <c r="D231" s="2"/>
      <c r="E231" s="184"/>
      <c r="F231" s="259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2"/>
      <c r="Y231" s="184"/>
      <c r="Z231" s="184"/>
      <c r="AA231" s="184"/>
      <c r="AB231" s="184"/>
      <c r="AC231" s="184"/>
      <c r="AD231" s="184"/>
      <c r="AE231" s="184"/>
      <c r="AF231" s="184"/>
      <c r="AG231" s="184"/>
      <c r="AH231" s="184"/>
      <c r="AI231" s="184"/>
      <c r="AJ231" s="184"/>
      <c r="AK231" s="184"/>
      <c r="AL231" s="184"/>
      <c r="AM231" s="184"/>
      <c r="AN231" s="184"/>
      <c r="AO231" s="184"/>
      <c r="AP231" s="184"/>
      <c r="AQ231" s="184"/>
      <c r="AR231" s="184"/>
      <c r="AS231" s="184"/>
      <c r="AT231" s="184"/>
      <c r="AU231" s="184"/>
      <c r="AV231" s="184"/>
      <c r="AW231" s="184"/>
      <c r="AX231" s="184"/>
      <c r="AY231" s="184"/>
      <c r="AZ231" s="184"/>
      <c r="BA231" s="184"/>
      <c r="BB231" s="184"/>
      <c r="BC231" s="184"/>
      <c r="BD231" s="184"/>
      <c r="BE231" s="184"/>
      <c r="BF231" s="184"/>
      <c r="BG231" s="184"/>
      <c r="BH231" s="184"/>
      <c r="BI231" s="184"/>
      <c r="BJ231" s="184"/>
      <c r="BK231" s="184"/>
      <c r="BL231" s="184"/>
      <c r="BM231" s="184"/>
      <c r="BN231" s="184"/>
      <c r="BO231" s="184"/>
      <c r="BP231" s="184"/>
      <c r="BQ231" s="184"/>
      <c r="BR231" s="184"/>
      <c r="BS231" s="184"/>
      <c r="BT231" s="184"/>
      <c r="BU231" s="184"/>
      <c r="BV231" s="184"/>
      <c r="BW231" s="184"/>
      <c r="BX231" s="184"/>
      <c r="BY231" s="184"/>
      <c r="BZ231" s="184"/>
      <c r="CA231" s="184"/>
      <c r="CB231" s="184"/>
      <c r="CC231" s="184"/>
      <c r="CD231" s="184"/>
      <c r="CE231" s="184"/>
      <c r="CF231" s="184"/>
      <c r="CG231" s="184"/>
      <c r="CH231" s="184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</row>
    <row r="232" spans="1:110" ht="19.5" customHeight="1" x14ac:dyDescent="0.3">
      <c r="A232" s="2"/>
      <c r="B232" s="184"/>
      <c r="C232" s="184"/>
      <c r="D232" s="2"/>
      <c r="E232" s="184"/>
      <c r="F232" s="259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2"/>
      <c r="Y232" s="184"/>
      <c r="Z232" s="184"/>
      <c r="AA232" s="184"/>
      <c r="AB232" s="184"/>
      <c r="AC232" s="184"/>
      <c r="AD232" s="184"/>
      <c r="AE232" s="184"/>
      <c r="AF232" s="184"/>
      <c r="AG232" s="184"/>
      <c r="AH232" s="184"/>
      <c r="AI232" s="184"/>
      <c r="AJ232" s="184"/>
      <c r="AK232" s="184"/>
      <c r="AL232" s="184"/>
      <c r="AM232" s="184"/>
      <c r="AN232" s="184"/>
      <c r="AO232" s="184"/>
      <c r="AP232" s="184"/>
      <c r="AQ232" s="184"/>
      <c r="AR232" s="184"/>
      <c r="AS232" s="184"/>
      <c r="AT232" s="184"/>
      <c r="AU232" s="184"/>
      <c r="AV232" s="184"/>
      <c r="AW232" s="184"/>
      <c r="AX232" s="184"/>
      <c r="AY232" s="184"/>
      <c r="AZ232" s="184"/>
      <c r="BA232" s="184"/>
      <c r="BB232" s="184"/>
      <c r="BC232" s="184"/>
      <c r="BD232" s="184"/>
      <c r="BE232" s="184"/>
      <c r="BF232" s="184"/>
      <c r="BG232" s="184"/>
      <c r="BH232" s="184"/>
      <c r="BI232" s="184"/>
      <c r="BJ232" s="184"/>
      <c r="BK232" s="184"/>
      <c r="BL232" s="184"/>
      <c r="BM232" s="184"/>
      <c r="BN232" s="184"/>
      <c r="BO232" s="184"/>
      <c r="BP232" s="184"/>
      <c r="BQ232" s="184"/>
      <c r="BR232" s="184"/>
      <c r="BS232" s="184"/>
      <c r="BT232" s="184"/>
      <c r="BU232" s="184"/>
      <c r="BV232" s="184"/>
      <c r="BW232" s="184"/>
      <c r="BX232" s="184"/>
      <c r="BY232" s="184"/>
      <c r="BZ232" s="184"/>
      <c r="CA232" s="184"/>
      <c r="CB232" s="184"/>
      <c r="CC232" s="184"/>
      <c r="CD232" s="184"/>
      <c r="CE232" s="184"/>
      <c r="CF232" s="184"/>
      <c r="CG232" s="184"/>
      <c r="CH232" s="184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</row>
    <row r="233" spans="1:110" ht="19.5" customHeight="1" x14ac:dyDescent="0.3">
      <c r="A233" s="2"/>
      <c r="B233" s="184"/>
      <c r="C233" s="184"/>
      <c r="D233" s="2"/>
      <c r="E233" s="184"/>
      <c r="F233" s="259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2"/>
      <c r="Y233" s="184"/>
      <c r="Z233" s="184"/>
      <c r="AA233" s="184"/>
      <c r="AB233" s="184"/>
      <c r="AC233" s="184"/>
      <c r="AD233" s="184"/>
      <c r="AE233" s="184"/>
      <c r="AF233" s="184"/>
      <c r="AG233" s="184"/>
      <c r="AH233" s="184"/>
      <c r="AI233" s="184"/>
      <c r="AJ233" s="184"/>
      <c r="AK233" s="184"/>
      <c r="AL233" s="184"/>
      <c r="AM233" s="184"/>
      <c r="AN233" s="184"/>
      <c r="AO233" s="184"/>
      <c r="AP233" s="184"/>
      <c r="AQ233" s="184"/>
      <c r="AR233" s="184"/>
      <c r="AS233" s="184"/>
      <c r="AT233" s="184"/>
      <c r="AU233" s="184"/>
      <c r="AV233" s="184"/>
      <c r="AW233" s="184"/>
      <c r="AX233" s="184"/>
      <c r="AY233" s="184"/>
      <c r="AZ233" s="184"/>
      <c r="BA233" s="184"/>
      <c r="BB233" s="184"/>
      <c r="BC233" s="184"/>
      <c r="BD233" s="184"/>
      <c r="BE233" s="184"/>
      <c r="BF233" s="184"/>
      <c r="BG233" s="184"/>
      <c r="BH233" s="184"/>
      <c r="BI233" s="184"/>
      <c r="BJ233" s="184"/>
      <c r="BK233" s="184"/>
      <c r="BL233" s="184"/>
      <c r="BM233" s="184"/>
      <c r="BN233" s="184"/>
      <c r="BO233" s="184"/>
      <c r="BP233" s="184"/>
      <c r="BQ233" s="184"/>
      <c r="BR233" s="184"/>
      <c r="BS233" s="184"/>
      <c r="BT233" s="184"/>
      <c r="BU233" s="184"/>
      <c r="BV233" s="184"/>
      <c r="BW233" s="184"/>
      <c r="BX233" s="184"/>
      <c r="BY233" s="184"/>
      <c r="BZ233" s="184"/>
      <c r="CA233" s="184"/>
      <c r="CB233" s="184"/>
      <c r="CC233" s="184"/>
      <c r="CD233" s="184"/>
      <c r="CE233" s="184"/>
      <c r="CF233" s="184"/>
      <c r="CG233" s="184"/>
      <c r="CH233" s="184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</row>
    <row r="234" spans="1:110" ht="19.5" customHeight="1" x14ac:dyDescent="0.3">
      <c r="A234" s="2"/>
      <c r="B234" s="184"/>
      <c r="C234" s="184"/>
      <c r="D234" s="2"/>
      <c r="E234" s="184"/>
      <c r="F234" s="259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2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  <c r="AQ234" s="184"/>
      <c r="AR234" s="184"/>
      <c r="AS234" s="184"/>
      <c r="AT234" s="184"/>
      <c r="AU234" s="184"/>
      <c r="AV234" s="184"/>
      <c r="AW234" s="184"/>
      <c r="AX234" s="184"/>
      <c r="AY234" s="184"/>
      <c r="AZ234" s="184"/>
      <c r="BA234" s="184"/>
      <c r="BB234" s="184"/>
      <c r="BC234" s="184"/>
      <c r="BD234" s="184"/>
      <c r="BE234" s="184"/>
      <c r="BF234" s="184"/>
      <c r="BG234" s="184"/>
      <c r="BH234" s="184"/>
      <c r="BI234" s="184"/>
      <c r="BJ234" s="184"/>
      <c r="BK234" s="184"/>
      <c r="BL234" s="184"/>
      <c r="BM234" s="184"/>
      <c r="BN234" s="184"/>
      <c r="BO234" s="184"/>
      <c r="BP234" s="184"/>
      <c r="BQ234" s="184"/>
      <c r="BR234" s="184"/>
      <c r="BS234" s="184"/>
      <c r="BT234" s="184"/>
      <c r="BU234" s="184"/>
      <c r="BV234" s="184"/>
      <c r="BW234" s="184"/>
      <c r="BX234" s="184"/>
      <c r="BY234" s="184"/>
      <c r="BZ234" s="184"/>
      <c r="CA234" s="184"/>
      <c r="CB234" s="184"/>
      <c r="CC234" s="184"/>
      <c r="CD234" s="184"/>
      <c r="CE234" s="184"/>
      <c r="CF234" s="184"/>
      <c r="CG234" s="184"/>
      <c r="CH234" s="184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</row>
    <row r="235" spans="1:110" ht="19.5" customHeight="1" x14ac:dyDescent="0.3">
      <c r="A235" s="2"/>
      <c r="B235" s="184"/>
      <c r="C235" s="184"/>
      <c r="D235" s="2"/>
      <c r="E235" s="184"/>
      <c r="F235" s="259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2"/>
      <c r="Y235" s="184"/>
      <c r="Z235" s="184"/>
      <c r="AA235" s="184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  <c r="AO235" s="184"/>
      <c r="AP235" s="184"/>
      <c r="AQ235" s="184"/>
      <c r="AR235" s="184"/>
      <c r="AS235" s="184"/>
      <c r="AT235" s="184"/>
      <c r="AU235" s="184"/>
      <c r="AV235" s="184"/>
      <c r="AW235" s="184"/>
      <c r="AX235" s="184"/>
      <c r="AY235" s="184"/>
      <c r="AZ235" s="184"/>
      <c r="BA235" s="184"/>
      <c r="BB235" s="184"/>
      <c r="BC235" s="184"/>
      <c r="BD235" s="184"/>
      <c r="BE235" s="184"/>
      <c r="BF235" s="184"/>
      <c r="BG235" s="184"/>
      <c r="BH235" s="184"/>
      <c r="BI235" s="184"/>
      <c r="BJ235" s="184"/>
      <c r="BK235" s="184"/>
      <c r="BL235" s="184"/>
      <c r="BM235" s="184"/>
      <c r="BN235" s="184"/>
      <c r="BO235" s="184"/>
      <c r="BP235" s="184"/>
      <c r="BQ235" s="184"/>
      <c r="BR235" s="184"/>
      <c r="BS235" s="184"/>
      <c r="BT235" s="184"/>
      <c r="BU235" s="184"/>
      <c r="BV235" s="184"/>
      <c r="BW235" s="184"/>
      <c r="BX235" s="184"/>
      <c r="BY235" s="184"/>
      <c r="BZ235" s="184"/>
      <c r="CA235" s="184"/>
      <c r="CB235" s="184"/>
      <c r="CC235" s="184"/>
      <c r="CD235" s="184"/>
      <c r="CE235" s="184"/>
      <c r="CF235" s="184"/>
      <c r="CG235" s="184"/>
      <c r="CH235" s="184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</row>
    <row r="236" spans="1:110" ht="19.5" customHeight="1" x14ac:dyDescent="0.3">
      <c r="A236" s="2"/>
      <c r="B236" s="184"/>
      <c r="C236" s="184"/>
      <c r="D236" s="2"/>
      <c r="E236" s="184"/>
      <c r="F236" s="259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2"/>
      <c r="Y236" s="184"/>
      <c r="Z236" s="184"/>
      <c r="AA236" s="184"/>
      <c r="AB236" s="184"/>
      <c r="AC236" s="184"/>
      <c r="AD236" s="184"/>
      <c r="AE236" s="184"/>
      <c r="AF236" s="184"/>
      <c r="AG236" s="184"/>
      <c r="AH236" s="184"/>
      <c r="AI236" s="184"/>
      <c r="AJ236" s="184"/>
      <c r="AK236" s="184"/>
      <c r="AL236" s="184"/>
      <c r="AM236" s="184"/>
      <c r="AN236" s="184"/>
      <c r="AO236" s="184"/>
      <c r="AP236" s="184"/>
      <c r="AQ236" s="184"/>
      <c r="AR236" s="184"/>
      <c r="AS236" s="184"/>
      <c r="AT236" s="184"/>
      <c r="AU236" s="184"/>
      <c r="AV236" s="184"/>
      <c r="AW236" s="184"/>
      <c r="AX236" s="184"/>
      <c r="AY236" s="184"/>
      <c r="AZ236" s="184"/>
      <c r="BA236" s="184"/>
      <c r="BB236" s="184"/>
      <c r="BC236" s="184"/>
      <c r="BD236" s="184"/>
      <c r="BE236" s="184"/>
      <c r="BF236" s="184"/>
      <c r="BG236" s="184"/>
      <c r="BH236" s="184"/>
      <c r="BI236" s="184"/>
      <c r="BJ236" s="184"/>
      <c r="BK236" s="184"/>
      <c r="BL236" s="184"/>
      <c r="BM236" s="184"/>
      <c r="BN236" s="184"/>
      <c r="BO236" s="184"/>
      <c r="BP236" s="184"/>
      <c r="BQ236" s="184"/>
      <c r="BR236" s="184"/>
      <c r="BS236" s="184"/>
      <c r="BT236" s="184"/>
      <c r="BU236" s="184"/>
      <c r="BV236" s="184"/>
      <c r="BW236" s="184"/>
      <c r="BX236" s="184"/>
      <c r="BY236" s="184"/>
      <c r="BZ236" s="184"/>
      <c r="CA236" s="184"/>
      <c r="CB236" s="184"/>
      <c r="CC236" s="184"/>
      <c r="CD236" s="184"/>
      <c r="CE236" s="184"/>
      <c r="CF236" s="184"/>
      <c r="CG236" s="184"/>
      <c r="CH236" s="184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</row>
    <row r="237" spans="1:110" ht="19.5" customHeight="1" x14ac:dyDescent="0.3">
      <c r="A237" s="2"/>
      <c r="B237" s="184"/>
      <c r="C237" s="184"/>
      <c r="D237" s="2"/>
      <c r="E237" s="184"/>
      <c r="F237" s="259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2"/>
      <c r="Y237" s="184"/>
      <c r="Z237" s="184"/>
      <c r="AA237" s="184"/>
      <c r="AB237" s="184"/>
      <c r="AC237" s="184"/>
      <c r="AD237" s="184"/>
      <c r="AE237" s="184"/>
      <c r="AF237" s="184"/>
      <c r="AG237" s="184"/>
      <c r="AH237" s="184"/>
      <c r="AI237" s="184"/>
      <c r="AJ237" s="184"/>
      <c r="AK237" s="184"/>
      <c r="AL237" s="184"/>
      <c r="AM237" s="184"/>
      <c r="AN237" s="184"/>
      <c r="AO237" s="184"/>
      <c r="AP237" s="184"/>
      <c r="AQ237" s="184"/>
      <c r="AR237" s="184"/>
      <c r="AS237" s="184"/>
      <c r="AT237" s="184"/>
      <c r="AU237" s="184"/>
      <c r="AV237" s="184"/>
      <c r="AW237" s="184"/>
      <c r="AX237" s="184"/>
      <c r="AY237" s="184"/>
      <c r="AZ237" s="184"/>
      <c r="BA237" s="184"/>
      <c r="BB237" s="184"/>
      <c r="BC237" s="184"/>
      <c r="BD237" s="184"/>
      <c r="BE237" s="184"/>
      <c r="BF237" s="184"/>
      <c r="BG237" s="184"/>
      <c r="BH237" s="184"/>
      <c r="BI237" s="184"/>
      <c r="BJ237" s="184"/>
      <c r="BK237" s="184"/>
      <c r="BL237" s="184"/>
      <c r="BM237" s="184"/>
      <c r="BN237" s="184"/>
      <c r="BO237" s="184"/>
      <c r="BP237" s="184"/>
      <c r="BQ237" s="184"/>
      <c r="BR237" s="184"/>
      <c r="BS237" s="184"/>
      <c r="BT237" s="184"/>
      <c r="BU237" s="184"/>
      <c r="BV237" s="184"/>
      <c r="BW237" s="184"/>
      <c r="BX237" s="184"/>
      <c r="BY237" s="184"/>
      <c r="BZ237" s="184"/>
      <c r="CA237" s="184"/>
      <c r="CB237" s="184"/>
      <c r="CC237" s="184"/>
      <c r="CD237" s="184"/>
      <c r="CE237" s="184"/>
      <c r="CF237" s="184"/>
      <c r="CG237" s="184"/>
      <c r="CH237" s="184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</row>
    <row r="238" spans="1:110" ht="19.5" customHeight="1" x14ac:dyDescent="0.3">
      <c r="A238" s="2"/>
      <c r="B238" s="184"/>
      <c r="C238" s="184"/>
      <c r="D238" s="2"/>
      <c r="E238" s="184"/>
      <c r="F238" s="259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2"/>
      <c r="Y238" s="184"/>
      <c r="Z238" s="184"/>
      <c r="AA238" s="184"/>
      <c r="AB238" s="184"/>
      <c r="AC238" s="184"/>
      <c r="AD238" s="184"/>
      <c r="AE238" s="184"/>
      <c r="AF238" s="184"/>
      <c r="AG238" s="184"/>
      <c r="AH238" s="184"/>
      <c r="AI238" s="184"/>
      <c r="AJ238" s="184"/>
      <c r="AK238" s="184"/>
      <c r="AL238" s="184"/>
      <c r="AM238" s="184"/>
      <c r="AN238" s="184"/>
      <c r="AO238" s="184"/>
      <c r="AP238" s="184"/>
      <c r="AQ238" s="184"/>
      <c r="AR238" s="184"/>
      <c r="AS238" s="184"/>
      <c r="AT238" s="184"/>
      <c r="AU238" s="184"/>
      <c r="AV238" s="184"/>
      <c r="AW238" s="184"/>
      <c r="AX238" s="184"/>
      <c r="AY238" s="184"/>
      <c r="AZ238" s="184"/>
      <c r="BA238" s="184"/>
      <c r="BB238" s="184"/>
      <c r="BC238" s="184"/>
      <c r="BD238" s="184"/>
      <c r="BE238" s="184"/>
      <c r="BF238" s="184"/>
      <c r="BG238" s="184"/>
      <c r="BH238" s="184"/>
      <c r="BI238" s="184"/>
      <c r="BJ238" s="184"/>
      <c r="BK238" s="184"/>
      <c r="BL238" s="184"/>
      <c r="BM238" s="184"/>
      <c r="BN238" s="184"/>
      <c r="BO238" s="184"/>
      <c r="BP238" s="184"/>
      <c r="BQ238" s="184"/>
      <c r="BR238" s="184"/>
      <c r="BS238" s="184"/>
      <c r="BT238" s="184"/>
      <c r="BU238" s="184"/>
      <c r="BV238" s="184"/>
      <c r="BW238" s="184"/>
      <c r="BX238" s="184"/>
      <c r="BY238" s="184"/>
      <c r="BZ238" s="184"/>
      <c r="CA238" s="184"/>
      <c r="CB238" s="184"/>
      <c r="CC238" s="184"/>
      <c r="CD238" s="184"/>
      <c r="CE238" s="184"/>
      <c r="CF238" s="184"/>
      <c r="CG238" s="184"/>
      <c r="CH238" s="184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</row>
    <row r="239" spans="1:110" ht="19.5" customHeight="1" x14ac:dyDescent="0.3">
      <c r="A239" s="2"/>
      <c r="B239" s="184"/>
      <c r="C239" s="184"/>
      <c r="D239" s="2"/>
      <c r="E239" s="184"/>
      <c r="F239" s="259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2"/>
      <c r="Y239" s="184"/>
      <c r="Z239" s="184"/>
      <c r="AA239" s="184"/>
      <c r="AB239" s="184"/>
      <c r="AC239" s="184"/>
      <c r="AD239" s="184"/>
      <c r="AE239" s="184"/>
      <c r="AF239" s="184"/>
      <c r="AG239" s="184"/>
      <c r="AH239" s="184"/>
      <c r="AI239" s="184"/>
      <c r="AJ239" s="184"/>
      <c r="AK239" s="184"/>
      <c r="AL239" s="184"/>
      <c r="AM239" s="184"/>
      <c r="AN239" s="184"/>
      <c r="AO239" s="184"/>
      <c r="AP239" s="184"/>
      <c r="AQ239" s="184"/>
      <c r="AR239" s="184"/>
      <c r="AS239" s="184"/>
      <c r="AT239" s="184"/>
      <c r="AU239" s="184"/>
      <c r="AV239" s="184"/>
      <c r="AW239" s="184"/>
      <c r="AX239" s="184"/>
      <c r="AY239" s="184"/>
      <c r="AZ239" s="184"/>
      <c r="BA239" s="184"/>
      <c r="BB239" s="184"/>
      <c r="BC239" s="184"/>
      <c r="BD239" s="184"/>
      <c r="BE239" s="184"/>
      <c r="BF239" s="184"/>
      <c r="BG239" s="184"/>
      <c r="BH239" s="184"/>
      <c r="BI239" s="184"/>
      <c r="BJ239" s="184"/>
      <c r="BK239" s="184"/>
      <c r="BL239" s="184"/>
      <c r="BM239" s="184"/>
      <c r="BN239" s="184"/>
      <c r="BO239" s="184"/>
      <c r="BP239" s="184"/>
      <c r="BQ239" s="184"/>
      <c r="BR239" s="184"/>
      <c r="BS239" s="184"/>
      <c r="BT239" s="184"/>
      <c r="BU239" s="184"/>
      <c r="BV239" s="184"/>
      <c r="BW239" s="184"/>
      <c r="BX239" s="184"/>
      <c r="BY239" s="184"/>
      <c r="BZ239" s="184"/>
      <c r="CA239" s="184"/>
      <c r="CB239" s="184"/>
      <c r="CC239" s="184"/>
      <c r="CD239" s="184"/>
      <c r="CE239" s="184"/>
      <c r="CF239" s="184"/>
      <c r="CG239" s="184"/>
      <c r="CH239" s="184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</row>
    <row r="240" spans="1:110" ht="19.5" customHeight="1" x14ac:dyDescent="0.3">
      <c r="A240" s="2"/>
      <c r="B240" s="184"/>
      <c r="C240" s="184"/>
      <c r="D240" s="2"/>
      <c r="E240" s="184"/>
      <c r="F240" s="259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2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  <c r="AQ240" s="184"/>
      <c r="AR240" s="184"/>
      <c r="AS240" s="184"/>
      <c r="AT240" s="184"/>
      <c r="AU240" s="184"/>
      <c r="AV240" s="184"/>
      <c r="AW240" s="184"/>
      <c r="AX240" s="184"/>
      <c r="AY240" s="184"/>
      <c r="AZ240" s="184"/>
      <c r="BA240" s="184"/>
      <c r="BB240" s="184"/>
      <c r="BC240" s="184"/>
      <c r="BD240" s="184"/>
      <c r="BE240" s="184"/>
      <c r="BF240" s="184"/>
      <c r="BG240" s="184"/>
      <c r="BH240" s="184"/>
      <c r="BI240" s="184"/>
      <c r="BJ240" s="184"/>
      <c r="BK240" s="184"/>
      <c r="BL240" s="184"/>
      <c r="BM240" s="184"/>
      <c r="BN240" s="184"/>
      <c r="BO240" s="184"/>
      <c r="BP240" s="184"/>
      <c r="BQ240" s="184"/>
      <c r="BR240" s="184"/>
      <c r="BS240" s="184"/>
      <c r="BT240" s="184"/>
      <c r="BU240" s="184"/>
      <c r="BV240" s="184"/>
      <c r="BW240" s="184"/>
      <c r="BX240" s="184"/>
      <c r="BY240" s="184"/>
      <c r="BZ240" s="184"/>
      <c r="CA240" s="184"/>
      <c r="CB240" s="184"/>
      <c r="CC240" s="184"/>
      <c r="CD240" s="184"/>
      <c r="CE240" s="184"/>
      <c r="CF240" s="184"/>
      <c r="CG240" s="184"/>
      <c r="CH240" s="184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</row>
    <row r="241" spans="1:110" ht="19.5" customHeight="1" x14ac:dyDescent="0.3">
      <c r="A241" s="2"/>
      <c r="B241" s="184"/>
      <c r="C241" s="184"/>
      <c r="D241" s="2"/>
      <c r="E241" s="184"/>
      <c r="F241" s="259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2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184"/>
      <c r="AT241" s="184"/>
      <c r="AU241" s="184"/>
      <c r="AV241" s="184"/>
      <c r="AW241" s="184"/>
      <c r="AX241" s="184"/>
      <c r="AY241" s="184"/>
      <c r="AZ241" s="184"/>
      <c r="BA241" s="184"/>
      <c r="BB241" s="184"/>
      <c r="BC241" s="184"/>
      <c r="BD241" s="184"/>
      <c r="BE241" s="184"/>
      <c r="BF241" s="184"/>
      <c r="BG241" s="184"/>
      <c r="BH241" s="184"/>
      <c r="BI241" s="184"/>
      <c r="BJ241" s="184"/>
      <c r="BK241" s="184"/>
      <c r="BL241" s="184"/>
      <c r="BM241" s="184"/>
      <c r="BN241" s="184"/>
      <c r="BO241" s="184"/>
      <c r="BP241" s="184"/>
      <c r="BQ241" s="184"/>
      <c r="BR241" s="184"/>
      <c r="BS241" s="184"/>
      <c r="BT241" s="184"/>
      <c r="BU241" s="184"/>
      <c r="BV241" s="184"/>
      <c r="BW241" s="184"/>
      <c r="BX241" s="184"/>
      <c r="BY241" s="184"/>
      <c r="BZ241" s="184"/>
      <c r="CA241" s="184"/>
      <c r="CB241" s="184"/>
      <c r="CC241" s="184"/>
      <c r="CD241" s="184"/>
      <c r="CE241" s="184"/>
      <c r="CF241" s="184"/>
      <c r="CG241" s="184"/>
      <c r="CH241" s="184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</row>
    <row r="242" spans="1:110" ht="19.5" customHeight="1" x14ac:dyDescent="0.3">
      <c r="A242" s="2"/>
      <c r="B242" s="184"/>
      <c r="C242" s="184"/>
      <c r="D242" s="2"/>
      <c r="E242" s="184"/>
      <c r="F242" s="259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2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184"/>
      <c r="AT242" s="184"/>
      <c r="AU242" s="184"/>
      <c r="AV242" s="184"/>
      <c r="AW242" s="184"/>
      <c r="AX242" s="184"/>
      <c r="AY242" s="184"/>
      <c r="AZ242" s="184"/>
      <c r="BA242" s="184"/>
      <c r="BB242" s="184"/>
      <c r="BC242" s="184"/>
      <c r="BD242" s="184"/>
      <c r="BE242" s="184"/>
      <c r="BF242" s="184"/>
      <c r="BG242" s="184"/>
      <c r="BH242" s="184"/>
      <c r="BI242" s="184"/>
      <c r="BJ242" s="184"/>
      <c r="BK242" s="184"/>
      <c r="BL242" s="184"/>
      <c r="BM242" s="184"/>
      <c r="BN242" s="184"/>
      <c r="BO242" s="184"/>
      <c r="BP242" s="184"/>
      <c r="BQ242" s="184"/>
      <c r="BR242" s="184"/>
      <c r="BS242" s="184"/>
      <c r="BT242" s="184"/>
      <c r="BU242" s="184"/>
      <c r="BV242" s="184"/>
      <c r="BW242" s="184"/>
      <c r="BX242" s="184"/>
      <c r="BY242" s="184"/>
      <c r="BZ242" s="184"/>
      <c r="CA242" s="184"/>
      <c r="CB242" s="184"/>
      <c r="CC242" s="184"/>
      <c r="CD242" s="184"/>
      <c r="CE242" s="184"/>
      <c r="CF242" s="184"/>
      <c r="CG242" s="184"/>
      <c r="CH242" s="184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</row>
    <row r="243" spans="1:110" ht="19.5" customHeight="1" x14ac:dyDescent="0.3">
      <c r="A243" s="2"/>
      <c r="B243" s="184"/>
      <c r="C243" s="184"/>
      <c r="D243" s="2"/>
      <c r="E243" s="184"/>
      <c r="F243" s="259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2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184"/>
      <c r="AT243" s="184"/>
      <c r="AU243" s="184"/>
      <c r="AV243" s="184"/>
      <c r="AW243" s="184"/>
      <c r="AX243" s="184"/>
      <c r="AY243" s="184"/>
      <c r="AZ243" s="184"/>
      <c r="BA243" s="184"/>
      <c r="BB243" s="184"/>
      <c r="BC243" s="184"/>
      <c r="BD243" s="184"/>
      <c r="BE243" s="184"/>
      <c r="BF243" s="184"/>
      <c r="BG243" s="184"/>
      <c r="BH243" s="184"/>
      <c r="BI243" s="184"/>
      <c r="BJ243" s="184"/>
      <c r="BK243" s="184"/>
      <c r="BL243" s="184"/>
      <c r="BM243" s="184"/>
      <c r="BN243" s="184"/>
      <c r="BO243" s="184"/>
      <c r="BP243" s="184"/>
      <c r="BQ243" s="184"/>
      <c r="BR243" s="184"/>
      <c r="BS243" s="184"/>
      <c r="BT243" s="184"/>
      <c r="BU243" s="184"/>
      <c r="BV243" s="184"/>
      <c r="BW243" s="184"/>
      <c r="BX243" s="184"/>
      <c r="BY243" s="184"/>
      <c r="BZ243" s="184"/>
      <c r="CA243" s="184"/>
      <c r="CB243" s="184"/>
      <c r="CC243" s="184"/>
      <c r="CD243" s="184"/>
      <c r="CE243" s="184"/>
      <c r="CF243" s="184"/>
      <c r="CG243" s="184"/>
      <c r="CH243" s="184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</row>
    <row r="244" spans="1:110" ht="19.5" customHeight="1" x14ac:dyDescent="0.3">
      <c r="A244" s="2"/>
      <c r="B244" s="184"/>
      <c r="C244" s="184"/>
      <c r="D244" s="2"/>
      <c r="E244" s="184"/>
      <c r="F244" s="259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2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184"/>
      <c r="AT244" s="184"/>
      <c r="AU244" s="184"/>
      <c r="AV244" s="184"/>
      <c r="AW244" s="184"/>
      <c r="AX244" s="184"/>
      <c r="AY244" s="184"/>
      <c r="AZ244" s="184"/>
      <c r="BA244" s="184"/>
      <c r="BB244" s="184"/>
      <c r="BC244" s="184"/>
      <c r="BD244" s="184"/>
      <c r="BE244" s="184"/>
      <c r="BF244" s="184"/>
      <c r="BG244" s="184"/>
      <c r="BH244" s="184"/>
      <c r="BI244" s="184"/>
      <c r="BJ244" s="184"/>
      <c r="BK244" s="184"/>
      <c r="BL244" s="184"/>
      <c r="BM244" s="184"/>
      <c r="BN244" s="184"/>
      <c r="BO244" s="184"/>
      <c r="BP244" s="184"/>
      <c r="BQ244" s="184"/>
      <c r="BR244" s="184"/>
      <c r="BS244" s="184"/>
      <c r="BT244" s="184"/>
      <c r="BU244" s="184"/>
      <c r="BV244" s="184"/>
      <c r="BW244" s="184"/>
      <c r="BX244" s="184"/>
      <c r="BY244" s="184"/>
      <c r="BZ244" s="184"/>
      <c r="CA244" s="184"/>
      <c r="CB244" s="184"/>
      <c r="CC244" s="184"/>
      <c r="CD244" s="184"/>
      <c r="CE244" s="184"/>
      <c r="CF244" s="184"/>
      <c r="CG244" s="184"/>
      <c r="CH244" s="184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</row>
    <row r="245" spans="1:110" ht="19.5" customHeight="1" x14ac:dyDescent="0.3">
      <c r="A245" s="2"/>
      <c r="B245" s="184"/>
      <c r="C245" s="184"/>
      <c r="D245" s="2"/>
      <c r="E245" s="184"/>
      <c r="F245" s="259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2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84"/>
      <c r="AT245" s="184"/>
      <c r="AU245" s="184"/>
      <c r="AV245" s="184"/>
      <c r="AW245" s="184"/>
      <c r="AX245" s="184"/>
      <c r="AY245" s="184"/>
      <c r="AZ245" s="184"/>
      <c r="BA245" s="184"/>
      <c r="BB245" s="184"/>
      <c r="BC245" s="184"/>
      <c r="BD245" s="184"/>
      <c r="BE245" s="184"/>
      <c r="BF245" s="184"/>
      <c r="BG245" s="184"/>
      <c r="BH245" s="184"/>
      <c r="BI245" s="184"/>
      <c r="BJ245" s="184"/>
      <c r="BK245" s="184"/>
      <c r="BL245" s="184"/>
      <c r="BM245" s="184"/>
      <c r="BN245" s="184"/>
      <c r="BO245" s="184"/>
      <c r="BP245" s="184"/>
      <c r="BQ245" s="184"/>
      <c r="BR245" s="184"/>
      <c r="BS245" s="184"/>
      <c r="BT245" s="184"/>
      <c r="BU245" s="184"/>
      <c r="BV245" s="184"/>
      <c r="BW245" s="184"/>
      <c r="BX245" s="184"/>
      <c r="BY245" s="184"/>
      <c r="BZ245" s="184"/>
      <c r="CA245" s="184"/>
      <c r="CB245" s="184"/>
      <c r="CC245" s="184"/>
      <c r="CD245" s="184"/>
      <c r="CE245" s="184"/>
      <c r="CF245" s="184"/>
      <c r="CG245" s="184"/>
      <c r="CH245" s="184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</row>
    <row r="246" spans="1:110" ht="19.5" customHeight="1" x14ac:dyDescent="0.3">
      <c r="A246" s="2"/>
      <c r="B246" s="184"/>
      <c r="C246" s="184"/>
      <c r="D246" s="2"/>
      <c r="E246" s="184"/>
      <c r="F246" s="259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2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84"/>
      <c r="AT246" s="184"/>
      <c r="AU246" s="184"/>
      <c r="AV246" s="184"/>
      <c r="AW246" s="184"/>
      <c r="AX246" s="184"/>
      <c r="AY246" s="184"/>
      <c r="AZ246" s="184"/>
      <c r="BA246" s="184"/>
      <c r="BB246" s="184"/>
      <c r="BC246" s="184"/>
      <c r="BD246" s="184"/>
      <c r="BE246" s="184"/>
      <c r="BF246" s="184"/>
      <c r="BG246" s="184"/>
      <c r="BH246" s="184"/>
      <c r="BI246" s="184"/>
      <c r="BJ246" s="184"/>
      <c r="BK246" s="184"/>
      <c r="BL246" s="184"/>
      <c r="BM246" s="184"/>
      <c r="BN246" s="184"/>
      <c r="BO246" s="184"/>
      <c r="BP246" s="184"/>
      <c r="BQ246" s="184"/>
      <c r="BR246" s="184"/>
      <c r="BS246" s="184"/>
      <c r="BT246" s="184"/>
      <c r="BU246" s="184"/>
      <c r="BV246" s="184"/>
      <c r="BW246" s="184"/>
      <c r="BX246" s="184"/>
      <c r="BY246" s="184"/>
      <c r="BZ246" s="184"/>
      <c r="CA246" s="184"/>
      <c r="CB246" s="184"/>
      <c r="CC246" s="184"/>
      <c r="CD246" s="184"/>
      <c r="CE246" s="184"/>
      <c r="CF246" s="184"/>
      <c r="CG246" s="184"/>
      <c r="CH246" s="184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</row>
    <row r="247" spans="1:110" ht="19.5" customHeight="1" x14ac:dyDescent="0.3">
      <c r="A247" s="2"/>
      <c r="B247" s="184"/>
      <c r="C247" s="184"/>
      <c r="D247" s="2"/>
      <c r="E247" s="184"/>
      <c r="F247" s="259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2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84"/>
      <c r="AT247" s="184"/>
      <c r="AU247" s="184"/>
      <c r="AV247" s="184"/>
      <c r="AW247" s="184"/>
      <c r="AX247" s="184"/>
      <c r="AY247" s="184"/>
      <c r="AZ247" s="184"/>
      <c r="BA247" s="184"/>
      <c r="BB247" s="184"/>
      <c r="BC247" s="184"/>
      <c r="BD247" s="184"/>
      <c r="BE247" s="184"/>
      <c r="BF247" s="184"/>
      <c r="BG247" s="184"/>
      <c r="BH247" s="184"/>
      <c r="BI247" s="184"/>
      <c r="BJ247" s="184"/>
      <c r="BK247" s="184"/>
      <c r="BL247" s="184"/>
      <c r="BM247" s="184"/>
      <c r="BN247" s="184"/>
      <c r="BO247" s="184"/>
      <c r="BP247" s="184"/>
      <c r="BQ247" s="184"/>
      <c r="BR247" s="184"/>
      <c r="BS247" s="184"/>
      <c r="BT247" s="184"/>
      <c r="BU247" s="184"/>
      <c r="BV247" s="184"/>
      <c r="BW247" s="184"/>
      <c r="BX247" s="184"/>
      <c r="BY247" s="184"/>
      <c r="BZ247" s="184"/>
      <c r="CA247" s="184"/>
      <c r="CB247" s="184"/>
      <c r="CC247" s="184"/>
      <c r="CD247" s="184"/>
      <c r="CE247" s="184"/>
      <c r="CF247" s="184"/>
      <c r="CG247" s="184"/>
      <c r="CH247" s="184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</row>
    <row r="248" spans="1:110" ht="19.5" customHeight="1" x14ac:dyDescent="0.3">
      <c r="A248" s="2"/>
      <c r="B248" s="184"/>
      <c r="C248" s="184"/>
      <c r="D248" s="2"/>
      <c r="E248" s="184"/>
      <c r="F248" s="259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2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84"/>
      <c r="AT248" s="184"/>
      <c r="AU248" s="184"/>
      <c r="AV248" s="184"/>
      <c r="AW248" s="184"/>
      <c r="AX248" s="184"/>
      <c r="AY248" s="184"/>
      <c r="AZ248" s="184"/>
      <c r="BA248" s="184"/>
      <c r="BB248" s="184"/>
      <c r="BC248" s="184"/>
      <c r="BD248" s="184"/>
      <c r="BE248" s="184"/>
      <c r="BF248" s="184"/>
      <c r="BG248" s="184"/>
      <c r="BH248" s="184"/>
      <c r="BI248" s="184"/>
      <c r="BJ248" s="184"/>
      <c r="BK248" s="184"/>
      <c r="BL248" s="184"/>
      <c r="BM248" s="184"/>
      <c r="BN248" s="184"/>
      <c r="BO248" s="184"/>
      <c r="BP248" s="184"/>
      <c r="BQ248" s="184"/>
      <c r="BR248" s="184"/>
      <c r="BS248" s="184"/>
      <c r="BT248" s="184"/>
      <c r="BU248" s="184"/>
      <c r="BV248" s="184"/>
      <c r="BW248" s="184"/>
      <c r="BX248" s="184"/>
      <c r="BY248" s="184"/>
      <c r="BZ248" s="184"/>
      <c r="CA248" s="184"/>
      <c r="CB248" s="184"/>
      <c r="CC248" s="184"/>
      <c r="CD248" s="184"/>
      <c r="CE248" s="184"/>
      <c r="CF248" s="184"/>
      <c r="CG248" s="184"/>
      <c r="CH248" s="184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</row>
    <row r="249" spans="1:110" ht="19.5" customHeight="1" x14ac:dyDescent="0.3">
      <c r="A249" s="2"/>
      <c r="B249" s="184"/>
      <c r="C249" s="184"/>
      <c r="D249" s="2"/>
      <c r="E249" s="184"/>
      <c r="F249" s="259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2"/>
      <c r="Y249" s="184"/>
      <c r="Z249" s="184"/>
      <c r="AA249" s="184"/>
      <c r="AB249" s="184"/>
      <c r="AC249" s="184"/>
      <c r="AD249" s="184"/>
      <c r="AE249" s="184"/>
      <c r="AF249" s="184"/>
      <c r="AG249" s="184"/>
      <c r="AH249" s="184"/>
      <c r="AI249" s="184"/>
      <c r="AJ249" s="184"/>
      <c r="AK249" s="184"/>
      <c r="AL249" s="184"/>
      <c r="AM249" s="184"/>
      <c r="AN249" s="184"/>
      <c r="AO249" s="184"/>
      <c r="AP249" s="184"/>
      <c r="AQ249" s="184"/>
      <c r="AR249" s="184"/>
      <c r="AS249" s="184"/>
      <c r="AT249" s="184"/>
      <c r="AU249" s="184"/>
      <c r="AV249" s="184"/>
      <c r="AW249" s="184"/>
      <c r="AX249" s="184"/>
      <c r="AY249" s="184"/>
      <c r="AZ249" s="184"/>
      <c r="BA249" s="184"/>
      <c r="BB249" s="184"/>
      <c r="BC249" s="184"/>
      <c r="BD249" s="184"/>
      <c r="BE249" s="184"/>
      <c r="BF249" s="184"/>
      <c r="BG249" s="184"/>
      <c r="BH249" s="184"/>
      <c r="BI249" s="184"/>
      <c r="BJ249" s="184"/>
      <c r="BK249" s="184"/>
      <c r="BL249" s="184"/>
      <c r="BM249" s="184"/>
      <c r="BN249" s="184"/>
      <c r="BO249" s="184"/>
      <c r="BP249" s="184"/>
      <c r="BQ249" s="184"/>
      <c r="BR249" s="184"/>
      <c r="BS249" s="184"/>
      <c r="BT249" s="184"/>
      <c r="BU249" s="184"/>
      <c r="BV249" s="184"/>
      <c r="BW249" s="184"/>
      <c r="BX249" s="184"/>
      <c r="BY249" s="184"/>
      <c r="BZ249" s="184"/>
      <c r="CA249" s="184"/>
      <c r="CB249" s="184"/>
      <c r="CC249" s="184"/>
      <c r="CD249" s="184"/>
      <c r="CE249" s="184"/>
      <c r="CF249" s="184"/>
      <c r="CG249" s="184"/>
      <c r="CH249" s="184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</row>
    <row r="250" spans="1:110" ht="19.5" customHeight="1" x14ac:dyDescent="0.3">
      <c r="A250" s="2"/>
      <c r="B250" s="184"/>
      <c r="C250" s="184"/>
      <c r="D250" s="2"/>
      <c r="E250" s="184"/>
      <c r="F250" s="259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2"/>
      <c r="Y250" s="184"/>
      <c r="Z250" s="184"/>
      <c r="AA250" s="184"/>
      <c r="AB250" s="184"/>
      <c r="AC250" s="184"/>
      <c r="AD250" s="184"/>
      <c r="AE250" s="184"/>
      <c r="AF250" s="184"/>
      <c r="AG250" s="184"/>
      <c r="AH250" s="184"/>
      <c r="AI250" s="184"/>
      <c r="AJ250" s="184"/>
      <c r="AK250" s="184"/>
      <c r="AL250" s="184"/>
      <c r="AM250" s="184"/>
      <c r="AN250" s="184"/>
      <c r="AO250" s="184"/>
      <c r="AP250" s="184"/>
      <c r="AQ250" s="184"/>
      <c r="AR250" s="184"/>
      <c r="AS250" s="184"/>
      <c r="AT250" s="184"/>
      <c r="AU250" s="184"/>
      <c r="AV250" s="184"/>
      <c r="AW250" s="184"/>
      <c r="AX250" s="184"/>
      <c r="AY250" s="184"/>
      <c r="AZ250" s="184"/>
      <c r="BA250" s="184"/>
      <c r="BB250" s="184"/>
      <c r="BC250" s="184"/>
      <c r="BD250" s="184"/>
      <c r="BE250" s="184"/>
      <c r="BF250" s="184"/>
      <c r="BG250" s="184"/>
      <c r="BH250" s="184"/>
      <c r="BI250" s="184"/>
      <c r="BJ250" s="184"/>
      <c r="BK250" s="184"/>
      <c r="BL250" s="184"/>
      <c r="BM250" s="184"/>
      <c r="BN250" s="184"/>
      <c r="BO250" s="184"/>
      <c r="BP250" s="184"/>
      <c r="BQ250" s="184"/>
      <c r="BR250" s="184"/>
      <c r="BS250" s="184"/>
      <c r="BT250" s="184"/>
      <c r="BU250" s="184"/>
      <c r="BV250" s="184"/>
      <c r="BW250" s="184"/>
      <c r="BX250" s="184"/>
      <c r="BY250" s="184"/>
      <c r="BZ250" s="184"/>
      <c r="CA250" s="184"/>
      <c r="CB250" s="184"/>
      <c r="CC250" s="184"/>
      <c r="CD250" s="184"/>
      <c r="CE250" s="184"/>
      <c r="CF250" s="184"/>
      <c r="CG250" s="184"/>
      <c r="CH250" s="184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</row>
    <row r="251" spans="1:110" ht="19.5" customHeight="1" x14ac:dyDescent="0.3">
      <c r="A251" s="2"/>
      <c r="B251" s="184"/>
      <c r="C251" s="184"/>
      <c r="D251" s="2"/>
      <c r="E251" s="184"/>
      <c r="F251" s="259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2"/>
      <c r="Y251" s="184"/>
      <c r="Z251" s="184"/>
      <c r="AA251" s="184"/>
      <c r="AB251" s="184"/>
      <c r="AC251" s="184"/>
      <c r="AD251" s="184"/>
      <c r="AE251" s="184"/>
      <c r="AF251" s="184"/>
      <c r="AG251" s="184"/>
      <c r="AH251" s="184"/>
      <c r="AI251" s="184"/>
      <c r="AJ251" s="184"/>
      <c r="AK251" s="184"/>
      <c r="AL251" s="184"/>
      <c r="AM251" s="184"/>
      <c r="AN251" s="184"/>
      <c r="AO251" s="184"/>
      <c r="AP251" s="184"/>
      <c r="AQ251" s="184"/>
      <c r="AR251" s="184"/>
      <c r="AS251" s="184"/>
      <c r="AT251" s="184"/>
      <c r="AU251" s="184"/>
      <c r="AV251" s="184"/>
      <c r="AW251" s="184"/>
      <c r="AX251" s="184"/>
      <c r="AY251" s="184"/>
      <c r="AZ251" s="184"/>
      <c r="BA251" s="184"/>
      <c r="BB251" s="184"/>
      <c r="BC251" s="184"/>
      <c r="BD251" s="184"/>
      <c r="BE251" s="184"/>
      <c r="BF251" s="184"/>
      <c r="BG251" s="184"/>
      <c r="BH251" s="184"/>
      <c r="BI251" s="184"/>
      <c r="BJ251" s="184"/>
      <c r="BK251" s="184"/>
      <c r="BL251" s="184"/>
      <c r="BM251" s="184"/>
      <c r="BN251" s="184"/>
      <c r="BO251" s="184"/>
      <c r="BP251" s="184"/>
      <c r="BQ251" s="184"/>
      <c r="BR251" s="184"/>
      <c r="BS251" s="184"/>
      <c r="BT251" s="184"/>
      <c r="BU251" s="184"/>
      <c r="BV251" s="184"/>
      <c r="BW251" s="184"/>
      <c r="BX251" s="184"/>
      <c r="BY251" s="184"/>
      <c r="BZ251" s="184"/>
      <c r="CA251" s="184"/>
      <c r="CB251" s="184"/>
      <c r="CC251" s="184"/>
      <c r="CD251" s="184"/>
      <c r="CE251" s="184"/>
      <c r="CF251" s="184"/>
      <c r="CG251" s="184"/>
      <c r="CH251" s="184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</row>
    <row r="252" spans="1:110" ht="19.5" customHeight="1" x14ac:dyDescent="0.3">
      <c r="A252" s="2"/>
      <c r="B252" s="184"/>
      <c r="C252" s="184"/>
      <c r="D252" s="2"/>
      <c r="E252" s="184"/>
      <c r="F252" s="259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2"/>
      <c r="Y252" s="184"/>
      <c r="Z252" s="184"/>
      <c r="AA252" s="184"/>
      <c r="AB252" s="184"/>
      <c r="AC252" s="184"/>
      <c r="AD252" s="184"/>
      <c r="AE252" s="184"/>
      <c r="AF252" s="184"/>
      <c r="AG252" s="184"/>
      <c r="AH252" s="184"/>
      <c r="AI252" s="184"/>
      <c r="AJ252" s="184"/>
      <c r="AK252" s="184"/>
      <c r="AL252" s="184"/>
      <c r="AM252" s="184"/>
      <c r="AN252" s="184"/>
      <c r="AO252" s="184"/>
      <c r="AP252" s="184"/>
      <c r="AQ252" s="184"/>
      <c r="AR252" s="184"/>
      <c r="AS252" s="184"/>
      <c r="AT252" s="184"/>
      <c r="AU252" s="184"/>
      <c r="AV252" s="184"/>
      <c r="AW252" s="184"/>
      <c r="AX252" s="184"/>
      <c r="AY252" s="184"/>
      <c r="AZ252" s="184"/>
      <c r="BA252" s="184"/>
      <c r="BB252" s="184"/>
      <c r="BC252" s="184"/>
      <c r="BD252" s="184"/>
      <c r="BE252" s="184"/>
      <c r="BF252" s="184"/>
      <c r="BG252" s="184"/>
      <c r="BH252" s="184"/>
      <c r="BI252" s="184"/>
      <c r="BJ252" s="184"/>
      <c r="BK252" s="184"/>
      <c r="BL252" s="184"/>
      <c r="BM252" s="184"/>
      <c r="BN252" s="184"/>
      <c r="BO252" s="184"/>
      <c r="BP252" s="184"/>
      <c r="BQ252" s="184"/>
      <c r="BR252" s="184"/>
      <c r="BS252" s="184"/>
      <c r="BT252" s="184"/>
      <c r="BU252" s="184"/>
      <c r="BV252" s="184"/>
      <c r="BW252" s="184"/>
      <c r="BX252" s="184"/>
      <c r="BY252" s="184"/>
      <c r="BZ252" s="184"/>
      <c r="CA252" s="184"/>
      <c r="CB252" s="184"/>
      <c r="CC252" s="184"/>
      <c r="CD252" s="184"/>
      <c r="CE252" s="184"/>
      <c r="CF252" s="184"/>
      <c r="CG252" s="184"/>
      <c r="CH252" s="184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</row>
    <row r="253" spans="1:110" ht="19.5" customHeight="1" x14ac:dyDescent="0.3">
      <c r="A253" s="2"/>
      <c r="B253" s="184"/>
      <c r="C253" s="184"/>
      <c r="D253" s="2"/>
      <c r="E253" s="184"/>
      <c r="F253" s="259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2"/>
      <c r="Y253" s="184"/>
      <c r="Z253" s="184"/>
      <c r="AA253" s="184"/>
      <c r="AB253" s="184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  <c r="AO253" s="184"/>
      <c r="AP253" s="184"/>
      <c r="AQ253" s="184"/>
      <c r="AR253" s="184"/>
      <c r="AS253" s="184"/>
      <c r="AT253" s="184"/>
      <c r="AU253" s="184"/>
      <c r="AV253" s="184"/>
      <c r="AW253" s="184"/>
      <c r="AX253" s="184"/>
      <c r="AY253" s="184"/>
      <c r="AZ253" s="184"/>
      <c r="BA253" s="184"/>
      <c r="BB253" s="184"/>
      <c r="BC253" s="184"/>
      <c r="BD253" s="184"/>
      <c r="BE253" s="184"/>
      <c r="BF253" s="184"/>
      <c r="BG253" s="184"/>
      <c r="BH253" s="184"/>
      <c r="BI253" s="184"/>
      <c r="BJ253" s="184"/>
      <c r="BK253" s="184"/>
      <c r="BL253" s="184"/>
      <c r="BM253" s="184"/>
      <c r="BN253" s="184"/>
      <c r="BO253" s="184"/>
      <c r="BP253" s="184"/>
      <c r="BQ253" s="184"/>
      <c r="BR253" s="184"/>
      <c r="BS253" s="184"/>
      <c r="BT253" s="184"/>
      <c r="BU253" s="184"/>
      <c r="BV253" s="184"/>
      <c r="BW253" s="184"/>
      <c r="BX253" s="184"/>
      <c r="BY253" s="184"/>
      <c r="BZ253" s="184"/>
      <c r="CA253" s="184"/>
      <c r="CB253" s="184"/>
      <c r="CC253" s="184"/>
      <c r="CD253" s="184"/>
      <c r="CE253" s="184"/>
      <c r="CF253" s="184"/>
      <c r="CG253" s="184"/>
      <c r="CH253" s="184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</row>
    <row r="254" spans="1:110" ht="19.5" customHeight="1" x14ac:dyDescent="0.3">
      <c r="A254" s="2"/>
      <c r="B254" s="184"/>
      <c r="C254" s="184"/>
      <c r="D254" s="2"/>
      <c r="E254" s="184"/>
      <c r="F254" s="259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2"/>
      <c r="Y254" s="184"/>
      <c r="Z254" s="184"/>
      <c r="AA254" s="184"/>
      <c r="AB254" s="184"/>
      <c r="AC254" s="184"/>
      <c r="AD254" s="184"/>
      <c r="AE254" s="184"/>
      <c r="AF254" s="184"/>
      <c r="AG254" s="184"/>
      <c r="AH254" s="184"/>
      <c r="AI254" s="184"/>
      <c r="AJ254" s="184"/>
      <c r="AK254" s="184"/>
      <c r="AL254" s="184"/>
      <c r="AM254" s="184"/>
      <c r="AN254" s="184"/>
      <c r="AO254" s="184"/>
      <c r="AP254" s="184"/>
      <c r="AQ254" s="184"/>
      <c r="AR254" s="184"/>
      <c r="AS254" s="184"/>
      <c r="AT254" s="184"/>
      <c r="AU254" s="184"/>
      <c r="AV254" s="184"/>
      <c r="AW254" s="184"/>
      <c r="AX254" s="184"/>
      <c r="AY254" s="184"/>
      <c r="AZ254" s="184"/>
      <c r="BA254" s="184"/>
      <c r="BB254" s="184"/>
      <c r="BC254" s="184"/>
      <c r="BD254" s="184"/>
      <c r="BE254" s="184"/>
      <c r="BF254" s="184"/>
      <c r="BG254" s="184"/>
      <c r="BH254" s="184"/>
      <c r="BI254" s="184"/>
      <c r="BJ254" s="184"/>
      <c r="BK254" s="184"/>
      <c r="BL254" s="184"/>
      <c r="BM254" s="184"/>
      <c r="BN254" s="184"/>
      <c r="BO254" s="184"/>
      <c r="BP254" s="184"/>
      <c r="BQ254" s="184"/>
      <c r="BR254" s="184"/>
      <c r="BS254" s="184"/>
      <c r="BT254" s="184"/>
      <c r="BU254" s="184"/>
      <c r="BV254" s="184"/>
      <c r="BW254" s="184"/>
      <c r="BX254" s="184"/>
      <c r="BY254" s="184"/>
      <c r="BZ254" s="184"/>
      <c r="CA254" s="184"/>
      <c r="CB254" s="184"/>
      <c r="CC254" s="184"/>
      <c r="CD254" s="184"/>
      <c r="CE254" s="184"/>
      <c r="CF254" s="184"/>
      <c r="CG254" s="184"/>
      <c r="CH254" s="184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</row>
    <row r="255" spans="1:110" ht="19.5" customHeight="1" x14ac:dyDescent="0.3">
      <c r="A255" s="2"/>
      <c r="B255" s="184"/>
      <c r="C255" s="184"/>
      <c r="D255" s="2"/>
      <c r="E255" s="184"/>
      <c r="F255" s="259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2"/>
      <c r="Y255" s="184"/>
      <c r="Z255" s="184"/>
      <c r="AA255" s="184"/>
      <c r="AB255" s="184"/>
      <c r="AC255" s="184"/>
      <c r="AD255" s="184"/>
      <c r="AE255" s="184"/>
      <c r="AF255" s="184"/>
      <c r="AG255" s="184"/>
      <c r="AH255" s="184"/>
      <c r="AI255" s="184"/>
      <c r="AJ255" s="184"/>
      <c r="AK255" s="184"/>
      <c r="AL255" s="184"/>
      <c r="AM255" s="184"/>
      <c r="AN255" s="184"/>
      <c r="AO255" s="184"/>
      <c r="AP255" s="184"/>
      <c r="AQ255" s="184"/>
      <c r="AR255" s="184"/>
      <c r="AS255" s="184"/>
      <c r="AT255" s="184"/>
      <c r="AU255" s="184"/>
      <c r="AV255" s="184"/>
      <c r="AW255" s="184"/>
      <c r="AX255" s="184"/>
      <c r="AY255" s="184"/>
      <c r="AZ255" s="184"/>
      <c r="BA255" s="184"/>
      <c r="BB255" s="184"/>
      <c r="BC255" s="184"/>
      <c r="BD255" s="184"/>
      <c r="BE255" s="184"/>
      <c r="BF255" s="184"/>
      <c r="BG255" s="184"/>
      <c r="BH255" s="184"/>
      <c r="BI255" s="184"/>
      <c r="BJ255" s="184"/>
      <c r="BK255" s="184"/>
      <c r="BL255" s="184"/>
      <c r="BM255" s="184"/>
      <c r="BN255" s="184"/>
      <c r="BO255" s="184"/>
      <c r="BP255" s="184"/>
      <c r="BQ255" s="184"/>
      <c r="BR255" s="184"/>
      <c r="BS255" s="184"/>
      <c r="BT255" s="184"/>
      <c r="BU255" s="184"/>
      <c r="BV255" s="184"/>
      <c r="BW255" s="184"/>
      <c r="BX255" s="184"/>
      <c r="BY255" s="184"/>
      <c r="BZ255" s="184"/>
      <c r="CA255" s="184"/>
      <c r="CB255" s="184"/>
      <c r="CC255" s="184"/>
      <c r="CD255" s="184"/>
      <c r="CE255" s="184"/>
      <c r="CF255" s="184"/>
      <c r="CG255" s="184"/>
      <c r="CH255" s="184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</row>
    <row r="256" spans="1:110" ht="19.5" customHeight="1" x14ac:dyDescent="0.3">
      <c r="A256" s="2"/>
      <c r="B256" s="184"/>
      <c r="C256" s="184"/>
      <c r="D256" s="2"/>
      <c r="E256" s="184"/>
      <c r="F256" s="259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2"/>
      <c r="Y256" s="184"/>
      <c r="Z256" s="184"/>
      <c r="AA256" s="184"/>
      <c r="AB256" s="184"/>
      <c r="AC256" s="184"/>
      <c r="AD256" s="184"/>
      <c r="AE256" s="184"/>
      <c r="AF256" s="184"/>
      <c r="AG256" s="184"/>
      <c r="AH256" s="184"/>
      <c r="AI256" s="184"/>
      <c r="AJ256" s="184"/>
      <c r="AK256" s="184"/>
      <c r="AL256" s="184"/>
      <c r="AM256" s="184"/>
      <c r="AN256" s="184"/>
      <c r="AO256" s="184"/>
      <c r="AP256" s="184"/>
      <c r="AQ256" s="184"/>
      <c r="AR256" s="184"/>
      <c r="AS256" s="184"/>
      <c r="AT256" s="184"/>
      <c r="AU256" s="184"/>
      <c r="AV256" s="184"/>
      <c r="AW256" s="184"/>
      <c r="AX256" s="184"/>
      <c r="AY256" s="184"/>
      <c r="AZ256" s="184"/>
      <c r="BA256" s="184"/>
      <c r="BB256" s="184"/>
      <c r="BC256" s="184"/>
      <c r="BD256" s="184"/>
      <c r="BE256" s="184"/>
      <c r="BF256" s="184"/>
      <c r="BG256" s="184"/>
      <c r="BH256" s="184"/>
      <c r="BI256" s="184"/>
      <c r="BJ256" s="184"/>
      <c r="BK256" s="184"/>
      <c r="BL256" s="184"/>
      <c r="BM256" s="184"/>
      <c r="BN256" s="184"/>
      <c r="BO256" s="184"/>
      <c r="BP256" s="184"/>
      <c r="BQ256" s="184"/>
      <c r="BR256" s="184"/>
      <c r="BS256" s="184"/>
      <c r="BT256" s="184"/>
      <c r="BU256" s="184"/>
      <c r="BV256" s="184"/>
      <c r="BW256" s="184"/>
      <c r="BX256" s="184"/>
      <c r="BY256" s="184"/>
      <c r="BZ256" s="184"/>
      <c r="CA256" s="184"/>
      <c r="CB256" s="184"/>
      <c r="CC256" s="184"/>
      <c r="CD256" s="184"/>
      <c r="CE256" s="184"/>
      <c r="CF256" s="184"/>
      <c r="CG256" s="184"/>
      <c r="CH256" s="184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</row>
    <row r="257" spans="1:110" ht="19.5" customHeight="1" x14ac:dyDescent="0.3">
      <c r="A257" s="2"/>
      <c r="B257" s="184"/>
      <c r="C257" s="184"/>
      <c r="D257" s="2"/>
      <c r="E257" s="184"/>
      <c r="F257" s="259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2"/>
      <c r="Y257" s="184"/>
      <c r="Z257" s="184"/>
      <c r="AA257" s="184"/>
      <c r="AB257" s="184"/>
      <c r="AC257" s="184"/>
      <c r="AD257" s="184"/>
      <c r="AE257" s="184"/>
      <c r="AF257" s="184"/>
      <c r="AG257" s="184"/>
      <c r="AH257" s="184"/>
      <c r="AI257" s="184"/>
      <c r="AJ257" s="184"/>
      <c r="AK257" s="184"/>
      <c r="AL257" s="184"/>
      <c r="AM257" s="184"/>
      <c r="AN257" s="184"/>
      <c r="AO257" s="184"/>
      <c r="AP257" s="184"/>
      <c r="AQ257" s="184"/>
      <c r="AR257" s="184"/>
      <c r="AS257" s="184"/>
      <c r="AT257" s="184"/>
      <c r="AU257" s="184"/>
      <c r="AV257" s="184"/>
      <c r="AW257" s="184"/>
      <c r="AX257" s="184"/>
      <c r="AY257" s="184"/>
      <c r="AZ257" s="184"/>
      <c r="BA257" s="184"/>
      <c r="BB257" s="184"/>
      <c r="BC257" s="184"/>
      <c r="BD257" s="184"/>
      <c r="BE257" s="184"/>
      <c r="BF257" s="184"/>
      <c r="BG257" s="184"/>
      <c r="BH257" s="184"/>
      <c r="BI257" s="184"/>
      <c r="BJ257" s="184"/>
      <c r="BK257" s="184"/>
      <c r="BL257" s="184"/>
      <c r="BM257" s="184"/>
      <c r="BN257" s="184"/>
      <c r="BO257" s="184"/>
      <c r="BP257" s="184"/>
      <c r="BQ257" s="184"/>
      <c r="BR257" s="184"/>
      <c r="BS257" s="184"/>
      <c r="BT257" s="184"/>
      <c r="BU257" s="184"/>
      <c r="BV257" s="184"/>
      <c r="BW257" s="184"/>
      <c r="BX257" s="184"/>
      <c r="BY257" s="184"/>
      <c r="BZ257" s="184"/>
      <c r="CA257" s="184"/>
      <c r="CB257" s="184"/>
      <c r="CC257" s="184"/>
      <c r="CD257" s="184"/>
      <c r="CE257" s="184"/>
      <c r="CF257" s="184"/>
      <c r="CG257" s="184"/>
      <c r="CH257" s="184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</row>
    <row r="258" spans="1:110" ht="19.5" customHeight="1" x14ac:dyDescent="0.3">
      <c r="A258" s="2"/>
      <c r="B258" s="184"/>
      <c r="C258" s="184"/>
      <c r="D258" s="2"/>
      <c r="E258" s="184"/>
      <c r="F258" s="259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2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184"/>
      <c r="AT258" s="184"/>
      <c r="AU258" s="184"/>
      <c r="AV258" s="184"/>
      <c r="AW258" s="184"/>
      <c r="AX258" s="184"/>
      <c r="AY258" s="184"/>
      <c r="AZ258" s="184"/>
      <c r="BA258" s="184"/>
      <c r="BB258" s="184"/>
      <c r="BC258" s="184"/>
      <c r="BD258" s="184"/>
      <c r="BE258" s="184"/>
      <c r="BF258" s="184"/>
      <c r="BG258" s="184"/>
      <c r="BH258" s="184"/>
      <c r="BI258" s="184"/>
      <c r="BJ258" s="184"/>
      <c r="BK258" s="184"/>
      <c r="BL258" s="184"/>
      <c r="BM258" s="184"/>
      <c r="BN258" s="184"/>
      <c r="BO258" s="184"/>
      <c r="BP258" s="184"/>
      <c r="BQ258" s="184"/>
      <c r="BR258" s="184"/>
      <c r="BS258" s="184"/>
      <c r="BT258" s="184"/>
      <c r="BU258" s="184"/>
      <c r="BV258" s="184"/>
      <c r="BW258" s="184"/>
      <c r="BX258" s="184"/>
      <c r="BY258" s="184"/>
      <c r="BZ258" s="184"/>
      <c r="CA258" s="184"/>
      <c r="CB258" s="184"/>
      <c r="CC258" s="184"/>
      <c r="CD258" s="184"/>
      <c r="CE258" s="184"/>
      <c r="CF258" s="184"/>
      <c r="CG258" s="184"/>
      <c r="CH258" s="184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</row>
    <row r="259" spans="1:110" ht="19.5" customHeight="1" x14ac:dyDescent="0.3">
      <c r="A259" s="2"/>
      <c r="B259" s="184"/>
      <c r="C259" s="184"/>
      <c r="D259" s="2"/>
      <c r="E259" s="184"/>
      <c r="F259" s="259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2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4"/>
      <c r="AT259" s="184"/>
      <c r="AU259" s="184"/>
      <c r="AV259" s="184"/>
      <c r="AW259" s="184"/>
      <c r="AX259" s="184"/>
      <c r="AY259" s="184"/>
      <c r="AZ259" s="184"/>
      <c r="BA259" s="184"/>
      <c r="BB259" s="184"/>
      <c r="BC259" s="184"/>
      <c r="BD259" s="184"/>
      <c r="BE259" s="184"/>
      <c r="BF259" s="184"/>
      <c r="BG259" s="184"/>
      <c r="BH259" s="184"/>
      <c r="BI259" s="184"/>
      <c r="BJ259" s="184"/>
      <c r="BK259" s="184"/>
      <c r="BL259" s="184"/>
      <c r="BM259" s="184"/>
      <c r="BN259" s="184"/>
      <c r="BO259" s="184"/>
      <c r="BP259" s="184"/>
      <c r="BQ259" s="184"/>
      <c r="BR259" s="184"/>
      <c r="BS259" s="184"/>
      <c r="BT259" s="184"/>
      <c r="BU259" s="184"/>
      <c r="BV259" s="184"/>
      <c r="BW259" s="184"/>
      <c r="BX259" s="184"/>
      <c r="BY259" s="184"/>
      <c r="BZ259" s="184"/>
      <c r="CA259" s="184"/>
      <c r="CB259" s="184"/>
      <c r="CC259" s="184"/>
      <c r="CD259" s="184"/>
      <c r="CE259" s="184"/>
      <c r="CF259" s="184"/>
      <c r="CG259" s="184"/>
      <c r="CH259" s="184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</row>
    <row r="260" spans="1:110" ht="19.5" customHeight="1" x14ac:dyDescent="0.3">
      <c r="A260" s="2"/>
      <c r="B260" s="184"/>
      <c r="C260" s="184"/>
      <c r="D260" s="2"/>
      <c r="E260" s="184"/>
      <c r="F260" s="259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2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184"/>
      <c r="AT260" s="184"/>
      <c r="AU260" s="184"/>
      <c r="AV260" s="184"/>
      <c r="AW260" s="184"/>
      <c r="AX260" s="184"/>
      <c r="AY260" s="184"/>
      <c r="AZ260" s="184"/>
      <c r="BA260" s="184"/>
      <c r="BB260" s="184"/>
      <c r="BC260" s="184"/>
      <c r="BD260" s="184"/>
      <c r="BE260" s="184"/>
      <c r="BF260" s="184"/>
      <c r="BG260" s="184"/>
      <c r="BH260" s="184"/>
      <c r="BI260" s="184"/>
      <c r="BJ260" s="184"/>
      <c r="BK260" s="184"/>
      <c r="BL260" s="184"/>
      <c r="BM260" s="184"/>
      <c r="BN260" s="184"/>
      <c r="BO260" s="184"/>
      <c r="BP260" s="184"/>
      <c r="BQ260" s="184"/>
      <c r="BR260" s="184"/>
      <c r="BS260" s="184"/>
      <c r="BT260" s="184"/>
      <c r="BU260" s="184"/>
      <c r="BV260" s="184"/>
      <c r="BW260" s="184"/>
      <c r="BX260" s="184"/>
      <c r="BY260" s="184"/>
      <c r="BZ260" s="184"/>
      <c r="CA260" s="184"/>
      <c r="CB260" s="184"/>
      <c r="CC260" s="184"/>
      <c r="CD260" s="184"/>
      <c r="CE260" s="184"/>
      <c r="CF260" s="184"/>
      <c r="CG260" s="184"/>
      <c r="CH260" s="184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</row>
    <row r="261" spans="1:110" ht="19.5" customHeight="1" x14ac:dyDescent="0.3">
      <c r="A261" s="2"/>
      <c r="B261" s="184"/>
      <c r="C261" s="184"/>
      <c r="D261" s="2"/>
      <c r="E261" s="184"/>
      <c r="F261" s="259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2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184"/>
      <c r="AT261" s="184"/>
      <c r="AU261" s="184"/>
      <c r="AV261" s="184"/>
      <c r="AW261" s="184"/>
      <c r="AX261" s="184"/>
      <c r="AY261" s="184"/>
      <c r="AZ261" s="184"/>
      <c r="BA261" s="184"/>
      <c r="BB261" s="184"/>
      <c r="BC261" s="184"/>
      <c r="BD261" s="184"/>
      <c r="BE261" s="184"/>
      <c r="BF261" s="184"/>
      <c r="BG261" s="184"/>
      <c r="BH261" s="184"/>
      <c r="BI261" s="184"/>
      <c r="BJ261" s="184"/>
      <c r="BK261" s="184"/>
      <c r="BL261" s="184"/>
      <c r="BM261" s="184"/>
      <c r="BN261" s="184"/>
      <c r="BO261" s="184"/>
      <c r="BP261" s="184"/>
      <c r="BQ261" s="184"/>
      <c r="BR261" s="184"/>
      <c r="BS261" s="184"/>
      <c r="BT261" s="184"/>
      <c r="BU261" s="184"/>
      <c r="BV261" s="184"/>
      <c r="BW261" s="184"/>
      <c r="BX261" s="184"/>
      <c r="BY261" s="184"/>
      <c r="BZ261" s="184"/>
      <c r="CA261" s="184"/>
      <c r="CB261" s="184"/>
      <c r="CC261" s="184"/>
      <c r="CD261" s="184"/>
      <c r="CE261" s="184"/>
      <c r="CF261" s="184"/>
      <c r="CG261" s="184"/>
      <c r="CH261" s="184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</row>
    <row r="262" spans="1:110" ht="19.5" customHeight="1" x14ac:dyDescent="0.3">
      <c r="A262" s="2"/>
      <c r="B262" s="184"/>
      <c r="C262" s="184"/>
      <c r="D262" s="2"/>
      <c r="E262" s="184"/>
      <c r="F262" s="259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2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4"/>
      <c r="AT262" s="184"/>
      <c r="AU262" s="184"/>
      <c r="AV262" s="184"/>
      <c r="AW262" s="184"/>
      <c r="AX262" s="184"/>
      <c r="AY262" s="184"/>
      <c r="AZ262" s="184"/>
      <c r="BA262" s="184"/>
      <c r="BB262" s="184"/>
      <c r="BC262" s="184"/>
      <c r="BD262" s="184"/>
      <c r="BE262" s="184"/>
      <c r="BF262" s="184"/>
      <c r="BG262" s="184"/>
      <c r="BH262" s="184"/>
      <c r="BI262" s="184"/>
      <c r="BJ262" s="184"/>
      <c r="BK262" s="184"/>
      <c r="BL262" s="184"/>
      <c r="BM262" s="184"/>
      <c r="BN262" s="184"/>
      <c r="BO262" s="184"/>
      <c r="BP262" s="184"/>
      <c r="BQ262" s="184"/>
      <c r="BR262" s="184"/>
      <c r="BS262" s="184"/>
      <c r="BT262" s="184"/>
      <c r="BU262" s="184"/>
      <c r="BV262" s="184"/>
      <c r="BW262" s="184"/>
      <c r="BX262" s="184"/>
      <c r="BY262" s="184"/>
      <c r="BZ262" s="184"/>
      <c r="CA262" s="184"/>
      <c r="CB262" s="184"/>
      <c r="CC262" s="184"/>
      <c r="CD262" s="184"/>
      <c r="CE262" s="184"/>
      <c r="CF262" s="184"/>
      <c r="CG262" s="184"/>
      <c r="CH262" s="184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</row>
    <row r="263" spans="1:110" ht="19.5" customHeight="1" x14ac:dyDescent="0.3">
      <c r="A263" s="2"/>
      <c r="B263" s="184"/>
      <c r="C263" s="184"/>
      <c r="D263" s="2"/>
      <c r="E263" s="184"/>
      <c r="F263" s="259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2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184"/>
      <c r="AT263" s="184"/>
      <c r="AU263" s="184"/>
      <c r="AV263" s="184"/>
      <c r="AW263" s="184"/>
      <c r="AX263" s="184"/>
      <c r="AY263" s="184"/>
      <c r="AZ263" s="184"/>
      <c r="BA263" s="184"/>
      <c r="BB263" s="184"/>
      <c r="BC263" s="184"/>
      <c r="BD263" s="184"/>
      <c r="BE263" s="184"/>
      <c r="BF263" s="184"/>
      <c r="BG263" s="184"/>
      <c r="BH263" s="184"/>
      <c r="BI263" s="184"/>
      <c r="BJ263" s="184"/>
      <c r="BK263" s="184"/>
      <c r="BL263" s="184"/>
      <c r="BM263" s="184"/>
      <c r="BN263" s="184"/>
      <c r="BO263" s="184"/>
      <c r="BP263" s="184"/>
      <c r="BQ263" s="184"/>
      <c r="BR263" s="184"/>
      <c r="BS263" s="184"/>
      <c r="BT263" s="184"/>
      <c r="BU263" s="184"/>
      <c r="BV263" s="184"/>
      <c r="BW263" s="184"/>
      <c r="BX263" s="184"/>
      <c r="BY263" s="184"/>
      <c r="BZ263" s="184"/>
      <c r="CA263" s="184"/>
      <c r="CB263" s="184"/>
      <c r="CC263" s="184"/>
      <c r="CD263" s="184"/>
      <c r="CE263" s="184"/>
      <c r="CF263" s="184"/>
      <c r="CG263" s="184"/>
      <c r="CH263" s="184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</row>
    <row r="264" spans="1:110" ht="19.5" customHeight="1" x14ac:dyDescent="0.3">
      <c r="A264" s="2"/>
      <c r="B264" s="184"/>
      <c r="C264" s="184"/>
      <c r="D264" s="2"/>
      <c r="E264" s="184"/>
      <c r="F264" s="259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2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  <c r="AR264" s="184"/>
      <c r="AS264" s="184"/>
      <c r="AT264" s="184"/>
      <c r="AU264" s="184"/>
      <c r="AV264" s="184"/>
      <c r="AW264" s="184"/>
      <c r="AX264" s="184"/>
      <c r="AY264" s="184"/>
      <c r="AZ264" s="184"/>
      <c r="BA264" s="184"/>
      <c r="BB264" s="184"/>
      <c r="BC264" s="184"/>
      <c r="BD264" s="184"/>
      <c r="BE264" s="184"/>
      <c r="BF264" s="184"/>
      <c r="BG264" s="184"/>
      <c r="BH264" s="184"/>
      <c r="BI264" s="184"/>
      <c r="BJ264" s="184"/>
      <c r="BK264" s="184"/>
      <c r="BL264" s="184"/>
      <c r="BM264" s="184"/>
      <c r="BN264" s="184"/>
      <c r="BO264" s="184"/>
      <c r="BP264" s="184"/>
      <c r="BQ264" s="184"/>
      <c r="BR264" s="184"/>
      <c r="BS264" s="184"/>
      <c r="BT264" s="184"/>
      <c r="BU264" s="184"/>
      <c r="BV264" s="184"/>
      <c r="BW264" s="184"/>
      <c r="BX264" s="184"/>
      <c r="BY264" s="184"/>
      <c r="BZ264" s="184"/>
      <c r="CA264" s="184"/>
      <c r="CB264" s="184"/>
      <c r="CC264" s="184"/>
      <c r="CD264" s="184"/>
      <c r="CE264" s="184"/>
      <c r="CF264" s="184"/>
      <c r="CG264" s="184"/>
      <c r="CH264" s="184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</row>
    <row r="265" spans="1:110" ht="19.5" customHeight="1" x14ac:dyDescent="0.3">
      <c r="A265" s="2"/>
      <c r="B265" s="184"/>
      <c r="C265" s="184"/>
      <c r="D265" s="2"/>
      <c r="E265" s="184"/>
      <c r="F265" s="259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2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  <c r="AR265" s="184"/>
      <c r="AS265" s="184"/>
      <c r="AT265" s="184"/>
      <c r="AU265" s="184"/>
      <c r="AV265" s="184"/>
      <c r="AW265" s="184"/>
      <c r="AX265" s="184"/>
      <c r="AY265" s="184"/>
      <c r="AZ265" s="184"/>
      <c r="BA265" s="184"/>
      <c r="BB265" s="184"/>
      <c r="BC265" s="184"/>
      <c r="BD265" s="184"/>
      <c r="BE265" s="184"/>
      <c r="BF265" s="184"/>
      <c r="BG265" s="184"/>
      <c r="BH265" s="184"/>
      <c r="BI265" s="184"/>
      <c r="BJ265" s="184"/>
      <c r="BK265" s="184"/>
      <c r="BL265" s="184"/>
      <c r="BM265" s="184"/>
      <c r="BN265" s="184"/>
      <c r="BO265" s="184"/>
      <c r="BP265" s="184"/>
      <c r="BQ265" s="184"/>
      <c r="BR265" s="184"/>
      <c r="BS265" s="184"/>
      <c r="BT265" s="184"/>
      <c r="BU265" s="184"/>
      <c r="BV265" s="184"/>
      <c r="BW265" s="184"/>
      <c r="BX265" s="184"/>
      <c r="BY265" s="184"/>
      <c r="BZ265" s="184"/>
      <c r="CA265" s="184"/>
      <c r="CB265" s="184"/>
      <c r="CC265" s="184"/>
      <c r="CD265" s="184"/>
      <c r="CE265" s="184"/>
      <c r="CF265" s="184"/>
      <c r="CG265" s="184"/>
      <c r="CH265" s="184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</row>
    <row r="266" spans="1:110" ht="19.5" customHeight="1" x14ac:dyDescent="0.3">
      <c r="A266" s="2"/>
      <c r="B266" s="184"/>
      <c r="C266" s="184"/>
      <c r="D266" s="2"/>
      <c r="E266" s="184"/>
      <c r="F266" s="259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2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84"/>
      <c r="AT266" s="184"/>
      <c r="AU266" s="184"/>
      <c r="AV266" s="184"/>
      <c r="AW266" s="184"/>
      <c r="AX266" s="184"/>
      <c r="AY266" s="184"/>
      <c r="AZ266" s="184"/>
      <c r="BA266" s="184"/>
      <c r="BB266" s="184"/>
      <c r="BC266" s="184"/>
      <c r="BD266" s="184"/>
      <c r="BE266" s="184"/>
      <c r="BF266" s="184"/>
      <c r="BG266" s="184"/>
      <c r="BH266" s="184"/>
      <c r="BI266" s="184"/>
      <c r="BJ266" s="184"/>
      <c r="BK266" s="184"/>
      <c r="BL266" s="184"/>
      <c r="BM266" s="184"/>
      <c r="BN266" s="184"/>
      <c r="BO266" s="184"/>
      <c r="BP266" s="184"/>
      <c r="BQ266" s="184"/>
      <c r="BR266" s="184"/>
      <c r="BS266" s="184"/>
      <c r="BT266" s="184"/>
      <c r="BU266" s="184"/>
      <c r="BV266" s="184"/>
      <c r="BW266" s="184"/>
      <c r="BX266" s="184"/>
      <c r="BY266" s="184"/>
      <c r="BZ266" s="184"/>
      <c r="CA266" s="184"/>
      <c r="CB266" s="184"/>
      <c r="CC266" s="184"/>
      <c r="CD266" s="184"/>
      <c r="CE266" s="184"/>
      <c r="CF266" s="184"/>
      <c r="CG266" s="184"/>
      <c r="CH266" s="184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</row>
    <row r="267" spans="1:110" ht="19.5" customHeight="1" x14ac:dyDescent="0.3">
      <c r="A267" s="2"/>
      <c r="B267" s="184"/>
      <c r="C267" s="184"/>
      <c r="D267" s="2"/>
      <c r="E267" s="184"/>
      <c r="F267" s="259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2"/>
      <c r="Y267" s="184"/>
      <c r="Z267" s="184"/>
      <c r="AA267" s="184"/>
      <c r="AB267" s="184"/>
      <c r="AC267" s="184"/>
      <c r="AD267" s="184"/>
      <c r="AE267" s="184"/>
      <c r="AF267" s="184"/>
      <c r="AG267" s="184"/>
      <c r="AH267" s="184"/>
      <c r="AI267" s="184"/>
      <c r="AJ267" s="184"/>
      <c r="AK267" s="184"/>
      <c r="AL267" s="184"/>
      <c r="AM267" s="184"/>
      <c r="AN267" s="184"/>
      <c r="AO267" s="184"/>
      <c r="AP267" s="184"/>
      <c r="AQ267" s="184"/>
      <c r="AR267" s="184"/>
      <c r="AS267" s="184"/>
      <c r="AT267" s="184"/>
      <c r="AU267" s="184"/>
      <c r="AV267" s="184"/>
      <c r="AW267" s="184"/>
      <c r="AX267" s="184"/>
      <c r="AY267" s="184"/>
      <c r="AZ267" s="184"/>
      <c r="BA267" s="184"/>
      <c r="BB267" s="184"/>
      <c r="BC267" s="184"/>
      <c r="BD267" s="184"/>
      <c r="BE267" s="184"/>
      <c r="BF267" s="184"/>
      <c r="BG267" s="184"/>
      <c r="BH267" s="184"/>
      <c r="BI267" s="184"/>
      <c r="BJ267" s="184"/>
      <c r="BK267" s="184"/>
      <c r="BL267" s="184"/>
      <c r="BM267" s="184"/>
      <c r="BN267" s="184"/>
      <c r="BO267" s="184"/>
      <c r="BP267" s="184"/>
      <c r="BQ267" s="184"/>
      <c r="BR267" s="184"/>
      <c r="BS267" s="184"/>
      <c r="BT267" s="184"/>
      <c r="BU267" s="184"/>
      <c r="BV267" s="184"/>
      <c r="BW267" s="184"/>
      <c r="BX267" s="184"/>
      <c r="BY267" s="184"/>
      <c r="BZ267" s="184"/>
      <c r="CA267" s="184"/>
      <c r="CB267" s="184"/>
      <c r="CC267" s="184"/>
      <c r="CD267" s="184"/>
      <c r="CE267" s="184"/>
      <c r="CF267" s="184"/>
      <c r="CG267" s="184"/>
      <c r="CH267" s="184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</row>
    <row r="268" spans="1:110" ht="19.5" customHeight="1" x14ac:dyDescent="0.3">
      <c r="A268" s="2"/>
      <c r="B268" s="184"/>
      <c r="C268" s="184"/>
      <c r="D268" s="2"/>
      <c r="E268" s="184"/>
      <c r="F268" s="259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2"/>
      <c r="Y268" s="184"/>
      <c r="Z268" s="184"/>
      <c r="AA268" s="184"/>
      <c r="AB268" s="184"/>
      <c r="AC268" s="184"/>
      <c r="AD268" s="184"/>
      <c r="AE268" s="184"/>
      <c r="AF268" s="184"/>
      <c r="AG268" s="184"/>
      <c r="AH268" s="184"/>
      <c r="AI268" s="184"/>
      <c r="AJ268" s="184"/>
      <c r="AK268" s="184"/>
      <c r="AL268" s="184"/>
      <c r="AM268" s="184"/>
      <c r="AN268" s="184"/>
      <c r="AO268" s="184"/>
      <c r="AP268" s="184"/>
      <c r="AQ268" s="184"/>
      <c r="AR268" s="184"/>
      <c r="AS268" s="184"/>
      <c r="AT268" s="184"/>
      <c r="AU268" s="184"/>
      <c r="AV268" s="184"/>
      <c r="AW268" s="184"/>
      <c r="AX268" s="184"/>
      <c r="AY268" s="184"/>
      <c r="AZ268" s="184"/>
      <c r="BA268" s="184"/>
      <c r="BB268" s="184"/>
      <c r="BC268" s="184"/>
      <c r="BD268" s="184"/>
      <c r="BE268" s="184"/>
      <c r="BF268" s="184"/>
      <c r="BG268" s="184"/>
      <c r="BH268" s="184"/>
      <c r="BI268" s="184"/>
      <c r="BJ268" s="184"/>
      <c r="BK268" s="184"/>
      <c r="BL268" s="184"/>
      <c r="BM268" s="184"/>
      <c r="BN268" s="184"/>
      <c r="BO268" s="184"/>
      <c r="BP268" s="184"/>
      <c r="BQ268" s="184"/>
      <c r="BR268" s="184"/>
      <c r="BS268" s="184"/>
      <c r="BT268" s="184"/>
      <c r="BU268" s="184"/>
      <c r="BV268" s="184"/>
      <c r="BW268" s="184"/>
      <c r="BX268" s="184"/>
      <c r="BY268" s="184"/>
      <c r="BZ268" s="184"/>
      <c r="CA268" s="184"/>
      <c r="CB268" s="184"/>
      <c r="CC268" s="184"/>
      <c r="CD268" s="184"/>
      <c r="CE268" s="184"/>
      <c r="CF268" s="184"/>
      <c r="CG268" s="184"/>
      <c r="CH268" s="184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</row>
    <row r="269" spans="1:110" ht="19.5" customHeight="1" x14ac:dyDescent="0.3">
      <c r="A269" s="2"/>
      <c r="B269" s="184"/>
      <c r="C269" s="184"/>
      <c r="D269" s="2"/>
      <c r="E269" s="184"/>
      <c r="F269" s="259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2"/>
      <c r="Y269" s="184"/>
      <c r="Z269" s="184"/>
      <c r="AA269" s="184"/>
      <c r="AB269" s="184"/>
      <c r="AC269" s="184"/>
      <c r="AD269" s="184"/>
      <c r="AE269" s="184"/>
      <c r="AF269" s="184"/>
      <c r="AG269" s="184"/>
      <c r="AH269" s="184"/>
      <c r="AI269" s="184"/>
      <c r="AJ269" s="184"/>
      <c r="AK269" s="184"/>
      <c r="AL269" s="184"/>
      <c r="AM269" s="184"/>
      <c r="AN269" s="184"/>
      <c r="AO269" s="184"/>
      <c r="AP269" s="184"/>
      <c r="AQ269" s="184"/>
      <c r="AR269" s="184"/>
      <c r="AS269" s="184"/>
      <c r="AT269" s="184"/>
      <c r="AU269" s="184"/>
      <c r="AV269" s="184"/>
      <c r="AW269" s="184"/>
      <c r="AX269" s="184"/>
      <c r="AY269" s="184"/>
      <c r="AZ269" s="184"/>
      <c r="BA269" s="184"/>
      <c r="BB269" s="184"/>
      <c r="BC269" s="184"/>
      <c r="BD269" s="184"/>
      <c r="BE269" s="184"/>
      <c r="BF269" s="184"/>
      <c r="BG269" s="184"/>
      <c r="BH269" s="184"/>
      <c r="BI269" s="184"/>
      <c r="BJ269" s="184"/>
      <c r="BK269" s="184"/>
      <c r="BL269" s="184"/>
      <c r="BM269" s="184"/>
      <c r="BN269" s="184"/>
      <c r="BO269" s="184"/>
      <c r="BP269" s="184"/>
      <c r="BQ269" s="184"/>
      <c r="BR269" s="184"/>
      <c r="BS269" s="184"/>
      <c r="BT269" s="184"/>
      <c r="BU269" s="184"/>
      <c r="BV269" s="184"/>
      <c r="BW269" s="184"/>
      <c r="BX269" s="184"/>
      <c r="BY269" s="184"/>
      <c r="BZ269" s="184"/>
      <c r="CA269" s="184"/>
      <c r="CB269" s="184"/>
      <c r="CC269" s="184"/>
      <c r="CD269" s="184"/>
      <c r="CE269" s="184"/>
      <c r="CF269" s="184"/>
      <c r="CG269" s="184"/>
      <c r="CH269" s="184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</row>
    <row r="270" spans="1:110" ht="19.5" customHeight="1" x14ac:dyDescent="0.3">
      <c r="A270" s="2"/>
      <c r="B270" s="184"/>
      <c r="C270" s="184"/>
      <c r="D270" s="2"/>
      <c r="E270" s="184"/>
      <c r="F270" s="259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2"/>
      <c r="Y270" s="184"/>
      <c r="Z270" s="184"/>
      <c r="AA270" s="184"/>
      <c r="AB270" s="184"/>
      <c r="AC270" s="184"/>
      <c r="AD270" s="184"/>
      <c r="AE270" s="184"/>
      <c r="AF270" s="184"/>
      <c r="AG270" s="184"/>
      <c r="AH270" s="184"/>
      <c r="AI270" s="184"/>
      <c r="AJ270" s="184"/>
      <c r="AK270" s="184"/>
      <c r="AL270" s="184"/>
      <c r="AM270" s="184"/>
      <c r="AN270" s="184"/>
      <c r="AO270" s="184"/>
      <c r="AP270" s="184"/>
      <c r="AQ270" s="184"/>
      <c r="AR270" s="184"/>
      <c r="AS270" s="184"/>
      <c r="AT270" s="184"/>
      <c r="AU270" s="184"/>
      <c r="AV270" s="184"/>
      <c r="AW270" s="184"/>
      <c r="AX270" s="184"/>
      <c r="AY270" s="184"/>
      <c r="AZ270" s="184"/>
      <c r="BA270" s="184"/>
      <c r="BB270" s="184"/>
      <c r="BC270" s="184"/>
      <c r="BD270" s="184"/>
      <c r="BE270" s="184"/>
      <c r="BF270" s="184"/>
      <c r="BG270" s="184"/>
      <c r="BH270" s="184"/>
      <c r="BI270" s="184"/>
      <c r="BJ270" s="184"/>
      <c r="BK270" s="184"/>
      <c r="BL270" s="184"/>
      <c r="BM270" s="184"/>
      <c r="BN270" s="184"/>
      <c r="BO270" s="184"/>
      <c r="BP270" s="184"/>
      <c r="BQ270" s="184"/>
      <c r="BR270" s="184"/>
      <c r="BS270" s="184"/>
      <c r="BT270" s="184"/>
      <c r="BU270" s="184"/>
      <c r="BV270" s="184"/>
      <c r="BW270" s="184"/>
      <c r="BX270" s="184"/>
      <c r="BY270" s="184"/>
      <c r="BZ270" s="184"/>
      <c r="CA270" s="184"/>
      <c r="CB270" s="184"/>
      <c r="CC270" s="184"/>
      <c r="CD270" s="184"/>
      <c r="CE270" s="184"/>
      <c r="CF270" s="184"/>
      <c r="CG270" s="184"/>
      <c r="CH270" s="184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</row>
    <row r="271" spans="1:110" ht="19.5" customHeight="1" x14ac:dyDescent="0.3">
      <c r="A271" s="2"/>
      <c r="B271" s="184"/>
      <c r="C271" s="184"/>
      <c r="D271" s="2"/>
      <c r="E271" s="184"/>
      <c r="F271" s="259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2"/>
      <c r="Y271" s="184"/>
      <c r="Z271" s="184"/>
      <c r="AA271" s="184"/>
      <c r="AB271" s="184"/>
      <c r="AC271" s="184"/>
      <c r="AD271" s="184"/>
      <c r="AE271" s="184"/>
      <c r="AF271" s="184"/>
      <c r="AG271" s="184"/>
      <c r="AH271" s="184"/>
      <c r="AI271" s="184"/>
      <c r="AJ271" s="184"/>
      <c r="AK271" s="184"/>
      <c r="AL271" s="184"/>
      <c r="AM271" s="184"/>
      <c r="AN271" s="184"/>
      <c r="AO271" s="184"/>
      <c r="AP271" s="184"/>
      <c r="AQ271" s="184"/>
      <c r="AR271" s="184"/>
      <c r="AS271" s="184"/>
      <c r="AT271" s="184"/>
      <c r="AU271" s="184"/>
      <c r="AV271" s="184"/>
      <c r="AW271" s="184"/>
      <c r="AX271" s="184"/>
      <c r="AY271" s="184"/>
      <c r="AZ271" s="184"/>
      <c r="BA271" s="184"/>
      <c r="BB271" s="184"/>
      <c r="BC271" s="184"/>
      <c r="BD271" s="184"/>
      <c r="BE271" s="184"/>
      <c r="BF271" s="184"/>
      <c r="BG271" s="184"/>
      <c r="BH271" s="184"/>
      <c r="BI271" s="184"/>
      <c r="BJ271" s="184"/>
      <c r="BK271" s="184"/>
      <c r="BL271" s="184"/>
      <c r="BM271" s="184"/>
      <c r="BN271" s="184"/>
      <c r="BO271" s="184"/>
      <c r="BP271" s="184"/>
      <c r="BQ271" s="184"/>
      <c r="BR271" s="184"/>
      <c r="BS271" s="184"/>
      <c r="BT271" s="184"/>
      <c r="BU271" s="184"/>
      <c r="BV271" s="184"/>
      <c r="BW271" s="184"/>
      <c r="BX271" s="184"/>
      <c r="BY271" s="184"/>
      <c r="BZ271" s="184"/>
      <c r="CA271" s="184"/>
      <c r="CB271" s="184"/>
      <c r="CC271" s="184"/>
      <c r="CD271" s="184"/>
      <c r="CE271" s="184"/>
      <c r="CF271" s="184"/>
      <c r="CG271" s="184"/>
      <c r="CH271" s="184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</row>
    <row r="272" spans="1:110" ht="19.5" customHeight="1" x14ac:dyDescent="0.3">
      <c r="A272" s="2"/>
      <c r="B272" s="184"/>
      <c r="C272" s="184"/>
      <c r="D272" s="2"/>
      <c r="E272" s="184"/>
      <c r="F272" s="259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2"/>
      <c r="Y272" s="184"/>
      <c r="Z272" s="184"/>
      <c r="AA272" s="184"/>
      <c r="AB272" s="184"/>
      <c r="AC272" s="184"/>
      <c r="AD272" s="184"/>
      <c r="AE272" s="184"/>
      <c r="AF272" s="184"/>
      <c r="AG272" s="184"/>
      <c r="AH272" s="184"/>
      <c r="AI272" s="184"/>
      <c r="AJ272" s="184"/>
      <c r="AK272" s="184"/>
      <c r="AL272" s="184"/>
      <c r="AM272" s="184"/>
      <c r="AN272" s="184"/>
      <c r="AO272" s="184"/>
      <c r="AP272" s="184"/>
      <c r="AQ272" s="184"/>
      <c r="AR272" s="184"/>
      <c r="AS272" s="184"/>
      <c r="AT272" s="184"/>
      <c r="AU272" s="184"/>
      <c r="AV272" s="184"/>
      <c r="AW272" s="184"/>
      <c r="AX272" s="184"/>
      <c r="AY272" s="184"/>
      <c r="AZ272" s="184"/>
      <c r="BA272" s="184"/>
      <c r="BB272" s="184"/>
      <c r="BC272" s="184"/>
      <c r="BD272" s="184"/>
      <c r="BE272" s="184"/>
      <c r="BF272" s="184"/>
      <c r="BG272" s="184"/>
      <c r="BH272" s="184"/>
      <c r="BI272" s="184"/>
      <c r="BJ272" s="184"/>
      <c r="BK272" s="184"/>
      <c r="BL272" s="184"/>
      <c r="BM272" s="184"/>
      <c r="BN272" s="184"/>
      <c r="BO272" s="184"/>
      <c r="BP272" s="184"/>
      <c r="BQ272" s="184"/>
      <c r="BR272" s="184"/>
      <c r="BS272" s="184"/>
      <c r="BT272" s="184"/>
      <c r="BU272" s="184"/>
      <c r="BV272" s="184"/>
      <c r="BW272" s="184"/>
      <c r="BX272" s="184"/>
      <c r="BY272" s="184"/>
      <c r="BZ272" s="184"/>
      <c r="CA272" s="184"/>
      <c r="CB272" s="184"/>
      <c r="CC272" s="184"/>
      <c r="CD272" s="184"/>
      <c r="CE272" s="184"/>
      <c r="CF272" s="184"/>
      <c r="CG272" s="184"/>
      <c r="CH272" s="184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</row>
    <row r="273" spans="1:110" ht="19.5" customHeight="1" x14ac:dyDescent="0.3">
      <c r="A273" s="2"/>
      <c r="B273" s="184"/>
      <c r="C273" s="184"/>
      <c r="D273" s="2"/>
      <c r="E273" s="184"/>
      <c r="F273" s="259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2"/>
      <c r="Y273" s="184"/>
      <c r="Z273" s="184"/>
      <c r="AA273" s="184"/>
      <c r="AB273" s="184"/>
      <c r="AC273" s="184"/>
      <c r="AD273" s="184"/>
      <c r="AE273" s="184"/>
      <c r="AF273" s="184"/>
      <c r="AG273" s="184"/>
      <c r="AH273" s="184"/>
      <c r="AI273" s="184"/>
      <c r="AJ273" s="184"/>
      <c r="AK273" s="184"/>
      <c r="AL273" s="184"/>
      <c r="AM273" s="184"/>
      <c r="AN273" s="184"/>
      <c r="AO273" s="184"/>
      <c r="AP273" s="184"/>
      <c r="AQ273" s="184"/>
      <c r="AR273" s="184"/>
      <c r="AS273" s="184"/>
      <c r="AT273" s="184"/>
      <c r="AU273" s="184"/>
      <c r="AV273" s="184"/>
      <c r="AW273" s="184"/>
      <c r="AX273" s="184"/>
      <c r="AY273" s="184"/>
      <c r="AZ273" s="184"/>
      <c r="BA273" s="184"/>
      <c r="BB273" s="184"/>
      <c r="BC273" s="184"/>
      <c r="BD273" s="184"/>
      <c r="BE273" s="184"/>
      <c r="BF273" s="184"/>
      <c r="BG273" s="184"/>
      <c r="BH273" s="184"/>
      <c r="BI273" s="184"/>
      <c r="BJ273" s="184"/>
      <c r="BK273" s="184"/>
      <c r="BL273" s="184"/>
      <c r="BM273" s="184"/>
      <c r="BN273" s="184"/>
      <c r="BO273" s="184"/>
      <c r="BP273" s="184"/>
      <c r="BQ273" s="184"/>
      <c r="BR273" s="184"/>
      <c r="BS273" s="184"/>
      <c r="BT273" s="184"/>
      <c r="BU273" s="184"/>
      <c r="BV273" s="184"/>
      <c r="BW273" s="184"/>
      <c r="BX273" s="184"/>
      <c r="BY273" s="184"/>
      <c r="BZ273" s="184"/>
      <c r="CA273" s="184"/>
      <c r="CB273" s="184"/>
      <c r="CC273" s="184"/>
      <c r="CD273" s="184"/>
      <c r="CE273" s="184"/>
      <c r="CF273" s="184"/>
      <c r="CG273" s="184"/>
      <c r="CH273" s="184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</row>
    <row r="274" spans="1:110" ht="19.5" customHeight="1" x14ac:dyDescent="0.3">
      <c r="A274" s="2"/>
      <c r="B274" s="184"/>
      <c r="C274" s="184"/>
      <c r="D274" s="2"/>
      <c r="E274" s="184"/>
      <c r="F274" s="259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2"/>
      <c r="Y274" s="184"/>
      <c r="Z274" s="184"/>
      <c r="AA274" s="184"/>
      <c r="AB274" s="184"/>
      <c r="AC274" s="184"/>
      <c r="AD274" s="184"/>
      <c r="AE274" s="184"/>
      <c r="AF274" s="184"/>
      <c r="AG274" s="184"/>
      <c r="AH274" s="184"/>
      <c r="AI274" s="184"/>
      <c r="AJ274" s="184"/>
      <c r="AK274" s="184"/>
      <c r="AL274" s="184"/>
      <c r="AM274" s="184"/>
      <c r="AN274" s="184"/>
      <c r="AO274" s="184"/>
      <c r="AP274" s="184"/>
      <c r="AQ274" s="184"/>
      <c r="AR274" s="184"/>
      <c r="AS274" s="184"/>
      <c r="AT274" s="184"/>
      <c r="AU274" s="184"/>
      <c r="AV274" s="184"/>
      <c r="AW274" s="184"/>
      <c r="AX274" s="184"/>
      <c r="AY274" s="184"/>
      <c r="AZ274" s="184"/>
      <c r="BA274" s="184"/>
      <c r="BB274" s="184"/>
      <c r="BC274" s="184"/>
      <c r="BD274" s="184"/>
      <c r="BE274" s="184"/>
      <c r="BF274" s="184"/>
      <c r="BG274" s="184"/>
      <c r="BH274" s="184"/>
      <c r="BI274" s="184"/>
      <c r="BJ274" s="184"/>
      <c r="BK274" s="184"/>
      <c r="BL274" s="184"/>
      <c r="BM274" s="184"/>
      <c r="BN274" s="184"/>
      <c r="BO274" s="184"/>
      <c r="BP274" s="184"/>
      <c r="BQ274" s="184"/>
      <c r="BR274" s="184"/>
      <c r="BS274" s="184"/>
      <c r="BT274" s="184"/>
      <c r="BU274" s="184"/>
      <c r="BV274" s="184"/>
      <c r="BW274" s="184"/>
      <c r="BX274" s="184"/>
      <c r="BY274" s="184"/>
      <c r="BZ274" s="184"/>
      <c r="CA274" s="184"/>
      <c r="CB274" s="184"/>
      <c r="CC274" s="184"/>
      <c r="CD274" s="184"/>
      <c r="CE274" s="184"/>
      <c r="CF274" s="184"/>
      <c r="CG274" s="184"/>
      <c r="CH274" s="184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</row>
    <row r="275" spans="1:110" ht="19.5" customHeight="1" x14ac:dyDescent="0.3">
      <c r="A275" s="2"/>
      <c r="B275" s="184"/>
      <c r="C275" s="184"/>
      <c r="D275" s="2"/>
      <c r="E275" s="184"/>
      <c r="F275" s="259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2"/>
      <c r="Y275" s="184"/>
      <c r="Z275" s="184"/>
      <c r="AA275" s="184"/>
      <c r="AB275" s="184"/>
      <c r="AC275" s="184"/>
      <c r="AD275" s="184"/>
      <c r="AE275" s="184"/>
      <c r="AF275" s="184"/>
      <c r="AG275" s="184"/>
      <c r="AH275" s="184"/>
      <c r="AI275" s="184"/>
      <c r="AJ275" s="184"/>
      <c r="AK275" s="184"/>
      <c r="AL275" s="184"/>
      <c r="AM275" s="184"/>
      <c r="AN275" s="184"/>
      <c r="AO275" s="184"/>
      <c r="AP275" s="184"/>
      <c r="AQ275" s="184"/>
      <c r="AR275" s="184"/>
      <c r="AS275" s="184"/>
      <c r="AT275" s="184"/>
      <c r="AU275" s="184"/>
      <c r="AV275" s="184"/>
      <c r="AW275" s="184"/>
      <c r="AX275" s="184"/>
      <c r="AY275" s="184"/>
      <c r="AZ275" s="184"/>
      <c r="BA275" s="184"/>
      <c r="BB275" s="184"/>
      <c r="BC275" s="184"/>
      <c r="BD275" s="184"/>
      <c r="BE275" s="184"/>
      <c r="BF275" s="184"/>
      <c r="BG275" s="184"/>
      <c r="BH275" s="184"/>
      <c r="BI275" s="184"/>
      <c r="BJ275" s="184"/>
      <c r="BK275" s="184"/>
      <c r="BL275" s="184"/>
      <c r="BM275" s="184"/>
      <c r="BN275" s="184"/>
      <c r="BO275" s="184"/>
      <c r="BP275" s="184"/>
      <c r="BQ275" s="184"/>
      <c r="BR275" s="184"/>
      <c r="BS275" s="184"/>
      <c r="BT275" s="184"/>
      <c r="BU275" s="184"/>
      <c r="BV275" s="184"/>
      <c r="BW275" s="184"/>
      <c r="BX275" s="184"/>
      <c r="BY275" s="184"/>
      <c r="BZ275" s="184"/>
      <c r="CA275" s="184"/>
      <c r="CB275" s="184"/>
      <c r="CC275" s="184"/>
      <c r="CD275" s="184"/>
      <c r="CE275" s="184"/>
      <c r="CF275" s="184"/>
      <c r="CG275" s="184"/>
      <c r="CH275" s="184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</row>
    <row r="276" spans="1:110" ht="19.5" customHeight="1" x14ac:dyDescent="0.3">
      <c r="A276" s="2"/>
      <c r="B276" s="184"/>
      <c r="C276" s="184"/>
      <c r="D276" s="2"/>
      <c r="E276" s="184"/>
      <c r="F276" s="259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2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  <c r="AQ276" s="184"/>
      <c r="AR276" s="184"/>
      <c r="AS276" s="184"/>
      <c r="AT276" s="184"/>
      <c r="AU276" s="184"/>
      <c r="AV276" s="184"/>
      <c r="AW276" s="184"/>
      <c r="AX276" s="184"/>
      <c r="AY276" s="184"/>
      <c r="AZ276" s="184"/>
      <c r="BA276" s="184"/>
      <c r="BB276" s="184"/>
      <c r="BC276" s="184"/>
      <c r="BD276" s="184"/>
      <c r="BE276" s="184"/>
      <c r="BF276" s="184"/>
      <c r="BG276" s="184"/>
      <c r="BH276" s="184"/>
      <c r="BI276" s="184"/>
      <c r="BJ276" s="184"/>
      <c r="BK276" s="184"/>
      <c r="BL276" s="184"/>
      <c r="BM276" s="184"/>
      <c r="BN276" s="184"/>
      <c r="BO276" s="184"/>
      <c r="BP276" s="184"/>
      <c r="BQ276" s="184"/>
      <c r="BR276" s="184"/>
      <c r="BS276" s="184"/>
      <c r="BT276" s="184"/>
      <c r="BU276" s="184"/>
      <c r="BV276" s="184"/>
      <c r="BW276" s="184"/>
      <c r="BX276" s="184"/>
      <c r="BY276" s="184"/>
      <c r="BZ276" s="184"/>
      <c r="CA276" s="184"/>
      <c r="CB276" s="184"/>
      <c r="CC276" s="184"/>
      <c r="CD276" s="184"/>
      <c r="CE276" s="184"/>
      <c r="CF276" s="184"/>
      <c r="CG276" s="184"/>
      <c r="CH276" s="184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</row>
    <row r="277" spans="1:110" ht="19.5" customHeight="1" x14ac:dyDescent="0.3">
      <c r="A277" s="2"/>
      <c r="B277" s="184"/>
      <c r="C277" s="184"/>
      <c r="D277" s="2"/>
      <c r="E277" s="184"/>
      <c r="F277" s="259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2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  <c r="AI277" s="184"/>
      <c r="AJ277" s="184"/>
      <c r="AK277" s="184"/>
      <c r="AL277" s="184"/>
      <c r="AM277" s="184"/>
      <c r="AN277" s="184"/>
      <c r="AO277" s="184"/>
      <c r="AP277" s="184"/>
      <c r="AQ277" s="184"/>
      <c r="AR277" s="184"/>
      <c r="AS277" s="184"/>
      <c r="AT277" s="184"/>
      <c r="AU277" s="184"/>
      <c r="AV277" s="184"/>
      <c r="AW277" s="184"/>
      <c r="AX277" s="184"/>
      <c r="AY277" s="184"/>
      <c r="AZ277" s="184"/>
      <c r="BA277" s="184"/>
      <c r="BB277" s="184"/>
      <c r="BC277" s="184"/>
      <c r="BD277" s="184"/>
      <c r="BE277" s="184"/>
      <c r="BF277" s="184"/>
      <c r="BG277" s="184"/>
      <c r="BH277" s="184"/>
      <c r="BI277" s="184"/>
      <c r="BJ277" s="184"/>
      <c r="BK277" s="184"/>
      <c r="BL277" s="184"/>
      <c r="BM277" s="184"/>
      <c r="BN277" s="184"/>
      <c r="BO277" s="184"/>
      <c r="BP277" s="184"/>
      <c r="BQ277" s="184"/>
      <c r="BR277" s="184"/>
      <c r="BS277" s="184"/>
      <c r="BT277" s="184"/>
      <c r="BU277" s="184"/>
      <c r="BV277" s="184"/>
      <c r="BW277" s="184"/>
      <c r="BX277" s="184"/>
      <c r="BY277" s="184"/>
      <c r="BZ277" s="184"/>
      <c r="CA277" s="184"/>
      <c r="CB277" s="184"/>
      <c r="CC277" s="184"/>
      <c r="CD277" s="184"/>
      <c r="CE277" s="184"/>
      <c r="CF277" s="184"/>
      <c r="CG277" s="184"/>
      <c r="CH277" s="184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</row>
    <row r="278" spans="1:110" ht="19.5" customHeight="1" x14ac:dyDescent="0.3">
      <c r="A278" s="2"/>
      <c r="B278" s="184"/>
      <c r="C278" s="184"/>
      <c r="D278" s="2"/>
      <c r="E278" s="184"/>
      <c r="F278" s="259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2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  <c r="AI278" s="184"/>
      <c r="AJ278" s="184"/>
      <c r="AK278" s="184"/>
      <c r="AL278" s="184"/>
      <c r="AM278" s="184"/>
      <c r="AN278" s="184"/>
      <c r="AO278" s="184"/>
      <c r="AP278" s="184"/>
      <c r="AQ278" s="184"/>
      <c r="AR278" s="184"/>
      <c r="AS278" s="184"/>
      <c r="AT278" s="184"/>
      <c r="AU278" s="184"/>
      <c r="AV278" s="184"/>
      <c r="AW278" s="184"/>
      <c r="AX278" s="184"/>
      <c r="AY278" s="184"/>
      <c r="AZ278" s="184"/>
      <c r="BA278" s="184"/>
      <c r="BB278" s="184"/>
      <c r="BC278" s="184"/>
      <c r="BD278" s="184"/>
      <c r="BE278" s="184"/>
      <c r="BF278" s="184"/>
      <c r="BG278" s="184"/>
      <c r="BH278" s="184"/>
      <c r="BI278" s="184"/>
      <c r="BJ278" s="184"/>
      <c r="BK278" s="184"/>
      <c r="BL278" s="184"/>
      <c r="BM278" s="184"/>
      <c r="BN278" s="184"/>
      <c r="BO278" s="184"/>
      <c r="BP278" s="184"/>
      <c r="BQ278" s="184"/>
      <c r="BR278" s="184"/>
      <c r="BS278" s="184"/>
      <c r="BT278" s="184"/>
      <c r="BU278" s="184"/>
      <c r="BV278" s="184"/>
      <c r="BW278" s="184"/>
      <c r="BX278" s="184"/>
      <c r="BY278" s="184"/>
      <c r="BZ278" s="184"/>
      <c r="CA278" s="184"/>
      <c r="CB278" s="184"/>
      <c r="CC278" s="184"/>
      <c r="CD278" s="184"/>
      <c r="CE278" s="184"/>
      <c r="CF278" s="184"/>
      <c r="CG278" s="184"/>
      <c r="CH278" s="184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</row>
    <row r="279" spans="1:110" ht="19.5" customHeight="1" x14ac:dyDescent="0.3">
      <c r="A279" s="2"/>
      <c r="B279" s="184"/>
      <c r="C279" s="184"/>
      <c r="D279" s="2"/>
      <c r="E279" s="184"/>
      <c r="F279" s="259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2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4"/>
      <c r="AM279" s="184"/>
      <c r="AN279" s="184"/>
      <c r="AO279" s="184"/>
      <c r="AP279" s="184"/>
      <c r="AQ279" s="184"/>
      <c r="AR279" s="184"/>
      <c r="AS279" s="184"/>
      <c r="AT279" s="184"/>
      <c r="AU279" s="184"/>
      <c r="AV279" s="184"/>
      <c r="AW279" s="184"/>
      <c r="AX279" s="184"/>
      <c r="AY279" s="184"/>
      <c r="AZ279" s="184"/>
      <c r="BA279" s="184"/>
      <c r="BB279" s="184"/>
      <c r="BC279" s="184"/>
      <c r="BD279" s="184"/>
      <c r="BE279" s="184"/>
      <c r="BF279" s="184"/>
      <c r="BG279" s="184"/>
      <c r="BH279" s="184"/>
      <c r="BI279" s="184"/>
      <c r="BJ279" s="184"/>
      <c r="BK279" s="184"/>
      <c r="BL279" s="184"/>
      <c r="BM279" s="184"/>
      <c r="BN279" s="184"/>
      <c r="BO279" s="184"/>
      <c r="BP279" s="184"/>
      <c r="BQ279" s="184"/>
      <c r="BR279" s="184"/>
      <c r="BS279" s="184"/>
      <c r="BT279" s="184"/>
      <c r="BU279" s="184"/>
      <c r="BV279" s="184"/>
      <c r="BW279" s="184"/>
      <c r="BX279" s="184"/>
      <c r="BY279" s="184"/>
      <c r="BZ279" s="184"/>
      <c r="CA279" s="184"/>
      <c r="CB279" s="184"/>
      <c r="CC279" s="184"/>
      <c r="CD279" s="184"/>
      <c r="CE279" s="184"/>
      <c r="CF279" s="184"/>
      <c r="CG279" s="184"/>
      <c r="CH279" s="184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</row>
    <row r="280" spans="1:110" ht="19.5" customHeight="1" x14ac:dyDescent="0.3">
      <c r="A280" s="2"/>
      <c r="B280" s="184"/>
      <c r="C280" s="184"/>
      <c r="D280" s="2"/>
      <c r="E280" s="184"/>
      <c r="F280" s="259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2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184"/>
      <c r="AT280" s="184"/>
      <c r="AU280" s="184"/>
      <c r="AV280" s="184"/>
      <c r="AW280" s="184"/>
      <c r="AX280" s="184"/>
      <c r="AY280" s="184"/>
      <c r="AZ280" s="184"/>
      <c r="BA280" s="184"/>
      <c r="BB280" s="184"/>
      <c r="BC280" s="184"/>
      <c r="BD280" s="184"/>
      <c r="BE280" s="184"/>
      <c r="BF280" s="184"/>
      <c r="BG280" s="184"/>
      <c r="BH280" s="184"/>
      <c r="BI280" s="184"/>
      <c r="BJ280" s="184"/>
      <c r="BK280" s="184"/>
      <c r="BL280" s="184"/>
      <c r="BM280" s="184"/>
      <c r="BN280" s="184"/>
      <c r="BO280" s="184"/>
      <c r="BP280" s="184"/>
      <c r="BQ280" s="184"/>
      <c r="BR280" s="184"/>
      <c r="BS280" s="184"/>
      <c r="BT280" s="184"/>
      <c r="BU280" s="184"/>
      <c r="BV280" s="184"/>
      <c r="BW280" s="184"/>
      <c r="BX280" s="184"/>
      <c r="BY280" s="184"/>
      <c r="BZ280" s="184"/>
      <c r="CA280" s="184"/>
      <c r="CB280" s="184"/>
      <c r="CC280" s="184"/>
      <c r="CD280" s="184"/>
      <c r="CE280" s="184"/>
      <c r="CF280" s="184"/>
      <c r="CG280" s="184"/>
      <c r="CH280" s="184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</row>
    <row r="281" spans="1:110" ht="19.5" customHeight="1" x14ac:dyDescent="0.3">
      <c r="A281" s="2"/>
      <c r="B281" s="184"/>
      <c r="C281" s="184"/>
      <c r="D281" s="2"/>
      <c r="E281" s="184"/>
      <c r="F281" s="259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2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  <c r="AO281" s="184"/>
      <c r="AP281" s="184"/>
      <c r="AQ281" s="184"/>
      <c r="AR281" s="184"/>
      <c r="AS281" s="184"/>
      <c r="AT281" s="184"/>
      <c r="AU281" s="184"/>
      <c r="AV281" s="184"/>
      <c r="AW281" s="184"/>
      <c r="AX281" s="184"/>
      <c r="AY281" s="184"/>
      <c r="AZ281" s="184"/>
      <c r="BA281" s="184"/>
      <c r="BB281" s="184"/>
      <c r="BC281" s="184"/>
      <c r="BD281" s="184"/>
      <c r="BE281" s="184"/>
      <c r="BF281" s="184"/>
      <c r="BG281" s="184"/>
      <c r="BH281" s="184"/>
      <c r="BI281" s="184"/>
      <c r="BJ281" s="184"/>
      <c r="BK281" s="184"/>
      <c r="BL281" s="184"/>
      <c r="BM281" s="184"/>
      <c r="BN281" s="184"/>
      <c r="BO281" s="184"/>
      <c r="BP281" s="184"/>
      <c r="BQ281" s="184"/>
      <c r="BR281" s="184"/>
      <c r="BS281" s="184"/>
      <c r="BT281" s="184"/>
      <c r="BU281" s="184"/>
      <c r="BV281" s="184"/>
      <c r="BW281" s="184"/>
      <c r="BX281" s="184"/>
      <c r="BY281" s="184"/>
      <c r="BZ281" s="184"/>
      <c r="CA281" s="184"/>
      <c r="CB281" s="184"/>
      <c r="CC281" s="184"/>
      <c r="CD281" s="184"/>
      <c r="CE281" s="184"/>
      <c r="CF281" s="184"/>
      <c r="CG281" s="184"/>
      <c r="CH281" s="184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</row>
    <row r="282" spans="1:110" ht="19.5" customHeight="1" x14ac:dyDescent="0.3">
      <c r="A282" s="2"/>
      <c r="B282" s="184"/>
      <c r="C282" s="184"/>
      <c r="D282" s="2"/>
      <c r="E282" s="184"/>
      <c r="F282" s="259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2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  <c r="AO282" s="184"/>
      <c r="AP282" s="184"/>
      <c r="AQ282" s="184"/>
      <c r="AR282" s="184"/>
      <c r="AS282" s="184"/>
      <c r="AT282" s="184"/>
      <c r="AU282" s="184"/>
      <c r="AV282" s="184"/>
      <c r="AW282" s="184"/>
      <c r="AX282" s="184"/>
      <c r="AY282" s="184"/>
      <c r="AZ282" s="184"/>
      <c r="BA282" s="184"/>
      <c r="BB282" s="184"/>
      <c r="BC282" s="184"/>
      <c r="BD282" s="184"/>
      <c r="BE282" s="184"/>
      <c r="BF282" s="184"/>
      <c r="BG282" s="184"/>
      <c r="BH282" s="184"/>
      <c r="BI282" s="184"/>
      <c r="BJ282" s="184"/>
      <c r="BK282" s="184"/>
      <c r="BL282" s="184"/>
      <c r="BM282" s="184"/>
      <c r="BN282" s="184"/>
      <c r="BO282" s="184"/>
      <c r="BP282" s="184"/>
      <c r="BQ282" s="184"/>
      <c r="BR282" s="184"/>
      <c r="BS282" s="184"/>
      <c r="BT282" s="184"/>
      <c r="BU282" s="184"/>
      <c r="BV282" s="184"/>
      <c r="BW282" s="184"/>
      <c r="BX282" s="184"/>
      <c r="BY282" s="184"/>
      <c r="BZ282" s="184"/>
      <c r="CA282" s="184"/>
      <c r="CB282" s="184"/>
      <c r="CC282" s="184"/>
      <c r="CD282" s="184"/>
      <c r="CE282" s="184"/>
      <c r="CF282" s="184"/>
      <c r="CG282" s="184"/>
      <c r="CH282" s="184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</row>
    <row r="283" spans="1:110" ht="19.5" customHeight="1" x14ac:dyDescent="0.3">
      <c r="A283" s="2"/>
      <c r="B283" s="184"/>
      <c r="C283" s="184"/>
      <c r="D283" s="2"/>
      <c r="E283" s="184"/>
      <c r="F283" s="259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2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  <c r="AO283" s="184"/>
      <c r="AP283" s="184"/>
      <c r="AQ283" s="184"/>
      <c r="AR283" s="184"/>
      <c r="AS283" s="184"/>
      <c r="AT283" s="184"/>
      <c r="AU283" s="184"/>
      <c r="AV283" s="184"/>
      <c r="AW283" s="184"/>
      <c r="AX283" s="184"/>
      <c r="AY283" s="184"/>
      <c r="AZ283" s="184"/>
      <c r="BA283" s="184"/>
      <c r="BB283" s="184"/>
      <c r="BC283" s="184"/>
      <c r="BD283" s="184"/>
      <c r="BE283" s="184"/>
      <c r="BF283" s="184"/>
      <c r="BG283" s="184"/>
      <c r="BH283" s="184"/>
      <c r="BI283" s="184"/>
      <c r="BJ283" s="184"/>
      <c r="BK283" s="184"/>
      <c r="BL283" s="184"/>
      <c r="BM283" s="184"/>
      <c r="BN283" s="184"/>
      <c r="BO283" s="184"/>
      <c r="BP283" s="184"/>
      <c r="BQ283" s="184"/>
      <c r="BR283" s="184"/>
      <c r="BS283" s="184"/>
      <c r="BT283" s="184"/>
      <c r="BU283" s="184"/>
      <c r="BV283" s="184"/>
      <c r="BW283" s="184"/>
      <c r="BX283" s="184"/>
      <c r="BY283" s="184"/>
      <c r="BZ283" s="184"/>
      <c r="CA283" s="184"/>
      <c r="CB283" s="184"/>
      <c r="CC283" s="184"/>
      <c r="CD283" s="184"/>
      <c r="CE283" s="184"/>
      <c r="CF283" s="184"/>
      <c r="CG283" s="184"/>
      <c r="CH283" s="184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</row>
    <row r="284" spans="1:110" ht="19.5" customHeight="1" x14ac:dyDescent="0.3">
      <c r="A284" s="2"/>
      <c r="B284" s="184"/>
      <c r="C284" s="184"/>
      <c r="D284" s="2"/>
      <c r="E284" s="184"/>
      <c r="F284" s="259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2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4"/>
      <c r="BE284" s="184"/>
      <c r="BF284" s="184"/>
      <c r="BG284" s="184"/>
      <c r="BH284" s="184"/>
      <c r="BI284" s="184"/>
      <c r="BJ284" s="184"/>
      <c r="BK284" s="184"/>
      <c r="BL284" s="184"/>
      <c r="BM284" s="184"/>
      <c r="BN284" s="184"/>
      <c r="BO284" s="184"/>
      <c r="BP284" s="184"/>
      <c r="BQ284" s="184"/>
      <c r="BR284" s="184"/>
      <c r="BS284" s="184"/>
      <c r="BT284" s="184"/>
      <c r="BU284" s="184"/>
      <c r="BV284" s="184"/>
      <c r="BW284" s="184"/>
      <c r="BX284" s="184"/>
      <c r="BY284" s="184"/>
      <c r="BZ284" s="184"/>
      <c r="CA284" s="184"/>
      <c r="CB284" s="184"/>
      <c r="CC284" s="184"/>
      <c r="CD284" s="184"/>
      <c r="CE284" s="184"/>
      <c r="CF284" s="184"/>
      <c r="CG284" s="184"/>
      <c r="CH284" s="184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</row>
    <row r="285" spans="1:110" ht="19.5" customHeight="1" x14ac:dyDescent="0.3">
      <c r="A285" s="2"/>
      <c r="B285" s="184"/>
      <c r="C285" s="184"/>
      <c r="D285" s="2"/>
      <c r="E285" s="184"/>
      <c r="F285" s="259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2"/>
      <c r="Y285" s="184"/>
      <c r="Z285" s="184"/>
      <c r="AA285" s="184"/>
      <c r="AB285" s="184"/>
      <c r="AC285" s="184"/>
      <c r="AD285" s="184"/>
      <c r="AE285" s="184"/>
      <c r="AF285" s="184"/>
      <c r="AG285" s="184"/>
      <c r="AH285" s="184"/>
      <c r="AI285" s="184"/>
      <c r="AJ285" s="184"/>
      <c r="AK285" s="184"/>
      <c r="AL285" s="184"/>
      <c r="AM285" s="184"/>
      <c r="AN285" s="184"/>
      <c r="AO285" s="184"/>
      <c r="AP285" s="184"/>
      <c r="AQ285" s="184"/>
      <c r="AR285" s="184"/>
      <c r="AS285" s="184"/>
      <c r="AT285" s="184"/>
      <c r="AU285" s="184"/>
      <c r="AV285" s="184"/>
      <c r="AW285" s="184"/>
      <c r="AX285" s="184"/>
      <c r="AY285" s="184"/>
      <c r="AZ285" s="184"/>
      <c r="BA285" s="184"/>
      <c r="BB285" s="184"/>
      <c r="BC285" s="184"/>
      <c r="BD285" s="184"/>
      <c r="BE285" s="184"/>
      <c r="BF285" s="184"/>
      <c r="BG285" s="184"/>
      <c r="BH285" s="184"/>
      <c r="BI285" s="184"/>
      <c r="BJ285" s="184"/>
      <c r="BK285" s="184"/>
      <c r="BL285" s="184"/>
      <c r="BM285" s="184"/>
      <c r="BN285" s="184"/>
      <c r="BO285" s="184"/>
      <c r="BP285" s="184"/>
      <c r="BQ285" s="184"/>
      <c r="BR285" s="184"/>
      <c r="BS285" s="184"/>
      <c r="BT285" s="184"/>
      <c r="BU285" s="184"/>
      <c r="BV285" s="184"/>
      <c r="BW285" s="184"/>
      <c r="BX285" s="184"/>
      <c r="BY285" s="184"/>
      <c r="BZ285" s="184"/>
      <c r="CA285" s="184"/>
      <c r="CB285" s="184"/>
      <c r="CC285" s="184"/>
      <c r="CD285" s="184"/>
      <c r="CE285" s="184"/>
      <c r="CF285" s="184"/>
      <c r="CG285" s="184"/>
      <c r="CH285" s="184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</row>
    <row r="286" spans="1:110" ht="19.5" customHeight="1" x14ac:dyDescent="0.3">
      <c r="A286" s="2"/>
      <c r="B286" s="184"/>
      <c r="C286" s="184"/>
      <c r="D286" s="2"/>
      <c r="E286" s="184"/>
      <c r="F286" s="259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2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  <c r="AI286" s="184"/>
      <c r="AJ286" s="184"/>
      <c r="AK286" s="184"/>
      <c r="AL286" s="184"/>
      <c r="AM286" s="184"/>
      <c r="AN286" s="184"/>
      <c r="AO286" s="184"/>
      <c r="AP286" s="184"/>
      <c r="AQ286" s="184"/>
      <c r="AR286" s="184"/>
      <c r="AS286" s="184"/>
      <c r="AT286" s="184"/>
      <c r="AU286" s="184"/>
      <c r="AV286" s="184"/>
      <c r="AW286" s="184"/>
      <c r="AX286" s="184"/>
      <c r="AY286" s="184"/>
      <c r="AZ286" s="184"/>
      <c r="BA286" s="184"/>
      <c r="BB286" s="184"/>
      <c r="BC286" s="184"/>
      <c r="BD286" s="184"/>
      <c r="BE286" s="184"/>
      <c r="BF286" s="184"/>
      <c r="BG286" s="184"/>
      <c r="BH286" s="184"/>
      <c r="BI286" s="184"/>
      <c r="BJ286" s="184"/>
      <c r="BK286" s="184"/>
      <c r="BL286" s="184"/>
      <c r="BM286" s="184"/>
      <c r="BN286" s="184"/>
      <c r="BO286" s="184"/>
      <c r="BP286" s="184"/>
      <c r="BQ286" s="184"/>
      <c r="BR286" s="184"/>
      <c r="BS286" s="184"/>
      <c r="BT286" s="184"/>
      <c r="BU286" s="184"/>
      <c r="BV286" s="184"/>
      <c r="BW286" s="184"/>
      <c r="BX286" s="184"/>
      <c r="BY286" s="184"/>
      <c r="BZ286" s="184"/>
      <c r="CA286" s="184"/>
      <c r="CB286" s="184"/>
      <c r="CC286" s="184"/>
      <c r="CD286" s="184"/>
      <c r="CE286" s="184"/>
      <c r="CF286" s="184"/>
      <c r="CG286" s="184"/>
      <c r="CH286" s="184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</row>
    <row r="287" spans="1:110" ht="19.5" customHeight="1" x14ac:dyDescent="0.3">
      <c r="A287" s="2"/>
      <c r="B287" s="184"/>
      <c r="C287" s="184"/>
      <c r="D287" s="2"/>
      <c r="E287" s="184"/>
      <c r="F287" s="259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2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  <c r="AI287" s="184"/>
      <c r="AJ287" s="184"/>
      <c r="AK287" s="184"/>
      <c r="AL287" s="184"/>
      <c r="AM287" s="184"/>
      <c r="AN287" s="184"/>
      <c r="AO287" s="184"/>
      <c r="AP287" s="184"/>
      <c r="AQ287" s="184"/>
      <c r="AR287" s="184"/>
      <c r="AS287" s="184"/>
      <c r="AT287" s="184"/>
      <c r="AU287" s="184"/>
      <c r="AV287" s="184"/>
      <c r="AW287" s="184"/>
      <c r="AX287" s="184"/>
      <c r="AY287" s="184"/>
      <c r="AZ287" s="184"/>
      <c r="BA287" s="184"/>
      <c r="BB287" s="184"/>
      <c r="BC287" s="184"/>
      <c r="BD287" s="184"/>
      <c r="BE287" s="184"/>
      <c r="BF287" s="184"/>
      <c r="BG287" s="184"/>
      <c r="BH287" s="184"/>
      <c r="BI287" s="184"/>
      <c r="BJ287" s="184"/>
      <c r="BK287" s="184"/>
      <c r="BL287" s="184"/>
      <c r="BM287" s="184"/>
      <c r="BN287" s="184"/>
      <c r="BO287" s="184"/>
      <c r="BP287" s="184"/>
      <c r="BQ287" s="184"/>
      <c r="BR287" s="184"/>
      <c r="BS287" s="184"/>
      <c r="BT287" s="184"/>
      <c r="BU287" s="184"/>
      <c r="BV287" s="184"/>
      <c r="BW287" s="184"/>
      <c r="BX287" s="184"/>
      <c r="BY287" s="184"/>
      <c r="BZ287" s="184"/>
      <c r="CA287" s="184"/>
      <c r="CB287" s="184"/>
      <c r="CC287" s="184"/>
      <c r="CD287" s="184"/>
      <c r="CE287" s="184"/>
      <c r="CF287" s="184"/>
      <c r="CG287" s="184"/>
      <c r="CH287" s="184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</row>
    <row r="288" spans="1:110" ht="19.5" customHeight="1" x14ac:dyDescent="0.3">
      <c r="A288" s="2"/>
      <c r="B288" s="184"/>
      <c r="C288" s="184"/>
      <c r="D288" s="2"/>
      <c r="E288" s="184"/>
      <c r="F288" s="259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2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  <c r="AI288" s="184"/>
      <c r="AJ288" s="184"/>
      <c r="AK288" s="184"/>
      <c r="AL288" s="184"/>
      <c r="AM288" s="184"/>
      <c r="AN288" s="184"/>
      <c r="AO288" s="184"/>
      <c r="AP288" s="184"/>
      <c r="AQ288" s="184"/>
      <c r="AR288" s="184"/>
      <c r="AS288" s="184"/>
      <c r="AT288" s="184"/>
      <c r="AU288" s="184"/>
      <c r="AV288" s="184"/>
      <c r="AW288" s="184"/>
      <c r="AX288" s="184"/>
      <c r="AY288" s="184"/>
      <c r="AZ288" s="184"/>
      <c r="BA288" s="184"/>
      <c r="BB288" s="184"/>
      <c r="BC288" s="184"/>
      <c r="BD288" s="184"/>
      <c r="BE288" s="184"/>
      <c r="BF288" s="184"/>
      <c r="BG288" s="184"/>
      <c r="BH288" s="184"/>
      <c r="BI288" s="184"/>
      <c r="BJ288" s="184"/>
      <c r="BK288" s="184"/>
      <c r="BL288" s="184"/>
      <c r="BM288" s="184"/>
      <c r="BN288" s="184"/>
      <c r="BO288" s="184"/>
      <c r="BP288" s="184"/>
      <c r="BQ288" s="184"/>
      <c r="BR288" s="184"/>
      <c r="BS288" s="184"/>
      <c r="BT288" s="184"/>
      <c r="BU288" s="184"/>
      <c r="BV288" s="184"/>
      <c r="BW288" s="184"/>
      <c r="BX288" s="184"/>
      <c r="BY288" s="184"/>
      <c r="BZ288" s="184"/>
      <c r="CA288" s="184"/>
      <c r="CB288" s="184"/>
      <c r="CC288" s="184"/>
      <c r="CD288" s="184"/>
      <c r="CE288" s="184"/>
      <c r="CF288" s="184"/>
      <c r="CG288" s="184"/>
      <c r="CH288" s="184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</row>
    <row r="289" spans="1:110" ht="19.5" customHeight="1" x14ac:dyDescent="0.3">
      <c r="A289" s="2"/>
      <c r="B289" s="184"/>
      <c r="C289" s="184"/>
      <c r="D289" s="2"/>
      <c r="E289" s="184"/>
      <c r="F289" s="259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2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  <c r="AQ289" s="184"/>
      <c r="AR289" s="184"/>
      <c r="AS289" s="184"/>
      <c r="AT289" s="184"/>
      <c r="AU289" s="184"/>
      <c r="AV289" s="184"/>
      <c r="AW289" s="184"/>
      <c r="AX289" s="184"/>
      <c r="AY289" s="184"/>
      <c r="AZ289" s="184"/>
      <c r="BA289" s="184"/>
      <c r="BB289" s="184"/>
      <c r="BC289" s="184"/>
      <c r="BD289" s="184"/>
      <c r="BE289" s="184"/>
      <c r="BF289" s="184"/>
      <c r="BG289" s="184"/>
      <c r="BH289" s="184"/>
      <c r="BI289" s="184"/>
      <c r="BJ289" s="184"/>
      <c r="BK289" s="184"/>
      <c r="BL289" s="184"/>
      <c r="BM289" s="184"/>
      <c r="BN289" s="184"/>
      <c r="BO289" s="184"/>
      <c r="BP289" s="184"/>
      <c r="BQ289" s="184"/>
      <c r="BR289" s="184"/>
      <c r="BS289" s="184"/>
      <c r="BT289" s="184"/>
      <c r="BU289" s="184"/>
      <c r="BV289" s="184"/>
      <c r="BW289" s="184"/>
      <c r="BX289" s="184"/>
      <c r="BY289" s="184"/>
      <c r="BZ289" s="184"/>
      <c r="CA289" s="184"/>
      <c r="CB289" s="184"/>
      <c r="CC289" s="184"/>
      <c r="CD289" s="184"/>
      <c r="CE289" s="184"/>
      <c r="CF289" s="184"/>
      <c r="CG289" s="184"/>
      <c r="CH289" s="184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</row>
    <row r="290" spans="1:110" ht="19.5" customHeight="1" x14ac:dyDescent="0.3">
      <c r="A290" s="2"/>
      <c r="B290" s="184"/>
      <c r="C290" s="184"/>
      <c r="D290" s="2"/>
      <c r="E290" s="184"/>
      <c r="F290" s="259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2"/>
      <c r="Y290" s="184"/>
      <c r="Z290" s="184"/>
      <c r="AA290" s="184"/>
      <c r="AB290" s="184"/>
      <c r="AC290" s="184"/>
      <c r="AD290" s="184"/>
      <c r="AE290" s="184"/>
      <c r="AF290" s="184"/>
      <c r="AG290" s="184"/>
      <c r="AH290" s="184"/>
      <c r="AI290" s="184"/>
      <c r="AJ290" s="184"/>
      <c r="AK290" s="184"/>
      <c r="AL290" s="184"/>
      <c r="AM290" s="184"/>
      <c r="AN290" s="184"/>
      <c r="AO290" s="184"/>
      <c r="AP290" s="184"/>
      <c r="AQ290" s="184"/>
      <c r="AR290" s="184"/>
      <c r="AS290" s="184"/>
      <c r="AT290" s="184"/>
      <c r="AU290" s="184"/>
      <c r="AV290" s="184"/>
      <c r="AW290" s="184"/>
      <c r="AX290" s="184"/>
      <c r="AY290" s="184"/>
      <c r="AZ290" s="184"/>
      <c r="BA290" s="184"/>
      <c r="BB290" s="184"/>
      <c r="BC290" s="184"/>
      <c r="BD290" s="184"/>
      <c r="BE290" s="184"/>
      <c r="BF290" s="184"/>
      <c r="BG290" s="184"/>
      <c r="BH290" s="184"/>
      <c r="BI290" s="184"/>
      <c r="BJ290" s="184"/>
      <c r="BK290" s="184"/>
      <c r="BL290" s="184"/>
      <c r="BM290" s="184"/>
      <c r="BN290" s="184"/>
      <c r="BO290" s="184"/>
      <c r="BP290" s="184"/>
      <c r="BQ290" s="184"/>
      <c r="BR290" s="184"/>
      <c r="BS290" s="184"/>
      <c r="BT290" s="184"/>
      <c r="BU290" s="184"/>
      <c r="BV290" s="184"/>
      <c r="BW290" s="184"/>
      <c r="BX290" s="184"/>
      <c r="BY290" s="184"/>
      <c r="BZ290" s="184"/>
      <c r="CA290" s="184"/>
      <c r="CB290" s="184"/>
      <c r="CC290" s="184"/>
      <c r="CD290" s="184"/>
      <c r="CE290" s="184"/>
      <c r="CF290" s="184"/>
      <c r="CG290" s="184"/>
      <c r="CH290" s="184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</row>
    <row r="291" spans="1:110" ht="19.5" customHeight="1" x14ac:dyDescent="0.3">
      <c r="A291" s="2"/>
      <c r="B291" s="184"/>
      <c r="C291" s="184"/>
      <c r="D291" s="2"/>
      <c r="E291" s="184"/>
      <c r="F291" s="259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2"/>
      <c r="Y291" s="184"/>
      <c r="Z291" s="184"/>
      <c r="AA291" s="184"/>
      <c r="AB291" s="184"/>
      <c r="AC291" s="184"/>
      <c r="AD291" s="184"/>
      <c r="AE291" s="184"/>
      <c r="AF291" s="184"/>
      <c r="AG291" s="184"/>
      <c r="AH291" s="184"/>
      <c r="AI291" s="184"/>
      <c r="AJ291" s="184"/>
      <c r="AK291" s="184"/>
      <c r="AL291" s="184"/>
      <c r="AM291" s="184"/>
      <c r="AN291" s="184"/>
      <c r="AO291" s="184"/>
      <c r="AP291" s="184"/>
      <c r="AQ291" s="184"/>
      <c r="AR291" s="184"/>
      <c r="AS291" s="184"/>
      <c r="AT291" s="184"/>
      <c r="AU291" s="184"/>
      <c r="AV291" s="184"/>
      <c r="AW291" s="184"/>
      <c r="AX291" s="184"/>
      <c r="AY291" s="184"/>
      <c r="AZ291" s="184"/>
      <c r="BA291" s="184"/>
      <c r="BB291" s="184"/>
      <c r="BC291" s="184"/>
      <c r="BD291" s="184"/>
      <c r="BE291" s="184"/>
      <c r="BF291" s="184"/>
      <c r="BG291" s="184"/>
      <c r="BH291" s="184"/>
      <c r="BI291" s="184"/>
      <c r="BJ291" s="184"/>
      <c r="BK291" s="184"/>
      <c r="BL291" s="184"/>
      <c r="BM291" s="184"/>
      <c r="BN291" s="184"/>
      <c r="BO291" s="184"/>
      <c r="BP291" s="184"/>
      <c r="BQ291" s="184"/>
      <c r="BR291" s="184"/>
      <c r="BS291" s="184"/>
      <c r="BT291" s="184"/>
      <c r="BU291" s="184"/>
      <c r="BV291" s="184"/>
      <c r="BW291" s="184"/>
      <c r="BX291" s="184"/>
      <c r="BY291" s="184"/>
      <c r="BZ291" s="184"/>
      <c r="CA291" s="184"/>
      <c r="CB291" s="184"/>
      <c r="CC291" s="184"/>
      <c r="CD291" s="184"/>
      <c r="CE291" s="184"/>
      <c r="CF291" s="184"/>
      <c r="CG291" s="184"/>
      <c r="CH291" s="184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</row>
    <row r="292" spans="1:110" ht="19.5" customHeight="1" x14ac:dyDescent="0.3">
      <c r="A292" s="2"/>
      <c r="B292" s="184"/>
      <c r="C292" s="184"/>
      <c r="D292" s="2"/>
      <c r="E292" s="184"/>
      <c r="F292" s="259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2"/>
      <c r="Y292" s="184"/>
      <c r="Z292" s="184"/>
      <c r="AA292" s="184"/>
      <c r="AB292" s="184"/>
      <c r="AC292" s="184"/>
      <c r="AD292" s="184"/>
      <c r="AE292" s="184"/>
      <c r="AF292" s="184"/>
      <c r="AG292" s="184"/>
      <c r="AH292" s="184"/>
      <c r="AI292" s="184"/>
      <c r="AJ292" s="184"/>
      <c r="AK292" s="184"/>
      <c r="AL292" s="184"/>
      <c r="AM292" s="184"/>
      <c r="AN292" s="184"/>
      <c r="AO292" s="184"/>
      <c r="AP292" s="184"/>
      <c r="AQ292" s="184"/>
      <c r="AR292" s="184"/>
      <c r="AS292" s="184"/>
      <c r="AT292" s="184"/>
      <c r="AU292" s="184"/>
      <c r="AV292" s="184"/>
      <c r="AW292" s="184"/>
      <c r="AX292" s="184"/>
      <c r="AY292" s="184"/>
      <c r="AZ292" s="184"/>
      <c r="BA292" s="184"/>
      <c r="BB292" s="184"/>
      <c r="BC292" s="184"/>
      <c r="BD292" s="184"/>
      <c r="BE292" s="184"/>
      <c r="BF292" s="184"/>
      <c r="BG292" s="184"/>
      <c r="BH292" s="184"/>
      <c r="BI292" s="184"/>
      <c r="BJ292" s="184"/>
      <c r="BK292" s="184"/>
      <c r="BL292" s="184"/>
      <c r="BM292" s="184"/>
      <c r="BN292" s="184"/>
      <c r="BO292" s="184"/>
      <c r="BP292" s="184"/>
      <c r="BQ292" s="184"/>
      <c r="BR292" s="184"/>
      <c r="BS292" s="184"/>
      <c r="BT292" s="184"/>
      <c r="BU292" s="184"/>
      <c r="BV292" s="184"/>
      <c r="BW292" s="184"/>
      <c r="BX292" s="184"/>
      <c r="BY292" s="184"/>
      <c r="BZ292" s="184"/>
      <c r="CA292" s="184"/>
      <c r="CB292" s="184"/>
      <c r="CC292" s="184"/>
      <c r="CD292" s="184"/>
      <c r="CE292" s="184"/>
      <c r="CF292" s="184"/>
      <c r="CG292" s="184"/>
      <c r="CH292" s="184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</row>
    <row r="293" spans="1:110" ht="19.5" customHeight="1" x14ac:dyDescent="0.3">
      <c r="A293" s="2"/>
      <c r="B293" s="184"/>
      <c r="C293" s="184"/>
      <c r="D293" s="2"/>
      <c r="E293" s="184"/>
      <c r="F293" s="259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2"/>
      <c r="Y293" s="184"/>
      <c r="Z293" s="184"/>
      <c r="AA293" s="184"/>
      <c r="AB293" s="184"/>
      <c r="AC293" s="184"/>
      <c r="AD293" s="184"/>
      <c r="AE293" s="184"/>
      <c r="AF293" s="184"/>
      <c r="AG293" s="184"/>
      <c r="AH293" s="184"/>
      <c r="AI293" s="184"/>
      <c r="AJ293" s="184"/>
      <c r="AK293" s="184"/>
      <c r="AL293" s="184"/>
      <c r="AM293" s="184"/>
      <c r="AN293" s="184"/>
      <c r="AO293" s="184"/>
      <c r="AP293" s="184"/>
      <c r="AQ293" s="184"/>
      <c r="AR293" s="184"/>
      <c r="AS293" s="184"/>
      <c r="AT293" s="184"/>
      <c r="AU293" s="184"/>
      <c r="AV293" s="184"/>
      <c r="AW293" s="184"/>
      <c r="AX293" s="184"/>
      <c r="AY293" s="184"/>
      <c r="AZ293" s="184"/>
      <c r="BA293" s="184"/>
      <c r="BB293" s="184"/>
      <c r="BC293" s="184"/>
      <c r="BD293" s="184"/>
      <c r="BE293" s="184"/>
      <c r="BF293" s="184"/>
      <c r="BG293" s="184"/>
      <c r="BH293" s="184"/>
      <c r="BI293" s="184"/>
      <c r="BJ293" s="184"/>
      <c r="BK293" s="184"/>
      <c r="BL293" s="184"/>
      <c r="BM293" s="184"/>
      <c r="BN293" s="184"/>
      <c r="BO293" s="184"/>
      <c r="BP293" s="184"/>
      <c r="BQ293" s="184"/>
      <c r="BR293" s="184"/>
      <c r="BS293" s="184"/>
      <c r="BT293" s="184"/>
      <c r="BU293" s="184"/>
      <c r="BV293" s="184"/>
      <c r="BW293" s="184"/>
      <c r="BX293" s="184"/>
      <c r="BY293" s="184"/>
      <c r="BZ293" s="184"/>
      <c r="CA293" s="184"/>
      <c r="CB293" s="184"/>
      <c r="CC293" s="184"/>
      <c r="CD293" s="184"/>
      <c r="CE293" s="184"/>
      <c r="CF293" s="184"/>
      <c r="CG293" s="184"/>
      <c r="CH293" s="184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</row>
    <row r="294" spans="1:110" ht="19.5" customHeight="1" x14ac:dyDescent="0.3">
      <c r="A294" s="2"/>
      <c r="B294" s="184"/>
      <c r="C294" s="184"/>
      <c r="D294" s="2"/>
      <c r="E294" s="184"/>
      <c r="F294" s="259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2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184"/>
      <c r="BN294" s="184"/>
      <c r="BO294" s="184"/>
      <c r="BP294" s="184"/>
      <c r="BQ294" s="184"/>
      <c r="BR294" s="184"/>
      <c r="BS294" s="184"/>
      <c r="BT294" s="184"/>
      <c r="BU294" s="184"/>
      <c r="BV294" s="184"/>
      <c r="BW294" s="184"/>
      <c r="BX294" s="184"/>
      <c r="BY294" s="184"/>
      <c r="BZ294" s="184"/>
      <c r="CA294" s="184"/>
      <c r="CB294" s="184"/>
      <c r="CC294" s="184"/>
      <c r="CD294" s="184"/>
      <c r="CE294" s="184"/>
      <c r="CF294" s="184"/>
      <c r="CG294" s="184"/>
      <c r="CH294" s="184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</row>
    <row r="295" spans="1:110" ht="19.5" customHeight="1" x14ac:dyDescent="0.3">
      <c r="A295" s="2"/>
      <c r="B295" s="184"/>
      <c r="C295" s="184"/>
      <c r="D295" s="2"/>
      <c r="E295" s="184"/>
      <c r="F295" s="259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2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  <c r="AI295" s="184"/>
      <c r="AJ295" s="184"/>
      <c r="AK295" s="184"/>
      <c r="AL295" s="184"/>
      <c r="AM295" s="184"/>
      <c r="AN295" s="184"/>
      <c r="AO295" s="184"/>
      <c r="AP295" s="184"/>
      <c r="AQ295" s="184"/>
      <c r="AR295" s="184"/>
      <c r="AS295" s="184"/>
      <c r="AT295" s="184"/>
      <c r="AU295" s="184"/>
      <c r="AV295" s="184"/>
      <c r="AW295" s="184"/>
      <c r="AX295" s="184"/>
      <c r="AY295" s="184"/>
      <c r="AZ295" s="184"/>
      <c r="BA295" s="184"/>
      <c r="BB295" s="184"/>
      <c r="BC295" s="184"/>
      <c r="BD295" s="184"/>
      <c r="BE295" s="184"/>
      <c r="BF295" s="184"/>
      <c r="BG295" s="184"/>
      <c r="BH295" s="184"/>
      <c r="BI295" s="184"/>
      <c r="BJ295" s="184"/>
      <c r="BK295" s="184"/>
      <c r="BL295" s="184"/>
      <c r="BM295" s="184"/>
      <c r="BN295" s="184"/>
      <c r="BO295" s="184"/>
      <c r="BP295" s="184"/>
      <c r="BQ295" s="184"/>
      <c r="BR295" s="184"/>
      <c r="BS295" s="184"/>
      <c r="BT295" s="184"/>
      <c r="BU295" s="184"/>
      <c r="BV295" s="184"/>
      <c r="BW295" s="184"/>
      <c r="BX295" s="184"/>
      <c r="BY295" s="184"/>
      <c r="BZ295" s="184"/>
      <c r="CA295" s="184"/>
      <c r="CB295" s="184"/>
      <c r="CC295" s="184"/>
      <c r="CD295" s="184"/>
      <c r="CE295" s="184"/>
      <c r="CF295" s="184"/>
      <c r="CG295" s="184"/>
      <c r="CH295" s="184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</row>
    <row r="296" spans="1:110" ht="19.5" customHeight="1" x14ac:dyDescent="0.3">
      <c r="A296" s="2"/>
      <c r="B296" s="184"/>
      <c r="C296" s="184"/>
      <c r="D296" s="2"/>
      <c r="E296" s="184"/>
      <c r="F296" s="259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2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  <c r="AI296" s="184"/>
      <c r="AJ296" s="184"/>
      <c r="AK296" s="184"/>
      <c r="AL296" s="184"/>
      <c r="AM296" s="184"/>
      <c r="AN296" s="184"/>
      <c r="AO296" s="184"/>
      <c r="AP296" s="184"/>
      <c r="AQ296" s="184"/>
      <c r="AR296" s="184"/>
      <c r="AS296" s="184"/>
      <c r="AT296" s="184"/>
      <c r="AU296" s="184"/>
      <c r="AV296" s="184"/>
      <c r="AW296" s="184"/>
      <c r="AX296" s="184"/>
      <c r="AY296" s="184"/>
      <c r="AZ296" s="184"/>
      <c r="BA296" s="184"/>
      <c r="BB296" s="184"/>
      <c r="BC296" s="184"/>
      <c r="BD296" s="184"/>
      <c r="BE296" s="184"/>
      <c r="BF296" s="184"/>
      <c r="BG296" s="184"/>
      <c r="BH296" s="184"/>
      <c r="BI296" s="184"/>
      <c r="BJ296" s="184"/>
      <c r="BK296" s="184"/>
      <c r="BL296" s="184"/>
      <c r="BM296" s="184"/>
      <c r="BN296" s="184"/>
      <c r="BO296" s="184"/>
      <c r="BP296" s="184"/>
      <c r="BQ296" s="184"/>
      <c r="BR296" s="184"/>
      <c r="BS296" s="184"/>
      <c r="BT296" s="184"/>
      <c r="BU296" s="184"/>
      <c r="BV296" s="184"/>
      <c r="BW296" s="184"/>
      <c r="BX296" s="184"/>
      <c r="BY296" s="184"/>
      <c r="BZ296" s="184"/>
      <c r="CA296" s="184"/>
      <c r="CB296" s="184"/>
      <c r="CC296" s="184"/>
      <c r="CD296" s="184"/>
      <c r="CE296" s="184"/>
      <c r="CF296" s="184"/>
      <c r="CG296" s="184"/>
      <c r="CH296" s="184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</row>
    <row r="297" spans="1:110" ht="19.5" customHeight="1" x14ac:dyDescent="0.3">
      <c r="A297" s="2"/>
      <c r="B297" s="184"/>
      <c r="C297" s="184"/>
      <c r="D297" s="2"/>
      <c r="E297" s="184"/>
      <c r="F297" s="259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2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  <c r="AI297" s="184"/>
      <c r="AJ297" s="184"/>
      <c r="AK297" s="184"/>
      <c r="AL297" s="184"/>
      <c r="AM297" s="184"/>
      <c r="AN297" s="184"/>
      <c r="AO297" s="184"/>
      <c r="AP297" s="184"/>
      <c r="AQ297" s="184"/>
      <c r="AR297" s="184"/>
      <c r="AS297" s="184"/>
      <c r="AT297" s="184"/>
      <c r="AU297" s="184"/>
      <c r="AV297" s="184"/>
      <c r="AW297" s="184"/>
      <c r="AX297" s="184"/>
      <c r="AY297" s="184"/>
      <c r="AZ297" s="184"/>
      <c r="BA297" s="184"/>
      <c r="BB297" s="184"/>
      <c r="BC297" s="184"/>
      <c r="BD297" s="184"/>
      <c r="BE297" s="184"/>
      <c r="BF297" s="184"/>
      <c r="BG297" s="184"/>
      <c r="BH297" s="184"/>
      <c r="BI297" s="184"/>
      <c r="BJ297" s="184"/>
      <c r="BK297" s="184"/>
      <c r="BL297" s="184"/>
      <c r="BM297" s="184"/>
      <c r="BN297" s="184"/>
      <c r="BO297" s="184"/>
      <c r="BP297" s="184"/>
      <c r="BQ297" s="184"/>
      <c r="BR297" s="184"/>
      <c r="BS297" s="184"/>
      <c r="BT297" s="184"/>
      <c r="BU297" s="184"/>
      <c r="BV297" s="184"/>
      <c r="BW297" s="184"/>
      <c r="BX297" s="184"/>
      <c r="BY297" s="184"/>
      <c r="BZ297" s="184"/>
      <c r="CA297" s="184"/>
      <c r="CB297" s="184"/>
      <c r="CC297" s="184"/>
      <c r="CD297" s="184"/>
      <c r="CE297" s="184"/>
      <c r="CF297" s="184"/>
      <c r="CG297" s="184"/>
      <c r="CH297" s="184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</row>
    <row r="298" spans="1:110" ht="19.5" customHeight="1" x14ac:dyDescent="0.3">
      <c r="A298" s="2"/>
      <c r="B298" s="184"/>
      <c r="C298" s="184"/>
      <c r="D298" s="2"/>
      <c r="E298" s="184"/>
      <c r="F298" s="259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2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  <c r="AO298" s="184"/>
      <c r="AP298" s="184"/>
      <c r="AQ298" s="184"/>
      <c r="AR298" s="184"/>
      <c r="AS298" s="184"/>
      <c r="AT298" s="184"/>
      <c r="AU298" s="184"/>
      <c r="AV298" s="184"/>
      <c r="AW298" s="184"/>
      <c r="AX298" s="184"/>
      <c r="AY298" s="184"/>
      <c r="AZ298" s="184"/>
      <c r="BA298" s="184"/>
      <c r="BB298" s="184"/>
      <c r="BC298" s="184"/>
      <c r="BD298" s="184"/>
      <c r="BE298" s="184"/>
      <c r="BF298" s="184"/>
      <c r="BG298" s="184"/>
      <c r="BH298" s="184"/>
      <c r="BI298" s="184"/>
      <c r="BJ298" s="184"/>
      <c r="BK298" s="184"/>
      <c r="BL298" s="184"/>
      <c r="BM298" s="184"/>
      <c r="BN298" s="184"/>
      <c r="BO298" s="184"/>
      <c r="BP298" s="184"/>
      <c r="BQ298" s="184"/>
      <c r="BR298" s="184"/>
      <c r="BS298" s="184"/>
      <c r="BT298" s="184"/>
      <c r="BU298" s="184"/>
      <c r="BV298" s="184"/>
      <c r="BW298" s="184"/>
      <c r="BX298" s="184"/>
      <c r="BY298" s="184"/>
      <c r="BZ298" s="184"/>
      <c r="CA298" s="184"/>
      <c r="CB298" s="184"/>
      <c r="CC298" s="184"/>
      <c r="CD298" s="184"/>
      <c r="CE298" s="184"/>
      <c r="CF298" s="184"/>
      <c r="CG298" s="184"/>
      <c r="CH298" s="184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</row>
    <row r="299" spans="1:110" ht="19.5" customHeight="1" x14ac:dyDescent="0.3">
      <c r="A299" s="2"/>
      <c r="B299" s="184"/>
      <c r="C299" s="184"/>
      <c r="D299" s="2"/>
      <c r="E299" s="184"/>
      <c r="F299" s="259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2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  <c r="AQ299" s="184"/>
      <c r="AR299" s="184"/>
      <c r="AS299" s="184"/>
      <c r="AT299" s="184"/>
      <c r="AU299" s="184"/>
      <c r="AV299" s="184"/>
      <c r="AW299" s="184"/>
      <c r="AX299" s="184"/>
      <c r="AY299" s="184"/>
      <c r="AZ299" s="184"/>
      <c r="BA299" s="184"/>
      <c r="BB299" s="184"/>
      <c r="BC299" s="184"/>
      <c r="BD299" s="184"/>
      <c r="BE299" s="184"/>
      <c r="BF299" s="184"/>
      <c r="BG299" s="184"/>
      <c r="BH299" s="184"/>
      <c r="BI299" s="184"/>
      <c r="BJ299" s="184"/>
      <c r="BK299" s="184"/>
      <c r="BL299" s="184"/>
      <c r="BM299" s="184"/>
      <c r="BN299" s="184"/>
      <c r="BO299" s="184"/>
      <c r="BP299" s="184"/>
      <c r="BQ299" s="184"/>
      <c r="BR299" s="184"/>
      <c r="BS299" s="184"/>
      <c r="BT299" s="184"/>
      <c r="BU299" s="184"/>
      <c r="BV299" s="184"/>
      <c r="BW299" s="184"/>
      <c r="BX299" s="184"/>
      <c r="BY299" s="184"/>
      <c r="BZ299" s="184"/>
      <c r="CA299" s="184"/>
      <c r="CB299" s="184"/>
      <c r="CC299" s="184"/>
      <c r="CD299" s="184"/>
      <c r="CE299" s="184"/>
      <c r="CF299" s="184"/>
      <c r="CG299" s="184"/>
      <c r="CH299" s="184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</row>
    <row r="300" spans="1:110" ht="19.5" customHeight="1" x14ac:dyDescent="0.3">
      <c r="A300" s="2"/>
      <c r="B300" s="184"/>
      <c r="C300" s="184"/>
      <c r="D300" s="2"/>
      <c r="E300" s="184"/>
      <c r="F300" s="259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2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  <c r="AQ300" s="184"/>
      <c r="AR300" s="184"/>
      <c r="AS300" s="184"/>
      <c r="AT300" s="184"/>
      <c r="AU300" s="184"/>
      <c r="AV300" s="184"/>
      <c r="AW300" s="184"/>
      <c r="AX300" s="184"/>
      <c r="AY300" s="184"/>
      <c r="AZ300" s="184"/>
      <c r="BA300" s="184"/>
      <c r="BB300" s="184"/>
      <c r="BC300" s="184"/>
      <c r="BD300" s="184"/>
      <c r="BE300" s="184"/>
      <c r="BF300" s="184"/>
      <c r="BG300" s="184"/>
      <c r="BH300" s="184"/>
      <c r="BI300" s="184"/>
      <c r="BJ300" s="184"/>
      <c r="BK300" s="184"/>
      <c r="BL300" s="184"/>
      <c r="BM300" s="184"/>
      <c r="BN300" s="184"/>
      <c r="BO300" s="184"/>
      <c r="BP300" s="184"/>
      <c r="BQ300" s="184"/>
      <c r="BR300" s="184"/>
      <c r="BS300" s="184"/>
      <c r="BT300" s="184"/>
      <c r="BU300" s="184"/>
      <c r="BV300" s="184"/>
      <c r="BW300" s="184"/>
      <c r="BX300" s="184"/>
      <c r="BY300" s="184"/>
      <c r="BZ300" s="184"/>
      <c r="CA300" s="184"/>
      <c r="CB300" s="184"/>
      <c r="CC300" s="184"/>
      <c r="CD300" s="184"/>
      <c r="CE300" s="184"/>
      <c r="CF300" s="184"/>
      <c r="CG300" s="184"/>
      <c r="CH300" s="184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</row>
    <row r="301" spans="1:110" ht="19.5" customHeight="1" x14ac:dyDescent="0.3">
      <c r="A301" s="2"/>
      <c r="B301" s="184"/>
      <c r="C301" s="184"/>
      <c r="D301" s="2"/>
      <c r="E301" s="184"/>
      <c r="F301" s="259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2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  <c r="AQ301" s="184"/>
      <c r="AR301" s="184"/>
      <c r="AS301" s="184"/>
      <c r="AT301" s="184"/>
      <c r="AU301" s="184"/>
      <c r="AV301" s="184"/>
      <c r="AW301" s="184"/>
      <c r="AX301" s="184"/>
      <c r="AY301" s="184"/>
      <c r="AZ301" s="184"/>
      <c r="BA301" s="184"/>
      <c r="BB301" s="184"/>
      <c r="BC301" s="184"/>
      <c r="BD301" s="184"/>
      <c r="BE301" s="184"/>
      <c r="BF301" s="184"/>
      <c r="BG301" s="184"/>
      <c r="BH301" s="184"/>
      <c r="BI301" s="184"/>
      <c r="BJ301" s="184"/>
      <c r="BK301" s="184"/>
      <c r="BL301" s="184"/>
      <c r="BM301" s="184"/>
      <c r="BN301" s="184"/>
      <c r="BO301" s="184"/>
      <c r="BP301" s="184"/>
      <c r="BQ301" s="184"/>
      <c r="BR301" s="184"/>
      <c r="BS301" s="184"/>
      <c r="BT301" s="184"/>
      <c r="BU301" s="184"/>
      <c r="BV301" s="184"/>
      <c r="BW301" s="184"/>
      <c r="BX301" s="184"/>
      <c r="BY301" s="184"/>
      <c r="BZ301" s="184"/>
      <c r="CA301" s="184"/>
      <c r="CB301" s="184"/>
      <c r="CC301" s="184"/>
      <c r="CD301" s="184"/>
      <c r="CE301" s="184"/>
      <c r="CF301" s="184"/>
      <c r="CG301" s="184"/>
      <c r="CH301" s="184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</row>
    <row r="302" spans="1:110" ht="19.5" customHeight="1" x14ac:dyDescent="0.3">
      <c r="A302" s="2"/>
      <c r="B302" s="184"/>
      <c r="C302" s="184"/>
      <c r="D302" s="2"/>
      <c r="E302" s="184"/>
      <c r="F302" s="259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2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4"/>
      <c r="AT302" s="184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4"/>
      <c r="BE302" s="184"/>
      <c r="BF302" s="184"/>
      <c r="BG302" s="184"/>
      <c r="BH302" s="184"/>
      <c r="BI302" s="184"/>
      <c r="BJ302" s="184"/>
      <c r="BK302" s="184"/>
      <c r="BL302" s="184"/>
      <c r="BM302" s="184"/>
      <c r="BN302" s="184"/>
      <c r="BO302" s="184"/>
      <c r="BP302" s="184"/>
      <c r="BQ302" s="184"/>
      <c r="BR302" s="184"/>
      <c r="BS302" s="184"/>
      <c r="BT302" s="184"/>
      <c r="BU302" s="184"/>
      <c r="BV302" s="184"/>
      <c r="BW302" s="184"/>
      <c r="BX302" s="184"/>
      <c r="BY302" s="184"/>
      <c r="BZ302" s="184"/>
      <c r="CA302" s="184"/>
      <c r="CB302" s="184"/>
      <c r="CC302" s="184"/>
      <c r="CD302" s="184"/>
      <c r="CE302" s="184"/>
      <c r="CF302" s="184"/>
      <c r="CG302" s="184"/>
      <c r="CH302" s="184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</row>
    <row r="303" spans="1:110" ht="19.5" customHeight="1" x14ac:dyDescent="0.3">
      <c r="A303" s="2"/>
      <c r="B303" s="184"/>
      <c r="C303" s="184"/>
      <c r="D303" s="2"/>
      <c r="E303" s="184"/>
      <c r="F303" s="259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2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  <c r="AI303" s="184"/>
      <c r="AJ303" s="184"/>
      <c r="AK303" s="184"/>
      <c r="AL303" s="184"/>
      <c r="AM303" s="184"/>
      <c r="AN303" s="184"/>
      <c r="AO303" s="184"/>
      <c r="AP303" s="184"/>
      <c r="AQ303" s="184"/>
      <c r="AR303" s="184"/>
      <c r="AS303" s="184"/>
      <c r="AT303" s="184"/>
      <c r="AU303" s="184"/>
      <c r="AV303" s="184"/>
      <c r="AW303" s="184"/>
      <c r="AX303" s="184"/>
      <c r="AY303" s="184"/>
      <c r="AZ303" s="184"/>
      <c r="BA303" s="184"/>
      <c r="BB303" s="184"/>
      <c r="BC303" s="184"/>
      <c r="BD303" s="184"/>
      <c r="BE303" s="184"/>
      <c r="BF303" s="184"/>
      <c r="BG303" s="184"/>
      <c r="BH303" s="184"/>
      <c r="BI303" s="184"/>
      <c r="BJ303" s="184"/>
      <c r="BK303" s="184"/>
      <c r="BL303" s="184"/>
      <c r="BM303" s="184"/>
      <c r="BN303" s="184"/>
      <c r="BO303" s="184"/>
      <c r="BP303" s="184"/>
      <c r="BQ303" s="184"/>
      <c r="BR303" s="184"/>
      <c r="BS303" s="184"/>
      <c r="BT303" s="184"/>
      <c r="BU303" s="184"/>
      <c r="BV303" s="184"/>
      <c r="BW303" s="184"/>
      <c r="BX303" s="184"/>
      <c r="BY303" s="184"/>
      <c r="BZ303" s="184"/>
      <c r="CA303" s="184"/>
      <c r="CB303" s="184"/>
      <c r="CC303" s="184"/>
      <c r="CD303" s="184"/>
      <c r="CE303" s="184"/>
      <c r="CF303" s="184"/>
      <c r="CG303" s="184"/>
      <c r="CH303" s="184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</row>
    <row r="304" spans="1:110" ht="19.5" customHeight="1" x14ac:dyDescent="0.3">
      <c r="A304" s="2"/>
      <c r="B304" s="184"/>
      <c r="C304" s="184"/>
      <c r="D304" s="2"/>
      <c r="E304" s="184"/>
      <c r="F304" s="259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2"/>
      <c r="Y304" s="184"/>
      <c r="Z304" s="184"/>
      <c r="AA304" s="184"/>
      <c r="AB304" s="184"/>
      <c r="AC304" s="184"/>
      <c r="AD304" s="184"/>
      <c r="AE304" s="184"/>
      <c r="AF304" s="184"/>
      <c r="AG304" s="184"/>
      <c r="AH304" s="184"/>
      <c r="AI304" s="184"/>
      <c r="AJ304" s="184"/>
      <c r="AK304" s="184"/>
      <c r="AL304" s="184"/>
      <c r="AM304" s="184"/>
      <c r="AN304" s="184"/>
      <c r="AO304" s="184"/>
      <c r="AP304" s="184"/>
      <c r="AQ304" s="184"/>
      <c r="AR304" s="184"/>
      <c r="AS304" s="184"/>
      <c r="AT304" s="184"/>
      <c r="AU304" s="184"/>
      <c r="AV304" s="184"/>
      <c r="AW304" s="184"/>
      <c r="AX304" s="184"/>
      <c r="AY304" s="184"/>
      <c r="AZ304" s="184"/>
      <c r="BA304" s="184"/>
      <c r="BB304" s="184"/>
      <c r="BC304" s="184"/>
      <c r="BD304" s="184"/>
      <c r="BE304" s="184"/>
      <c r="BF304" s="184"/>
      <c r="BG304" s="184"/>
      <c r="BH304" s="184"/>
      <c r="BI304" s="184"/>
      <c r="BJ304" s="184"/>
      <c r="BK304" s="184"/>
      <c r="BL304" s="184"/>
      <c r="BM304" s="184"/>
      <c r="BN304" s="184"/>
      <c r="BO304" s="184"/>
      <c r="BP304" s="184"/>
      <c r="BQ304" s="184"/>
      <c r="BR304" s="184"/>
      <c r="BS304" s="184"/>
      <c r="BT304" s="184"/>
      <c r="BU304" s="184"/>
      <c r="BV304" s="184"/>
      <c r="BW304" s="184"/>
      <c r="BX304" s="184"/>
      <c r="BY304" s="184"/>
      <c r="BZ304" s="184"/>
      <c r="CA304" s="184"/>
      <c r="CB304" s="184"/>
      <c r="CC304" s="184"/>
      <c r="CD304" s="184"/>
      <c r="CE304" s="184"/>
      <c r="CF304" s="184"/>
      <c r="CG304" s="184"/>
      <c r="CH304" s="184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</row>
    <row r="305" spans="1:110" ht="19.5" customHeight="1" x14ac:dyDescent="0.3">
      <c r="A305" s="2"/>
      <c r="B305" s="184"/>
      <c r="C305" s="184"/>
      <c r="D305" s="2"/>
      <c r="E305" s="184"/>
      <c r="F305" s="259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2"/>
      <c r="Y305" s="184"/>
      <c r="Z305" s="184"/>
      <c r="AA305" s="184"/>
      <c r="AB305" s="184"/>
      <c r="AC305" s="184"/>
      <c r="AD305" s="184"/>
      <c r="AE305" s="184"/>
      <c r="AF305" s="184"/>
      <c r="AG305" s="184"/>
      <c r="AH305" s="184"/>
      <c r="AI305" s="184"/>
      <c r="AJ305" s="184"/>
      <c r="AK305" s="184"/>
      <c r="AL305" s="184"/>
      <c r="AM305" s="184"/>
      <c r="AN305" s="184"/>
      <c r="AO305" s="184"/>
      <c r="AP305" s="184"/>
      <c r="AQ305" s="184"/>
      <c r="AR305" s="184"/>
      <c r="AS305" s="184"/>
      <c r="AT305" s="184"/>
      <c r="AU305" s="184"/>
      <c r="AV305" s="184"/>
      <c r="AW305" s="184"/>
      <c r="AX305" s="184"/>
      <c r="AY305" s="184"/>
      <c r="AZ305" s="184"/>
      <c r="BA305" s="184"/>
      <c r="BB305" s="184"/>
      <c r="BC305" s="184"/>
      <c r="BD305" s="184"/>
      <c r="BE305" s="184"/>
      <c r="BF305" s="184"/>
      <c r="BG305" s="184"/>
      <c r="BH305" s="184"/>
      <c r="BI305" s="184"/>
      <c r="BJ305" s="184"/>
      <c r="BK305" s="184"/>
      <c r="BL305" s="184"/>
      <c r="BM305" s="184"/>
      <c r="BN305" s="184"/>
      <c r="BO305" s="184"/>
      <c r="BP305" s="184"/>
      <c r="BQ305" s="184"/>
      <c r="BR305" s="184"/>
      <c r="BS305" s="184"/>
      <c r="BT305" s="184"/>
      <c r="BU305" s="184"/>
      <c r="BV305" s="184"/>
      <c r="BW305" s="184"/>
      <c r="BX305" s="184"/>
      <c r="BY305" s="184"/>
      <c r="BZ305" s="184"/>
      <c r="CA305" s="184"/>
      <c r="CB305" s="184"/>
      <c r="CC305" s="184"/>
      <c r="CD305" s="184"/>
      <c r="CE305" s="184"/>
      <c r="CF305" s="184"/>
      <c r="CG305" s="184"/>
      <c r="CH305" s="184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L282"/>
  <sheetViews>
    <sheetView workbookViewId="0">
      <pane ySplit="1" topLeftCell="A76" activePane="bottomLeft" state="frozen"/>
      <selection pane="bottomLeft" activeCell="B82" sqref="B82"/>
    </sheetView>
  </sheetViews>
  <sheetFormatPr defaultRowHeight="14.4" x14ac:dyDescent="0.3"/>
  <cols>
    <col min="1" max="1" width="3.44140625" style="203" bestFit="1" customWidth="1"/>
    <col min="2" max="2" width="55.33203125" style="72" bestFit="1" customWidth="1"/>
    <col min="3" max="3" width="17.44140625" style="204" bestFit="1" customWidth="1"/>
    <col min="4" max="4" width="13.6640625" style="72" bestFit="1" customWidth="1"/>
    <col min="5" max="5" width="8.33203125" style="203" bestFit="1" customWidth="1"/>
    <col min="6" max="10" width="9.33203125" style="72" bestFit="1" customWidth="1"/>
    <col min="11" max="11" width="9.6640625" style="72" bestFit="1" customWidth="1"/>
    <col min="12" max="12" width="10" style="72" bestFit="1" customWidth="1"/>
  </cols>
  <sheetData>
    <row r="1" spans="1:12" ht="19.5" customHeight="1" x14ac:dyDescent="0.3">
      <c r="A1" s="170" t="s">
        <v>0</v>
      </c>
      <c r="B1" s="2"/>
      <c r="C1" s="171"/>
      <c r="D1" s="2"/>
      <c r="E1" s="172"/>
      <c r="F1" s="2"/>
      <c r="G1" s="2"/>
      <c r="H1" s="2"/>
      <c r="I1" s="2"/>
      <c r="J1" s="2"/>
      <c r="K1" s="2"/>
      <c r="L1" s="2"/>
    </row>
    <row r="2" spans="1:12" ht="20.25" customHeight="1" x14ac:dyDescent="0.3">
      <c r="A2" s="173" t="s">
        <v>85</v>
      </c>
      <c r="B2" s="2"/>
      <c r="C2" s="174"/>
      <c r="D2" s="2"/>
      <c r="E2" s="175" t="s">
        <v>86</v>
      </c>
      <c r="F2" s="2"/>
      <c r="G2" s="2"/>
      <c r="H2" s="2"/>
      <c r="I2" s="2"/>
      <c r="J2" s="2"/>
      <c r="K2" s="2"/>
      <c r="L2" s="2"/>
    </row>
    <row r="3" spans="1:12" ht="20.25" customHeight="1" x14ac:dyDescent="0.3">
      <c r="A3" s="172"/>
      <c r="B3" s="2"/>
      <c r="C3" s="176"/>
      <c r="D3" s="2"/>
      <c r="E3" s="177" t="s">
        <v>87</v>
      </c>
      <c r="F3" s="2"/>
      <c r="G3" s="2"/>
      <c r="H3" s="2"/>
      <c r="I3" s="2"/>
      <c r="J3" s="2"/>
      <c r="K3" s="2"/>
      <c r="L3" s="2"/>
    </row>
    <row r="4" spans="1:12" ht="23.25" customHeight="1" x14ac:dyDescent="0.35">
      <c r="A4" s="172"/>
      <c r="B4" s="50" t="s">
        <v>88</v>
      </c>
      <c r="C4" s="176"/>
      <c r="D4" s="2"/>
      <c r="E4" s="178" t="s">
        <v>89</v>
      </c>
      <c r="F4" s="2"/>
      <c r="G4" s="2"/>
      <c r="H4" s="2"/>
      <c r="I4" s="2"/>
      <c r="J4" s="2"/>
      <c r="K4" s="2"/>
      <c r="L4" s="2"/>
    </row>
    <row r="5" spans="1:12" ht="23.25" customHeight="1" x14ac:dyDescent="0.35">
      <c r="A5" s="172"/>
      <c r="B5" s="50"/>
      <c r="C5" s="176"/>
      <c r="D5" s="2"/>
      <c r="E5" s="179" t="s">
        <v>90</v>
      </c>
      <c r="F5" s="2"/>
      <c r="G5" s="2"/>
      <c r="H5" s="2"/>
      <c r="I5" s="2"/>
      <c r="J5" s="2"/>
      <c r="K5" s="2"/>
      <c r="L5" s="2"/>
    </row>
    <row r="6" spans="1:12" ht="20.25" customHeight="1" x14ac:dyDescent="0.3">
      <c r="A6" s="172"/>
      <c r="B6" s="180" t="s">
        <v>37</v>
      </c>
      <c r="C6" s="181" t="s">
        <v>91</v>
      </c>
      <c r="D6" s="2"/>
      <c r="E6" s="178" t="s">
        <v>92</v>
      </c>
      <c r="F6" s="2"/>
      <c r="G6" s="2"/>
      <c r="H6" s="2"/>
      <c r="I6" s="2"/>
      <c r="J6" s="2"/>
      <c r="K6" s="2"/>
      <c r="L6" s="2"/>
    </row>
    <row r="7" spans="1:12" ht="20.25" customHeight="1" x14ac:dyDescent="0.3">
      <c r="A7" s="172"/>
      <c r="B7" s="2" t="s">
        <v>38</v>
      </c>
      <c r="C7" s="182">
        <f>0.2595*2+0.2595*0.2</f>
        <v>0.57089999999999996</v>
      </c>
      <c r="D7" s="2"/>
      <c r="E7" s="183" t="s">
        <v>93</v>
      </c>
      <c r="F7" s="2" t="s">
        <v>94</v>
      </c>
      <c r="G7" s="2"/>
      <c r="H7" s="2"/>
      <c r="I7" s="2"/>
      <c r="J7" s="2"/>
      <c r="K7" s="2"/>
      <c r="L7" s="2"/>
    </row>
    <row r="8" spans="1:12" ht="20.25" customHeight="1" x14ac:dyDescent="0.3">
      <c r="A8" s="172"/>
      <c r="B8" s="2" t="s">
        <v>39</v>
      </c>
      <c r="C8" s="182">
        <f>(0.178*2)+(0.178*0.2)</f>
        <v>0.3916</v>
      </c>
      <c r="D8" s="2"/>
      <c r="E8" s="183" t="s">
        <v>93</v>
      </c>
      <c r="F8" s="2" t="s">
        <v>94</v>
      </c>
      <c r="G8" s="2"/>
      <c r="H8" s="2"/>
      <c r="I8" s="2"/>
      <c r="J8" s="2"/>
      <c r="K8" s="2"/>
      <c r="L8" s="2"/>
    </row>
    <row r="9" spans="1:12" ht="20.25" customHeight="1" x14ac:dyDescent="0.3">
      <c r="A9" s="172"/>
      <c r="B9" s="184" t="s">
        <v>41</v>
      </c>
      <c r="C9" s="182">
        <f>(0.149*2)+(0.149*0.2)</f>
        <v>0.32779999999999998</v>
      </c>
      <c r="D9" s="2"/>
      <c r="E9" s="183" t="s">
        <v>95</v>
      </c>
      <c r="F9" s="2" t="s">
        <v>96</v>
      </c>
      <c r="G9" s="2"/>
      <c r="H9" s="2"/>
      <c r="I9" s="2"/>
      <c r="J9" s="2"/>
      <c r="K9" s="2"/>
      <c r="L9" s="2"/>
    </row>
    <row r="10" spans="1:12" ht="20.25" customHeight="1" x14ac:dyDescent="0.3">
      <c r="A10" s="172"/>
      <c r="B10" s="184" t="s">
        <v>42</v>
      </c>
      <c r="C10" s="182">
        <f>(0.135*2)+(0.135*0.2)</f>
        <v>0.29700000000000004</v>
      </c>
      <c r="D10" s="2"/>
      <c r="E10" s="183" t="s">
        <v>95</v>
      </c>
      <c r="F10" s="2" t="s">
        <v>96</v>
      </c>
      <c r="G10" s="2"/>
      <c r="H10" s="2"/>
      <c r="I10" s="2"/>
      <c r="J10" s="2"/>
      <c r="K10" s="2"/>
      <c r="L10" s="2"/>
    </row>
    <row r="11" spans="1:12" ht="20.25" customHeight="1" x14ac:dyDescent="0.3">
      <c r="A11" s="172"/>
      <c r="B11" s="2"/>
      <c r="C11" s="176"/>
      <c r="D11" s="2"/>
      <c r="E11" s="172"/>
      <c r="F11" s="2"/>
      <c r="G11" s="2"/>
      <c r="H11" s="2"/>
      <c r="I11" s="2"/>
      <c r="J11" s="2"/>
      <c r="K11" s="2"/>
      <c r="L11" s="2"/>
    </row>
    <row r="12" spans="1:12" ht="20.25" customHeight="1" x14ac:dyDescent="0.3">
      <c r="A12" s="172"/>
      <c r="B12" s="180" t="s">
        <v>97</v>
      </c>
      <c r="C12" s="181" t="s">
        <v>98</v>
      </c>
      <c r="D12" s="185"/>
      <c r="E12" s="172"/>
      <c r="F12" s="2"/>
      <c r="G12" s="2"/>
      <c r="H12" s="2"/>
      <c r="I12" s="2"/>
      <c r="J12" s="2"/>
      <c r="K12" s="2"/>
      <c r="L12" s="2"/>
    </row>
    <row r="13" spans="1:12" ht="20.25" customHeight="1" x14ac:dyDescent="0.3">
      <c r="A13" s="172"/>
      <c r="B13" s="2" t="s">
        <v>99</v>
      </c>
      <c r="C13" s="182">
        <f>0.152*1.2</f>
        <v>0.18239999999999998</v>
      </c>
      <c r="D13" s="2"/>
      <c r="E13" s="183" t="s">
        <v>100</v>
      </c>
      <c r="F13" s="2" t="s">
        <v>101</v>
      </c>
      <c r="G13" s="2"/>
      <c r="H13" s="2"/>
      <c r="I13" s="2"/>
      <c r="J13" s="2"/>
      <c r="K13" s="2"/>
      <c r="L13" s="2"/>
    </row>
    <row r="14" spans="1:12" ht="20.25" customHeight="1" x14ac:dyDescent="0.3">
      <c r="A14" s="172"/>
      <c r="B14" s="184" t="s">
        <v>102</v>
      </c>
      <c r="C14" s="182">
        <f>0.141*1.2</f>
        <v>0.16919999999999999</v>
      </c>
      <c r="D14" s="2"/>
      <c r="E14" s="183" t="s">
        <v>100</v>
      </c>
      <c r="F14" s="2" t="s">
        <v>101</v>
      </c>
      <c r="G14" s="2"/>
      <c r="H14" s="2"/>
      <c r="I14" s="2"/>
      <c r="J14" s="2"/>
      <c r="K14" s="2"/>
      <c r="L14" s="186"/>
    </row>
    <row r="15" spans="1:12" ht="20.25" customHeight="1" x14ac:dyDescent="0.3">
      <c r="A15" s="172"/>
      <c r="B15" s="184" t="s">
        <v>103</v>
      </c>
      <c r="C15" s="182">
        <f>0.159*1.2</f>
        <v>0.1908</v>
      </c>
      <c r="D15" s="2"/>
      <c r="E15" s="183" t="s">
        <v>100</v>
      </c>
      <c r="F15" s="2" t="s">
        <v>101</v>
      </c>
      <c r="G15" s="2"/>
      <c r="H15" s="2"/>
      <c r="I15" s="2"/>
      <c r="J15" s="2"/>
      <c r="K15" s="2"/>
      <c r="L15" s="2"/>
    </row>
    <row r="16" spans="1:12" ht="20.25" customHeight="1" x14ac:dyDescent="0.3">
      <c r="A16" s="172"/>
      <c r="B16" s="2" t="s">
        <v>104</v>
      </c>
      <c r="C16" s="182">
        <f>0.0701*1.2</f>
        <v>8.4119999999999986E-2</v>
      </c>
      <c r="D16" s="2"/>
      <c r="E16" s="183" t="s">
        <v>100</v>
      </c>
      <c r="F16" s="2" t="s">
        <v>101</v>
      </c>
      <c r="G16" s="2"/>
      <c r="H16" s="2"/>
      <c r="I16" s="2"/>
      <c r="J16" s="2"/>
      <c r="K16" s="2"/>
      <c r="L16" s="2"/>
    </row>
    <row r="17" spans="1:12" ht="20.25" customHeight="1" x14ac:dyDescent="0.3">
      <c r="A17" s="172"/>
      <c r="B17" s="184" t="s">
        <v>105</v>
      </c>
      <c r="C17" s="182">
        <f>0.95*4.5/100</f>
        <v>4.2749999999999996E-2</v>
      </c>
      <c r="D17" s="186"/>
      <c r="E17" s="183">
        <v>31</v>
      </c>
      <c r="F17" s="184" t="s">
        <v>106</v>
      </c>
      <c r="G17" s="2"/>
      <c r="H17" s="2"/>
      <c r="I17" s="2"/>
      <c r="J17" s="2"/>
      <c r="K17" s="2"/>
      <c r="L17" s="2"/>
    </row>
    <row r="18" spans="1:12" ht="20.25" customHeight="1" x14ac:dyDescent="0.3">
      <c r="A18" s="172"/>
      <c r="B18" s="2" t="s">
        <v>107</v>
      </c>
      <c r="C18" s="182">
        <f>0.0188/100*C56+0.00195</f>
        <v>5.4778000000000007E-2</v>
      </c>
      <c r="D18" s="2"/>
      <c r="E18" s="183" t="s">
        <v>108</v>
      </c>
      <c r="F18" s="2" t="s">
        <v>109</v>
      </c>
      <c r="G18" s="2"/>
      <c r="H18" s="2"/>
      <c r="I18" s="2"/>
      <c r="J18" s="2"/>
      <c r="K18" s="2"/>
      <c r="L18" s="2"/>
    </row>
    <row r="19" spans="1:12" ht="20.25" customHeight="1" x14ac:dyDescent="0.3">
      <c r="A19" s="172"/>
      <c r="B19" s="184" t="s">
        <v>110</v>
      </c>
      <c r="C19" s="182">
        <f>0.114*1.2</f>
        <v>0.1368</v>
      </c>
      <c r="D19" s="2"/>
      <c r="E19" s="187">
        <v>13</v>
      </c>
      <c r="F19" s="2" t="s">
        <v>111</v>
      </c>
      <c r="G19" s="2"/>
      <c r="H19" s="2"/>
      <c r="I19" s="2"/>
      <c r="J19" s="2"/>
      <c r="K19" s="2"/>
      <c r="L19" s="2"/>
    </row>
    <row r="20" spans="1:12" ht="19.5" customHeight="1" x14ac:dyDescent="0.3">
      <c r="A20" s="172"/>
      <c r="B20" s="184" t="s">
        <v>112</v>
      </c>
      <c r="C20" s="182">
        <f>0.084*1.2</f>
        <v>0.1008</v>
      </c>
      <c r="D20" s="2"/>
      <c r="E20" s="187">
        <v>13</v>
      </c>
      <c r="F20" s="2" t="s">
        <v>111</v>
      </c>
      <c r="G20" s="2"/>
      <c r="H20" s="2"/>
      <c r="I20" s="2"/>
      <c r="J20" s="2"/>
      <c r="K20" s="2"/>
      <c r="L20" s="2"/>
    </row>
    <row r="21" spans="1:12" ht="19.5" customHeight="1" x14ac:dyDescent="0.3">
      <c r="A21" s="172"/>
      <c r="B21" s="184"/>
      <c r="C21" s="182"/>
      <c r="D21" s="2"/>
      <c r="E21" s="172"/>
      <c r="F21" s="184"/>
      <c r="G21" s="2"/>
      <c r="H21" s="2"/>
      <c r="I21" s="2"/>
      <c r="J21" s="2"/>
      <c r="K21" s="2"/>
      <c r="L21" s="2"/>
    </row>
    <row r="22" spans="1:12" ht="19.5" customHeight="1" x14ac:dyDescent="0.3">
      <c r="A22" s="172"/>
      <c r="B22" s="180" t="s">
        <v>32</v>
      </c>
      <c r="C22" s="181" t="s">
        <v>98</v>
      </c>
      <c r="D22" s="2"/>
      <c r="E22" s="172"/>
      <c r="F22" s="184"/>
      <c r="G22" s="2"/>
      <c r="H22" s="2"/>
      <c r="I22" s="2"/>
      <c r="J22" s="2"/>
      <c r="K22" s="2"/>
      <c r="L22" s="2"/>
    </row>
    <row r="23" spans="1:12" ht="19.5" customHeight="1" x14ac:dyDescent="0.3">
      <c r="A23" s="172"/>
      <c r="B23" s="184" t="s">
        <v>113</v>
      </c>
      <c r="C23" s="182">
        <f>0.112*1.2</f>
        <v>0.13439999999999999</v>
      </c>
      <c r="D23" s="2"/>
      <c r="E23" s="183">
        <v>34</v>
      </c>
      <c r="F23" s="184" t="s">
        <v>114</v>
      </c>
      <c r="G23" s="2"/>
      <c r="H23" s="2"/>
      <c r="I23" s="2"/>
      <c r="J23" s="2"/>
      <c r="K23" s="2"/>
      <c r="L23" s="2"/>
    </row>
    <row r="24" spans="1:12" ht="19.5" customHeight="1" x14ac:dyDescent="0.3">
      <c r="A24" s="172"/>
      <c r="B24" s="184" t="s">
        <v>115</v>
      </c>
      <c r="C24" s="182">
        <f>0.068*1.2</f>
        <v>8.1600000000000006E-2</v>
      </c>
      <c r="D24" s="2"/>
      <c r="E24" s="183">
        <v>40</v>
      </c>
      <c r="F24" s="184" t="s">
        <v>114</v>
      </c>
      <c r="G24" s="2"/>
      <c r="H24" s="2"/>
      <c r="I24" s="2"/>
      <c r="J24" s="2"/>
      <c r="K24" s="2"/>
      <c r="L24" s="2"/>
    </row>
    <row r="25" spans="1:12" ht="19.5" customHeight="1" x14ac:dyDescent="0.3">
      <c r="A25" s="172"/>
      <c r="B25" s="184" t="s">
        <v>116</v>
      </c>
      <c r="C25" s="182">
        <f>0.128*1.2</f>
        <v>0.15359999999999999</v>
      </c>
      <c r="D25" s="2"/>
      <c r="E25" s="183">
        <v>35</v>
      </c>
      <c r="F25" s="184" t="s">
        <v>114</v>
      </c>
      <c r="G25" s="2"/>
      <c r="H25" s="2"/>
      <c r="I25" s="2"/>
      <c r="J25" s="2"/>
      <c r="K25" s="2"/>
      <c r="L25" s="2"/>
    </row>
    <row r="26" spans="1:12" ht="19.5" customHeight="1" x14ac:dyDescent="0.3">
      <c r="A26" s="172"/>
      <c r="B26" s="184" t="s">
        <v>117</v>
      </c>
      <c r="C26" s="182">
        <v>4.5199999999999997E-2</v>
      </c>
      <c r="D26" s="2"/>
      <c r="E26" s="183">
        <v>38</v>
      </c>
      <c r="F26" s="184" t="s">
        <v>118</v>
      </c>
      <c r="G26" s="2"/>
      <c r="H26" s="2"/>
      <c r="I26" s="2"/>
      <c r="J26" s="2"/>
      <c r="K26" s="2"/>
      <c r="L26" s="2"/>
    </row>
    <row r="27" spans="1:12" ht="19.5" customHeight="1" x14ac:dyDescent="0.3">
      <c r="A27" s="172"/>
      <c r="B27" s="184" t="s">
        <v>119</v>
      </c>
      <c r="C27" s="188">
        <f>0.0012*(C56/1000)</f>
        <v>3.3720000000000001E-4</v>
      </c>
      <c r="D27" s="2"/>
      <c r="E27" s="183" t="s">
        <v>120</v>
      </c>
      <c r="F27" s="184" t="s">
        <v>121</v>
      </c>
      <c r="G27" s="2"/>
      <c r="H27" s="2"/>
      <c r="I27" s="2"/>
      <c r="J27" s="2"/>
      <c r="K27" s="2"/>
      <c r="L27" s="2"/>
    </row>
    <row r="28" spans="1:12" ht="19.5" customHeight="1" x14ac:dyDescent="0.3">
      <c r="A28" s="172"/>
      <c r="B28" s="184"/>
      <c r="C28" s="182"/>
      <c r="D28" s="2"/>
      <c r="E28" s="172"/>
      <c r="F28" s="184"/>
      <c r="G28" s="2"/>
      <c r="H28" s="2"/>
      <c r="I28" s="2"/>
      <c r="J28" s="2"/>
      <c r="K28" s="2"/>
      <c r="L28" s="2"/>
    </row>
    <row r="29" spans="1:12" ht="19.5" customHeight="1" x14ac:dyDescent="0.3">
      <c r="A29" s="172"/>
      <c r="B29" s="184"/>
      <c r="C29" s="181" t="s">
        <v>122</v>
      </c>
      <c r="D29" s="2"/>
      <c r="E29" s="172"/>
      <c r="F29" s="184"/>
      <c r="G29" s="2"/>
      <c r="H29" s="2"/>
      <c r="I29" s="2"/>
      <c r="J29" s="2"/>
      <c r="K29" s="2"/>
      <c r="L29" s="2"/>
    </row>
    <row r="30" spans="1:12" ht="19.5" customHeight="1" x14ac:dyDescent="0.3">
      <c r="A30" s="172"/>
      <c r="B30" s="184" t="s">
        <v>123</v>
      </c>
      <c r="C30" s="182">
        <v>2.673</v>
      </c>
      <c r="D30" s="2"/>
      <c r="E30" s="183">
        <v>58</v>
      </c>
      <c r="F30" s="184" t="s">
        <v>124</v>
      </c>
      <c r="G30" s="2"/>
      <c r="H30" s="2"/>
      <c r="I30" s="2"/>
      <c r="J30" s="2"/>
      <c r="K30" s="2"/>
      <c r="L30" s="2"/>
    </row>
    <row r="31" spans="1:12" ht="19.5" customHeight="1" x14ac:dyDescent="0.3">
      <c r="A31" s="172"/>
      <c r="B31" s="184" t="s">
        <v>125</v>
      </c>
      <c r="C31" s="182">
        <v>2.6789999999999998</v>
      </c>
      <c r="D31" s="2"/>
      <c r="E31" s="183">
        <v>59</v>
      </c>
      <c r="F31" s="184" t="s">
        <v>124</v>
      </c>
      <c r="G31" s="2"/>
      <c r="H31" s="2"/>
      <c r="I31" s="2"/>
      <c r="J31" s="2"/>
      <c r="K31" s="2"/>
      <c r="L31" s="2"/>
    </row>
    <row r="32" spans="1:12" ht="19.5" customHeight="1" x14ac:dyDescent="0.3">
      <c r="A32" s="172"/>
      <c r="B32" s="184" t="s">
        <v>126</v>
      </c>
      <c r="C32" s="182">
        <v>1.4690000000000001</v>
      </c>
      <c r="D32" s="2"/>
      <c r="E32" s="183">
        <v>36</v>
      </c>
      <c r="F32" s="184" t="s">
        <v>114</v>
      </c>
      <c r="G32" s="2"/>
      <c r="H32" s="2"/>
      <c r="I32" s="2"/>
      <c r="J32" s="2"/>
      <c r="K32" s="2"/>
      <c r="L32" s="2"/>
    </row>
    <row r="33" spans="1:12" ht="19.5" customHeight="1" x14ac:dyDescent="0.3">
      <c r="A33" s="172"/>
      <c r="B33" s="184"/>
      <c r="C33" s="189"/>
      <c r="D33" s="2"/>
      <c r="E33" s="172"/>
      <c r="F33" s="184"/>
      <c r="G33" s="2"/>
      <c r="H33" s="2"/>
      <c r="I33" s="2"/>
      <c r="J33" s="2"/>
      <c r="K33" s="2"/>
      <c r="L33" s="2"/>
    </row>
    <row r="34" spans="1:12" ht="19.5" customHeight="1" x14ac:dyDescent="0.3">
      <c r="A34" s="172"/>
      <c r="B34" s="180" t="s">
        <v>46</v>
      </c>
      <c r="C34" s="181" t="s">
        <v>91</v>
      </c>
      <c r="D34" s="2"/>
      <c r="E34" s="172"/>
      <c r="F34" s="2"/>
      <c r="G34" s="2"/>
      <c r="H34" s="2"/>
      <c r="I34" s="2"/>
      <c r="J34" s="2"/>
      <c r="K34" s="2"/>
      <c r="L34" s="2"/>
    </row>
    <row r="35" spans="1:12" ht="19.5" customHeight="1" x14ac:dyDescent="0.3">
      <c r="A35" s="172"/>
      <c r="B35" s="2" t="s">
        <v>127</v>
      </c>
      <c r="C35" s="182">
        <f>0.053*1.2</f>
        <v>6.359999999999999E-2</v>
      </c>
      <c r="D35" s="2"/>
      <c r="E35" s="183" t="s">
        <v>100</v>
      </c>
      <c r="F35" s="2" t="s">
        <v>101</v>
      </c>
      <c r="G35" s="2"/>
      <c r="H35" s="2"/>
      <c r="I35" s="2"/>
      <c r="J35" s="2"/>
      <c r="K35" s="2"/>
      <c r="L35" s="2"/>
    </row>
    <row r="36" spans="1:12" ht="19.5" customHeight="1" x14ac:dyDescent="0.3">
      <c r="A36" s="172"/>
      <c r="B36" s="2" t="s">
        <v>128</v>
      </c>
      <c r="C36" s="182">
        <v>0</v>
      </c>
      <c r="D36" s="2"/>
      <c r="E36" s="183">
        <v>25</v>
      </c>
      <c r="F36" s="2" t="s">
        <v>129</v>
      </c>
      <c r="G36" s="2"/>
      <c r="H36" s="2"/>
      <c r="I36" s="2"/>
      <c r="J36" s="2"/>
      <c r="K36" s="2"/>
      <c r="L36" s="2"/>
    </row>
    <row r="37" spans="1:12" ht="19.5" customHeight="1" x14ac:dyDescent="0.3">
      <c r="A37" s="172"/>
      <c r="B37" s="2" t="s">
        <v>130</v>
      </c>
      <c r="C37" s="182">
        <v>0</v>
      </c>
      <c r="D37" s="2"/>
      <c r="E37" s="183">
        <v>36</v>
      </c>
      <c r="F37" s="2" t="s">
        <v>114</v>
      </c>
      <c r="G37" s="2"/>
      <c r="H37" s="2"/>
      <c r="I37" s="2"/>
      <c r="J37" s="2"/>
      <c r="K37" s="2"/>
      <c r="L37" s="2"/>
    </row>
    <row r="38" spans="1:12" ht="19.5" customHeight="1" x14ac:dyDescent="0.3">
      <c r="A38" s="172"/>
      <c r="B38" s="2" t="s">
        <v>131</v>
      </c>
      <c r="C38" s="182">
        <f>0.053*1.2</f>
        <v>6.359999999999999E-2</v>
      </c>
      <c r="D38" s="2"/>
      <c r="E38" s="183">
        <v>36</v>
      </c>
      <c r="F38" s="2" t="s">
        <v>132</v>
      </c>
      <c r="G38" s="2"/>
      <c r="H38" s="2"/>
      <c r="I38" s="2"/>
      <c r="J38" s="2"/>
      <c r="K38" s="2"/>
      <c r="L38" s="2"/>
    </row>
    <row r="39" spans="1:12" ht="19.5" customHeight="1" x14ac:dyDescent="0.3">
      <c r="A39" s="172"/>
      <c r="B39" s="2" t="s">
        <v>133</v>
      </c>
      <c r="C39" s="182">
        <v>0</v>
      </c>
      <c r="D39" s="2"/>
      <c r="E39" s="183">
        <v>13</v>
      </c>
      <c r="F39" s="2" t="s">
        <v>111</v>
      </c>
      <c r="G39" s="2"/>
      <c r="H39" s="2"/>
      <c r="I39" s="2"/>
      <c r="J39" s="2"/>
      <c r="K39" s="2"/>
      <c r="L39" s="2"/>
    </row>
    <row r="40" spans="1:12" ht="19.5" customHeight="1" x14ac:dyDescent="0.3">
      <c r="A40" s="172"/>
      <c r="B40" s="2" t="s">
        <v>134</v>
      </c>
      <c r="C40" s="182">
        <v>0</v>
      </c>
      <c r="D40" s="2"/>
      <c r="E40" s="183">
        <v>13</v>
      </c>
      <c r="F40" s="2" t="s">
        <v>111</v>
      </c>
      <c r="G40" s="2"/>
      <c r="H40" s="2"/>
      <c r="I40" s="2"/>
      <c r="J40" s="2"/>
      <c r="K40" s="2"/>
      <c r="L40" s="2"/>
    </row>
    <row r="41" spans="1:12" ht="19.5" customHeight="1" x14ac:dyDescent="0.3">
      <c r="A41" s="172"/>
      <c r="B41" s="2"/>
      <c r="C41" s="181" t="s">
        <v>135</v>
      </c>
      <c r="D41" s="2"/>
      <c r="E41" s="172"/>
      <c r="F41" s="2"/>
      <c r="G41" s="2"/>
      <c r="H41" s="2"/>
      <c r="I41" s="2"/>
      <c r="J41" s="2"/>
      <c r="K41" s="2"/>
      <c r="L41" s="2"/>
    </row>
    <row r="42" spans="1:12" ht="19.5" customHeight="1" x14ac:dyDescent="0.3">
      <c r="A42" s="172"/>
      <c r="B42" s="184" t="s">
        <v>136</v>
      </c>
      <c r="C42" s="182">
        <v>0.1</v>
      </c>
      <c r="D42" s="2"/>
      <c r="E42" s="183">
        <v>23</v>
      </c>
      <c r="F42" s="184" t="s">
        <v>137</v>
      </c>
      <c r="G42" s="2"/>
      <c r="H42" s="2"/>
      <c r="I42" s="2"/>
      <c r="J42" s="2"/>
      <c r="K42" s="2"/>
      <c r="L42" s="2"/>
    </row>
    <row r="43" spans="1:12" ht="19.5" customHeight="1" x14ac:dyDescent="0.3">
      <c r="A43" s="172"/>
      <c r="B43" s="184" t="s">
        <v>138</v>
      </c>
      <c r="C43" s="182">
        <v>0.18</v>
      </c>
      <c r="D43" s="2"/>
      <c r="E43" s="183">
        <v>23</v>
      </c>
      <c r="F43" s="184" t="s">
        <v>137</v>
      </c>
      <c r="G43" s="2"/>
      <c r="H43" s="2"/>
      <c r="I43" s="2"/>
      <c r="J43" s="2"/>
      <c r="K43" s="2"/>
      <c r="L43" s="2"/>
    </row>
    <row r="44" spans="1:12" ht="19.5" customHeight="1" x14ac:dyDescent="0.3">
      <c r="A44" s="172"/>
      <c r="B44" s="186"/>
      <c r="C44" s="176"/>
      <c r="D44" s="2"/>
      <c r="E44" s="172"/>
      <c r="F44" s="184"/>
      <c r="G44" s="2"/>
      <c r="H44" s="2"/>
      <c r="I44" s="2"/>
      <c r="J44" s="2"/>
      <c r="K44" s="2"/>
      <c r="L44" s="2"/>
    </row>
    <row r="45" spans="1:12" ht="19.5" customHeight="1" x14ac:dyDescent="0.3">
      <c r="A45" s="172"/>
      <c r="B45" s="180" t="s">
        <v>139</v>
      </c>
      <c r="C45" s="181" t="s">
        <v>91</v>
      </c>
      <c r="D45" s="2"/>
      <c r="E45" s="172"/>
      <c r="F45" s="2"/>
      <c r="G45" s="2"/>
      <c r="H45" s="2"/>
      <c r="I45" s="2"/>
      <c r="J45" s="2"/>
      <c r="K45" s="2"/>
      <c r="L45" s="2"/>
    </row>
    <row r="46" spans="1:12" ht="19.5" customHeight="1" x14ac:dyDescent="0.3">
      <c r="A46" s="172"/>
      <c r="B46" s="2" t="s">
        <v>140</v>
      </c>
      <c r="C46" s="182">
        <f>0.144*1.2</f>
        <v>0.17279999999999998</v>
      </c>
      <c r="D46" s="2"/>
      <c r="E46" s="183" t="s">
        <v>100</v>
      </c>
      <c r="F46" s="2" t="s">
        <v>101</v>
      </c>
      <c r="G46" s="2"/>
      <c r="H46" s="2"/>
      <c r="I46" s="2"/>
      <c r="J46" s="2"/>
      <c r="K46" s="2"/>
      <c r="L46" s="2"/>
    </row>
    <row r="47" spans="1:12" ht="19.5" customHeight="1" x14ac:dyDescent="0.3">
      <c r="A47" s="172"/>
      <c r="B47" s="2"/>
      <c r="C47" s="181" t="s">
        <v>135</v>
      </c>
      <c r="D47" s="2"/>
      <c r="E47" s="172"/>
      <c r="F47" s="2"/>
      <c r="G47" s="2"/>
      <c r="H47" s="2"/>
      <c r="I47" s="2"/>
      <c r="J47" s="2"/>
      <c r="K47" s="2"/>
      <c r="L47" s="2"/>
    </row>
    <row r="48" spans="1:12" ht="19.5" customHeight="1" x14ac:dyDescent="0.3">
      <c r="A48" s="172"/>
      <c r="B48" s="2" t="s">
        <v>51</v>
      </c>
      <c r="C48" s="182">
        <f>0.574*1.2</f>
        <v>0.68879999999999997</v>
      </c>
      <c r="D48" s="2"/>
      <c r="E48" s="183" t="s">
        <v>100</v>
      </c>
      <c r="F48" s="2" t="s">
        <v>101</v>
      </c>
      <c r="G48" s="2"/>
      <c r="H48" s="2"/>
      <c r="I48" s="2"/>
      <c r="J48" s="2"/>
      <c r="K48" s="2"/>
      <c r="L48" s="2"/>
    </row>
    <row r="49" spans="1:12" ht="19.5" customHeight="1" x14ac:dyDescent="0.3">
      <c r="A49" s="172"/>
      <c r="B49" s="184" t="s">
        <v>44</v>
      </c>
      <c r="C49" s="182">
        <v>0.18</v>
      </c>
      <c r="D49" s="2"/>
      <c r="E49" s="183">
        <v>23</v>
      </c>
      <c r="F49" s="2" t="s">
        <v>141</v>
      </c>
      <c r="G49" s="2"/>
      <c r="H49" s="2"/>
      <c r="I49" s="2"/>
      <c r="J49" s="2"/>
      <c r="K49" s="2"/>
      <c r="L49" s="2"/>
    </row>
    <row r="50" spans="1:12" ht="19.5" customHeight="1" x14ac:dyDescent="0.3">
      <c r="A50" s="190" t="s">
        <v>35</v>
      </c>
      <c r="B50" s="184" t="s">
        <v>52</v>
      </c>
      <c r="C50" s="182">
        <v>0.18</v>
      </c>
      <c r="D50" s="2"/>
      <c r="E50" s="183">
        <v>23</v>
      </c>
      <c r="F50" s="184" t="s">
        <v>137</v>
      </c>
      <c r="G50" s="2"/>
      <c r="H50" s="2"/>
      <c r="I50" s="2"/>
      <c r="J50" s="2"/>
      <c r="K50" s="2"/>
      <c r="L50" s="2"/>
    </row>
    <row r="51" spans="1:12" ht="19.5" customHeight="1" x14ac:dyDescent="0.3">
      <c r="A51" s="172"/>
      <c r="B51" s="184"/>
      <c r="C51" s="182"/>
      <c r="D51" s="2"/>
      <c r="E51" s="172"/>
      <c r="F51" s="184"/>
      <c r="G51" s="2"/>
      <c r="H51" s="2"/>
      <c r="I51" s="2"/>
      <c r="J51" s="2"/>
      <c r="K51" s="2"/>
      <c r="L51" s="2"/>
    </row>
    <row r="52" spans="1:12" ht="19.5" customHeight="1" x14ac:dyDescent="0.35">
      <c r="A52" s="172"/>
      <c r="B52" s="50" t="s">
        <v>142</v>
      </c>
      <c r="C52" s="176"/>
      <c r="D52" s="2"/>
      <c r="E52" s="172"/>
      <c r="F52" s="2"/>
      <c r="G52" s="2"/>
      <c r="H52" s="2"/>
      <c r="I52" s="2"/>
      <c r="J52" s="2"/>
      <c r="K52" s="2"/>
      <c r="L52" s="2"/>
    </row>
    <row r="53" spans="1:12" ht="14.7" customHeight="1" x14ac:dyDescent="0.3">
      <c r="A53" s="172"/>
      <c r="B53" s="2"/>
      <c r="C53" s="176"/>
      <c r="D53" s="184" t="s">
        <v>143</v>
      </c>
      <c r="E53" s="172"/>
      <c r="F53" s="2"/>
      <c r="G53" s="2"/>
      <c r="H53" s="2"/>
      <c r="I53" s="2"/>
      <c r="J53" s="2"/>
      <c r="K53" s="2"/>
      <c r="L53" s="2"/>
    </row>
    <row r="54" spans="1:12" ht="14.7" customHeight="1" x14ac:dyDescent="0.3">
      <c r="A54" s="172"/>
      <c r="B54" s="191" t="s">
        <v>144</v>
      </c>
      <c r="C54" s="176"/>
      <c r="D54" s="2"/>
      <c r="E54" s="172"/>
      <c r="F54" s="2"/>
      <c r="G54" s="2"/>
      <c r="H54" s="2"/>
      <c r="I54" s="2"/>
      <c r="J54" s="2"/>
      <c r="K54" s="2"/>
      <c r="L54" s="2"/>
    </row>
    <row r="55" spans="1:12" ht="14.7" customHeight="1" x14ac:dyDescent="0.3">
      <c r="A55" s="172"/>
      <c r="B55" s="180" t="s">
        <v>145</v>
      </c>
      <c r="C55" s="181" t="s">
        <v>146</v>
      </c>
      <c r="D55" s="2"/>
      <c r="E55" s="172"/>
      <c r="F55" s="2"/>
      <c r="G55" s="2"/>
      <c r="H55" s="2"/>
      <c r="I55" s="2"/>
      <c r="J55" s="2"/>
      <c r="K55" s="2"/>
      <c r="L55" s="2"/>
    </row>
    <row r="56" spans="1:12" ht="14.7" customHeight="1" x14ac:dyDescent="0.3">
      <c r="A56" s="172"/>
      <c r="B56" s="2" t="s">
        <v>147</v>
      </c>
      <c r="C56" s="192">
        <v>281</v>
      </c>
      <c r="D56" s="2"/>
      <c r="E56" s="183">
        <v>1</v>
      </c>
      <c r="F56" s="2" t="s">
        <v>148</v>
      </c>
      <c r="G56" s="2"/>
      <c r="H56" s="2"/>
      <c r="I56" s="2"/>
      <c r="J56" s="2"/>
      <c r="K56" s="2"/>
      <c r="L56" s="2"/>
    </row>
    <row r="57" spans="1:12" ht="14.7" customHeight="1" x14ac:dyDescent="0.3">
      <c r="A57" s="172"/>
      <c r="B57" s="2" t="s">
        <v>149</v>
      </c>
      <c r="C57" s="192">
        <v>0</v>
      </c>
      <c r="D57" s="2"/>
      <c r="E57" s="183">
        <v>2</v>
      </c>
      <c r="F57" s="184" t="s">
        <v>150</v>
      </c>
      <c r="G57" s="2"/>
      <c r="H57" s="2"/>
      <c r="I57" s="2"/>
      <c r="J57" s="2"/>
      <c r="K57" s="2"/>
      <c r="L57" s="2"/>
    </row>
    <row r="58" spans="1:12" ht="14.7" customHeight="1" x14ac:dyDescent="0.3">
      <c r="A58" s="172"/>
      <c r="B58" s="184" t="s">
        <v>151</v>
      </c>
      <c r="C58" s="192">
        <f>D58*1.2</f>
        <v>0</v>
      </c>
      <c r="D58" s="193"/>
      <c r="E58" s="183"/>
      <c r="F58" s="184"/>
      <c r="G58" s="2"/>
      <c r="H58" s="2"/>
      <c r="I58" s="2"/>
      <c r="J58" s="2"/>
      <c r="K58" s="2"/>
      <c r="L58" s="2"/>
    </row>
    <row r="59" spans="1:12" ht="14.7" customHeight="1" x14ac:dyDescent="0.3">
      <c r="A59" s="172"/>
      <c r="B59" s="191"/>
      <c r="C59" s="176"/>
      <c r="D59" s="2"/>
      <c r="E59" s="172"/>
      <c r="F59" s="2"/>
      <c r="G59" s="2"/>
      <c r="H59" s="2"/>
      <c r="I59" s="2"/>
      <c r="J59" s="2"/>
      <c r="K59" s="2"/>
      <c r="L59" s="2"/>
    </row>
    <row r="60" spans="1:12" ht="14.7" customHeight="1" x14ac:dyDescent="0.3">
      <c r="A60" s="172"/>
      <c r="B60" s="180" t="s">
        <v>55</v>
      </c>
      <c r="C60" s="182"/>
      <c r="D60" s="2"/>
      <c r="E60" s="172"/>
      <c r="F60" s="2"/>
      <c r="G60" s="2"/>
      <c r="H60" s="2"/>
      <c r="I60" s="2"/>
      <c r="J60" s="2"/>
      <c r="K60" s="2"/>
      <c r="L60" s="2"/>
    </row>
    <row r="61" spans="1:12" ht="14.7" customHeight="1" x14ac:dyDescent="0.3">
      <c r="A61" s="172"/>
      <c r="B61" s="2" t="s">
        <v>152</v>
      </c>
      <c r="C61" s="192">
        <v>267</v>
      </c>
      <c r="D61" s="2"/>
      <c r="E61" s="183" t="s">
        <v>153</v>
      </c>
      <c r="F61" s="2" t="s">
        <v>148</v>
      </c>
      <c r="G61" s="2"/>
      <c r="H61" s="2"/>
      <c r="I61" s="2"/>
      <c r="J61" s="2"/>
      <c r="K61" s="2"/>
      <c r="L61" s="2"/>
    </row>
    <row r="62" spans="1:12" ht="14.7" customHeight="1" x14ac:dyDescent="0.3">
      <c r="A62" s="172"/>
      <c r="B62" s="184" t="s">
        <v>154</v>
      </c>
      <c r="C62" s="192">
        <v>0</v>
      </c>
      <c r="D62" s="2"/>
      <c r="E62" s="183">
        <v>2</v>
      </c>
      <c r="F62" s="184" t="s">
        <v>150</v>
      </c>
      <c r="G62" s="2"/>
      <c r="H62" s="2"/>
      <c r="I62" s="2"/>
      <c r="J62" s="2"/>
      <c r="K62" s="2"/>
      <c r="L62" s="2"/>
    </row>
    <row r="63" spans="1:12" ht="14.7" customHeight="1" x14ac:dyDescent="0.3">
      <c r="A63" s="172"/>
      <c r="B63" s="184" t="s">
        <v>151</v>
      </c>
      <c r="C63" s="192">
        <f>D63*1.2</f>
        <v>0</v>
      </c>
      <c r="D63" s="193"/>
      <c r="E63" s="183"/>
      <c r="F63" s="184"/>
      <c r="G63" s="2"/>
      <c r="H63" s="2"/>
      <c r="I63" s="2"/>
      <c r="J63" s="2"/>
      <c r="K63" s="2"/>
      <c r="L63" s="2"/>
    </row>
    <row r="64" spans="1:12" ht="14.7" customHeight="1" x14ac:dyDescent="0.3">
      <c r="A64" s="172"/>
      <c r="B64" s="2" t="s">
        <v>155</v>
      </c>
      <c r="C64" s="192">
        <v>400</v>
      </c>
      <c r="D64" s="2"/>
      <c r="E64" s="183">
        <v>5</v>
      </c>
      <c r="F64" s="2" t="s">
        <v>156</v>
      </c>
      <c r="G64" s="2"/>
      <c r="H64" s="2"/>
      <c r="I64" s="2"/>
      <c r="J64" s="2"/>
      <c r="K64" s="2"/>
      <c r="L64" s="2"/>
    </row>
    <row r="65" spans="1:12" ht="14.7" customHeight="1" x14ac:dyDescent="0.3">
      <c r="A65" s="172"/>
      <c r="B65" s="2"/>
      <c r="C65" s="192"/>
      <c r="D65" s="2"/>
      <c r="E65" s="172"/>
      <c r="F65" s="2"/>
      <c r="G65" s="2"/>
      <c r="H65" s="2"/>
      <c r="I65" s="2"/>
      <c r="J65" s="2"/>
      <c r="K65" s="2"/>
      <c r="L65" s="2"/>
    </row>
    <row r="66" spans="1:12" ht="14.7" customHeight="1" x14ac:dyDescent="0.3">
      <c r="A66" s="172"/>
      <c r="B66" s="180" t="s">
        <v>56</v>
      </c>
      <c r="C66" s="192"/>
      <c r="D66" s="2"/>
      <c r="E66" s="172"/>
      <c r="F66" s="2"/>
      <c r="G66" s="2"/>
      <c r="H66" s="2"/>
      <c r="I66" s="2"/>
      <c r="J66" s="2"/>
      <c r="K66" s="2"/>
      <c r="L66" s="2"/>
    </row>
    <row r="67" spans="1:12" ht="14.7" customHeight="1" x14ac:dyDescent="0.3">
      <c r="A67" s="172"/>
      <c r="B67" s="2" t="s">
        <v>157</v>
      </c>
      <c r="C67" s="192">
        <f>72*1.2</f>
        <v>86.399999999999991</v>
      </c>
      <c r="D67" s="2"/>
      <c r="E67" s="183">
        <v>63</v>
      </c>
      <c r="F67" s="2" t="s">
        <v>158</v>
      </c>
      <c r="G67" s="2"/>
      <c r="H67" s="2"/>
      <c r="I67" s="2"/>
      <c r="J67" s="2"/>
      <c r="K67" s="2"/>
      <c r="L67" s="2"/>
    </row>
    <row r="68" spans="1:12" ht="14.7" customHeight="1" x14ac:dyDescent="0.3">
      <c r="A68" s="172"/>
      <c r="B68" s="2" t="s">
        <v>159</v>
      </c>
      <c r="C68" s="192">
        <v>0</v>
      </c>
      <c r="D68" s="2"/>
      <c r="E68" s="183" t="s">
        <v>160</v>
      </c>
      <c r="F68" s="2" t="s">
        <v>161</v>
      </c>
      <c r="G68" s="2"/>
      <c r="H68" s="2"/>
      <c r="I68" s="2"/>
      <c r="J68" s="2"/>
      <c r="K68" s="2"/>
      <c r="L68" s="2"/>
    </row>
    <row r="69" spans="1:12" ht="14.7" customHeight="1" x14ac:dyDescent="0.3">
      <c r="A69" s="172"/>
      <c r="B69" s="184" t="s">
        <v>151</v>
      </c>
      <c r="C69" s="192">
        <f>D69*1.2</f>
        <v>0</v>
      </c>
      <c r="D69" s="193"/>
      <c r="E69" s="183"/>
      <c r="F69" s="2"/>
      <c r="G69" s="2"/>
      <c r="H69" s="2"/>
      <c r="I69" s="2"/>
      <c r="J69" s="2"/>
      <c r="K69" s="2"/>
      <c r="L69" s="2"/>
    </row>
    <row r="70" spans="1:12" ht="14.7" customHeight="1" x14ac:dyDescent="0.3">
      <c r="A70" s="172"/>
      <c r="B70" s="2" t="s">
        <v>162</v>
      </c>
      <c r="C70" s="192">
        <f>C56</f>
        <v>281</v>
      </c>
      <c r="D70" s="2"/>
      <c r="E70" s="183" t="s">
        <v>120</v>
      </c>
      <c r="F70" s="2" t="s">
        <v>148</v>
      </c>
      <c r="G70" s="2"/>
      <c r="H70" s="2"/>
      <c r="I70" s="2"/>
      <c r="J70" s="2"/>
      <c r="K70" s="2"/>
      <c r="L70" s="2"/>
    </row>
    <row r="71" spans="1:12" ht="14.7" customHeight="1" x14ac:dyDescent="0.3">
      <c r="A71" s="172"/>
      <c r="B71" s="2"/>
      <c r="C71" s="192"/>
      <c r="D71" s="2"/>
      <c r="E71" s="183"/>
      <c r="F71" s="2"/>
      <c r="G71" s="2"/>
      <c r="H71" s="2"/>
      <c r="I71" s="2"/>
      <c r="J71" s="2"/>
      <c r="K71" s="2"/>
      <c r="L71" s="2"/>
    </row>
    <row r="72" spans="1:12" ht="14.7" customHeight="1" x14ac:dyDescent="0.3">
      <c r="A72" s="172"/>
      <c r="B72" s="180" t="s">
        <v>163</v>
      </c>
      <c r="C72" s="181" t="s">
        <v>164</v>
      </c>
      <c r="D72" s="2"/>
      <c r="E72" s="183"/>
      <c r="F72" s="2"/>
      <c r="G72" s="2"/>
      <c r="H72" s="2"/>
      <c r="I72" s="2"/>
      <c r="J72" s="2"/>
      <c r="K72" s="2"/>
      <c r="L72" s="2"/>
    </row>
    <row r="73" spans="1:12" ht="14.7" customHeight="1" x14ac:dyDescent="0.3">
      <c r="A73" s="172"/>
      <c r="B73" s="2" t="s">
        <v>165</v>
      </c>
      <c r="C73" s="192">
        <v>2</v>
      </c>
      <c r="D73" s="2"/>
      <c r="E73" s="183">
        <v>65</v>
      </c>
      <c r="F73" s="2" t="s">
        <v>166</v>
      </c>
      <c r="G73" s="2"/>
      <c r="H73" s="2"/>
      <c r="I73" s="2"/>
      <c r="J73" s="2"/>
      <c r="K73" s="2"/>
      <c r="L73" s="2"/>
    </row>
    <row r="74" spans="1:12" ht="14.7" customHeight="1" x14ac:dyDescent="0.3">
      <c r="A74" s="172"/>
      <c r="B74" s="2" t="s">
        <v>167</v>
      </c>
      <c r="C74" s="192">
        <v>1</v>
      </c>
      <c r="D74" s="2"/>
      <c r="E74" s="183">
        <v>66</v>
      </c>
      <c r="F74" s="2" t="s">
        <v>166</v>
      </c>
      <c r="G74" s="2"/>
      <c r="H74" s="2"/>
      <c r="I74" s="2"/>
      <c r="J74" s="2"/>
      <c r="K74" s="2"/>
      <c r="L74" s="2"/>
    </row>
    <row r="75" spans="1:12" ht="14.7" customHeight="1" x14ac:dyDescent="0.3">
      <c r="A75" s="172"/>
      <c r="B75" s="2"/>
      <c r="C75" s="181" t="s">
        <v>168</v>
      </c>
      <c r="D75" s="2"/>
      <c r="E75" s="183"/>
      <c r="F75" s="2"/>
      <c r="G75" s="2"/>
      <c r="H75" s="2"/>
      <c r="I75" s="2"/>
      <c r="J75" s="2"/>
      <c r="K75" s="2"/>
      <c r="L75" s="2"/>
    </row>
    <row r="76" spans="1:12" ht="14.7" customHeight="1" x14ac:dyDescent="0.3">
      <c r="A76" s="172"/>
      <c r="B76" s="2" t="s">
        <v>169</v>
      </c>
      <c r="C76" s="194">
        <v>3.5E-4</v>
      </c>
      <c r="D76" s="2"/>
      <c r="E76" s="183">
        <v>66</v>
      </c>
      <c r="F76" s="2" t="s">
        <v>170</v>
      </c>
      <c r="G76" s="2"/>
      <c r="H76" s="2"/>
      <c r="I76" s="2"/>
      <c r="J76" s="2"/>
      <c r="K76" s="2"/>
      <c r="L76" s="2"/>
    </row>
    <row r="77" spans="1:12" ht="14.7" customHeight="1" x14ac:dyDescent="0.3">
      <c r="A77" s="172"/>
      <c r="B77" s="180"/>
      <c r="C77" s="192"/>
      <c r="D77" s="2"/>
      <c r="E77" s="183"/>
      <c r="F77" s="2"/>
      <c r="G77" s="2"/>
      <c r="H77" s="2"/>
      <c r="I77" s="2"/>
      <c r="J77" s="2"/>
      <c r="K77" s="2"/>
      <c r="L77" s="2"/>
    </row>
    <row r="78" spans="1:12" ht="14.7" customHeight="1" x14ac:dyDescent="0.3">
      <c r="A78" s="172"/>
      <c r="B78" s="180" t="s">
        <v>171</v>
      </c>
      <c r="C78" s="181" t="s">
        <v>172</v>
      </c>
      <c r="D78" s="2"/>
      <c r="E78" s="183"/>
      <c r="F78" s="2"/>
      <c r="G78" s="2"/>
      <c r="H78" s="2"/>
      <c r="I78" s="2"/>
      <c r="J78" s="2"/>
      <c r="K78" s="2"/>
      <c r="L78" s="2"/>
    </row>
    <row r="79" spans="1:12" ht="14.7" customHeight="1" x14ac:dyDescent="0.3">
      <c r="A79" s="172"/>
      <c r="B79" s="2" t="s">
        <v>173</v>
      </c>
      <c r="C79" s="182">
        <v>0.25800000000000001</v>
      </c>
      <c r="D79" s="2"/>
      <c r="E79" s="183">
        <v>54</v>
      </c>
      <c r="F79" s="2" t="s">
        <v>174</v>
      </c>
      <c r="G79" s="2"/>
      <c r="H79" s="2"/>
      <c r="I79" s="2"/>
      <c r="J79" s="2"/>
      <c r="K79" s="2"/>
      <c r="L79" s="2"/>
    </row>
    <row r="80" spans="1:12" ht="14.7" customHeight="1" x14ac:dyDescent="0.3">
      <c r="A80" s="172"/>
      <c r="B80" s="2" t="s">
        <v>175</v>
      </c>
      <c r="C80" s="182">
        <v>0.17899999999999999</v>
      </c>
      <c r="D80" s="2"/>
      <c r="E80" s="183">
        <v>54</v>
      </c>
      <c r="F80" s="2" t="s">
        <v>174</v>
      </c>
      <c r="G80" s="2"/>
      <c r="H80" s="2"/>
      <c r="I80" s="2"/>
      <c r="J80" s="2"/>
      <c r="K80" s="2"/>
      <c r="L80" s="2"/>
    </row>
    <row r="81" spans="1:12" ht="14.7" customHeight="1" x14ac:dyDescent="0.3">
      <c r="A81" s="172"/>
      <c r="B81" s="2"/>
      <c r="C81" s="181" t="s">
        <v>176</v>
      </c>
      <c r="D81" s="2"/>
      <c r="E81" s="172"/>
      <c r="F81" s="2"/>
      <c r="G81" s="2"/>
      <c r="H81" s="2"/>
      <c r="I81" s="2"/>
      <c r="J81" s="2"/>
      <c r="K81" s="2"/>
      <c r="L81" s="2"/>
    </row>
    <row r="82" spans="1:12" ht="14.7" customHeight="1" x14ac:dyDescent="0.3">
      <c r="A82" s="172"/>
      <c r="B82" s="2" t="s">
        <v>173</v>
      </c>
      <c r="C82" s="194">
        <f>0.31/1000</f>
        <v>3.1E-4</v>
      </c>
      <c r="D82" s="2"/>
      <c r="E82" s="183">
        <v>54</v>
      </c>
      <c r="F82" s="2" t="s">
        <v>174</v>
      </c>
      <c r="G82" s="2"/>
      <c r="H82" s="2"/>
      <c r="I82" s="2"/>
      <c r="J82" s="2"/>
      <c r="K82" s="2"/>
      <c r="L82" s="2"/>
    </row>
    <row r="83" spans="1:12" ht="14.7" customHeight="1" x14ac:dyDescent="0.3">
      <c r="A83" s="172"/>
      <c r="B83" s="2" t="s">
        <v>175</v>
      </c>
      <c r="C83" s="194">
        <f>0.61/1000</f>
        <v>6.0999999999999997E-4</v>
      </c>
      <c r="D83" s="2"/>
      <c r="E83" s="183">
        <v>54</v>
      </c>
      <c r="F83" s="2" t="s">
        <v>174</v>
      </c>
      <c r="G83" s="2"/>
      <c r="H83" s="2"/>
      <c r="I83" s="2"/>
      <c r="J83" s="2"/>
      <c r="K83" s="2"/>
      <c r="L83" s="2"/>
    </row>
    <row r="84" spans="1:12" ht="14.7" customHeight="1" x14ac:dyDescent="0.3">
      <c r="A84" s="172"/>
      <c r="B84" s="180"/>
      <c r="C84" s="192"/>
      <c r="D84" s="2"/>
      <c r="E84" s="172"/>
      <c r="F84" s="2"/>
      <c r="G84" s="2"/>
      <c r="H84" s="2"/>
      <c r="I84" s="2"/>
      <c r="J84" s="2"/>
      <c r="K84" s="2"/>
      <c r="L84" s="2"/>
    </row>
    <row r="85" spans="1:12" ht="15.6" customHeight="1" x14ac:dyDescent="0.3">
      <c r="A85" s="172"/>
      <c r="B85" s="191" t="s">
        <v>177</v>
      </c>
      <c r="C85" s="181" t="s">
        <v>178</v>
      </c>
      <c r="D85" s="2"/>
      <c r="E85" s="172"/>
      <c r="F85" s="2"/>
      <c r="G85" s="2"/>
      <c r="H85" s="2"/>
      <c r="I85" s="2"/>
      <c r="J85" s="2"/>
      <c r="K85" s="2"/>
      <c r="L85" s="2"/>
    </row>
    <row r="86" spans="1:12" ht="15.6" customHeight="1" x14ac:dyDescent="0.3">
      <c r="A86" s="172"/>
      <c r="B86" s="2" t="s">
        <v>179</v>
      </c>
      <c r="C86" s="182">
        <v>0.41</v>
      </c>
      <c r="D86" s="2"/>
      <c r="E86" s="183">
        <v>13</v>
      </c>
      <c r="F86" s="2" t="s">
        <v>111</v>
      </c>
      <c r="G86" s="2"/>
      <c r="H86" s="2"/>
      <c r="I86" s="2"/>
      <c r="J86" s="2"/>
      <c r="K86" s="2"/>
      <c r="L86" s="2"/>
    </row>
    <row r="87" spans="1:12" ht="15.6" customHeight="1" x14ac:dyDescent="0.3">
      <c r="A87" s="172"/>
      <c r="B87" s="2" t="s">
        <v>68</v>
      </c>
      <c r="C87" s="182">
        <v>0.41099999999999998</v>
      </c>
      <c r="D87" s="2"/>
      <c r="E87" s="183">
        <v>13</v>
      </c>
      <c r="F87" s="2" t="s">
        <v>111</v>
      </c>
      <c r="G87" s="2"/>
      <c r="H87" s="2"/>
      <c r="I87" s="2"/>
      <c r="J87" s="2"/>
      <c r="K87" s="2"/>
      <c r="L87" s="2"/>
    </row>
    <row r="88" spans="1:12" ht="15.6" customHeight="1" x14ac:dyDescent="0.3">
      <c r="A88" s="172"/>
      <c r="B88" s="2" t="s">
        <v>33</v>
      </c>
      <c r="C88" s="182">
        <v>6.9000000000000006E-2</v>
      </c>
      <c r="D88" s="2"/>
      <c r="E88" s="183">
        <v>13</v>
      </c>
      <c r="F88" s="2" t="s">
        <v>111</v>
      </c>
      <c r="G88" s="2"/>
      <c r="H88" s="2"/>
      <c r="I88" s="2"/>
      <c r="J88" s="2"/>
      <c r="K88" s="2"/>
      <c r="L88" s="2"/>
    </row>
    <row r="89" spans="1:12" ht="15.6" customHeight="1" x14ac:dyDescent="0.3">
      <c r="A89" s="172"/>
      <c r="B89" s="2" t="s">
        <v>69</v>
      </c>
      <c r="C89" s="182">
        <v>0.06</v>
      </c>
      <c r="D89" s="2"/>
      <c r="E89" s="183">
        <v>13</v>
      </c>
      <c r="F89" s="2" t="s">
        <v>111</v>
      </c>
      <c r="G89" s="2"/>
      <c r="H89" s="2"/>
      <c r="I89" s="2"/>
      <c r="J89" s="2"/>
      <c r="K89" s="2"/>
      <c r="L89" s="2"/>
    </row>
    <row r="90" spans="1:12" ht="15.6" customHeight="1" x14ac:dyDescent="0.3">
      <c r="A90" s="172"/>
      <c r="B90" s="2" t="s">
        <v>70</v>
      </c>
      <c r="C90" s="182">
        <v>0.56999999999999995</v>
      </c>
      <c r="D90" s="2"/>
      <c r="E90" s="183">
        <v>13</v>
      </c>
      <c r="F90" s="2" t="s">
        <v>111</v>
      </c>
      <c r="G90" s="2"/>
      <c r="H90" s="2"/>
      <c r="I90" s="2"/>
      <c r="J90" s="2"/>
      <c r="K90" s="2"/>
      <c r="L90" s="2"/>
    </row>
    <row r="91" spans="1:12" ht="15.6" customHeight="1" x14ac:dyDescent="0.3">
      <c r="A91" s="172"/>
      <c r="B91" s="2" t="s">
        <v>71</v>
      </c>
      <c r="C91" s="182">
        <v>0.13</v>
      </c>
      <c r="D91" s="2"/>
      <c r="E91" s="183">
        <v>13</v>
      </c>
      <c r="F91" s="2" t="s">
        <v>111</v>
      </c>
      <c r="G91" s="2"/>
      <c r="H91" s="2"/>
      <c r="I91" s="2"/>
      <c r="J91" s="2"/>
      <c r="K91" s="2"/>
      <c r="L91" s="2"/>
    </row>
    <row r="92" spans="1:12" ht="15.6" customHeight="1" x14ac:dyDescent="0.3">
      <c r="A92" s="172"/>
      <c r="B92" s="2" t="s">
        <v>72</v>
      </c>
      <c r="C92" s="182">
        <v>7.0000000000000007E-2</v>
      </c>
      <c r="D92" s="2"/>
      <c r="E92" s="183">
        <v>13</v>
      </c>
      <c r="F92" s="2" t="s">
        <v>111</v>
      </c>
      <c r="G92" s="2"/>
      <c r="H92" s="2"/>
      <c r="I92" s="2"/>
      <c r="J92" s="2"/>
      <c r="K92" s="2"/>
      <c r="L92" s="2"/>
    </row>
    <row r="93" spans="1:12" ht="15.6" customHeight="1" x14ac:dyDescent="0.3">
      <c r="A93" s="172"/>
      <c r="B93" s="2" t="s">
        <v>73</v>
      </c>
      <c r="C93" s="182">
        <v>1.05</v>
      </c>
      <c r="D93" s="2"/>
      <c r="E93" s="183">
        <v>13</v>
      </c>
      <c r="F93" s="2" t="s">
        <v>111</v>
      </c>
      <c r="G93" s="2"/>
      <c r="H93" s="2"/>
      <c r="I93" s="2"/>
      <c r="J93" s="2"/>
      <c r="K93" s="2"/>
      <c r="L93" s="2"/>
    </row>
    <row r="94" spans="1:12" ht="15.6" customHeight="1" x14ac:dyDescent="0.3">
      <c r="A94" s="172"/>
      <c r="B94" s="2" t="s">
        <v>180</v>
      </c>
      <c r="C94" s="182">
        <v>0.72</v>
      </c>
      <c r="D94" s="2"/>
      <c r="E94" s="183">
        <v>13</v>
      </c>
      <c r="F94" s="2" t="s">
        <v>111</v>
      </c>
      <c r="G94" s="2"/>
      <c r="H94" s="2"/>
      <c r="I94" s="2"/>
      <c r="J94" s="2"/>
      <c r="K94" s="2"/>
      <c r="L94" s="2"/>
    </row>
    <row r="95" spans="1:12" ht="15.6" customHeight="1" x14ac:dyDescent="0.3">
      <c r="A95" s="172"/>
      <c r="B95" s="2" t="s">
        <v>75</v>
      </c>
      <c r="C95" s="182">
        <v>1.41</v>
      </c>
      <c r="D95" s="2"/>
      <c r="E95" s="183">
        <v>13</v>
      </c>
      <c r="F95" s="2" t="s">
        <v>111</v>
      </c>
      <c r="G95" s="2"/>
      <c r="H95" s="2"/>
      <c r="I95" s="2"/>
      <c r="J95" s="2"/>
      <c r="K95" s="2"/>
      <c r="L95" s="2"/>
    </row>
    <row r="96" spans="1:12" ht="15.6" customHeight="1" x14ac:dyDescent="0.3">
      <c r="A96" s="172"/>
      <c r="B96" s="2"/>
      <c r="C96" s="176"/>
      <c r="D96" s="2"/>
      <c r="E96" s="172"/>
      <c r="F96" s="2"/>
      <c r="G96" s="2"/>
      <c r="H96" s="2"/>
      <c r="I96" s="2"/>
      <c r="J96" s="2"/>
      <c r="K96" s="2"/>
      <c r="L96" s="2"/>
    </row>
    <row r="97" spans="1:12" ht="15.6" customHeight="1" x14ac:dyDescent="0.3">
      <c r="A97" s="172"/>
      <c r="B97" s="2"/>
      <c r="C97" s="176"/>
      <c r="D97" s="2"/>
      <c r="E97" s="172"/>
      <c r="F97" s="2"/>
      <c r="G97" s="2"/>
      <c r="H97" s="2"/>
      <c r="I97" s="2"/>
      <c r="J97" s="2"/>
      <c r="K97" s="2"/>
      <c r="L97" s="2"/>
    </row>
    <row r="98" spans="1:12" ht="19.5" customHeight="1" x14ac:dyDescent="0.3">
      <c r="A98" s="172"/>
      <c r="B98" s="191" t="s">
        <v>181</v>
      </c>
      <c r="C98" s="176"/>
      <c r="D98" s="2"/>
      <c r="E98" s="172"/>
      <c r="F98" s="2"/>
      <c r="G98" s="2"/>
      <c r="H98" s="2"/>
      <c r="I98" s="2"/>
      <c r="J98" s="2"/>
      <c r="K98" s="2"/>
      <c r="L98" s="2"/>
    </row>
    <row r="99" spans="1:12" ht="19.5" customHeight="1" x14ac:dyDescent="0.3">
      <c r="A99" s="172"/>
      <c r="B99" s="2"/>
      <c r="C99" s="181" t="s">
        <v>182</v>
      </c>
      <c r="D99" s="2"/>
      <c r="E99" s="172"/>
      <c r="F99" s="2"/>
      <c r="G99" s="2"/>
      <c r="H99" s="2"/>
      <c r="I99" s="2"/>
      <c r="J99" s="2"/>
      <c r="K99" s="2"/>
      <c r="L99" s="2"/>
    </row>
    <row r="100" spans="1:12" ht="19.5" customHeight="1" x14ac:dyDescent="0.3">
      <c r="A100" s="172"/>
      <c r="B100" s="2" t="s">
        <v>183</v>
      </c>
      <c r="C100" s="192">
        <v>60</v>
      </c>
      <c r="D100" s="2"/>
      <c r="E100" s="183">
        <v>13</v>
      </c>
      <c r="F100" s="2" t="s">
        <v>111</v>
      </c>
      <c r="G100" s="2"/>
      <c r="H100" s="2"/>
      <c r="I100" s="2"/>
      <c r="J100" s="2"/>
      <c r="K100" s="2"/>
      <c r="L100" s="2"/>
    </row>
    <row r="101" spans="1:12" ht="19.5" customHeight="1" x14ac:dyDescent="0.3">
      <c r="A101" s="172"/>
      <c r="B101" s="2" t="s">
        <v>184</v>
      </c>
      <c r="C101" s="192">
        <v>350</v>
      </c>
      <c r="D101" s="2"/>
      <c r="E101" s="183">
        <v>13</v>
      </c>
      <c r="F101" s="2" t="s">
        <v>111</v>
      </c>
      <c r="G101" s="2"/>
      <c r="H101" s="2"/>
      <c r="I101" s="2"/>
      <c r="J101" s="2"/>
      <c r="K101" s="2"/>
      <c r="L101" s="2"/>
    </row>
    <row r="102" spans="1:12" ht="19.5" customHeight="1" x14ac:dyDescent="0.3">
      <c r="A102" s="172"/>
      <c r="B102" s="2" t="s">
        <v>185</v>
      </c>
      <c r="C102" s="192">
        <v>510</v>
      </c>
      <c r="D102" s="2"/>
      <c r="E102" s="183">
        <v>13</v>
      </c>
      <c r="F102" s="2" t="s">
        <v>111</v>
      </c>
      <c r="G102" s="2"/>
      <c r="H102" s="2"/>
      <c r="I102" s="2"/>
      <c r="J102" s="2"/>
      <c r="K102" s="2"/>
      <c r="L102" s="2"/>
    </row>
    <row r="103" spans="1:12" ht="19.5" customHeight="1" x14ac:dyDescent="0.3">
      <c r="A103" s="172"/>
      <c r="B103" s="2" t="s">
        <v>186</v>
      </c>
      <c r="C103" s="192">
        <v>100</v>
      </c>
      <c r="D103" s="2"/>
      <c r="E103" s="183">
        <v>13</v>
      </c>
      <c r="F103" s="2" t="s">
        <v>111</v>
      </c>
      <c r="G103" s="2"/>
      <c r="H103" s="2"/>
      <c r="I103" s="2"/>
      <c r="J103" s="2"/>
      <c r="K103" s="2"/>
      <c r="L103" s="2"/>
    </row>
    <row r="104" spans="1:12" ht="19.5" customHeight="1" x14ac:dyDescent="0.3">
      <c r="A104" s="172"/>
      <c r="B104" s="2" t="s">
        <v>187</v>
      </c>
      <c r="C104" s="192">
        <v>199.8</v>
      </c>
      <c r="D104" s="2"/>
      <c r="E104" s="183">
        <v>46</v>
      </c>
      <c r="F104" s="2" t="s">
        <v>188</v>
      </c>
      <c r="G104" s="2"/>
      <c r="H104" s="2"/>
      <c r="I104" s="2"/>
      <c r="J104" s="2"/>
      <c r="K104" s="2"/>
      <c r="L104" s="2"/>
    </row>
    <row r="105" spans="1:12" ht="19.5" customHeight="1" x14ac:dyDescent="0.3">
      <c r="A105" s="172"/>
      <c r="B105" s="184" t="s">
        <v>189</v>
      </c>
      <c r="C105" s="192">
        <v>410</v>
      </c>
      <c r="D105" s="2"/>
      <c r="E105" s="183">
        <v>46</v>
      </c>
      <c r="F105" s="2" t="s">
        <v>188</v>
      </c>
      <c r="G105" s="2"/>
      <c r="H105" s="2"/>
      <c r="I105" s="2"/>
      <c r="J105" s="2"/>
      <c r="K105" s="2"/>
      <c r="L105" s="2"/>
    </row>
    <row r="106" spans="1:12" ht="19.5" customHeight="1" x14ac:dyDescent="0.3">
      <c r="A106" s="172"/>
      <c r="B106" s="184" t="s">
        <v>190</v>
      </c>
      <c r="C106" s="192">
        <v>77.8</v>
      </c>
      <c r="D106" s="2"/>
      <c r="E106" s="183">
        <v>46</v>
      </c>
      <c r="F106" s="2" t="s">
        <v>188</v>
      </c>
      <c r="G106" s="2"/>
      <c r="H106" s="2"/>
      <c r="I106" s="2"/>
      <c r="J106" s="2"/>
      <c r="K106" s="2"/>
      <c r="L106" s="2"/>
    </row>
    <row r="107" spans="1:12" ht="19.5" customHeight="1" x14ac:dyDescent="0.3">
      <c r="A107" s="172"/>
      <c r="B107" s="184"/>
      <c r="C107" s="192"/>
      <c r="D107" s="2"/>
      <c r="E107" s="172"/>
      <c r="F107" s="2"/>
      <c r="G107" s="2"/>
      <c r="H107" s="2"/>
      <c r="I107" s="2"/>
      <c r="J107" s="2"/>
      <c r="K107" s="2"/>
      <c r="L107" s="2"/>
    </row>
    <row r="108" spans="1:12" ht="19.5" customHeight="1" x14ac:dyDescent="0.3">
      <c r="A108" s="172"/>
      <c r="B108" s="184" t="s">
        <v>191</v>
      </c>
      <c r="C108" s="192">
        <v>34</v>
      </c>
      <c r="D108" s="2"/>
      <c r="E108" s="183">
        <v>46</v>
      </c>
      <c r="F108" s="2" t="s">
        <v>188</v>
      </c>
      <c r="G108" s="2"/>
      <c r="H108" s="2"/>
      <c r="I108" s="2"/>
      <c r="J108" s="2"/>
      <c r="K108" s="2"/>
      <c r="L108" s="2"/>
    </row>
    <row r="109" spans="1:12" ht="19.5" customHeight="1" x14ac:dyDescent="0.3">
      <c r="A109" s="172"/>
      <c r="B109" s="184" t="s">
        <v>192</v>
      </c>
      <c r="C109" s="192">
        <v>9</v>
      </c>
      <c r="D109" s="2"/>
      <c r="E109" s="183">
        <v>46</v>
      </c>
      <c r="F109" s="2" t="s">
        <v>188</v>
      </c>
      <c r="G109" s="2"/>
      <c r="H109" s="2"/>
      <c r="I109" s="2"/>
      <c r="J109" s="2"/>
      <c r="K109" s="2"/>
      <c r="L109" s="2"/>
    </row>
    <row r="110" spans="1:12" ht="19.5" customHeight="1" x14ac:dyDescent="0.3">
      <c r="A110" s="172"/>
      <c r="B110" s="184" t="s">
        <v>193</v>
      </c>
      <c r="C110" s="192">
        <v>218</v>
      </c>
      <c r="D110" s="2"/>
      <c r="E110" s="183">
        <v>46</v>
      </c>
      <c r="F110" s="2" t="s">
        <v>188</v>
      </c>
      <c r="G110" s="2"/>
      <c r="H110" s="2"/>
      <c r="I110" s="2"/>
      <c r="J110" s="2"/>
      <c r="K110" s="2"/>
      <c r="L110" s="2"/>
    </row>
    <row r="111" spans="1:12" ht="19.5" customHeight="1" x14ac:dyDescent="0.3">
      <c r="A111" s="172"/>
      <c r="B111" s="184" t="s">
        <v>194</v>
      </c>
      <c r="C111" s="192">
        <v>254</v>
      </c>
      <c r="D111" s="2"/>
      <c r="E111" s="183">
        <v>46</v>
      </c>
      <c r="F111" s="2" t="s">
        <v>188</v>
      </c>
      <c r="G111" s="2"/>
      <c r="H111" s="2"/>
      <c r="I111" s="2"/>
      <c r="J111" s="2"/>
      <c r="K111" s="2"/>
      <c r="L111" s="2"/>
    </row>
    <row r="112" spans="1:12" ht="19.5" customHeight="1" x14ac:dyDescent="0.3">
      <c r="A112" s="172"/>
      <c r="B112" s="184" t="s">
        <v>195</v>
      </c>
      <c r="C112" s="192">
        <v>0.90500000000000003</v>
      </c>
      <c r="D112" s="2"/>
      <c r="E112" s="183">
        <v>13</v>
      </c>
      <c r="F112" s="2" t="s">
        <v>111</v>
      </c>
      <c r="G112" s="2"/>
      <c r="H112" s="2"/>
      <c r="I112" s="2"/>
      <c r="J112" s="2"/>
      <c r="K112" s="2"/>
      <c r="L112" s="2"/>
    </row>
    <row r="113" spans="1:12" ht="19.5" customHeight="1" x14ac:dyDescent="0.3">
      <c r="A113" s="172"/>
      <c r="B113" s="2"/>
      <c r="C113" s="181" t="s">
        <v>196</v>
      </c>
      <c r="D113" s="2"/>
      <c r="E113" s="172"/>
      <c r="F113" s="2"/>
      <c r="G113" s="2"/>
      <c r="H113" s="2"/>
      <c r="I113" s="2"/>
      <c r="J113" s="2"/>
      <c r="K113" s="2"/>
      <c r="L113" s="2"/>
    </row>
    <row r="114" spans="1:12" ht="19.5" customHeight="1" x14ac:dyDescent="0.3">
      <c r="A114" s="172"/>
      <c r="B114" s="2"/>
      <c r="C114" s="192"/>
      <c r="D114" s="2"/>
      <c r="E114" s="172"/>
      <c r="F114" s="2"/>
      <c r="G114" s="2"/>
      <c r="H114" s="2"/>
      <c r="I114" s="2"/>
      <c r="J114" s="2"/>
      <c r="K114" s="2"/>
      <c r="L114" s="2"/>
    </row>
    <row r="115" spans="1:12" ht="19.5" customHeight="1" x14ac:dyDescent="0.3">
      <c r="A115" s="172"/>
      <c r="B115" s="2" t="s">
        <v>197</v>
      </c>
      <c r="C115" s="182">
        <v>0.08</v>
      </c>
      <c r="D115" s="2"/>
      <c r="E115" s="183">
        <v>61</v>
      </c>
      <c r="F115" s="2" t="s">
        <v>198</v>
      </c>
      <c r="G115" s="2"/>
      <c r="H115" s="2"/>
      <c r="I115" s="2"/>
      <c r="J115" s="2"/>
      <c r="K115" s="2"/>
      <c r="L115" s="2"/>
    </row>
    <row r="116" spans="1:12" ht="19.5" customHeight="1" x14ac:dyDescent="0.3">
      <c r="A116" s="172"/>
      <c r="B116" s="2" t="s">
        <v>199</v>
      </c>
      <c r="C116" s="182">
        <v>1.2</v>
      </c>
      <c r="D116" s="2"/>
      <c r="E116" s="183">
        <v>60</v>
      </c>
      <c r="F116" s="2" t="s">
        <v>200</v>
      </c>
      <c r="G116" s="2"/>
      <c r="H116" s="2"/>
      <c r="I116" s="2"/>
      <c r="J116" s="2"/>
      <c r="K116" s="2"/>
      <c r="L116" s="2"/>
    </row>
    <row r="117" spans="1:12" ht="19.5" customHeight="1" x14ac:dyDescent="0.3">
      <c r="A117" s="172"/>
      <c r="B117" s="2"/>
      <c r="C117" s="176"/>
      <c r="D117" s="2"/>
      <c r="E117" s="172"/>
      <c r="F117" s="2"/>
      <c r="G117" s="2"/>
      <c r="H117" s="2"/>
      <c r="I117" s="2"/>
      <c r="J117" s="2"/>
      <c r="K117" s="2"/>
      <c r="L117" s="2"/>
    </row>
    <row r="118" spans="1:12" ht="19.5" customHeight="1" x14ac:dyDescent="0.3">
      <c r="A118" s="172"/>
      <c r="B118" s="2"/>
      <c r="C118" s="181" t="s">
        <v>201</v>
      </c>
      <c r="D118" s="2"/>
      <c r="E118" s="172"/>
      <c r="F118" s="2"/>
      <c r="G118" s="2"/>
      <c r="H118" s="2"/>
      <c r="I118" s="2"/>
      <c r="J118" s="2"/>
      <c r="K118" s="2"/>
      <c r="L118" s="2"/>
    </row>
    <row r="119" spans="1:12" ht="19.5" customHeight="1" x14ac:dyDescent="0.3">
      <c r="A119" s="172"/>
      <c r="B119" s="2" t="s">
        <v>202</v>
      </c>
      <c r="C119" s="182">
        <v>0.1</v>
      </c>
      <c r="D119" s="2"/>
      <c r="E119" s="183">
        <v>1</v>
      </c>
      <c r="F119" s="2" t="s">
        <v>203</v>
      </c>
      <c r="G119" s="2"/>
      <c r="H119" s="2"/>
      <c r="I119" s="2"/>
      <c r="J119" s="2"/>
      <c r="K119" s="2"/>
      <c r="L119" s="2"/>
    </row>
    <row r="120" spans="1:12" ht="19.5" customHeight="1" x14ac:dyDescent="0.3">
      <c r="A120" s="172"/>
      <c r="B120" s="2" t="s">
        <v>204</v>
      </c>
      <c r="C120" s="182">
        <v>0.28000000000000003</v>
      </c>
      <c r="D120" s="2"/>
      <c r="E120" s="183">
        <v>1</v>
      </c>
      <c r="F120" s="2" t="s">
        <v>203</v>
      </c>
      <c r="G120" s="2"/>
      <c r="H120" s="2"/>
      <c r="I120" s="2"/>
      <c r="J120" s="2"/>
      <c r="K120" s="2"/>
      <c r="L120" s="2"/>
    </row>
    <row r="121" spans="1:12" ht="19.5" customHeight="1" x14ac:dyDescent="0.3">
      <c r="A121" s="172"/>
      <c r="B121" s="2" t="s">
        <v>205</v>
      </c>
      <c r="C121" s="182">
        <v>0.5</v>
      </c>
      <c r="D121" s="2"/>
      <c r="E121" s="183">
        <v>62</v>
      </c>
      <c r="F121" s="2" t="s">
        <v>206</v>
      </c>
      <c r="G121" s="2"/>
      <c r="H121" s="2"/>
      <c r="I121" s="2"/>
      <c r="J121" s="2"/>
      <c r="K121" s="2"/>
      <c r="L121" s="2"/>
    </row>
    <row r="122" spans="1:12" ht="19.5" customHeight="1" x14ac:dyDescent="0.3">
      <c r="A122" s="172"/>
      <c r="B122" s="2"/>
      <c r="C122" s="176"/>
      <c r="D122" s="2"/>
      <c r="E122" s="172"/>
      <c r="F122" s="2"/>
      <c r="G122" s="2"/>
      <c r="H122" s="2"/>
      <c r="I122" s="2"/>
      <c r="J122" s="2"/>
      <c r="K122" s="2"/>
      <c r="L122" s="2"/>
    </row>
    <row r="123" spans="1:12" ht="19.5" customHeight="1" x14ac:dyDescent="0.35">
      <c r="A123" s="172"/>
      <c r="B123" s="50" t="s">
        <v>207</v>
      </c>
      <c r="C123" s="181" t="s">
        <v>178</v>
      </c>
      <c r="D123" s="2"/>
      <c r="E123" s="172"/>
      <c r="F123" s="2"/>
      <c r="G123" s="2"/>
      <c r="H123" s="2"/>
      <c r="I123" s="2"/>
      <c r="J123" s="2"/>
      <c r="K123" s="2"/>
      <c r="L123" s="2"/>
    </row>
    <row r="124" spans="1:12" ht="19.5" customHeight="1" x14ac:dyDescent="0.35">
      <c r="A124" s="172"/>
      <c r="B124" s="50"/>
      <c r="C124" s="176"/>
      <c r="D124" s="2"/>
      <c r="E124" s="172"/>
      <c r="F124" s="2"/>
      <c r="G124" s="2"/>
      <c r="H124" s="2"/>
      <c r="I124" s="2"/>
      <c r="J124" s="2"/>
      <c r="K124" s="2"/>
      <c r="L124" s="2"/>
    </row>
    <row r="125" spans="1:12" ht="19.5" customHeight="1" x14ac:dyDescent="0.3">
      <c r="A125" s="172"/>
      <c r="B125" s="180" t="s">
        <v>208</v>
      </c>
      <c r="C125" s="176"/>
      <c r="D125" s="2"/>
      <c r="E125" s="172"/>
      <c r="F125" s="2"/>
      <c r="G125" s="2"/>
      <c r="H125" s="2"/>
      <c r="I125" s="2"/>
      <c r="J125" s="2"/>
      <c r="K125" s="2"/>
      <c r="L125" s="2"/>
    </row>
    <row r="126" spans="1:12" ht="19.5" customHeight="1" x14ac:dyDescent="0.3">
      <c r="A126" s="172"/>
      <c r="B126" s="2" t="s">
        <v>209</v>
      </c>
      <c r="C126" s="182">
        <v>15</v>
      </c>
      <c r="D126" s="2"/>
      <c r="E126" s="183">
        <v>1</v>
      </c>
      <c r="F126" s="2" t="s">
        <v>203</v>
      </c>
      <c r="G126" s="2"/>
      <c r="H126" s="2"/>
      <c r="I126" s="2"/>
      <c r="J126" s="2"/>
      <c r="K126" s="2"/>
      <c r="L126" s="2"/>
    </row>
    <row r="127" spans="1:12" ht="19.5" customHeight="1" x14ac:dyDescent="0.3">
      <c r="A127" s="172"/>
      <c r="B127" s="2" t="s">
        <v>210</v>
      </c>
      <c r="C127" s="182">
        <v>1.5</v>
      </c>
      <c r="D127" s="2"/>
      <c r="E127" s="183">
        <v>1</v>
      </c>
      <c r="F127" s="2" t="s">
        <v>203</v>
      </c>
      <c r="G127" s="2"/>
      <c r="H127" s="2"/>
      <c r="I127" s="2"/>
      <c r="J127" s="2"/>
      <c r="K127" s="2"/>
      <c r="L127" s="2"/>
    </row>
    <row r="128" spans="1:12" ht="19.5" customHeight="1" x14ac:dyDescent="0.3">
      <c r="A128" s="172"/>
      <c r="B128" s="2" t="s">
        <v>211</v>
      </c>
      <c r="C128" s="182">
        <v>5</v>
      </c>
      <c r="D128" s="2"/>
      <c r="E128" s="183">
        <v>1</v>
      </c>
      <c r="F128" s="2" t="s">
        <v>203</v>
      </c>
      <c r="G128" s="2"/>
      <c r="H128" s="2"/>
      <c r="I128" s="2"/>
      <c r="J128" s="2"/>
      <c r="K128" s="2"/>
      <c r="L128" s="2"/>
    </row>
    <row r="129" spans="1:12" ht="19.5" customHeight="1" x14ac:dyDescent="0.3">
      <c r="A129" s="172"/>
      <c r="B129" s="2" t="s">
        <v>212</v>
      </c>
      <c r="C129" s="182">
        <v>5</v>
      </c>
      <c r="D129" s="2"/>
      <c r="E129" s="183">
        <v>1</v>
      </c>
      <c r="F129" s="2" t="s">
        <v>203</v>
      </c>
      <c r="G129" s="2"/>
      <c r="H129" s="2"/>
      <c r="I129" s="2"/>
      <c r="J129" s="2"/>
      <c r="K129" s="2"/>
      <c r="L129" s="2"/>
    </row>
    <row r="130" spans="1:12" ht="19.5" customHeight="1" x14ac:dyDescent="0.3">
      <c r="A130" s="172"/>
      <c r="B130" s="2" t="s">
        <v>213</v>
      </c>
      <c r="C130" s="182">
        <v>5.62</v>
      </c>
      <c r="D130" s="2"/>
      <c r="E130" s="183">
        <v>47</v>
      </c>
      <c r="F130" s="2" t="s">
        <v>214</v>
      </c>
      <c r="G130" s="2"/>
      <c r="H130" s="2"/>
      <c r="I130" s="2"/>
      <c r="J130" s="2"/>
      <c r="K130" s="2"/>
      <c r="L130" s="2"/>
    </row>
    <row r="131" spans="1:12" ht="19.5" customHeight="1" x14ac:dyDescent="0.3">
      <c r="A131" s="172"/>
      <c r="B131" s="2"/>
      <c r="C131" s="182"/>
      <c r="D131" s="2"/>
      <c r="E131" s="172"/>
      <c r="F131" s="2"/>
      <c r="G131" s="2"/>
      <c r="H131" s="2"/>
      <c r="I131" s="2"/>
      <c r="J131" s="2"/>
      <c r="K131" s="2"/>
      <c r="L131" s="2"/>
    </row>
    <row r="132" spans="1:12" ht="19.5" customHeight="1" x14ac:dyDescent="0.3">
      <c r="A132" s="172"/>
      <c r="B132" s="180" t="s">
        <v>215</v>
      </c>
      <c r="C132" s="182"/>
      <c r="D132" s="2"/>
      <c r="E132" s="172"/>
      <c r="F132" s="2"/>
      <c r="G132" s="2"/>
      <c r="H132" s="2"/>
      <c r="I132" s="2"/>
      <c r="J132" s="2"/>
      <c r="K132" s="2"/>
      <c r="L132" s="2"/>
    </row>
    <row r="133" spans="1:12" ht="19.5" customHeight="1" x14ac:dyDescent="0.3">
      <c r="A133" s="172"/>
      <c r="B133" s="2" t="s">
        <v>216</v>
      </c>
      <c r="C133" s="182">
        <v>1.2</v>
      </c>
      <c r="D133" s="2"/>
      <c r="E133" s="183">
        <v>48</v>
      </c>
      <c r="F133" s="2" t="s">
        <v>217</v>
      </c>
      <c r="G133" s="2"/>
      <c r="H133" s="2"/>
      <c r="I133" s="2"/>
      <c r="J133" s="2"/>
      <c r="K133" s="2"/>
      <c r="L133" s="2"/>
    </row>
    <row r="134" spans="1:12" ht="19.5" customHeight="1" x14ac:dyDescent="0.3">
      <c r="A134" s="172"/>
      <c r="B134" s="2" t="s">
        <v>218</v>
      </c>
      <c r="C134" s="182">
        <v>0.89</v>
      </c>
      <c r="D134" s="2"/>
      <c r="E134" s="183">
        <v>49</v>
      </c>
      <c r="F134" s="2" t="s">
        <v>219</v>
      </c>
      <c r="G134" s="2"/>
      <c r="H134" s="2"/>
      <c r="I134" s="2"/>
      <c r="J134" s="2"/>
      <c r="K134" s="2"/>
      <c r="L134" s="2"/>
    </row>
    <row r="135" spans="1:12" ht="19.5" customHeight="1" x14ac:dyDescent="0.3">
      <c r="A135" s="172"/>
      <c r="B135" s="2" t="s">
        <v>220</v>
      </c>
      <c r="C135" s="182">
        <v>2</v>
      </c>
      <c r="D135" s="2"/>
      <c r="E135" s="183">
        <v>47</v>
      </c>
      <c r="F135" s="2" t="s">
        <v>214</v>
      </c>
      <c r="G135" s="2"/>
      <c r="H135" s="2"/>
      <c r="I135" s="2"/>
      <c r="J135" s="2"/>
      <c r="K135" s="2"/>
      <c r="L135" s="2"/>
    </row>
    <row r="136" spans="1:12" ht="19.5" customHeight="1" x14ac:dyDescent="0.3">
      <c r="A136" s="172"/>
      <c r="B136" s="2" t="s">
        <v>221</v>
      </c>
      <c r="C136" s="182">
        <v>0.2</v>
      </c>
      <c r="D136" s="2"/>
      <c r="E136" s="183">
        <v>1</v>
      </c>
      <c r="F136" s="2" t="s">
        <v>203</v>
      </c>
      <c r="G136" s="2"/>
      <c r="H136" s="2"/>
      <c r="I136" s="2"/>
      <c r="J136" s="2"/>
      <c r="K136" s="2"/>
      <c r="L136" s="2"/>
    </row>
    <row r="137" spans="1:12" ht="19.5" customHeight="1" x14ac:dyDescent="0.3">
      <c r="A137" s="172"/>
      <c r="B137" s="2"/>
      <c r="C137" s="182"/>
      <c r="D137" s="2"/>
      <c r="E137" s="172"/>
      <c r="F137" s="2"/>
      <c r="G137" s="2"/>
      <c r="H137" s="2"/>
      <c r="I137" s="2"/>
      <c r="J137" s="2"/>
      <c r="K137" s="2"/>
      <c r="L137" s="2"/>
    </row>
    <row r="138" spans="1:12" ht="19.5" customHeight="1" x14ac:dyDescent="0.3">
      <c r="A138" s="172"/>
      <c r="B138" s="180" t="s">
        <v>21</v>
      </c>
      <c r="C138" s="182"/>
      <c r="D138" s="2"/>
      <c r="E138" s="172"/>
      <c r="F138" s="2"/>
      <c r="G138" s="2"/>
      <c r="H138" s="2"/>
      <c r="I138" s="2"/>
      <c r="J138" s="2"/>
      <c r="K138" s="2"/>
      <c r="L138" s="2"/>
    </row>
    <row r="139" spans="1:12" ht="19.5" customHeight="1" x14ac:dyDescent="0.3">
      <c r="A139" s="172"/>
      <c r="B139" s="2" t="s">
        <v>222</v>
      </c>
      <c r="C139" s="182">
        <v>0.23</v>
      </c>
      <c r="D139" s="2"/>
      <c r="E139" s="183">
        <v>45</v>
      </c>
      <c r="F139" s="2" t="s">
        <v>223</v>
      </c>
      <c r="G139" s="2"/>
      <c r="H139" s="2"/>
      <c r="I139" s="2"/>
      <c r="J139" s="2"/>
      <c r="K139" s="2"/>
      <c r="L139" s="2"/>
    </row>
    <row r="140" spans="1:12" ht="19.5" customHeight="1" x14ac:dyDescent="0.3">
      <c r="A140" s="172"/>
      <c r="B140" s="2" t="s">
        <v>224</v>
      </c>
      <c r="C140" s="182">
        <v>1.1000000000000001</v>
      </c>
      <c r="D140" s="2"/>
      <c r="E140" s="183">
        <v>43</v>
      </c>
      <c r="F140" s="2" t="s">
        <v>225</v>
      </c>
      <c r="G140" s="2"/>
      <c r="H140" s="2"/>
      <c r="I140" s="2"/>
      <c r="J140" s="2"/>
      <c r="K140" s="2"/>
      <c r="L140" s="2"/>
    </row>
    <row r="141" spans="1:12" ht="19.5" customHeight="1" x14ac:dyDescent="0.3">
      <c r="A141" s="172"/>
      <c r="B141" s="2" t="s">
        <v>226</v>
      </c>
      <c r="C141" s="182">
        <v>0.6</v>
      </c>
      <c r="D141" s="2"/>
      <c r="E141" s="183">
        <v>18</v>
      </c>
      <c r="F141" s="2" t="s">
        <v>227</v>
      </c>
      <c r="G141" s="2"/>
      <c r="H141" s="2"/>
      <c r="I141" s="2"/>
      <c r="J141" s="2"/>
      <c r="K141" s="2"/>
      <c r="L141" s="2"/>
    </row>
    <row r="142" spans="1:12" ht="19.5" customHeight="1" x14ac:dyDescent="0.3">
      <c r="A142" s="172"/>
      <c r="B142" s="2" t="s">
        <v>228</v>
      </c>
      <c r="C142" s="182">
        <v>0.3</v>
      </c>
      <c r="D142" s="2"/>
      <c r="E142" s="183">
        <v>18</v>
      </c>
      <c r="F142" s="2" t="s">
        <v>227</v>
      </c>
      <c r="G142" s="2"/>
      <c r="H142" s="2"/>
      <c r="I142" s="2"/>
      <c r="J142" s="2"/>
      <c r="K142" s="2"/>
      <c r="L142" s="2"/>
    </row>
    <row r="143" spans="1:12" ht="19.5" customHeight="1" x14ac:dyDescent="0.3">
      <c r="A143" s="172"/>
      <c r="B143" s="2"/>
      <c r="C143" s="182"/>
      <c r="D143" s="2"/>
      <c r="E143" s="172"/>
      <c r="F143" s="2"/>
      <c r="G143" s="2"/>
      <c r="H143" s="2"/>
      <c r="I143" s="2"/>
      <c r="J143" s="2"/>
      <c r="K143" s="2"/>
      <c r="L143" s="2"/>
    </row>
    <row r="144" spans="1:12" ht="19.5" customHeight="1" x14ac:dyDescent="0.3">
      <c r="A144" s="172"/>
      <c r="B144" s="180" t="s">
        <v>19</v>
      </c>
      <c r="C144" s="182"/>
      <c r="D144" s="2"/>
      <c r="E144" s="172"/>
      <c r="F144" s="2"/>
      <c r="G144" s="2"/>
      <c r="H144" s="2"/>
      <c r="I144" s="2"/>
      <c r="J144" s="2"/>
      <c r="K144" s="2"/>
      <c r="L144" s="2"/>
    </row>
    <row r="145" spans="1:12" ht="19.5" customHeight="1" x14ac:dyDescent="0.3">
      <c r="A145" s="172"/>
      <c r="B145" s="2" t="s">
        <v>229</v>
      </c>
      <c r="C145" s="182">
        <v>3.4000000000000002E-2</v>
      </c>
      <c r="D145" s="2"/>
      <c r="E145" s="183">
        <v>42</v>
      </c>
      <c r="F145" s="2" t="s">
        <v>230</v>
      </c>
      <c r="G145" s="2"/>
      <c r="H145" s="2"/>
      <c r="I145" s="2"/>
      <c r="J145" s="2"/>
      <c r="K145" s="2"/>
      <c r="L145" s="2"/>
    </row>
    <row r="146" spans="1:12" ht="19.5" customHeight="1" x14ac:dyDescent="0.3">
      <c r="A146" s="172"/>
      <c r="B146" s="2" t="s">
        <v>231</v>
      </c>
      <c r="C146" s="182">
        <v>5</v>
      </c>
      <c r="D146" s="2"/>
      <c r="E146" s="183">
        <v>1</v>
      </c>
      <c r="F146" s="2" t="s">
        <v>203</v>
      </c>
      <c r="G146" s="2"/>
      <c r="H146" s="2"/>
      <c r="I146" s="2"/>
      <c r="J146" s="2"/>
      <c r="K146" s="2"/>
      <c r="L146" s="2"/>
    </row>
    <row r="147" spans="1:12" ht="19.5" customHeight="1" x14ac:dyDescent="0.3">
      <c r="A147" s="172"/>
      <c r="B147" s="2" t="s">
        <v>232</v>
      </c>
      <c r="C147" s="182">
        <v>0.2</v>
      </c>
      <c r="D147" s="2"/>
      <c r="E147" s="183">
        <v>1</v>
      </c>
      <c r="F147" s="2" t="s">
        <v>203</v>
      </c>
      <c r="G147" s="2"/>
      <c r="H147" s="2"/>
      <c r="I147" s="2"/>
      <c r="J147" s="2"/>
      <c r="K147" s="2"/>
      <c r="L147" s="2"/>
    </row>
    <row r="148" spans="1:12" ht="19.5" customHeight="1" x14ac:dyDescent="0.3">
      <c r="A148" s="172"/>
      <c r="B148" s="2" t="s">
        <v>233</v>
      </c>
      <c r="C148" s="182">
        <v>0.3</v>
      </c>
      <c r="D148" s="2"/>
      <c r="E148" s="183">
        <v>50</v>
      </c>
      <c r="F148" s="2" t="s">
        <v>234</v>
      </c>
      <c r="G148" s="2"/>
      <c r="H148" s="2"/>
      <c r="I148" s="2"/>
      <c r="J148" s="2"/>
      <c r="K148" s="2"/>
      <c r="L148" s="2"/>
    </row>
    <row r="149" spans="1:12" ht="19.5" customHeight="1" x14ac:dyDescent="0.3">
      <c r="A149" s="172"/>
      <c r="B149" s="2"/>
      <c r="C149" s="182"/>
      <c r="D149" s="2"/>
      <c r="E149" s="172"/>
      <c r="F149" s="2"/>
      <c r="G149" s="2"/>
      <c r="H149" s="2"/>
      <c r="I149" s="2"/>
      <c r="J149" s="2"/>
      <c r="K149" s="2"/>
      <c r="L149" s="2"/>
    </row>
    <row r="150" spans="1:12" ht="19.5" customHeight="1" x14ac:dyDescent="0.3">
      <c r="A150" s="172"/>
      <c r="B150" s="180" t="s">
        <v>32</v>
      </c>
      <c r="C150" s="182"/>
      <c r="D150" s="2"/>
      <c r="E150" s="172"/>
      <c r="F150" s="2"/>
      <c r="G150" s="2"/>
      <c r="H150" s="2"/>
      <c r="I150" s="2"/>
      <c r="J150" s="2"/>
      <c r="K150" s="2"/>
      <c r="L150" s="2"/>
    </row>
    <row r="151" spans="1:12" ht="19.5" customHeight="1" x14ac:dyDescent="0.3">
      <c r="A151" s="172"/>
      <c r="B151" s="2" t="s">
        <v>235</v>
      </c>
      <c r="C151" s="182">
        <v>10</v>
      </c>
      <c r="D151" s="2"/>
      <c r="E151" s="183">
        <v>1</v>
      </c>
      <c r="F151" s="2" t="s">
        <v>203</v>
      </c>
      <c r="G151" s="2"/>
      <c r="H151" s="2"/>
      <c r="I151" s="2"/>
      <c r="J151" s="2"/>
      <c r="K151" s="2"/>
      <c r="L151" s="2"/>
    </row>
    <row r="152" spans="1:12" ht="19.5" customHeight="1" x14ac:dyDescent="0.3">
      <c r="A152" s="172"/>
      <c r="B152" s="2" t="s">
        <v>236</v>
      </c>
      <c r="C152" s="182">
        <v>2.5</v>
      </c>
      <c r="D152" s="2"/>
      <c r="E152" s="183">
        <v>1</v>
      </c>
      <c r="F152" s="2" t="s">
        <v>203</v>
      </c>
      <c r="G152" s="2"/>
      <c r="H152" s="2"/>
      <c r="I152" s="2"/>
      <c r="J152" s="2"/>
      <c r="K152" s="2"/>
      <c r="L152" s="2"/>
    </row>
    <row r="153" spans="1:12" ht="19.5" customHeight="1" x14ac:dyDescent="0.3">
      <c r="A153" s="172"/>
      <c r="B153" s="2" t="s">
        <v>237</v>
      </c>
      <c r="C153" s="182">
        <v>3.181</v>
      </c>
      <c r="D153" s="2"/>
      <c r="E153" s="183">
        <v>56</v>
      </c>
      <c r="F153" s="2" t="s">
        <v>238</v>
      </c>
      <c r="G153" s="2"/>
      <c r="H153" s="2"/>
      <c r="I153" s="2"/>
      <c r="J153" s="2"/>
      <c r="K153" s="2"/>
      <c r="L153" s="2"/>
    </row>
    <row r="154" spans="1:12" ht="19.5" customHeight="1" x14ac:dyDescent="0.3">
      <c r="A154" s="172"/>
      <c r="B154" s="2" t="s">
        <v>239</v>
      </c>
      <c r="C154" s="182">
        <v>2</v>
      </c>
      <c r="D154" s="2"/>
      <c r="E154" s="183">
        <v>67</v>
      </c>
      <c r="F154" s="2" t="s">
        <v>240</v>
      </c>
      <c r="G154" s="2"/>
      <c r="H154" s="2"/>
      <c r="I154" s="2"/>
      <c r="J154" s="2"/>
      <c r="K154" s="2"/>
      <c r="L154" s="2"/>
    </row>
    <row r="155" spans="1:12" ht="19.5" customHeight="1" x14ac:dyDescent="0.3">
      <c r="A155" s="172"/>
      <c r="B155" s="2" t="s">
        <v>241</v>
      </c>
      <c r="C155" s="182">
        <v>3</v>
      </c>
      <c r="D155" s="2"/>
      <c r="E155" s="183">
        <v>67</v>
      </c>
      <c r="F155" s="2" t="s">
        <v>240</v>
      </c>
      <c r="G155" s="2"/>
      <c r="H155" s="2"/>
      <c r="I155" s="2"/>
      <c r="J155" s="2"/>
      <c r="K155" s="2"/>
      <c r="L155" s="2"/>
    </row>
    <row r="156" spans="1:12" ht="19.5" customHeight="1" x14ac:dyDescent="0.3">
      <c r="A156" s="172"/>
      <c r="B156" s="2" t="s">
        <v>242</v>
      </c>
      <c r="C156" s="182">
        <v>1.3</v>
      </c>
      <c r="D156" s="2"/>
      <c r="E156" s="183">
        <v>1</v>
      </c>
      <c r="F156" s="2" t="s">
        <v>203</v>
      </c>
      <c r="G156" s="2"/>
      <c r="H156" s="2"/>
      <c r="I156" s="2"/>
      <c r="J156" s="2"/>
      <c r="K156" s="2"/>
      <c r="L156" s="2"/>
    </row>
    <row r="157" spans="1:12" ht="19.5" customHeight="1" x14ac:dyDescent="0.3">
      <c r="A157" s="172"/>
      <c r="B157" s="2" t="s">
        <v>243</v>
      </c>
      <c r="C157" s="182">
        <v>1.7</v>
      </c>
      <c r="D157" s="2"/>
      <c r="E157" s="183">
        <v>46</v>
      </c>
      <c r="F157" s="2" t="s">
        <v>244</v>
      </c>
      <c r="G157" s="2"/>
      <c r="H157" s="2"/>
      <c r="I157" s="2"/>
      <c r="J157" s="2"/>
      <c r="K157" s="2"/>
      <c r="L157" s="2"/>
    </row>
    <row r="158" spans="1:12" ht="19.5" customHeight="1" x14ac:dyDescent="0.3">
      <c r="A158" s="172"/>
      <c r="B158" s="2"/>
      <c r="C158" s="182"/>
      <c r="D158" s="2"/>
      <c r="E158" s="172"/>
      <c r="F158" s="2"/>
      <c r="G158" s="2"/>
      <c r="H158" s="2"/>
      <c r="I158" s="2"/>
      <c r="J158" s="2"/>
      <c r="K158" s="2"/>
      <c r="L158" s="2"/>
    </row>
    <row r="159" spans="1:12" ht="19.5" customHeight="1" x14ac:dyDescent="0.3">
      <c r="A159" s="172"/>
      <c r="B159" s="180" t="s">
        <v>30</v>
      </c>
      <c r="C159" s="181" t="s">
        <v>245</v>
      </c>
      <c r="D159" s="2"/>
      <c r="E159" s="172"/>
      <c r="F159" s="2"/>
      <c r="G159" s="2"/>
      <c r="H159" s="2"/>
      <c r="I159" s="2"/>
      <c r="J159" s="2"/>
      <c r="K159" s="2"/>
      <c r="L159" s="2"/>
    </row>
    <row r="160" spans="1:12" ht="19.5" customHeight="1" x14ac:dyDescent="0.3">
      <c r="A160" s="172"/>
      <c r="B160" s="180" t="s">
        <v>246</v>
      </c>
      <c r="C160" s="182"/>
      <c r="D160" s="2"/>
      <c r="E160" s="172"/>
      <c r="F160" s="2"/>
      <c r="G160" s="2"/>
      <c r="H160" s="2"/>
      <c r="I160" s="2"/>
      <c r="J160" s="2"/>
      <c r="K160" s="2"/>
      <c r="L160" s="2"/>
    </row>
    <row r="161" spans="1:12" ht="19.5" customHeight="1" x14ac:dyDescent="0.3">
      <c r="A161" s="172"/>
      <c r="B161" s="2" t="s">
        <v>247</v>
      </c>
      <c r="C161" s="182">
        <v>0.39600000000000002</v>
      </c>
      <c r="D161" s="2"/>
      <c r="E161" s="183">
        <v>46</v>
      </c>
      <c r="F161" s="2" t="s">
        <v>244</v>
      </c>
      <c r="G161" s="2"/>
      <c r="H161" s="2"/>
      <c r="I161" s="2"/>
      <c r="J161" s="2"/>
      <c r="K161" s="2"/>
      <c r="L161" s="2"/>
    </row>
    <row r="162" spans="1:12" ht="19.5" customHeight="1" x14ac:dyDescent="0.3">
      <c r="A162" s="172"/>
      <c r="B162" s="2" t="s">
        <v>248</v>
      </c>
      <c r="C162" s="182">
        <v>0.2</v>
      </c>
      <c r="D162" s="2"/>
      <c r="E162" s="183">
        <v>1</v>
      </c>
      <c r="F162" s="2" t="s">
        <v>203</v>
      </c>
      <c r="G162" s="2"/>
      <c r="H162" s="2"/>
      <c r="I162" s="2"/>
      <c r="J162" s="2"/>
      <c r="K162" s="2"/>
      <c r="L162" s="2"/>
    </row>
    <row r="163" spans="1:12" ht="19.5" customHeight="1" x14ac:dyDescent="0.3">
      <c r="A163" s="172"/>
      <c r="B163" s="2" t="s">
        <v>249</v>
      </c>
      <c r="C163" s="182">
        <v>1.1000000000000001</v>
      </c>
      <c r="D163" s="2"/>
      <c r="E163" s="183">
        <v>1</v>
      </c>
      <c r="F163" s="2" t="s">
        <v>203</v>
      </c>
      <c r="G163" s="2"/>
      <c r="H163" s="2"/>
      <c r="I163" s="2"/>
      <c r="J163" s="2"/>
      <c r="K163" s="2"/>
      <c r="L163" s="2"/>
    </row>
    <row r="164" spans="1:12" ht="19.5" customHeight="1" x14ac:dyDescent="0.3">
      <c r="A164" s="172"/>
      <c r="B164" s="195" t="s">
        <v>250</v>
      </c>
      <c r="C164" s="182">
        <f>((C162/1000*400)+(C163/1000*63.75)+(C161/1000*20))/4</f>
        <v>3.9511250000000005E-2</v>
      </c>
      <c r="D164" s="2"/>
      <c r="E164" s="172"/>
      <c r="F164" s="2"/>
      <c r="G164" s="2"/>
      <c r="H164" s="2"/>
      <c r="I164" s="2"/>
      <c r="J164" s="2"/>
      <c r="K164" s="2"/>
      <c r="L164" s="2"/>
    </row>
    <row r="165" spans="1:12" ht="19.5" customHeight="1" x14ac:dyDescent="0.3">
      <c r="A165" s="172"/>
      <c r="B165" s="2"/>
      <c r="C165" s="182"/>
      <c r="D165" s="2"/>
      <c r="E165" s="172"/>
      <c r="F165" s="2"/>
      <c r="G165" s="2"/>
      <c r="H165" s="2"/>
      <c r="I165" s="2"/>
      <c r="J165" s="2"/>
      <c r="K165" s="2"/>
      <c r="L165" s="2"/>
    </row>
    <row r="166" spans="1:12" ht="19.5" customHeight="1" x14ac:dyDescent="0.3">
      <c r="A166" s="172"/>
      <c r="B166" s="180" t="s">
        <v>251</v>
      </c>
      <c r="C166" s="182"/>
      <c r="D166" s="2"/>
      <c r="E166" s="172"/>
      <c r="F166" s="2"/>
      <c r="G166" s="2"/>
      <c r="H166" s="2"/>
      <c r="I166" s="2"/>
      <c r="J166" s="2"/>
      <c r="K166" s="2"/>
      <c r="L166" s="2"/>
    </row>
    <row r="167" spans="1:12" ht="19.5" customHeight="1" x14ac:dyDescent="0.3">
      <c r="A167" s="172"/>
      <c r="B167" s="2" t="s">
        <v>252</v>
      </c>
      <c r="C167" s="182">
        <v>1.1299999999999999</v>
      </c>
      <c r="D167" s="2"/>
      <c r="E167" s="183">
        <v>46</v>
      </c>
      <c r="F167" s="2" t="s">
        <v>244</v>
      </c>
      <c r="G167" s="2"/>
      <c r="H167" s="2"/>
      <c r="I167" s="2"/>
      <c r="J167" s="2"/>
      <c r="K167" s="2"/>
      <c r="L167" s="2"/>
    </row>
    <row r="168" spans="1:12" ht="19.5" customHeight="1" x14ac:dyDescent="0.3">
      <c r="A168" s="172"/>
      <c r="B168" s="2" t="s">
        <v>224</v>
      </c>
      <c r="C168" s="182">
        <v>1.1000000000000001</v>
      </c>
      <c r="D168" s="2"/>
      <c r="E168" s="183">
        <v>43</v>
      </c>
      <c r="F168" s="2" t="s">
        <v>225</v>
      </c>
      <c r="G168" s="2"/>
      <c r="H168" s="2"/>
      <c r="I168" s="2"/>
      <c r="J168" s="2"/>
      <c r="K168" s="2"/>
      <c r="L168" s="2"/>
    </row>
    <row r="169" spans="1:12" ht="19.5" customHeight="1" x14ac:dyDescent="0.3">
      <c r="A169" s="172"/>
      <c r="B169" s="2" t="s">
        <v>236</v>
      </c>
      <c r="C169" s="182">
        <v>2.5</v>
      </c>
      <c r="D169" s="2"/>
      <c r="E169" s="183">
        <v>1</v>
      </c>
      <c r="F169" s="2" t="s">
        <v>203</v>
      </c>
      <c r="G169" s="2"/>
      <c r="H169" s="2"/>
      <c r="I169" s="2"/>
      <c r="J169" s="2"/>
      <c r="K169" s="2"/>
      <c r="L169" s="2"/>
    </row>
    <row r="170" spans="1:12" ht="19.5" customHeight="1" x14ac:dyDescent="0.3">
      <c r="A170" s="172"/>
      <c r="B170" s="2" t="s">
        <v>249</v>
      </c>
      <c r="C170" s="182">
        <v>1.1000000000000001</v>
      </c>
      <c r="D170" s="2"/>
      <c r="E170" s="183">
        <v>1</v>
      </c>
      <c r="F170" s="2" t="s">
        <v>203</v>
      </c>
      <c r="G170" s="2"/>
      <c r="H170" s="2"/>
      <c r="I170" s="2"/>
      <c r="J170" s="2"/>
      <c r="K170" s="2"/>
      <c r="L170" s="2"/>
    </row>
    <row r="171" spans="1:12" ht="19.5" customHeight="1" x14ac:dyDescent="0.3">
      <c r="A171" s="190" t="s">
        <v>253</v>
      </c>
      <c r="B171" s="2" t="s">
        <v>254</v>
      </c>
      <c r="C171" s="196"/>
      <c r="D171" s="2"/>
      <c r="E171" s="172"/>
      <c r="F171" s="2"/>
      <c r="G171" s="2"/>
      <c r="H171" s="2"/>
      <c r="I171" s="2"/>
      <c r="J171" s="2"/>
      <c r="K171" s="2"/>
      <c r="L171" s="2"/>
    </row>
    <row r="172" spans="1:12" ht="19.5" customHeight="1" x14ac:dyDescent="0.3">
      <c r="A172" s="172"/>
      <c r="B172" s="195" t="s">
        <v>250</v>
      </c>
      <c r="C172" s="182">
        <f>((C167/1000*195)+(C168/1000*500)+(C169/1000*180)+(C170/1000*12))/6</f>
        <v>0.2055916666666667</v>
      </c>
      <c r="D172" s="2"/>
      <c r="E172" s="172"/>
      <c r="F172" s="2"/>
      <c r="G172" s="2"/>
      <c r="H172" s="2"/>
      <c r="I172" s="2"/>
      <c r="J172" s="2"/>
      <c r="K172" s="2"/>
      <c r="L172" s="2"/>
    </row>
    <row r="173" spans="1:12" ht="19.5" customHeight="1" x14ac:dyDescent="0.3">
      <c r="A173" s="172"/>
      <c r="B173" s="2"/>
      <c r="C173" s="182"/>
      <c r="D173" s="2"/>
      <c r="E173" s="172"/>
      <c r="F173" s="2"/>
      <c r="G173" s="2"/>
      <c r="H173" s="2"/>
      <c r="I173" s="2"/>
      <c r="J173" s="2"/>
      <c r="K173" s="2"/>
      <c r="L173" s="2"/>
    </row>
    <row r="174" spans="1:12" ht="19.5" customHeight="1" x14ac:dyDescent="0.3">
      <c r="A174" s="172"/>
      <c r="B174" s="180" t="s">
        <v>255</v>
      </c>
      <c r="C174" s="182"/>
      <c r="D174" s="2"/>
      <c r="E174" s="172"/>
      <c r="F174" s="2"/>
      <c r="G174" s="2"/>
      <c r="H174" s="2"/>
      <c r="I174" s="2"/>
      <c r="J174" s="2"/>
      <c r="K174" s="2"/>
      <c r="L174" s="2"/>
    </row>
    <row r="175" spans="1:12" ht="19.5" customHeight="1" x14ac:dyDescent="0.3">
      <c r="A175" s="172"/>
      <c r="B175" s="2" t="s">
        <v>239</v>
      </c>
      <c r="C175" s="182">
        <v>2</v>
      </c>
      <c r="D175" s="2"/>
      <c r="E175" s="183">
        <v>67</v>
      </c>
      <c r="F175" s="2" t="s">
        <v>240</v>
      </c>
      <c r="G175" s="2"/>
      <c r="H175" s="2"/>
      <c r="I175" s="2"/>
      <c r="J175" s="2"/>
      <c r="K175" s="2"/>
      <c r="L175" s="2"/>
    </row>
    <row r="176" spans="1:12" ht="19.5" customHeight="1" x14ac:dyDescent="0.3">
      <c r="A176" s="172"/>
      <c r="B176" s="2" t="s">
        <v>256</v>
      </c>
      <c r="C176" s="182">
        <v>0.3</v>
      </c>
      <c r="D176" s="2"/>
      <c r="E176" s="183">
        <v>50</v>
      </c>
      <c r="F176" s="2" t="s">
        <v>234</v>
      </c>
      <c r="G176" s="2"/>
      <c r="H176" s="2"/>
      <c r="I176" s="2"/>
      <c r="J176" s="2"/>
      <c r="K176" s="2"/>
      <c r="L176" s="2"/>
    </row>
    <row r="177" spans="1:12" ht="19.5" customHeight="1" x14ac:dyDescent="0.3">
      <c r="A177" s="172"/>
      <c r="B177" s="2" t="s">
        <v>241</v>
      </c>
      <c r="C177" s="182">
        <v>3</v>
      </c>
      <c r="D177" s="2"/>
      <c r="E177" s="183">
        <v>67</v>
      </c>
      <c r="F177" s="2" t="s">
        <v>240</v>
      </c>
      <c r="G177" s="2"/>
      <c r="H177" s="2"/>
      <c r="I177" s="2"/>
      <c r="J177" s="2"/>
      <c r="K177" s="2"/>
      <c r="L177" s="2"/>
    </row>
    <row r="178" spans="1:12" ht="19.5" customHeight="1" x14ac:dyDescent="0.3">
      <c r="A178" s="172"/>
      <c r="B178" s="195"/>
      <c r="C178" s="182">
        <f>(C175/1000*50)+(C176/1000*50)+(C177/1000*50)</f>
        <v>0.26500000000000001</v>
      </c>
      <c r="D178" s="2"/>
      <c r="E178" s="172"/>
      <c r="F178" s="2"/>
      <c r="G178" s="2"/>
      <c r="H178" s="2"/>
      <c r="I178" s="2"/>
      <c r="J178" s="2"/>
      <c r="K178" s="2"/>
      <c r="L178" s="2"/>
    </row>
    <row r="179" spans="1:12" ht="19.5" customHeight="1" x14ac:dyDescent="0.3">
      <c r="A179" s="172"/>
      <c r="B179" s="2"/>
      <c r="C179" s="182"/>
      <c r="D179" s="2"/>
      <c r="E179" s="172"/>
      <c r="F179" s="2"/>
      <c r="G179" s="2"/>
      <c r="H179" s="2"/>
      <c r="I179" s="2"/>
      <c r="J179" s="2"/>
      <c r="K179" s="2"/>
      <c r="L179" s="2"/>
    </row>
    <row r="180" spans="1:12" ht="19.5" customHeight="1" x14ac:dyDescent="0.3">
      <c r="A180" s="197"/>
      <c r="B180" s="2"/>
      <c r="C180" s="46"/>
      <c r="D180" s="2"/>
      <c r="E180" s="198"/>
      <c r="F180" s="2"/>
      <c r="G180" s="2"/>
      <c r="H180" s="2"/>
      <c r="I180" s="2"/>
      <c r="J180" s="2"/>
      <c r="K180" s="2"/>
      <c r="L180" s="2"/>
    </row>
    <row r="181" spans="1:12" ht="19.5" customHeight="1" x14ac:dyDescent="0.3">
      <c r="A181" s="197"/>
      <c r="B181" s="8" t="s">
        <v>257</v>
      </c>
      <c r="C181" s="46"/>
      <c r="D181" s="2"/>
      <c r="E181" s="198"/>
      <c r="F181" s="2"/>
      <c r="G181" s="2"/>
      <c r="H181" s="2"/>
      <c r="I181" s="2"/>
      <c r="J181" s="2"/>
      <c r="K181" s="2"/>
      <c r="L181" s="2"/>
    </row>
    <row r="182" spans="1:12" ht="19.5" customHeight="1" x14ac:dyDescent="0.3">
      <c r="A182" s="199">
        <v>1</v>
      </c>
      <c r="B182" s="2" t="s">
        <v>258</v>
      </c>
      <c r="C182" s="46"/>
      <c r="D182" s="2"/>
      <c r="E182" s="198"/>
      <c r="F182" s="2"/>
      <c r="G182" s="2"/>
      <c r="H182" s="2"/>
      <c r="I182" s="2"/>
      <c r="J182" s="2"/>
      <c r="K182" s="2"/>
      <c r="L182" s="2"/>
    </row>
    <row r="183" spans="1:12" ht="19.5" customHeight="1" x14ac:dyDescent="0.3">
      <c r="A183" s="199">
        <v>2</v>
      </c>
      <c r="B183" s="6" t="s">
        <v>259</v>
      </c>
      <c r="C183" s="46"/>
      <c r="D183" s="2"/>
      <c r="E183" s="198"/>
      <c r="F183" s="2"/>
      <c r="G183" s="2"/>
      <c r="H183" s="2"/>
      <c r="I183" s="2"/>
      <c r="J183" s="2"/>
      <c r="K183" s="2"/>
      <c r="L183" s="2"/>
    </row>
    <row r="184" spans="1:12" ht="19.5" customHeight="1" x14ac:dyDescent="0.3">
      <c r="A184" s="199">
        <v>3</v>
      </c>
      <c r="B184" s="6" t="s">
        <v>260</v>
      </c>
      <c r="C184" s="46"/>
      <c r="D184" s="2"/>
      <c r="E184" s="198"/>
      <c r="F184" s="2"/>
      <c r="G184" s="2"/>
      <c r="H184" s="2"/>
      <c r="I184" s="2"/>
      <c r="J184" s="2"/>
      <c r="K184" s="2"/>
      <c r="L184" s="2"/>
    </row>
    <row r="185" spans="1:12" ht="19.5" customHeight="1" x14ac:dyDescent="0.3">
      <c r="A185" s="199">
        <v>4</v>
      </c>
      <c r="B185" s="6" t="s">
        <v>261</v>
      </c>
      <c r="C185" s="46"/>
      <c r="D185" s="2"/>
      <c r="E185" s="198"/>
      <c r="F185" s="2"/>
      <c r="G185" s="2"/>
      <c r="H185" s="2"/>
      <c r="I185" s="2"/>
      <c r="J185" s="2"/>
      <c r="K185" s="2"/>
      <c r="L185" s="2"/>
    </row>
    <row r="186" spans="1:12" ht="19.5" customHeight="1" x14ac:dyDescent="0.3">
      <c r="A186" s="199">
        <v>5</v>
      </c>
      <c r="B186" s="6" t="s">
        <v>262</v>
      </c>
      <c r="C186" s="46"/>
      <c r="D186" s="2"/>
      <c r="E186" s="198"/>
      <c r="F186" s="2"/>
      <c r="G186" s="2"/>
      <c r="H186" s="2"/>
      <c r="I186" s="2"/>
      <c r="J186" s="2"/>
      <c r="K186" s="2"/>
      <c r="L186" s="2"/>
    </row>
    <row r="187" spans="1:12" ht="19.5" customHeight="1" x14ac:dyDescent="0.3">
      <c r="A187" s="199">
        <v>6</v>
      </c>
      <c r="B187" s="6" t="s">
        <v>263</v>
      </c>
      <c r="C187" s="46"/>
      <c r="D187" s="2"/>
      <c r="E187" s="198"/>
      <c r="F187" s="2"/>
      <c r="G187" s="2"/>
      <c r="H187" s="2"/>
      <c r="I187" s="2"/>
      <c r="J187" s="2"/>
      <c r="K187" s="2"/>
      <c r="L187" s="2"/>
    </row>
    <row r="188" spans="1:12" ht="19.5" customHeight="1" x14ac:dyDescent="0.3">
      <c r="A188" s="199">
        <v>7</v>
      </c>
      <c r="B188" s="6" t="s">
        <v>264</v>
      </c>
      <c r="C188" s="46"/>
      <c r="D188" s="2"/>
      <c r="E188" s="198"/>
      <c r="F188" s="2"/>
      <c r="G188" s="2"/>
      <c r="H188" s="2"/>
      <c r="I188" s="2"/>
      <c r="J188" s="2"/>
      <c r="K188" s="2"/>
      <c r="L188" s="2"/>
    </row>
    <row r="189" spans="1:12" ht="19.5" customHeight="1" x14ac:dyDescent="0.3">
      <c r="A189" s="199">
        <v>8</v>
      </c>
      <c r="B189" s="6" t="s">
        <v>265</v>
      </c>
      <c r="C189" s="46"/>
      <c r="D189" s="2"/>
      <c r="E189" s="198"/>
      <c r="F189" s="2"/>
      <c r="G189" s="2"/>
      <c r="H189" s="2"/>
      <c r="I189" s="2"/>
      <c r="J189" s="2"/>
      <c r="K189" s="2"/>
      <c r="L189" s="2"/>
    </row>
    <row r="190" spans="1:12" ht="19.5" customHeight="1" x14ac:dyDescent="0.3">
      <c r="A190" s="199">
        <v>9</v>
      </c>
      <c r="B190" s="6" t="s">
        <v>266</v>
      </c>
      <c r="C190" s="46"/>
      <c r="D190" s="2"/>
      <c r="E190" s="198"/>
      <c r="F190" s="2"/>
      <c r="G190" s="2"/>
      <c r="H190" s="2"/>
      <c r="I190" s="2"/>
      <c r="J190" s="2"/>
      <c r="K190" s="2"/>
      <c r="L190" s="2"/>
    </row>
    <row r="191" spans="1:12" ht="19.5" customHeight="1" x14ac:dyDescent="0.3">
      <c r="A191" s="199">
        <v>10</v>
      </c>
      <c r="B191" s="6" t="s">
        <v>267</v>
      </c>
      <c r="C191" s="46"/>
      <c r="D191" s="2"/>
      <c r="E191" s="198"/>
      <c r="F191" s="2"/>
      <c r="G191" s="2"/>
      <c r="H191" s="2"/>
      <c r="I191" s="2"/>
      <c r="J191" s="2"/>
      <c r="K191" s="2"/>
      <c r="L191" s="2"/>
    </row>
    <row r="192" spans="1:12" ht="19.5" customHeight="1" x14ac:dyDescent="0.3">
      <c r="A192" s="199">
        <v>11</v>
      </c>
      <c r="B192" s="2" t="s">
        <v>268</v>
      </c>
      <c r="C192" s="46"/>
      <c r="D192" s="2"/>
      <c r="E192" s="198"/>
      <c r="F192" s="2"/>
      <c r="G192" s="2"/>
      <c r="H192" s="2"/>
      <c r="I192" s="2"/>
      <c r="J192" s="2"/>
      <c r="K192" s="2"/>
      <c r="L192" s="2"/>
    </row>
    <row r="193" spans="1:12" ht="19.5" customHeight="1" x14ac:dyDescent="0.3">
      <c r="A193" s="199">
        <v>12</v>
      </c>
      <c r="B193" s="6" t="s">
        <v>269</v>
      </c>
      <c r="C193" s="46"/>
      <c r="D193" s="2"/>
      <c r="E193" s="198"/>
      <c r="F193" s="2"/>
      <c r="G193" s="2"/>
      <c r="H193" s="2"/>
      <c r="I193" s="2"/>
      <c r="J193" s="2"/>
      <c r="K193" s="2"/>
      <c r="L193" s="2"/>
    </row>
    <row r="194" spans="1:12" ht="19.5" customHeight="1" x14ac:dyDescent="0.3">
      <c r="A194" s="199">
        <v>13</v>
      </c>
      <c r="B194" s="6" t="s">
        <v>270</v>
      </c>
      <c r="C194" s="46"/>
      <c r="D194" s="2"/>
      <c r="E194" s="198"/>
      <c r="F194" s="2"/>
      <c r="G194" s="2"/>
      <c r="H194" s="2"/>
      <c r="I194" s="2"/>
      <c r="J194" s="2"/>
      <c r="K194" s="2"/>
      <c r="L194" s="2"/>
    </row>
    <row r="195" spans="1:12" ht="19.5" customHeight="1" x14ac:dyDescent="0.3">
      <c r="A195" s="199">
        <v>14</v>
      </c>
      <c r="B195" s="6" t="s">
        <v>271</v>
      </c>
      <c r="C195" s="46"/>
      <c r="D195" s="2"/>
      <c r="E195" s="198"/>
      <c r="F195" s="2"/>
      <c r="G195" s="2"/>
      <c r="H195" s="2"/>
      <c r="I195" s="2"/>
      <c r="J195" s="2"/>
      <c r="K195" s="2"/>
      <c r="L195" s="2"/>
    </row>
    <row r="196" spans="1:12" ht="19.5" customHeight="1" x14ac:dyDescent="0.3">
      <c r="A196" s="199">
        <v>15</v>
      </c>
      <c r="B196" s="6" t="s">
        <v>272</v>
      </c>
      <c r="C196" s="46"/>
      <c r="D196" s="2"/>
      <c r="E196" s="198"/>
      <c r="F196" s="2"/>
      <c r="G196" s="2"/>
      <c r="H196" s="2"/>
      <c r="I196" s="2"/>
      <c r="J196" s="2"/>
      <c r="K196" s="2"/>
      <c r="L196" s="2"/>
    </row>
    <row r="197" spans="1:12" ht="19.5" customHeight="1" x14ac:dyDescent="0.3">
      <c r="A197" s="199">
        <v>16</v>
      </c>
      <c r="B197" s="6" t="s">
        <v>273</v>
      </c>
      <c r="C197" s="46"/>
      <c r="D197" s="2"/>
      <c r="E197" s="198"/>
      <c r="F197" s="2"/>
      <c r="G197" s="2"/>
      <c r="H197" s="2"/>
      <c r="I197" s="2"/>
      <c r="J197" s="2"/>
      <c r="K197" s="2"/>
      <c r="L197" s="2"/>
    </row>
    <row r="198" spans="1:12" ht="19.5" customHeight="1" x14ac:dyDescent="0.3">
      <c r="A198" s="199">
        <v>17</v>
      </c>
      <c r="B198" s="6" t="s">
        <v>274</v>
      </c>
      <c r="C198" s="46"/>
      <c r="D198" s="2"/>
      <c r="E198" s="198"/>
      <c r="F198" s="2"/>
      <c r="G198" s="2"/>
      <c r="H198" s="2"/>
      <c r="I198" s="2"/>
      <c r="J198" s="2"/>
      <c r="K198" s="2"/>
      <c r="L198" s="2"/>
    </row>
    <row r="199" spans="1:12" ht="19.5" customHeight="1" x14ac:dyDescent="0.3">
      <c r="A199" s="199">
        <v>18</v>
      </c>
      <c r="B199" s="2" t="s">
        <v>275</v>
      </c>
      <c r="C199" s="46"/>
      <c r="D199" s="2"/>
      <c r="E199" s="198"/>
      <c r="F199" s="2"/>
      <c r="G199" s="2"/>
      <c r="H199" s="2"/>
      <c r="I199" s="2"/>
      <c r="J199" s="2"/>
      <c r="K199" s="2"/>
      <c r="L199" s="2"/>
    </row>
    <row r="200" spans="1:12" ht="19.5" customHeight="1" x14ac:dyDescent="0.3">
      <c r="A200" s="199">
        <v>19</v>
      </c>
      <c r="B200" s="6" t="s">
        <v>276</v>
      </c>
      <c r="C200" s="46"/>
      <c r="D200" s="2"/>
      <c r="E200" s="198"/>
      <c r="F200" s="2"/>
      <c r="G200" s="2"/>
      <c r="H200" s="2"/>
      <c r="I200" s="2"/>
      <c r="J200" s="2"/>
      <c r="K200" s="2"/>
      <c r="L200" s="2"/>
    </row>
    <row r="201" spans="1:12" ht="19.5" customHeight="1" x14ac:dyDescent="0.3">
      <c r="A201" s="199">
        <v>20</v>
      </c>
      <c r="B201" s="6" t="s">
        <v>277</v>
      </c>
      <c r="C201" s="46"/>
      <c r="D201" s="2"/>
      <c r="E201" s="198"/>
      <c r="F201" s="2"/>
      <c r="G201" s="2"/>
      <c r="H201" s="2"/>
      <c r="I201" s="2"/>
      <c r="J201" s="2"/>
      <c r="K201" s="2"/>
      <c r="L201" s="2"/>
    </row>
    <row r="202" spans="1:12" ht="19.5" customHeight="1" x14ac:dyDescent="0.3">
      <c r="A202" s="200">
        <v>21</v>
      </c>
      <c r="B202" s="6" t="s">
        <v>278</v>
      </c>
      <c r="C202" s="46"/>
      <c r="D202" s="2"/>
      <c r="E202" s="198"/>
      <c r="F202" s="2"/>
      <c r="G202" s="2"/>
      <c r="H202" s="2"/>
      <c r="I202" s="2"/>
      <c r="J202" s="2"/>
      <c r="K202" s="2"/>
      <c r="L202" s="2"/>
    </row>
    <row r="203" spans="1:12" ht="19.5" customHeight="1" x14ac:dyDescent="0.3">
      <c r="A203" s="201">
        <v>22</v>
      </c>
      <c r="B203" s="6" t="s">
        <v>279</v>
      </c>
      <c r="C203" s="46"/>
      <c r="D203" s="2"/>
      <c r="E203" s="198"/>
      <c r="F203" s="2"/>
      <c r="G203" s="2"/>
      <c r="H203" s="2"/>
      <c r="I203" s="2"/>
      <c r="J203" s="2"/>
      <c r="K203" s="2"/>
      <c r="L203" s="2"/>
    </row>
    <row r="204" spans="1:12" ht="19.5" customHeight="1" x14ac:dyDescent="0.3">
      <c r="A204" s="201">
        <v>23</v>
      </c>
      <c r="B204" s="6" t="s">
        <v>280</v>
      </c>
      <c r="C204" s="46"/>
      <c r="D204" s="2"/>
      <c r="E204" s="198"/>
      <c r="F204" s="2"/>
      <c r="G204" s="2"/>
      <c r="H204" s="2"/>
      <c r="I204" s="2"/>
      <c r="J204" s="2"/>
      <c r="K204" s="2"/>
      <c r="L204" s="2"/>
    </row>
    <row r="205" spans="1:12" ht="19.5" customHeight="1" x14ac:dyDescent="0.3">
      <c r="A205" s="201">
        <v>24</v>
      </c>
      <c r="B205" s="6" t="s">
        <v>281</v>
      </c>
      <c r="C205" s="46"/>
      <c r="D205" s="2"/>
      <c r="E205" s="198"/>
      <c r="F205" s="2"/>
      <c r="G205" s="2"/>
      <c r="H205" s="2"/>
      <c r="I205" s="2"/>
      <c r="J205" s="2"/>
      <c r="K205" s="2"/>
      <c r="L205" s="2"/>
    </row>
    <row r="206" spans="1:12" ht="19.5" customHeight="1" x14ac:dyDescent="0.3">
      <c r="A206" s="201">
        <v>25</v>
      </c>
      <c r="B206" s="6" t="s">
        <v>282</v>
      </c>
      <c r="C206" s="46"/>
      <c r="D206" s="2"/>
      <c r="E206" s="198"/>
      <c r="F206" s="2"/>
      <c r="G206" s="2"/>
      <c r="H206" s="2"/>
      <c r="I206" s="2"/>
      <c r="J206" s="2"/>
      <c r="K206" s="2"/>
      <c r="L206" s="2"/>
    </row>
    <row r="207" spans="1:12" ht="19.5" customHeight="1" x14ac:dyDescent="0.3">
      <c r="A207" s="201">
        <v>26</v>
      </c>
      <c r="B207" s="6" t="s">
        <v>283</v>
      </c>
      <c r="C207" s="46"/>
      <c r="D207" s="2"/>
      <c r="E207" s="198"/>
      <c r="F207" s="2"/>
      <c r="G207" s="2"/>
      <c r="H207" s="2"/>
      <c r="I207" s="2"/>
      <c r="J207" s="2"/>
      <c r="K207" s="2"/>
      <c r="L207" s="2"/>
    </row>
    <row r="208" spans="1:12" ht="19.5" customHeight="1" x14ac:dyDescent="0.3">
      <c r="A208" s="201">
        <v>27</v>
      </c>
      <c r="B208" s="6" t="s">
        <v>284</v>
      </c>
      <c r="C208" s="46"/>
      <c r="D208" s="2"/>
      <c r="E208" s="198"/>
      <c r="F208" s="2"/>
      <c r="G208" s="2"/>
      <c r="H208" s="2"/>
      <c r="I208" s="2"/>
      <c r="J208" s="2"/>
      <c r="K208" s="2"/>
      <c r="L208" s="2"/>
    </row>
    <row r="209" spans="1:12" ht="19.5" customHeight="1" x14ac:dyDescent="0.3">
      <c r="A209" s="201">
        <v>28</v>
      </c>
      <c r="B209" s="6" t="s">
        <v>285</v>
      </c>
      <c r="C209" s="46"/>
      <c r="D209" s="2"/>
      <c r="E209" s="198"/>
      <c r="F209" s="2"/>
      <c r="G209" s="2"/>
      <c r="H209" s="2"/>
      <c r="I209" s="2"/>
      <c r="J209" s="2"/>
      <c r="K209" s="2"/>
      <c r="L209" s="2"/>
    </row>
    <row r="210" spans="1:12" ht="19.5" customHeight="1" x14ac:dyDescent="0.3">
      <c r="A210" s="201">
        <v>29</v>
      </c>
      <c r="B210" s="6" t="s">
        <v>286</v>
      </c>
      <c r="C210" s="46"/>
      <c r="D210" s="2"/>
      <c r="E210" s="198"/>
      <c r="F210" s="2"/>
      <c r="G210" s="2"/>
      <c r="H210" s="2"/>
      <c r="I210" s="2"/>
      <c r="J210" s="2"/>
      <c r="K210" s="2"/>
      <c r="L210" s="2"/>
    </row>
    <row r="211" spans="1:12" ht="19.5" customHeight="1" x14ac:dyDescent="0.3">
      <c r="A211" s="201">
        <v>30</v>
      </c>
      <c r="B211" s="6" t="s">
        <v>287</v>
      </c>
      <c r="C211" s="46"/>
      <c r="D211" s="2"/>
      <c r="E211" s="198"/>
      <c r="F211" s="2"/>
      <c r="G211" s="2"/>
      <c r="H211" s="2"/>
      <c r="I211" s="2"/>
      <c r="J211" s="2"/>
      <c r="K211" s="2"/>
      <c r="L211" s="2"/>
    </row>
    <row r="212" spans="1:12" ht="19.5" customHeight="1" x14ac:dyDescent="0.3">
      <c r="A212" s="201">
        <v>31</v>
      </c>
      <c r="B212" s="6" t="s">
        <v>288</v>
      </c>
      <c r="C212" s="46"/>
      <c r="D212" s="2"/>
      <c r="E212" s="198"/>
      <c r="F212" s="2"/>
      <c r="G212" s="2"/>
      <c r="H212" s="2"/>
      <c r="I212" s="2"/>
      <c r="J212" s="2"/>
      <c r="K212" s="2"/>
      <c r="L212" s="2"/>
    </row>
    <row r="213" spans="1:12" ht="19.5" customHeight="1" x14ac:dyDescent="0.3">
      <c r="A213" s="201">
        <v>32</v>
      </c>
      <c r="B213" s="6" t="s">
        <v>289</v>
      </c>
      <c r="C213" s="46"/>
      <c r="D213" s="2"/>
      <c r="E213" s="198"/>
      <c r="F213" s="2"/>
      <c r="G213" s="2"/>
      <c r="H213" s="2"/>
      <c r="I213" s="2"/>
      <c r="J213" s="2"/>
      <c r="K213" s="2"/>
      <c r="L213" s="2"/>
    </row>
    <row r="214" spans="1:12" ht="19.5" customHeight="1" x14ac:dyDescent="0.3">
      <c r="A214" s="201">
        <v>33</v>
      </c>
      <c r="B214" s="6" t="s">
        <v>290</v>
      </c>
      <c r="C214" s="46"/>
      <c r="D214" s="2"/>
      <c r="E214" s="198"/>
      <c r="F214" s="2"/>
      <c r="G214" s="2"/>
      <c r="H214" s="2"/>
      <c r="I214" s="2"/>
      <c r="J214" s="2"/>
      <c r="K214" s="2"/>
      <c r="L214" s="2"/>
    </row>
    <row r="215" spans="1:12" ht="19.5" customHeight="1" x14ac:dyDescent="0.3">
      <c r="A215" s="201">
        <v>34</v>
      </c>
      <c r="B215" s="6" t="s">
        <v>291</v>
      </c>
      <c r="C215" s="46"/>
      <c r="D215" s="2"/>
      <c r="E215" s="198"/>
      <c r="F215" s="2"/>
      <c r="G215" s="2"/>
      <c r="H215" s="2"/>
      <c r="I215" s="2"/>
      <c r="J215" s="2"/>
      <c r="K215" s="2"/>
      <c r="L215" s="2"/>
    </row>
    <row r="216" spans="1:12" ht="19.5" customHeight="1" x14ac:dyDescent="0.3">
      <c r="A216" s="201">
        <v>35</v>
      </c>
      <c r="B216" s="6" t="s">
        <v>292</v>
      </c>
      <c r="C216" s="46"/>
      <c r="D216" s="2"/>
      <c r="E216" s="198"/>
      <c r="F216" s="2"/>
      <c r="G216" s="2"/>
      <c r="H216" s="2"/>
      <c r="I216" s="2"/>
      <c r="J216" s="2"/>
      <c r="K216" s="2"/>
      <c r="L216" s="2"/>
    </row>
    <row r="217" spans="1:12" ht="19.5" customHeight="1" x14ac:dyDescent="0.3">
      <c r="A217" s="201">
        <v>36</v>
      </c>
      <c r="B217" s="6" t="s">
        <v>293</v>
      </c>
      <c r="C217" s="46"/>
      <c r="D217" s="2"/>
      <c r="E217" s="198"/>
      <c r="F217" s="2"/>
      <c r="G217" s="2"/>
      <c r="H217" s="2"/>
      <c r="I217" s="2"/>
      <c r="J217" s="2"/>
      <c r="K217" s="2"/>
      <c r="L217" s="2"/>
    </row>
    <row r="218" spans="1:12" ht="19.5" customHeight="1" x14ac:dyDescent="0.3">
      <c r="A218" s="201">
        <v>37</v>
      </c>
      <c r="B218" s="6" t="s">
        <v>294</v>
      </c>
      <c r="C218" s="46"/>
      <c r="D218" s="2"/>
      <c r="E218" s="198"/>
      <c r="F218" s="2"/>
      <c r="G218" s="2"/>
      <c r="H218" s="2"/>
      <c r="I218" s="2"/>
      <c r="J218" s="2"/>
      <c r="K218" s="2"/>
      <c r="L218" s="2"/>
    </row>
    <row r="219" spans="1:12" ht="19.5" customHeight="1" x14ac:dyDescent="0.3">
      <c r="A219" s="201">
        <v>38</v>
      </c>
      <c r="B219" s="6" t="s">
        <v>295</v>
      </c>
      <c r="C219" s="46"/>
      <c r="D219" s="2"/>
      <c r="E219" s="198"/>
      <c r="F219" s="2"/>
      <c r="G219" s="2"/>
      <c r="H219" s="2"/>
      <c r="I219" s="2"/>
      <c r="J219" s="2"/>
      <c r="K219" s="2"/>
      <c r="L219" s="2"/>
    </row>
    <row r="220" spans="1:12" ht="19.5" customHeight="1" x14ac:dyDescent="0.3">
      <c r="A220" s="201">
        <v>39</v>
      </c>
      <c r="B220" s="6" t="s">
        <v>296</v>
      </c>
      <c r="C220" s="46"/>
      <c r="D220" s="2"/>
      <c r="E220" s="198"/>
      <c r="F220" s="2"/>
      <c r="G220" s="2"/>
      <c r="H220" s="2"/>
      <c r="I220" s="2"/>
      <c r="J220" s="2"/>
      <c r="K220" s="2"/>
      <c r="L220" s="2"/>
    </row>
    <row r="221" spans="1:12" ht="19.5" customHeight="1" x14ac:dyDescent="0.3">
      <c r="A221" s="201">
        <v>40</v>
      </c>
      <c r="B221" s="6" t="s">
        <v>297</v>
      </c>
      <c r="C221" s="46"/>
      <c r="D221" s="2"/>
      <c r="E221" s="198"/>
      <c r="F221" s="2"/>
      <c r="G221" s="2"/>
      <c r="H221" s="2"/>
      <c r="I221" s="2"/>
      <c r="J221" s="2"/>
      <c r="K221" s="2"/>
      <c r="L221" s="2"/>
    </row>
    <row r="222" spans="1:12" ht="19.5" customHeight="1" x14ac:dyDescent="0.3">
      <c r="A222" s="201">
        <v>41</v>
      </c>
      <c r="B222" s="6" t="s">
        <v>298</v>
      </c>
      <c r="C222" s="46"/>
      <c r="D222" s="2"/>
      <c r="E222" s="198"/>
      <c r="F222" s="2"/>
      <c r="G222" s="2"/>
      <c r="H222" s="2"/>
      <c r="I222" s="2"/>
      <c r="J222" s="2"/>
      <c r="K222" s="2"/>
      <c r="L222" s="2"/>
    </row>
    <row r="223" spans="1:12" ht="19.5" customHeight="1" x14ac:dyDescent="0.3">
      <c r="A223" s="201">
        <v>42</v>
      </c>
      <c r="B223" s="6" t="s">
        <v>299</v>
      </c>
      <c r="C223" s="46"/>
      <c r="D223" s="2"/>
      <c r="E223" s="198"/>
      <c r="F223" s="2"/>
      <c r="G223" s="2"/>
      <c r="H223" s="2"/>
      <c r="I223" s="2"/>
      <c r="J223" s="2"/>
      <c r="K223" s="2"/>
      <c r="L223" s="2"/>
    </row>
    <row r="224" spans="1:12" ht="19.5" customHeight="1" x14ac:dyDescent="0.3">
      <c r="A224" s="201">
        <v>43</v>
      </c>
      <c r="B224" s="6" t="s">
        <v>300</v>
      </c>
      <c r="C224" s="46"/>
      <c r="D224" s="2"/>
      <c r="E224" s="198"/>
      <c r="F224" s="2"/>
      <c r="G224" s="2"/>
      <c r="H224" s="2"/>
      <c r="I224" s="2"/>
      <c r="J224" s="2"/>
      <c r="K224" s="2"/>
      <c r="L224" s="2"/>
    </row>
    <row r="225" spans="1:12" ht="19.5" customHeight="1" x14ac:dyDescent="0.3">
      <c r="A225" s="201">
        <v>44</v>
      </c>
      <c r="B225" s="6" t="s">
        <v>301</v>
      </c>
      <c r="C225" s="46"/>
      <c r="D225" s="2"/>
      <c r="E225" s="198"/>
      <c r="F225" s="2"/>
      <c r="G225" s="2"/>
      <c r="H225" s="2"/>
      <c r="I225" s="2"/>
      <c r="J225" s="2"/>
      <c r="K225" s="2"/>
      <c r="L225" s="2"/>
    </row>
    <row r="226" spans="1:12" ht="19.5" customHeight="1" x14ac:dyDescent="0.3">
      <c r="A226" s="201">
        <v>45</v>
      </c>
      <c r="B226" s="6" t="s">
        <v>302</v>
      </c>
      <c r="C226" s="46"/>
      <c r="D226" s="2"/>
      <c r="E226" s="198"/>
      <c r="F226" s="2"/>
      <c r="G226" s="2"/>
      <c r="H226" s="2"/>
      <c r="I226" s="2"/>
      <c r="J226" s="2"/>
      <c r="K226" s="2"/>
      <c r="L226" s="2"/>
    </row>
    <row r="227" spans="1:12" ht="19.5" customHeight="1" x14ac:dyDescent="0.3">
      <c r="A227" s="201">
        <v>46</v>
      </c>
      <c r="B227" s="6" t="s">
        <v>303</v>
      </c>
      <c r="C227" s="46"/>
      <c r="D227" s="2"/>
      <c r="E227" s="198"/>
      <c r="F227" s="2"/>
      <c r="G227" s="2"/>
      <c r="H227" s="2"/>
      <c r="I227" s="2"/>
      <c r="J227" s="2"/>
      <c r="K227" s="2"/>
      <c r="L227" s="2"/>
    </row>
    <row r="228" spans="1:12" ht="19.5" customHeight="1" x14ac:dyDescent="0.3">
      <c r="A228" s="201">
        <v>47</v>
      </c>
      <c r="B228" s="6" t="s">
        <v>304</v>
      </c>
      <c r="C228" s="46"/>
      <c r="D228" s="2"/>
      <c r="E228" s="198"/>
      <c r="F228" s="2"/>
      <c r="G228" s="2"/>
      <c r="H228" s="2"/>
      <c r="I228" s="2"/>
      <c r="J228" s="2"/>
      <c r="K228" s="2"/>
      <c r="L228" s="2"/>
    </row>
    <row r="229" spans="1:12" ht="19.5" customHeight="1" x14ac:dyDescent="0.3">
      <c r="A229" s="201">
        <v>48</v>
      </c>
      <c r="B229" s="6" t="s">
        <v>305</v>
      </c>
      <c r="C229" s="46"/>
      <c r="D229" s="2"/>
      <c r="E229" s="198"/>
      <c r="F229" s="2"/>
      <c r="G229" s="2"/>
      <c r="H229" s="2"/>
      <c r="I229" s="2"/>
      <c r="J229" s="2"/>
      <c r="K229" s="2"/>
      <c r="L229" s="2"/>
    </row>
    <row r="230" spans="1:12" ht="19.5" customHeight="1" x14ac:dyDescent="0.3">
      <c r="A230" s="201">
        <v>49</v>
      </c>
      <c r="B230" s="6" t="s">
        <v>306</v>
      </c>
      <c r="C230" s="46"/>
      <c r="D230" s="2"/>
      <c r="E230" s="198"/>
      <c r="F230" s="2"/>
      <c r="G230" s="2"/>
      <c r="H230" s="2"/>
      <c r="I230" s="2"/>
      <c r="J230" s="2"/>
      <c r="K230" s="2"/>
      <c r="L230" s="2"/>
    </row>
    <row r="231" spans="1:12" ht="19.5" customHeight="1" x14ac:dyDescent="0.3">
      <c r="A231" s="201">
        <v>50</v>
      </c>
      <c r="B231" s="6" t="s">
        <v>307</v>
      </c>
      <c r="C231" s="46"/>
      <c r="D231" s="2"/>
      <c r="E231" s="198"/>
      <c r="F231" s="2"/>
      <c r="G231" s="2"/>
      <c r="H231" s="2"/>
      <c r="I231" s="2"/>
      <c r="J231" s="2"/>
      <c r="K231" s="2"/>
      <c r="L231" s="2"/>
    </row>
    <row r="232" spans="1:12" ht="19.5" customHeight="1" x14ac:dyDescent="0.3">
      <c r="A232" s="201">
        <v>51</v>
      </c>
      <c r="B232" s="6" t="s">
        <v>308</v>
      </c>
      <c r="C232" s="46"/>
      <c r="D232" s="2"/>
      <c r="E232" s="198"/>
      <c r="F232" s="2"/>
      <c r="G232" s="2"/>
      <c r="H232" s="2"/>
      <c r="I232" s="2"/>
      <c r="J232" s="2"/>
      <c r="K232" s="2"/>
      <c r="L232" s="2"/>
    </row>
    <row r="233" spans="1:12" ht="19.5" customHeight="1" x14ac:dyDescent="0.3">
      <c r="A233" s="201">
        <v>52</v>
      </c>
      <c r="B233" s="6" t="s">
        <v>309</v>
      </c>
      <c r="C233" s="46"/>
      <c r="D233" s="2"/>
      <c r="E233" s="198"/>
      <c r="F233" s="2"/>
      <c r="G233" s="2"/>
      <c r="H233" s="2"/>
      <c r="I233" s="2"/>
      <c r="J233" s="2"/>
      <c r="K233" s="2"/>
      <c r="L233" s="2"/>
    </row>
    <row r="234" spans="1:12" ht="19.5" customHeight="1" x14ac:dyDescent="0.3">
      <c r="A234" s="201">
        <v>53</v>
      </c>
      <c r="B234" s="6" t="s">
        <v>310</v>
      </c>
      <c r="C234" s="46"/>
      <c r="D234" s="2"/>
      <c r="E234" s="198"/>
      <c r="F234" s="2"/>
      <c r="G234" s="2"/>
      <c r="H234" s="2"/>
      <c r="I234" s="2"/>
      <c r="J234" s="2"/>
      <c r="K234" s="2"/>
      <c r="L234" s="2"/>
    </row>
    <row r="235" spans="1:12" ht="19.5" customHeight="1" x14ac:dyDescent="0.3">
      <c r="A235" s="201">
        <v>54</v>
      </c>
      <c r="B235" s="6" t="s">
        <v>311</v>
      </c>
      <c r="C235" s="46"/>
      <c r="D235" s="2"/>
      <c r="E235" s="198"/>
      <c r="F235" s="2"/>
      <c r="G235" s="2"/>
      <c r="H235" s="2"/>
      <c r="I235" s="2"/>
      <c r="J235" s="2"/>
      <c r="K235" s="2"/>
      <c r="L235" s="2"/>
    </row>
    <row r="236" spans="1:12" ht="19.5" customHeight="1" x14ac:dyDescent="0.3">
      <c r="A236" s="201">
        <v>55</v>
      </c>
      <c r="B236" s="6" t="s">
        <v>312</v>
      </c>
      <c r="C236" s="46"/>
      <c r="D236" s="2"/>
      <c r="E236" s="198"/>
      <c r="F236" s="2"/>
      <c r="G236" s="2"/>
      <c r="H236" s="2"/>
      <c r="I236" s="2"/>
      <c r="J236" s="2"/>
      <c r="K236" s="2"/>
      <c r="L236" s="2"/>
    </row>
    <row r="237" spans="1:12" ht="19.5" customHeight="1" x14ac:dyDescent="0.3">
      <c r="A237" s="201">
        <v>56</v>
      </c>
      <c r="B237" s="6" t="s">
        <v>313</v>
      </c>
      <c r="C237" s="46"/>
      <c r="D237" s="2"/>
      <c r="E237" s="198"/>
      <c r="F237" s="2"/>
      <c r="G237" s="2"/>
      <c r="H237" s="2"/>
      <c r="I237" s="2"/>
      <c r="J237" s="2"/>
      <c r="K237" s="2"/>
      <c r="L237" s="2"/>
    </row>
    <row r="238" spans="1:12" ht="19.5" customHeight="1" x14ac:dyDescent="0.3">
      <c r="A238" s="201">
        <v>57</v>
      </c>
      <c r="B238" s="6" t="s">
        <v>314</v>
      </c>
      <c r="C238" s="46"/>
      <c r="D238" s="2"/>
      <c r="E238" s="198"/>
      <c r="F238" s="2"/>
      <c r="G238" s="2"/>
      <c r="H238" s="2"/>
      <c r="I238" s="2"/>
      <c r="J238" s="2"/>
      <c r="K238" s="2"/>
      <c r="L238" s="2"/>
    </row>
    <row r="239" spans="1:12" ht="19.5" customHeight="1" x14ac:dyDescent="0.3">
      <c r="A239" s="201">
        <v>58</v>
      </c>
      <c r="B239" s="6" t="s">
        <v>315</v>
      </c>
      <c r="C239" s="46"/>
      <c r="D239" s="2"/>
      <c r="E239" s="198"/>
      <c r="F239" s="2"/>
      <c r="G239" s="2"/>
      <c r="H239" s="2"/>
      <c r="I239" s="2"/>
      <c r="J239" s="2"/>
      <c r="K239" s="2"/>
      <c r="L239" s="2"/>
    </row>
    <row r="240" spans="1:12" ht="19.5" customHeight="1" x14ac:dyDescent="0.3">
      <c r="A240" s="201">
        <v>59</v>
      </c>
      <c r="B240" s="6" t="s">
        <v>316</v>
      </c>
      <c r="C240" s="46"/>
      <c r="D240" s="2"/>
      <c r="E240" s="198"/>
      <c r="F240" s="2"/>
      <c r="G240" s="2"/>
      <c r="H240" s="2"/>
      <c r="I240" s="2"/>
      <c r="J240" s="2"/>
      <c r="K240" s="2"/>
      <c r="L240" s="2"/>
    </row>
    <row r="241" spans="1:12" ht="19.5" customHeight="1" x14ac:dyDescent="0.3">
      <c r="A241" s="201">
        <v>60</v>
      </c>
      <c r="B241" s="6" t="s">
        <v>317</v>
      </c>
      <c r="C241" s="46"/>
      <c r="D241" s="2"/>
      <c r="E241" s="198"/>
      <c r="F241" s="2"/>
      <c r="G241" s="2"/>
      <c r="H241" s="2"/>
      <c r="I241" s="2"/>
      <c r="J241" s="2"/>
      <c r="K241" s="2"/>
      <c r="L241" s="2"/>
    </row>
    <row r="242" spans="1:12" ht="19.5" customHeight="1" x14ac:dyDescent="0.3">
      <c r="A242" s="201">
        <v>61</v>
      </c>
      <c r="B242" s="6" t="s">
        <v>318</v>
      </c>
      <c r="C242" s="46"/>
      <c r="D242" s="2"/>
      <c r="E242" s="198"/>
      <c r="F242" s="2"/>
      <c r="G242" s="2"/>
      <c r="H242" s="2"/>
      <c r="I242" s="2"/>
      <c r="J242" s="2"/>
      <c r="K242" s="2"/>
      <c r="L242" s="2"/>
    </row>
    <row r="243" spans="1:12" ht="19.5" customHeight="1" x14ac:dyDescent="0.3">
      <c r="A243" s="201">
        <v>62</v>
      </c>
      <c r="B243" s="6" t="s">
        <v>319</v>
      </c>
      <c r="C243" s="46"/>
      <c r="D243" s="2"/>
      <c r="E243" s="198"/>
      <c r="F243" s="2"/>
      <c r="G243" s="2"/>
      <c r="H243" s="2"/>
      <c r="I243" s="2"/>
      <c r="J243" s="2"/>
      <c r="K243" s="2"/>
      <c r="L243" s="2"/>
    </row>
    <row r="244" spans="1:12" ht="19.5" customHeight="1" x14ac:dyDescent="0.3">
      <c r="A244" s="201">
        <v>63</v>
      </c>
      <c r="B244" s="6" t="s">
        <v>320</v>
      </c>
      <c r="C244" s="46"/>
      <c r="D244" s="2"/>
      <c r="E244" s="198"/>
      <c r="F244" s="2"/>
      <c r="G244" s="2"/>
      <c r="H244" s="2"/>
      <c r="I244" s="2"/>
      <c r="J244" s="2"/>
      <c r="K244" s="2"/>
      <c r="L244" s="2"/>
    </row>
    <row r="245" spans="1:12" ht="19.5" customHeight="1" x14ac:dyDescent="0.3">
      <c r="A245" s="201">
        <v>64</v>
      </c>
      <c r="B245" s="6" t="s">
        <v>321</v>
      </c>
      <c r="C245" s="46"/>
      <c r="D245" s="2"/>
      <c r="E245" s="198"/>
      <c r="F245" s="2"/>
      <c r="G245" s="2"/>
      <c r="H245" s="2"/>
      <c r="I245" s="2"/>
      <c r="J245" s="2"/>
      <c r="K245" s="2"/>
      <c r="L245" s="2"/>
    </row>
    <row r="246" spans="1:12" ht="19.5" customHeight="1" x14ac:dyDescent="0.3">
      <c r="A246" s="201">
        <v>65</v>
      </c>
      <c r="B246" s="6" t="s">
        <v>322</v>
      </c>
      <c r="C246" s="46"/>
      <c r="D246" s="2"/>
      <c r="E246" s="198"/>
      <c r="F246" s="2"/>
      <c r="G246" s="2"/>
      <c r="H246" s="2"/>
      <c r="I246" s="2"/>
      <c r="J246" s="2"/>
      <c r="K246" s="2"/>
      <c r="L246" s="2"/>
    </row>
    <row r="247" spans="1:12" ht="19.5" customHeight="1" x14ac:dyDescent="0.3">
      <c r="A247" s="201">
        <v>66</v>
      </c>
      <c r="B247" s="6" t="s">
        <v>323</v>
      </c>
      <c r="C247" s="46"/>
      <c r="D247" s="2"/>
      <c r="E247" s="198"/>
      <c r="F247" s="2"/>
      <c r="G247" s="2"/>
      <c r="H247" s="2"/>
      <c r="I247" s="2"/>
      <c r="J247" s="2"/>
      <c r="K247" s="2"/>
      <c r="L247" s="2"/>
    </row>
    <row r="248" spans="1:12" ht="19.5" customHeight="1" x14ac:dyDescent="0.3">
      <c r="A248" s="201">
        <v>67</v>
      </c>
      <c r="B248" s="6" t="s">
        <v>324</v>
      </c>
      <c r="C248" s="46"/>
      <c r="D248" s="2"/>
      <c r="E248" s="198"/>
      <c r="F248" s="2"/>
      <c r="G248" s="2"/>
      <c r="H248" s="2"/>
      <c r="I248" s="2"/>
      <c r="J248" s="2"/>
      <c r="K248" s="2"/>
      <c r="L248" s="2"/>
    </row>
    <row r="249" spans="1:12" ht="19.5" customHeight="1" x14ac:dyDescent="0.3">
      <c r="A249" s="172"/>
      <c r="B249" s="2"/>
      <c r="C249" s="202"/>
      <c r="D249" s="2"/>
      <c r="E249" s="172"/>
      <c r="F249" s="2"/>
      <c r="G249" s="2"/>
      <c r="H249" s="2"/>
      <c r="I249" s="2"/>
      <c r="J249" s="2"/>
      <c r="K249" s="2"/>
      <c r="L249" s="2"/>
    </row>
    <row r="250" spans="1:12" ht="19.5" customHeight="1" x14ac:dyDescent="0.3">
      <c r="A250" s="172"/>
      <c r="B250" s="2"/>
      <c r="C250" s="202"/>
      <c r="D250" s="2"/>
      <c r="E250" s="172"/>
      <c r="F250" s="2"/>
      <c r="G250" s="2"/>
      <c r="H250" s="2"/>
      <c r="I250" s="2"/>
      <c r="J250" s="2"/>
      <c r="K250" s="2"/>
      <c r="L250" s="2"/>
    </row>
    <row r="251" spans="1:12" ht="19.5" customHeight="1" x14ac:dyDescent="0.3">
      <c r="A251" s="172"/>
      <c r="B251" s="2"/>
      <c r="C251" s="202"/>
      <c r="D251" s="2"/>
      <c r="E251" s="172"/>
      <c r="F251" s="2"/>
      <c r="G251" s="2"/>
      <c r="H251" s="2"/>
      <c r="I251" s="2"/>
      <c r="J251" s="2"/>
      <c r="K251" s="2"/>
      <c r="L251" s="2"/>
    </row>
    <row r="252" spans="1:12" ht="19.5" customHeight="1" x14ac:dyDescent="0.3">
      <c r="A252" s="172"/>
      <c r="B252" s="2"/>
      <c r="C252" s="202"/>
      <c r="D252" s="2"/>
      <c r="E252" s="172"/>
      <c r="F252" s="2"/>
      <c r="G252" s="2"/>
      <c r="H252" s="2"/>
      <c r="I252" s="2"/>
      <c r="J252" s="2"/>
      <c r="K252" s="2"/>
      <c r="L252" s="2"/>
    </row>
    <row r="253" spans="1:12" ht="19.5" customHeight="1" x14ac:dyDescent="0.3">
      <c r="A253" s="172"/>
      <c r="B253" s="2"/>
      <c r="C253" s="202"/>
      <c r="D253" s="2"/>
      <c r="E253" s="172"/>
      <c r="F253" s="2"/>
      <c r="G253" s="2"/>
      <c r="H253" s="2"/>
      <c r="I253" s="2"/>
      <c r="J253" s="2"/>
      <c r="K253" s="2"/>
      <c r="L253" s="2"/>
    </row>
    <row r="254" spans="1:12" ht="19.5" customHeight="1" x14ac:dyDescent="0.3">
      <c r="A254" s="172"/>
      <c r="B254" s="2"/>
      <c r="C254" s="202"/>
      <c r="D254" s="2"/>
      <c r="E254" s="172"/>
      <c r="F254" s="2"/>
      <c r="G254" s="2"/>
      <c r="H254" s="2"/>
      <c r="I254" s="2"/>
      <c r="J254" s="2"/>
      <c r="K254" s="2"/>
      <c r="L254" s="2"/>
    </row>
    <row r="255" spans="1:12" ht="19.5" customHeight="1" x14ac:dyDescent="0.3">
      <c r="A255" s="172"/>
      <c r="B255" s="2"/>
      <c r="C255" s="202"/>
      <c r="D255" s="2"/>
      <c r="E255" s="172"/>
      <c r="F255" s="2"/>
      <c r="G255" s="2"/>
      <c r="H255" s="2"/>
      <c r="I255" s="2"/>
      <c r="J255" s="2"/>
      <c r="K255" s="2"/>
      <c r="L255" s="2"/>
    </row>
    <row r="256" spans="1:12" ht="19.5" customHeight="1" x14ac:dyDescent="0.3">
      <c r="A256" s="172"/>
      <c r="B256" s="2"/>
      <c r="C256" s="202"/>
      <c r="D256" s="2"/>
      <c r="E256" s="172"/>
      <c r="F256" s="2"/>
      <c r="G256" s="2"/>
      <c r="H256" s="2"/>
      <c r="I256" s="2"/>
      <c r="J256" s="2"/>
      <c r="K256" s="2"/>
      <c r="L256" s="2"/>
    </row>
    <row r="257" spans="1:12" ht="19.5" customHeight="1" x14ac:dyDescent="0.3">
      <c r="A257" s="172"/>
      <c r="B257" s="2"/>
      <c r="C257" s="202"/>
      <c r="D257" s="2"/>
      <c r="E257" s="172"/>
      <c r="F257" s="2"/>
      <c r="G257" s="2"/>
      <c r="H257" s="2"/>
      <c r="I257" s="2"/>
      <c r="J257" s="2"/>
      <c r="K257" s="2"/>
      <c r="L257" s="2"/>
    </row>
    <row r="258" spans="1:12" ht="19.5" customHeight="1" x14ac:dyDescent="0.3">
      <c r="A258" s="172"/>
      <c r="B258" s="2"/>
      <c r="C258" s="202"/>
      <c r="D258" s="2"/>
      <c r="E258" s="172"/>
      <c r="F258" s="2"/>
      <c r="G258" s="2"/>
      <c r="H258" s="2"/>
      <c r="I258" s="2"/>
      <c r="J258" s="2"/>
      <c r="K258" s="2"/>
      <c r="L258" s="2"/>
    </row>
    <row r="259" spans="1:12" ht="19.5" customHeight="1" x14ac:dyDescent="0.3">
      <c r="A259" s="172"/>
      <c r="B259" s="2"/>
      <c r="C259" s="202"/>
      <c r="D259" s="2"/>
      <c r="E259" s="172"/>
      <c r="F259" s="2"/>
      <c r="G259" s="2"/>
      <c r="H259" s="2"/>
      <c r="I259" s="2"/>
      <c r="J259" s="2"/>
      <c r="K259" s="2"/>
      <c r="L259" s="2"/>
    </row>
    <row r="260" spans="1:12" ht="19.5" customHeight="1" x14ac:dyDescent="0.3">
      <c r="A260" s="172"/>
      <c r="B260" s="2"/>
      <c r="C260" s="202"/>
      <c r="D260" s="2"/>
      <c r="E260" s="172"/>
      <c r="F260" s="2"/>
      <c r="G260" s="2"/>
      <c r="H260" s="2"/>
      <c r="I260" s="2"/>
      <c r="J260" s="2"/>
      <c r="K260" s="2"/>
      <c r="L260" s="2"/>
    </row>
    <row r="261" spans="1:12" ht="19.5" customHeight="1" x14ac:dyDescent="0.3">
      <c r="A261" s="172"/>
      <c r="B261" s="2"/>
      <c r="C261" s="202"/>
      <c r="D261" s="2"/>
      <c r="E261" s="172"/>
      <c r="F261" s="2"/>
      <c r="G261" s="2"/>
      <c r="H261" s="2"/>
      <c r="I261" s="2"/>
      <c r="J261" s="2"/>
      <c r="K261" s="2"/>
      <c r="L261" s="2"/>
    </row>
    <row r="262" spans="1:12" ht="19.5" customHeight="1" x14ac:dyDescent="0.3">
      <c r="A262" s="172"/>
      <c r="B262" s="2"/>
      <c r="C262" s="202"/>
      <c r="D262" s="2"/>
      <c r="E262" s="172"/>
      <c r="F262" s="2"/>
      <c r="G262" s="2"/>
      <c r="H262" s="2"/>
      <c r="I262" s="2"/>
      <c r="J262" s="2"/>
      <c r="K262" s="2"/>
      <c r="L262" s="2"/>
    </row>
    <row r="263" spans="1:12" ht="19.5" customHeight="1" x14ac:dyDescent="0.3">
      <c r="A263" s="172"/>
      <c r="B263" s="2"/>
      <c r="C263" s="202"/>
      <c r="D263" s="2"/>
      <c r="E263" s="172"/>
      <c r="F263" s="2"/>
      <c r="G263" s="2"/>
      <c r="H263" s="2"/>
      <c r="I263" s="2"/>
      <c r="J263" s="2"/>
      <c r="K263" s="2"/>
      <c r="L263" s="2"/>
    </row>
    <row r="264" spans="1:12" ht="19.5" customHeight="1" x14ac:dyDescent="0.3">
      <c r="A264" s="172"/>
      <c r="B264" s="2"/>
      <c r="C264" s="202"/>
      <c r="D264" s="2"/>
      <c r="E264" s="172"/>
      <c r="F264" s="2"/>
      <c r="G264" s="2"/>
      <c r="H264" s="2"/>
      <c r="I264" s="2"/>
      <c r="J264" s="2"/>
      <c r="K264" s="2"/>
      <c r="L264" s="2"/>
    </row>
    <row r="265" spans="1:12" ht="19.5" customHeight="1" x14ac:dyDescent="0.3">
      <c r="A265" s="172"/>
      <c r="B265" s="2"/>
      <c r="C265" s="202"/>
      <c r="D265" s="2"/>
      <c r="E265" s="172"/>
      <c r="F265" s="2"/>
      <c r="G265" s="2"/>
      <c r="H265" s="2"/>
      <c r="I265" s="2"/>
      <c r="J265" s="2"/>
      <c r="K265" s="2"/>
      <c r="L265" s="2"/>
    </row>
    <row r="266" spans="1:12" ht="19.5" customHeight="1" x14ac:dyDescent="0.3">
      <c r="A266" s="172"/>
      <c r="B266" s="2"/>
      <c r="C266" s="202"/>
      <c r="D266" s="2"/>
      <c r="E266" s="172"/>
      <c r="F266" s="2"/>
      <c r="G266" s="2"/>
      <c r="H266" s="2"/>
      <c r="I266" s="2"/>
      <c r="J266" s="2"/>
      <c r="K266" s="2"/>
      <c r="L266" s="2"/>
    </row>
    <row r="267" spans="1:12" ht="19.5" customHeight="1" x14ac:dyDescent="0.3">
      <c r="A267" s="172"/>
      <c r="B267" s="2"/>
      <c r="C267" s="202"/>
      <c r="D267" s="2"/>
      <c r="E267" s="172"/>
      <c r="F267" s="2"/>
      <c r="G267" s="2"/>
      <c r="H267" s="2"/>
      <c r="I267" s="2"/>
      <c r="J267" s="2"/>
      <c r="K267" s="2"/>
      <c r="L267" s="2"/>
    </row>
    <row r="268" spans="1:12" ht="19.5" customHeight="1" x14ac:dyDescent="0.3">
      <c r="A268" s="172"/>
      <c r="B268" s="2"/>
      <c r="C268" s="202"/>
      <c r="D268" s="2"/>
      <c r="E268" s="172"/>
      <c r="F268" s="2"/>
      <c r="G268" s="2"/>
      <c r="H268" s="2"/>
      <c r="I268" s="2"/>
      <c r="J268" s="2"/>
      <c r="K268" s="2"/>
      <c r="L268" s="2"/>
    </row>
    <row r="269" spans="1:12" ht="19.5" customHeight="1" x14ac:dyDescent="0.3">
      <c r="A269" s="172"/>
      <c r="B269" s="2"/>
      <c r="C269" s="202"/>
      <c r="D269" s="2"/>
      <c r="E269" s="172"/>
      <c r="F269" s="2"/>
      <c r="G269" s="2"/>
      <c r="H269" s="2"/>
      <c r="I269" s="2"/>
      <c r="J269" s="2"/>
      <c r="K269" s="2"/>
      <c r="L269" s="2"/>
    </row>
    <row r="270" spans="1:12" ht="19.5" customHeight="1" x14ac:dyDescent="0.3">
      <c r="A270" s="172"/>
      <c r="B270" s="2"/>
      <c r="C270" s="202"/>
      <c r="D270" s="2"/>
      <c r="E270" s="172"/>
      <c r="F270" s="2"/>
      <c r="G270" s="2"/>
      <c r="H270" s="2"/>
      <c r="I270" s="2"/>
      <c r="J270" s="2"/>
      <c r="K270" s="2"/>
      <c r="L270" s="2"/>
    </row>
    <row r="271" spans="1:12" ht="19.5" customHeight="1" x14ac:dyDescent="0.3">
      <c r="A271" s="172"/>
      <c r="B271" s="2"/>
      <c r="C271" s="202"/>
      <c r="D271" s="2"/>
      <c r="E271" s="172"/>
      <c r="F271" s="2"/>
      <c r="G271" s="2"/>
      <c r="H271" s="2"/>
      <c r="I271" s="2"/>
      <c r="J271" s="2"/>
      <c r="K271" s="2"/>
      <c r="L271" s="2"/>
    </row>
    <row r="272" spans="1:12" ht="19.5" customHeight="1" x14ac:dyDescent="0.3">
      <c r="A272" s="172"/>
      <c r="B272" s="2"/>
      <c r="C272" s="202"/>
      <c r="D272" s="2"/>
      <c r="E272" s="172"/>
      <c r="F272" s="2"/>
      <c r="G272" s="2"/>
      <c r="H272" s="2"/>
      <c r="I272" s="2"/>
      <c r="J272" s="2"/>
      <c r="K272" s="2"/>
      <c r="L272" s="2"/>
    </row>
    <row r="273" spans="1:12" ht="19.5" customHeight="1" x14ac:dyDescent="0.3">
      <c r="A273" s="172"/>
      <c r="B273" s="2"/>
      <c r="C273" s="202"/>
      <c r="D273" s="2"/>
      <c r="E273" s="172"/>
      <c r="F273" s="2"/>
      <c r="G273" s="2"/>
      <c r="H273" s="2"/>
      <c r="I273" s="2"/>
      <c r="J273" s="2"/>
      <c r="K273" s="2"/>
      <c r="L273" s="2"/>
    </row>
    <row r="274" spans="1:12" ht="19.5" customHeight="1" x14ac:dyDescent="0.3">
      <c r="A274" s="172"/>
      <c r="B274" s="2"/>
      <c r="C274" s="202"/>
      <c r="D274" s="2"/>
      <c r="E274" s="172"/>
      <c r="F274" s="2"/>
      <c r="G274" s="2"/>
      <c r="H274" s="2"/>
      <c r="I274" s="2"/>
      <c r="J274" s="2"/>
      <c r="K274" s="2"/>
      <c r="L274" s="2"/>
    </row>
    <row r="275" spans="1:12" ht="19.5" customHeight="1" x14ac:dyDescent="0.3">
      <c r="A275" s="172"/>
      <c r="B275" s="2"/>
      <c r="C275" s="202"/>
      <c r="D275" s="2"/>
      <c r="E275" s="172"/>
      <c r="F275" s="2"/>
      <c r="G275" s="2"/>
      <c r="H275" s="2"/>
      <c r="I275" s="2"/>
      <c r="J275" s="2"/>
      <c r="K275" s="2"/>
      <c r="L275" s="2"/>
    </row>
    <row r="276" spans="1:12" ht="19.5" customHeight="1" x14ac:dyDescent="0.3">
      <c r="A276" s="172"/>
      <c r="B276" s="2"/>
      <c r="C276" s="202"/>
      <c r="D276" s="2"/>
      <c r="E276" s="172"/>
      <c r="F276" s="2"/>
      <c r="G276" s="2"/>
      <c r="H276" s="2"/>
      <c r="I276" s="2"/>
      <c r="J276" s="2"/>
      <c r="K276" s="2"/>
      <c r="L276" s="2"/>
    </row>
    <row r="277" spans="1:12" ht="19.5" customHeight="1" x14ac:dyDescent="0.3">
      <c r="A277" s="172"/>
      <c r="B277" s="2"/>
      <c r="C277" s="202"/>
      <c r="D277" s="2"/>
      <c r="E277" s="172"/>
      <c r="F277" s="2"/>
      <c r="G277" s="2"/>
      <c r="H277" s="2"/>
      <c r="I277" s="2"/>
      <c r="J277" s="2"/>
      <c r="K277" s="2"/>
      <c r="L277" s="2"/>
    </row>
    <row r="278" spans="1:12" ht="19.5" customHeight="1" x14ac:dyDescent="0.3">
      <c r="A278" s="172"/>
      <c r="B278" s="2"/>
      <c r="C278" s="202"/>
      <c r="D278" s="2"/>
      <c r="E278" s="172"/>
      <c r="F278" s="2"/>
      <c r="G278" s="2"/>
      <c r="H278" s="2"/>
      <c r="I278" s="2"/>
      <c r="J278" s="2"/>
      <c r="K278" s="2"/>
      <c r="L278" s="2"/>
    </row>
    <row r="279" spans="1:12" ht="19.5" customHeight="1" x14ac:dyDescent="0.3">
      <c r="A279" s="172"/>
      <c r="B279" s="2"/>
      <c r="C279" s="202"/>
      <c r="D279" s="2"/>
      <c r="E279" s="172"/>
      <c r="F279" s="2"/>
      <c r="G279" s="2"/>
      <c r="H279" s="2"/>
      <c r="I279" s="2"/>
      <c r="J279" s="2"/>
      <c r="K279" s="2"/>
      <c r="L279" s="2"/>
    </row>
    <row r="280" spans="1:12" ht="19.5" customHeight="1" x14ac:dyDescent="0.3">
      <c r="A280" s="172"/>
      <c r="B280" s="2"/>
      <c r="C280" s="202"/>
      <c r="D280" s="2"/>
      <c r="E280" s="172"/>
      <c r="F280" s="2"/>
      <c r="G280" s="2"/>
      <c r="H280" s="2"/>
      <c r="I280" s="2"/>
      <c r="J280" s="2"/>
      <c r="K280" s="2"/>
      <c r="L280" s="2"/>
    </row>
    <row r="281" spans="1:12" ht="19.5" customHeight="1" x14ac:dyDescent="0.3">
      <c r="A281" s="172"/>
      <c r="B281" s="2"/>
      <c r="C281" s="202"/>
      <c r="D281" s="2"/>
      <c r="E281" s="172"/>
      <c r="F281" s="2"/>
      <c r="G281" s="2"/>
      <c r="H281" s="2"/>
      <c r="I281" s="2"/>
      <c r="J281" s="2"/>
      <c r="K281" s="2"/>
      <c r="L281" s="2"/>
    </row>
    <row r="282" spans="1:12" ht="19.5" customHeight="1" x14ac:dyDescent="0.3">
      <c r="A282" s="172"/>
      <c r="B282" s="2"/>
      <c r="C282" s="202"/>
      <c r="D282" s="2"/>
      <c r="E282" s="172"/>
      <c r="F282" s="2"/>
      <c r="G282" s="2"/>
      <c r="H282" s="2"/>
      <c r="I282" s="2"/>
      <c r="J282" s="2"/>
      <c r="K282" s="2"/>
      <c r="L28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C13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.33203125" style="72" bestFit="1" customWidth="1"/>
    <col min="2" max="2" width="13.6640625" style="72" bestFit="1" customWidth="1"/>
    <col min="3" max="3" width="14.33203125" style="72" bestFit="1" customWidth="1"/>
    <col min="4" max="4" width="10.5546875" style="72" bestFit="1" customWidth="1"/>
    <col min="5" max="5" width="11.88671875" style="167" bestFit="1" customWidth="1"/>
    <col min="6" max="6" width="14.33203125" style="168" bestFit="1" customWidth="1"/>
    <col min="7" max="7" width="11.109375" style="167" bestFit="1" customWidth="1"/>
    <col min="8" max="10" width="8.88671875" style="167" bestFit="1" customWidth="1"/>
    <col min="11" max="11" width="17.33203125" style="168" bestFit="1" customWidth="1"/>
    <col min="12" max="12" width="12.6640625" style="72" bestFit="1" customWidth="1"/>
    <col min="13" max="13" width="8" style="72" bestFit="1" customWidth="1"/>
    <col min="14" max="14" width="12.33203125" style="72" bestFit="1" customWidth="1"/>
    <col min="15" max="15" width="11.6640625" style="169" bestFit="1" customWidth="1"/>
    <col min="16" max="16" width="11.6640625" style="72" bestFit="1" customWidth="1"/>
    <col min="17" max="19" width="8.88671875" style="72" bestFit="1" customWidth="1"/>
    <col min="20" max="20" width="12.6640625" style="72" bestFit="1" customWidth="1"/>
    <col min="21" max="21" width="8.88671875" style="169" bestFit="1" customWidth="1"/>
    <col min="22" max="22" width="11.33203125" style="72" bestFit="1" customWidth="1"/>
    <col min="23" max="24" width="8.88671875" style="72" bestFit="1" customWidth="1"/>
    <col min="25" max="25" width="8.88671875" style="169" bestFit="1" customWidth="1"/>
    <col min="26" max="26" width="11.33203125" style="72" bestFit="1" customWidth="1"/>
    <col min="27" max="29" width="14.109375" style="72" bestFit="1" customWidth="1"/>
  </cols>
  <sheetData>
    <row r="1" spans="1:29" ht="18.600000000000001" customHeight="1" x14ac:dyDescent="0.3">
      <c r="A1" s="1" t="s">
        <v>0</v>
      </c>
      <c r="B1" s="2"/>
      <c r="C1" s="2"/>
      <c r="D1" s="2"/>
      <c r="E1" s="74"/>
      <c r="F1" s="75"/>
      <c r="G1" s="74"/>
      <c r="H1" s="74"/>
      <c r="I1" s="74"/>
      <c r="J1" s="74"/>
      <c r="K1" s="75"/>
      <c r="L1" s="2"/>
      <c r="M1" s="2"/>
      <c r="N1" s="2"/>
      <c r="O1" s="75"/>
      <c r="P1" s="2"/>
      <c r="Q1" s="2"/>
      <c r="R1" s="2"/>
      <c r="S1" s="2"/>
      <c r="T1" s="2"/>
      <c r="U1" s="75"/>
      <c r="V1" s="2"/>
      <c r="W1" s="2"/>
      <c r="X1" s="2"/>
      <c r="Y1" s="75"/>
      <c r="Z1" s="2"/>
      <c r="AA1" s="2"/>
      <c r="AB1" s="2"/>
      <c r="AC1" s="2"/>
    </row>
    <row r="2" spans="1:29" ht="16.95" customHeight="1" x14ac:dyDescent="0.3">
      <c r="A2" s="2"/>
      <c r="B2" s="2"/>
      <c r="C2" s="2"/>
      <c r="D2" s="2"/>
      <c r="E2" s="74"/>
      <c r="F2" s="75"/>
      <c r="G2" s="74"/>
      <c r="H2" s="74"/>
      <c r="I2" s="74"/>
      <c r="J2" s="74"/>
      <c r="K2" s="75"/>
      <c r="L2" s="2"/>
      <c r="M2" s="2"/>
      <c r="N2" s="2"/>
      <c r="O2" s="75"/>
      <c r="P2" s="2"/>
      <c r="Q2" s="6"/>
      <c r="R2" s="6"/>
      <c r="S2" s="2"/>
      <c r="T2" s="2"/>
      <c r="U2" s="75"/>
      <c r="V2" s="2"/>
      <c r="W2" s="2"/>
      <c r="X2" s="2"/>
      <c r="Y2" s="75"/>
      <c r="Z2" s="2"/>
      <c r="AA2" s="2"/>
      <c r="AB2" s="2"/>
      <c r="AC2" s="2"/>
    </row>
    <row r="3" spans="1:29" ht="19.5" customHeight="1" x14ac:dyDescent="0.3">
      <c r="A3" s="2"/>
      <c r="B3" s="2"/>
      <c r="C3" s="2"/>
      <c r="D3" s="2"/>
      <c r="E3" s="74"/>
      <c r="F3" s="75"/>
      <c r="G3" s="74"/>
      <c r="H3" s="74"/>
      <c r="I3" s="74"/>
      <c r="J3" s="74"/>
      <c r="K3" s="75"/>
      <c r="L3" s="2"/>
      <c r="M3" s="2"/>
      <c r="N3" s="2"/>
      <c r="O3" s="75"/>
      <c r="P3" s="2"/>
      <c r="Q3" s="2"/>
      <c r="R3" s="2"/>
      <c r="S3" s="2"/>
      <c r="T3" s="2"/>
      <c r="U3" s="75"/>
      <c r="V3" s="2"/>
      <c r="W3" s="2"/>
      <c r="X3" s="2"/>
      <c r="Y3" s="75"/>
      <c r="Z3" s="2"/>
      <c r="AA3" s="2"/>
      <c r="AB3" s="2"/>
      <c r="AC3" s="2"/>
    </row>
    <row r="4" spans="1:29" ht="19.5" customHeight="1" x14ac:dyDescent="0.3">
      <c r="A4" s="2"/>
      <c r="B4" s="2"/>
      <c r="C4" s="2"/>
      <c r="D4" s="2"/>
      <c r="E4" s="74"/>
      <c r="F4" s="75"/>
      <c r="G4" s="74"/>
      <c r="H4" s="74"/>
      <c r="I4" s="74"/>
      <c r="J4" s="74"/>
      <c r="K4" s="75"/>
      <c r="L4" s="2"/>
      <c r="M4" s="2"/>
      <c r="N4" s="2"/>
      <c r="O4" s="75"/>
      <c r="P4" s="2"/>
      <c r="Q4" s="2"/>
      <c r="R4" s="2"/>
      <c r="S4" s="2"/>
      <c r="T4" s="2"/>
      <c r="U4" s="75"/>
      <c r="V4" s="2"/>
      <c r="W4" s="2"/>
      <c r="X4" s="2"/>
      <c r="Y4" s="75"/>
      <c r="Z4" s="2"/>
      <c r="AA4" s="2"/>
      <c r="AB4" s="2"/>
      <c r="AC4" s="2"/>
    </row>
    <row r="5" spans="1:29" ht="19.5" customHeight="1" x14ac:dyDescent="0.3">
      <c r="A5" s="2"/>
      <c r="B5" s="2"/>
      <c r="C5" s="2"/>
      <c r="D5" s="2"/>
      <c r="E5" s="74"/>
      <c r="F5" s="75"/>
      <c r="G5" s="74"/>
      <c r="H5" s="74"/>
      <c r="I5" s="74"/>
      <c r="J5" s="74"/>
      <c r="K5" s="75"/>
      <c r="L5" s="2"/>
      <c r="M5" s="2"/>
      <c r="N5" s="2"/>
      <c r="O5" s="75"/>
      <c r="P5" s="2"/>
      <c r="Q5" s="2"/>
      <c r="R5" s="2"/>
      <c r="S5" s="2"/>
      <c r="T5" s="2"/>
      <c r="U5" s="75"/>
      <c r="V5" s="2"/>
      <c r="W5" s="2"/>
      <c r="X5" s="2"/>
      <c r="Y5" s="75"/>
      <c r="Z5" s="2"/>
      <c r="AA5" s="2"/>
      <c r="AB5" s="2"/>
      <c r="AC5" s="2"/>
    </row>
    <row r="6" spans="1:29" ht="19.5" customHeight="1" x14ac:dyDescent="0.3">
      <c r="A6" s="2"/>
      <c r="B6" s="2"/>
      <c r="C6" s="2"/>
      <c r="D6" s="2"/>
      <c r="E6" s="74"/>
      <c r="F6" s="75"/>
      <c r="G6" s="74"/>
      <c r="H6" s="74"/>
      <c r="I6" s="6" t="s">
        <v>35</v>
      </c>
      <c r="J6" s="74"/>
      <c r="K6" s="75"/>
      <c r="L6" s="2"/>
      <c r="M6" s="2"/>
      <c r="N6" s="2"/>
      <c r="O6" s="75"/>
      <c r="P6" s="2"/>
      <c r="Q6" s="2"/>
      <c r="R6" s="2"/>
      <c r="S6" s="2"/>
      <c r="T6" s="2"/>
      <c r="U6" s="75"/>
      <c r="V6" s="2"/>
      <c r="W6" s="2"/>
      <c r="X6" s="2"/>
      <c r="Y6" s="75"/>
      <c r="Z6" s="2"/>
      <c r="AA6" s="2"/>
      <c r="AB6" s="2"/>
      <c r="AC6" s="2"/>
    </row>
    <row r="7" spans="1:29" ht="19.5" customHeight="1" x14ac:dyDescent="0.3">
      <c r="A7" s="2"/>
      <c r="B7" s="2"/>
      <c r="C7" s="2"/>
      <c r="D7" s="2"/>
      <c r="E7" s="74"/>
      <c r="F7" s="75"/>
      <c r="G7" s="74"/>
      <c r="H7" s="74"/>
      <c r="I7" s="74"/>
      <c r="J7" s="74"/>
      <c r="K7" s="75"/>
      <c r="L7" s="2"/>
      <c r="M7" s="2"/>
      <c r="N7" s="2"/>
      <c r="O7" s="75"/>
      <c r="P7" s="2"/>
      <c r="Q7" s="2"/>
      <c r="R7" s="2"/>
      <c r="S7" s="2"/>
      <c r="T7" s="2"/>
      <c r="U7" s="75"/>
      <c r="V7" s="2"/>
      <c r="W7" s="2"/>
      <c r="X7" s="2"/>
      <c r="Y7" s="75"/>
      <c r="Z7" s="2"/>
      <c r="AA7" s="2"/>
      <c r="AB7" s="2"/>
      <c r="AC7" s="2"/>
    </row>
    <row r="8" spans="1:29" ht="19.5" customHeight="1" x14ac:dyDescent="0.3">
      <c r="A8" s="2"/>
      <c r="B8" s="2"/>
      <c r="C8" s="2"/>
      <c r="D8" s="2"/>
      <c r="E8" s="74"/>
      <c r="F8" s="75"/>
      <c r="G8" s="74"/>
      <c r="H8" s="74"/>
      <c r="I8" s="74"/>
      <c r="J8" s="74"/>
      <c r="K8" s="75"/>
      <c r="L8" s="2"/>
      <c r="M8" s="2"/>
      <c r="N8" s="2"/>
      <c r="O8" s="75"/>
      <c r="P8" s="2"/>
      <c r="Q8" s="2"/>
      <c r="R8" s="2"/>
      <c r="S8" s="2"/>
      <c r="T8" s="2"/>
      <c r="U8" s="75"/>
      <c r="V8" s="2"/>
      <c r="W8" s="2"/>
      <c r="X8" s="2"/>
      <c r="Y8" s="75"/>
      <c r="Z8" s="2"/>
      <c r="AA8" s="2"/>
      <c r="AB8" s="2"/>
      <c r="AC8" s="2"/>
    </row>
    <row r="9" spans="1:29" ht="19.5" customHeight="1" x14ac:dyDescent="0.3">
      <c r="A9" s="2"/>
      <c r="B9" s="2"/>
      <c r="C9" s="2"/>
      <c r="D9" s="2"/>
      <c r="E9" s="74"/>
      <c r="F9" s="75"/>
      <c r="G9" s="74"/>
      <c r="H9" s="74"/>
      <c r="I9" s="74"/>
      <c r="J9" s="74"/>
      <c r="K9" s="75"/>
      <c r="L9" s="2"/>
      <c r="M9" s="2"/>
      <c r="N9" s="2"/>
      <c r="O9" s="75"/>
      <c r="P9" s="2"/>
      <c r="Q9" s="2"/>
      <c r="R9" s="2"/>
      <c r="S9" s="2"/>
      <c r="T9" s="2"/>
      <c r="U9" s="75"/>
      <c r="V9" s="2"/>
      <c r="W9" s="2"/>
      <c r="X9" s="2"/>
      <c r="Y9" s="75"/>
      <c r="Z9" s="2"/>
      <c r="AA9" s="2"/>
      <c r="AB9" s="2"/>
      <c r="AC9" s="2"/>
    </row>
    <row r="10" spans="1:29" ht="19.5" customHeight="1" x14ac:dyDescent="0.3">
      <c r="A10" s="2"/>
      <c r="B10" s="2"/>
      <c r="C10" s="2"/>
      <c r="D10" s="2"/>
      <c r="E10" s="74"/>
      <c r="F10" s="75"/>
      <c r="G10" s="74"/>
      <c r="H10" s="74"/>
      <c r="I10" s="74"/>
      <c r="J10" s="74"/>
      <c r="K10" s="75"/>
      <c r="L10" s="2"/>
      <c r="M10" s="2"/>
      <c r="N10" s="2"/>
      <c r="O10" s="75"/>
      <c r="P10" s="2"/>
      <c r="Q10" s="2"/>
      <c r="R10" s="2"/>
      <c r="S10" s="2"/>
      <c r="T10" s="2"/>
      <c r="U10" s="75"/>
      <c r="V10" s="2"/>
      <c r="W10" s="2"/>
      <c r="X10" s="2"/>
      <c r="Y10" s="75"/>
      <c r="Z10" s="2"/>
      <c r="AA10" s="2"/>
      <c r="AB10" s="2"/>
      <c r="AC10" s="2"/>
    </row>
    <row r="11" spans="1:29" ht="19.5" customHeight="1" x14ac:dyDescent="0.3">
      <c r="A11" s="2"/>
      <c r="B11" s="2"/>
      <c r="C11" s="2"/>
      <c r="D11" s="2"/>
      <c r="E11" s="74"/>
      <c r="F11" s="75"/>
      <c r="G11" s="74"/>
      <c r="H11" s="74"/>
      <c r="I11" s="74"/>
      <c r="J11" s="74"/>
      <c r="K11" s="75"/>
      <c r="L11" s="2"/>
      <c r="M11" s="2"/>
      <c r="N11" s="2"/>
      <c r="O11" s="75"/>
      <c r="P11" s="2"/>
      <c r="Q11" s="2"/>
      <c r="R11" s="2"/>
      <c r="S11" s="2"/>
      <c r="T11" s="2"/>
      <c r="U11" s="75"/>
      <c r="V11" s="2"/>
      <c r="W11" s="2"/>
      <c r="X11" s="2"/>
      <c r="Y11" s="75"/>
      <c r="Z11" s="2"/>
      <c r="AA11" s="2"/>
      <c r="AB11" s="2"/>
      <c r="AC11" s="2"/>
    </row>
    <row r="12" spans="1:29" ht="19.5" customHeight="1" x14ac:dyDescent="0.3">
      <c r="A12" s="2"/>
      <c r="B12" s="2"/>
      <c r="C12" s="2"/>
      <c r="D12" s="2"/>
      <c r="E12" s="74"/>
      <c r="F12" s="75"/>
      <c r="G12" s="74"/>
      <c r="H12" s="74"/>
      <c r="I12" s="74"/>
      <c r="J12" s="74"/>
      <c r="K12" s="75"/>
      <c r="L12" s="2"/>
      <c r="M12" s="2"/>
      <c r="N12" s="2"/>
      <c r="O12" s="75"/>
      <c r="P12" s="2"/>
      <c r="Q12" s="2"/>
      <c r="R12" s="2"/>
      <c r="S12" s="2"/>
      <c r="T12" s="2"/>
      <c r="U12" s="75"/>
      <c r="V12" s="2"/>
      <c r="W12" s="2"/>
      <c r="X12" s="2"/>
      <c r="Y12" s="75"/>
      <c r="Z12" s="2"/>
      <c r="AA12" s="2"/>
      <c r="AB12" s="2"/>
      <c r="AC12" s="2"/>
    </row>
    <row r="13" spans="1:29" ht="19.5" customHeight="1" x14ac:dyDescent="0.3">
      <c r="A13" s="2"/>
      <c r="B13" s="2"/>
      <c r="C13" s="2"/>
      <c r="D13" s="2"/>
      <c r="E13" s="74"/>
      <c r="F13" s="75"/>
      <c r="G13" s="74"/>
      <c r="H13" s="74"/>
      <c r="I13" s="74"/>
      <c r="J13" s="74"/>
      <c r="K13" s="75"/>
      <c r="L13" s="2"/>
      <c r="M13" s="2"/>
      <c r="N13" s="2"/>
      <c r="O13" s="75"/>
      <c r="P13" s="2"/>
      <c r="Q13" s="2"/>
      <c r="R13" s="2"/>
      <c r="S13" s="2"/>
      <c r="T13" s="2"/>
      <c r="U13" s="75"/>
      <c r="V13" s="2"/>
      <c r="W13" s="2"/>
      <c r="X13" s="2"/>
      <c r="Y13" s="75"/>
      <c r="Z13" s="2"/>
      <c r="AA13" s="2"/>
      <c r="AB13" s="2"/>
      <c r="AC13" s="2"/>
    </row>
    <row r="14" spans="1:29" ht="19.5" customHeight="1" x14ac:dyDescent="0.3">
      <c r="A14" s="2"/>
      <c r="B14" s="2"/>
      <c r="C14" s="2"/>
      <c r="D14" s="2"/>
      <c r="E14" s="74"/>
      <c r="F14" s="75"/>
      <c r="G14" s="74"/>
      <c r="H14" s="74"/>
      <c r="I14" s="74"/>
      <c r="J14" s="74"/>
      <c r="K14" s="75"/>
      <c r="L14" s="2"/>
      <c r="M14" s="2"/>
      <c r="N14" s="2"/>
      <c r="O14" s="75"/>
      <c r="P14" s="2"/>
      <c r="Q14" s="2"/>
      <c r="R14" s="2"/>
      <c r="S14" s="2"/>
      <c r="T14" s="2"/>
      <c r="U14" s="75"/>
      <c r="V14" s="2"/>
      <c r="W14" s="2"/>
      <c r="X14" s="2"/>
      <c r="Y14" s="75"/>
      <c r="Z14" s="2"/>
      <c r="AA14" s="2"/>
      <c r="AB14" s="2"/>
      <c r="AC14" s="2"/>
    </row>
    <row r="15" spans="1:29" ht="19.5" customHeight="1" x14ac:dyDescent="0.3">
      <c r="A15" s="2"/>
      <c r="B15" s="2"/>
      <c r="C15" s="2"/>
      <c r="D15" s="2"/>
      <c r="E15" s="74"/>
      <c r="F15" s="75"/>
      <c r="G15" s="74"/>
      <c r="H15" s="74"/>
      <c r="I15" s="74"/>
      <c r="J15" s="74"/>
      <c r="K15" s="75"/>
      <c r="L15" s="2"/>
      <c r="M15" s="2"/>
      <c r="N15" s="2"/>
      <c r="O15" s="75"/>
      <c r="P15" s="2"/>
      <c r="Q15" s="2"/>
      <c r="R15" s="2"/>
      <c r="S15" s="2"/>
      <c r="T15" s="2"/>
      <c r="U15" s="75"/>
      <c r="V15" s="2"/>
      <c r="W15" s="2"/>
      <c r="X15" s="2"/>
      <c r="Y15" s="75"/>
      <c r="Z15" s="2"/>
      <c r="AA15" s="2"/>
      <c r="AB15" s="2"/>
      <c r="AC15" s="2"/>
    </row>
    <row r="16" spans="1:29" ht="19.5" customHeight="1" x14ac:dyDescent="0.3">
      <c r="A16" s="2"/>
      <c r="B16" s="2"/>
      <c r="C16" s="2"/>
      <c r="D16" s="2"/>
      <c r="E16" s="74"/>
      <c r="F16" s="75"/>
      <c r="G16" s="74"/>
      <c r="H16" s="74"/>
      <c r="I16" s="74"/>
      <c r="J16" s="74"/>
      <c r="K16" s="75"/>
      <c r="L16" s="2"/>
      <c r="M16" s="2"/>
      <c r="N16" s="2"/>
      <c r="O16" s="75"/>
      <c r="P16" s="2"/>
      <c r="Q16" s="2"/>
      <c r="R16" s="2"/>
      <c r="S16" s="2"/>
      <c r="T16" s="2"/>
      <c r="U16" s="75"/>
      <c r="V16" s="2"/>
      <c r="W16" s="2"/>
      <c r="X16" s="2"/>
      <c r="Y16" s="75"/>
      <c r="Z16" s="2"/>
      <c r="AA16" s="2"/>
      <c r="AB16" s="2"/>
      <c r="AC16" s="2"/>
    </row>
    <row r="17" spans="1:29" ht="19.5" customHeight="1" x14ac:dyDescent="0.3">
      <c r="A17" s="2"/>
      <c r="B17" s="2"/>
      <c r="C17" s="2"/>
      <c r="D17" s="2"/>
      <c r="E17" s="74"/>
      <c r="F17" s="75"/>
      <c r="G17" s="74"/>
      <c r="H17" s="6"/>
      <c r="I17" s="6"/>
      <c r="J17" s="74"/>
      <c r="K17" s="75"/>
      <c r="L17" s="2"/>
      <c r="M17" s="2"/>
      <c r="N17" s="2"/>
      <c r="O17" s="75"/>
      <c r="P17" s="2"/>
      <c r="Q17" s="2"/>
      <c r="R17" s="2"/>
      <c r="S17" s="2"/>
      <c r="T17" s="2"/>
      <c r="U17" s="75"/>
      <c r="V17" s="2"/>
      <c r="W17" s="2"/>
      <c r="X17" s="2"/>
      <c r="Y17" s="75"/>
      <c r="Z17" s="2"/>
      <c r="AA17" s="2"/>
      <c r="AB17" s="2"/>
      <c r="AC17" s="2"/>
    </row>
    <row r="18" spans="1:29" ht="19.5" customHeight="1" x14ac:dyDescent="0.3">
      <c r="A18" s="6"/>
      <c r="B18" s="2"/>
      <c r="C18" s="2"/>
      <c r="D18" s="2"/>
      <c r="E18" s="74"/>
      <c r="F18" s="75"/>
      <c r="G18" s="74"/>
      <c r="H18" s="6"/>
      <c r="I18" s="6"/>
      <c r="J18" s="74"/>
      <c r="K18" s="75"/>
      <c r="L18" s="2"/>
      <c r="M18" s="2"/>
      <c r="N18" s="2"/>
      <c r="O18" s="75"/>
      <c r="P18" s="2"/>
      <c r="Q18" s="2"/>
      <c r="R18" s="2"/>
      <c r="S18" s="2"/>
      <c r="T18" s="2"/>
      <c r="U18" s="75"/>
      <c r="V18" s="2"/>
      <c r="W18" s="6"/>
      <c r="X18" s="6"/>
      <c r="Y18" s="76"/>
      <c r="Z18" s="6"/>
      <c r="AA18" s="6"/>
      <c r="AB18" s="6"/>
      <c r="AC18" s="2"/>
    </row>
    <row r="19" spans="1:29" ht="19.5" customHeight="1" x14ac:dyDescent="0.4">
      <c r="A19" s="2"/>
      <c r="B19" s="14" t="str">
        <f>Nykytila!D24</f>
        <v>[KOULUN NIMI]</v>
      </c>
      <c r="C19" s="9"/>
      <c r="D19" s="9"/>
      <c r="E19" s="9"/>
      <c r="F19" s="77"/>
      <c r="G19" s="9"/>
      <c r="H19" s="74"/>
      <c r="I19" s="6"/>
      <c r="J19" s="74"/>
      <c r="K19" s="75"/>
      <c r="L19" s="2"/>
      <c r="M19" s="2"/>
      <c r="N19" s="2"/>
      <c r="O19" s="75"/>
      <c r="P19" s="2"/>
      <c r="Q19" s="2"/>
      <c r="R19" s="2"/>
      <c r="S19" s="2"/>
      <c r="T19" s="2"/>
      <c r="U19" s="75"/>
      <c r="V19" s="2"/>
      <c r="W19" s="6"/>
      <c r="X19" s="6"/>
      <c r="Y19" s="76"/>
      <c r="Z19" s="6"/>
      <c r="AA19" s="6"/>
      <c r="AB19" s="6"/>
      <c r="AC19" s="2"/>
    </row>
    <row r="20" spans="1:29" ht="19.5" customHeight="1" x14ac:dyDescent="0.4">
      <c r="A20" s="2"/>
      <c r="B20" s="9"/>
      <c r="C20" s="9"/>
      <c r="D20" s="9"/>
      <c r="E20" s="9"/>
      <c r="F20" s="77"/>
      <c r="G20" s="9"/>
      <c r="H20" s="6"/>
      <c r="I20" s="6"/>
      <c r="J20" s="74"/>
      <c r="K20" s="78" t="s">
        <v>36</v>
      </c>
      <c r="L20" s="79"/>
      <c r="M20" s="79"/>
      <c r="N20" s="79"/>
      <c r="O20" s="80">
        <f>Liikenne!F47</f>
        <v>0</v>
      </c>
      <c r="P20" s="81" t="s">
        <v>4</v>
      </c>
      <c r="Q20" s="2"/>
      <c r="R20" s="2"/>
      <c r="S20" s="2"/>
      <c r="T20" s="2"/>
      <c r="U20" s="75"/>
      <c r="V20" s="2"/>
      <c r="W20" s="6"/>
      <c r="X20" s="6"/>
      <c r="Y20" s="76"/>
      <c r="Z20" s="6"/>
      <c r="AA20" s="6"/>
      <c r="AB20" s="6"/>
      <c r="AC20" s="2"/>
    </row>
    <row r="21" spans="1:29" ht="19.5" customHeight="1" x14ac:dyDescent="0.4">
      <c r="A21" s="2"/>
      <c r="B21" s="17" t="s">
        <v>1</v>
      </c>
      <c r="C21" s="82"/>
      <c r="D21" s="82"/>
      <c r="E21" s="17"/>
      <c r="F21" s="19">
        <f>F24+F30+F37+F41+F47</f>
        <v>0</v>
      </c>
      <c r="G21" s="83" t="str">
        <f>G24</f>
        <v>kgCO2e</v>
      </c>
      <c r="H21" s="6"/>
      <c r="I21" s="74"/>
      <c r="J21" s="74"/>
      <c r="K21" s="76" t="s">
        <v>36</v>
      </c>
      <c r="L21" s="5" t="s">
        <v>37</v>
      </c>
      <c r="M21" s="6" t="s">
        <v>38</v>
      </c>
      <c r="N21" s="5"/>
      <c r="O21" s="84">
        <f>Liikenne!F9</f>
        <v>0</v>
      </c>
      <c r="P21" s="5"/>
      <c r="Q21" s="2"/>
      <c r="R21" s="2"/>
      <c r="S21" s="2"/>
      <c r="T21" s="2"/>
      <c r="U21" s="75"/>
      <c r="V21" s="2"/>
      <c r="W21" s="6"/>
      <c r="X21" s="6"/>
      <c r="Y21" s="76"/>
      <c r="Z21" s="6"/>
      <c r="AA21" s="6"/>
      <c r="AB21" s="6"/>
      <c r="AC21" s="2"/>
    </row>
    <row r="22" spans="1:29" ht="19.5" customHeight="1" x14ac:dyDescent="0.3">
      <c r="A22" s="2"/>
      <c r="B22" s="6"/>
      <c r="C22" s="6"/>
      <c r="D22" s="6"/>
      <c r="E22" s="6"/>
      <c r="F22" s="76"/>
      <c r="G22" s="6"/>
      <c r="H22" s="6"/>
      <c r="I22" s="74"/>
      <c r="J22" s="74"/>
      <c r="K22" s="75"/>
      <c r="L22" s="5"/>
      <c r="M22" s="6" t="s">
        <v>39</v>
      </c>
      <c r="N22" s="5"/>
      <c r="O22" s="84">
        <f>Liikenne!F10</f>
        <v>0</v>
      </c>
      <c r="P22" s="5"/>
      <c r="Q22" s="2"/>
      <c r="R22" s="2"/>
      <c r="S22" s="2"/>
      <c r="T22" s="2"/>
      <c r="U22" s="75"/>
      <c r="V22" s="2"/>
      <c r="W22" s="2"/>
      <c r="X22" s="2"/>
      <c r="Y22" s="75"/>
      <c r="Z22" s="2"/>
      <c r="AA22" s="2"/>
      <c r="AB22" s="2"/>
      <c r="AC22" s="2"/>
    </row>
    <row r="23" spans="1:29" ht="19.5" customHeight="1" x14ac:dyDescent="0.3">
      <c r="A23" s="2"/>
      <c r="B23" s="8" t="s">
        <v>40</v>
      </c>
      <c r="C23" s="6"/>
      <c r="D23" s="6"/>
      <c r="E23" s="6"/>
      <c r="F23" s="76"/>
      <c r="G23" s="6"/>
      <c r="H23" s="6"/>
      <c r="I23" s="74"/>
      <c r="J23" s="74"/>
      <c r="K23" s="75"/>
      <c r="L23" s="2"/>
      <c r="M23" s="6" t="s">
        <v>41</v>
      </c>
      <c r="N23" s="2"/>
      <c r="O23" s="84">
        <f>Liikenne!F11</f>
        <v>0</v>
      </c>
      <c r="P23" s="2"/>
      <c r="Q23" s="2"/>
      <c r="R23" s="2"/>
      <c r="S23" s="2"/>
      <c r="T23" s="2"/>
      <c r="U23" s="75"/>
      <c r="V23" s="2"/>
      <c r="W23" s="2"/>
      <c r="X23" s="2"/>
      <c r="Y23" s="75"/>
      <c r="Z23" s="2"/>
      <c r="AA23" s="2"/>
      <c r="AB23" s="2"/>
      <c r="AC23" s="2"/>
    </row>
    <row r="24" spans="1:29" ht="19.5" customHeight="1" x14ac:dyDescent="0.35">
      <c r="A24" s="2"/>
      <c r="B24" s="85" t="s">
        <v>16</v>
      </c>
      <c r="C24" s="86"/>
      <c r="D24" s="86"/>
      <c r="E24" s="86"/>
      <c r="F24" s="87">
        <f>O31</f>
        <v>0</v>
      </c>
      <c r="G24" s="60" t="s">
        <v>4</v>
      </c>
      <c r="H24" s="6"/>
      <c r="I24" s="74"/>
      <c r="J24" s="74"/>
      <c r="K24" s="75"/>
      <c r="L24" s="2"/>
      <c r="M24" s="6" t="s">
        <v>42</v>
      </c>
      <c r="N24" s="2"/>
      <c r="O24" s="84">
        <f>Liikenne!F12</f>
        <v>0</v>
      </c>
      <c r="P24" s="2"/>
      <c r="Q24" s="2"/>
      <c r="R24" s="2"/>
      <c r="S24" s="2"/>
      <c r="T24" s="2"/>
      <c r="U24" s="75"/>
      <c r="V24" s="2"/>
      <c r="W24" s="2"/>
      <c r="X24" s="2"/>
      <c r="Y24" s="75"/>
      <c r="Z24" s="2"/>
      <c r="AA24" s="2"/>
      <c r="AB24" s="2"/>
      <c r="AC24" s="2"/>
    </row>
    <row r="25" spans="1:29" ht="19.5" customHeight="1" x14ac:dyDescent="0.3">
      <c r="A25" s="2"/>
      <c r="B25" s="6" t="s">
        <v>43</v>
      </c>
      <c r="C25" s="6"/>
      <c r="D25" s="6"/>
      <c r="E25" s="6"/>
      <c r="F25" s="88">
        <f>Ruoka!E11</f>
        <v>0</v>
      </c>
      <c r="G25" s="6"/>
      <c r="H25" s="6"/>
      <c r="I25" s="74"/>
      <c r="J25" s="74"/>
      <c r="K25" s="75"/>
      <c r="L25" s="5" t="s">
        <v>44</v>
      </c>
      <c r="M25" s="5"/>
      <c r="N25" s="5"/>
      <c r="O25" s="45">
        <f>Liikenne!F42</f>
        <v>0</v>
      </c>
      <c r="P25" s="4"/>
      <c r="Q25" s="2"/>
      <c r="R25" s="2"/>
      <c r="S25" s="2"/>
      <c r="T25" s="2"/>
      <c r="U25" s="75"/>
      <c r="V25" s="2"/>
      <c r="W25" s="2"/>
      <c r="X25" s="2"/>
      <c r="Y25" s="75"/>
      <c r="Z25" s="2"/>
      <c r="AA25" s="2"/>
      <c r="AB25" s="2"/>
      <c r="AC25" s="2"/>
    </row>
    <row r="26" spans="1:29" ht="19.5" customHeight="1" x14ac:dyDescent="0.3">
      <c r="A26" s="2"/>
      <c r="B26" s="6" t="s">
        <v>45</v>
      </c>
      <c r="C26" s="6"/>
      <c r="D26" s="6"/>
      <c r="E26" s="6"/>
      <c r="F26" s="88">
        <f>Ruoka!E17</f>
        <v>0</v>
      </c>
      <c r="G26" s="6"/>
      <c r="H26" s="6"/>
      <c r="I26" s="74"/>
      <c r="J26" s="74"/>
      <c r="K26" s="75"/>
      <c r="L26" s="5" t="s">
        <v>46</v>
      </c>
      <c r="M26" s="6" t="s">
        <v>47</v>
      </c>
      <c r="N26" s="5"/>
      <c r="O26" s="45">
        <f>Liikenne!F22</f>
        <v>0</v>
      </c>
      <c r="P26" s="5"/>
      <c r="Q26" s="2"/>
      <c r="R26" s="2"/>
      <c r="S26" s="2"/>
      <c r="T26" s="2"/>
      <c r="U26" s="75"/>
      <c r="V26" s="2"/>
      <c r="W26" s="2"/>
      <c r="X26" s="2"/>
      <c r="Y26" s="75"/>
      <c r="Z26" s="2"/>
      <c r="AA26" s="2"/>
      <c r="AB26" s="2"/>
      <c r="AC26" s="2"/>
    </row>
    <row r="27" spans="1:29" ht="19.5" customHeight="1" x14ac:dyDescent="0.3">
      <c r="A27" s="2"/>
      <c r="B27" s="6" t="s">
        <v>48</v>
      </c>
      <c r="C27" s="6"/>
      <c r="D27" s="6"/>
      <c r="E27" s="6"/>
      <c r="F27" s="88">
        <f>Ruoka!E21</f>
        <v>0</v>
      </c>
      <c r="G27" s="6"/>
      <c r="H27" s="6"/>
      <c r="I27" s="74"/>
      <c r="J27" s="74"/>
      <c r="K27" s="75"/>
      <c r="L27" s="2"/>
      <c r="M27" s="5" t="s">
        <v>49</v>
      </c>
      <c r="N27" s="2"/>
      <c r="O27" s="68">
        <f>Liikenne!F26</f>
        <v>0</v>
      </c>
      <c r="P27" s="2"/>
      <c r="Q27" s="2"/>
      <c r="R27" s="2"/>
      <c r="S27" s="2"/>
      <c r="T27" s="2"/>
      <c r="U27" s="75"/>
      <c r="V27" s="2"/>
      <c r="W27" s="2"/>
      <c r="X27" s="2"/>
      <c r="Y27" s="75"/>
      <c r="Z27" s="2"/>
      <c r="AA27" s="2"/>
      <c r="AB27" s="2"/>
      <c r="AC27" s="2"/>
    </row>
    <row r="28" spans="1:29" ht="19.5" customHeight="1" x14ac:dyDescent="0.3">
      <c r="A28" s="2"/>
      <c r="B28" s="6" t="s">
        <v>30</v>
      </c>
      <c r="C28" s="6"/>
      <c r="D28" s="6"/>
      <c r="E28" s="6"/>
      <c r="F28" s="89">
        <f>Ruoka!E26</f>
        <v>0</v>
      </c>
      <c r="G28" s="6"/>
      <c r="H28" s="6"/>
      <c r="I28" s="74"/>
      <c r="J28" s="74"/>
      <c r="K28" s="75"/>
      <c r="L28" s="31" t="s">
        <v>50</v>
      </c>
      <c r="M28" s="5"/>
      <c r="N28" s="5"/>
      <c r="O28" s="90">
        <f>Liikenne!F37</f>
        <v>0</v>
      </c>
      <c r="P28" s="5"/>
      <c r="Q28" s="2"/>
      <c r="R28" s="2"/>
      <c r="S28" s="2"/>
      <c r="T28" s="2"/>
      <c r="U28" s="75"/>
      <c r="V28" s="2"/>
      <c r="W28" s="2"/>
      <c r="X28" s="2"/>
      <c r="Y28" s="75"/>
      <c r="Z28" s="2"/>
      <c r="AA28" s="2"/>
      <c r="AB28" s="2"/>
      <c r="AC28" s="2"/>
    </row>
    <row r="29" spans="1:29" ht="19.5" customHeight="1" x14ac:dyDescent="0.3">
      <c r="A29" s="2"/>
      <c r="B29" s="54" t="s">
        <v>32</v>
      </c>
      <c r="C29" s="54"/>
      <c r="D29" s="54"/>
      <c r="E29" s="54"/>
      <c r="F29" s="88">
        <f>Ruoka!E32</f>
        <v>0</v>
      </c>
      <c r="G29" s="6"/>
      <c r="H29" s="6"/>
      <c r="I29" s="74"/>
      <c r="J29" s="74"/>
      <c r="K29" s="75"/>
      <c r="L29" s="5" t="s">
        <v>51</v>
      </c>
      <c r="M29" s="5"/>
      <c r="N29" s="5"/>
      <c r="O29" s="90">
        <f>Liikenne!F40</f>
        <v>0</v>
      </c>
      <c r="P29" s="4"/>
      <c r="Q29" s="2"/>
      <c r="R29" s="2"/>
      <c r="S29" s="2"/>
      <c r="T29" s="2"/>
      <c r="U29" s="75"/>
      <c r="V29" s="2"/>
      <c r="W29" s="2"/>
      <c r="X29" s="2"/>
      <c r="Y29" s="75"/>
      <c r="Z29" s="2"/>
      <c r="AA29" s="2"/>
      <c r="AB29" s="2"/>
      <c r="AC29" s="2"/>
    </row>
    <row r="30" spans="1:29" ht="19.5" customHeight="1" x14ac:dyDescent="0.35">
      <c r="A30" s="2"/>
      <c r="B30" s="91" t="s">
        <v>26</v>
      </c>
      <c r="C30" s="92"/>
      <c r="D30" s="92"/>
      <c r="E30" s="92"/>
      <c r="F30" s="93">
        <f>O20</f>
        <v>0</v>
      </c>
      <c r="G30" s="94" t="s">
        <v>4</v>
      </c>
      <c r="H30" s="6"/>
      <c r="I30" s="74"/>
      <c r="J30" s="74"/>
      <c r="K30" s="75"/>
      <c r="L30" s="43" t="s">
        <v>52</v>
      </c>
      <c r="M30" s="43"/>
      <c r="N30" s="43"/>
      <c r="O30" s="70">
        <f>Liikenne!F43</f>
        <v>0</v>
      </c>
      <c r="P30" s="43"/>
      <c r="Q30" s="2"/>
      <c r="R30" s="2"/>
      <c r="S30" s="2"/>
      <c r="T30" s="2"/>
      <c r="U30" s="75"/>
      <c r="V30" s="2"/>
      <c r="W30" s="2"/>
      <c r="X30" s="2"/>
      <c r="Y30" s="75"/>
      <c r="Z30" s="2"/>
      <c r="AA30" s="2"/>
      <c r="AB30" s="2"/>
      <c r="AC30" s="2"/>
    </row>
    <row r="31" spans="1:29" ht="19.5" customHeight="1" x14ac:dyDescent="0.3">
      <c r="A31" s="2"/>
      <c r="B31" s="6" t="s">
        <v>37</v>
      </c>
      <c r="C31" s="95"/>
      <c r="D31" s="6"/>
      <c r="E31" s="6"/>
      <c r="F31" s="96">
        <f>Liikenne!F13</f>
        <v>0</v>
      </c>
      <c r="G31" s="6"/>
      <c r="H31" s="6"/>
      <c r="I31" s="74"/>
      <c r="J31" s="74"/>
      <c r="K31" s="78" t="s">
        <v>17</v>
      </c>
      <c r="L31" s="79"/>
      <c r="M31" s="79"/>
      <c r="N31" s="79"/>
      <c r="O31" s="80">
        <f>Ruoka!J38</f>
        <v>0</v>
      </c>
      <c r="P31" s="97" t="s">
        <v>4</v>
      </c>
      <c r="Q31" s="2"/>
      <c r="R31" s="2"/>
      <c r="S31" s="2"/>
      <c r="T31" s="2"/>
      <c r="U31" s="75"/>
      <c r="V31" s="2"/>
      <c r="W31" s="2"/>
      <c r="X31" s="2"/>
      <c r="Y31" s="75"/>
      <c r="Z31" s="2"/>
      <c r="AA31" s="2"/>
      <c r="AB31" s="2"/>
      <c r="AC31" s="2"/>
    </row>
    <row r="32" spans="1:29" ht="19.5" customHeight="1" x14ac:dyDescent="0.3">
      <c r="A32" s="2"/>
      <c r="B32" s="6" t="s">
        <v>44</v>
      </c>
      <c r="C32" s="6"/>
      <c r="D32" s="6"/>
      <c r="E32" s="6"/>
      <c r="F32" s="88">
        <f>Liikenne!F42</f>
        <v>0</v>
      </c>
      <c r="G32" s="6"/>
      <c r="H32" s="6"/>
      <c r="I32" s="74"/>
      <c r="J32" s="74"/>
      <c r="K32" s="76" t="s">
        <v>17</v>
      </c>
      <c r="L32" s="98" t="str">
        <f>Ruoka!C7</f>
        <v>Liha-annos</v>
      </c>
      <c r="M32" s="98" t="str">
        <f>Ruoka!E7</f>
        <v>Kala</v>
      </c>
      <c r="N32" s="5"/>
      <c r="O32" s="70">
        <f>Ruoka!F7*Ruoka!D7</f>
        <v>0</v>
      </c>
      <c r="P32" s="4"/>
      <c r="Q32" s="2"/>
      <c r="R32" s="2"/>
      <c r="S32" s="2"/>
      <c r="T32" s="2"/>
      <c r="U32" s="75"/>
      <c r="V32" s="2"/>
      <c r="W32" s="2"/>
      <c r="X32" s="2"/>
      <c r="Y32" s="75"/>
      <c r="Z32" s="2"/>
      <c r="AA32" s="2"/>
      <c r="AB32" s="2"/>
      <c r="AC32" s="2"/>
    </row>
    <row r="33" spans="1:29" ht="19.5" customHeight="1" x14ac:dyDescent="0.3">
      <c r="A33" s="2"/>
      <c r="B33" s="6" t="s">
        <v>46</v>
      </c>
      <c r="C33" s="6"/>
      <c r="D33" s="6"/>
      <c r="E33" s="6"/>
      <c r="F33" s="88">
        <f>Liikenne!F26+Liikenne!F22</f>
        <v>0</v>
      </c>
      <c r="G33" s="6"/>
      <c r="H33" s="6"/>
      <c r="I33" s="74"/>
      <c r="J33" s="74"/>
      <c r="K33" s="75"/>
      <c r="L33" s="2"/>
      <c r="M33" s="99" t="str">
        <f>Ruoka!E8</f>
        <v>Riisi</v>
      </c>
      <c r="N33" s="5"/>
      <c r="O33" s="45">
        <f>Ruoka!F8*Ruoka!D7</f>
        <v>0</v>
      </c>
      <c r="P33" s="5"/>
      <c r="Q33" s="2"/>
      <c r="R33" s="2"/>
      <c r="S33" s="2"/>
      <c r="T33" s="2"/>
      <c r="U33" s="75"/>
      <c r="V33" s="2"/>
      <c r="W33" s="2"/>
      <c r="X33" s="2"/>
      <c r="Y33" s="75"/>
      <c r="Z33" s="2"/>
      <c r="AA33" s="2"/>
      <c r="AB33" s="2"/>
      <c r="AC33" s="2"/>
    </row>
    <row r="34" spans="1:29" ht="19.5" customHeight="1" x14ac:dyDescent="0.3">
      <c r="A34" s="2"/>
      <c r="B34" s="6" t="s">
        <v>50</v>
      </c>
      <c r="C34" s="6"/>
      <c r="D34" s="6"/>
      <c r="E34" s="6"/>
      <c r="F34" s="89">
        <f>Liikenne!F37</f>
        <v>0</v>
      </c>
      <c r="G34" s="6"/>
      <c r="H34" s="6"/>
      <c r="I34" s="74"/>
      <c r="J34" s="74"/>
      <c r="K34" s="75"/>
      <c r="L34" s="2"/>
      <c r="M34" s="6" t="s">
        <v>32</v>
      </c>
      <c r="N34" s="2"/>
      <c r="O34" s="100">
        <f>(Ruoka!F9+Ruoka!F10)*Ruoka!D7</f>
        <v>0</v>
      </c>
      <c r="P34" s="5"/>
      <c r="Q34" s="2"/>
      <c r="R34" s="2"/>
      <c r="S34" s="2"/>
      <c r="T34" s="2"/>
      <c r="U34" s="75"/>
      <c r="V34" s="2"/>
      <c r="W34" s="2"/>
      <c r="X34" s="2"/>
      <c r="Y34" s="75"/>
      <c r="Z34" s="2"/>
      <c r="AA34" s="2"/>
      <c r="AB34" s="2"/>
      <c r="AC34" s="2"/>
    </row>
    <row r="35" spans="1:29" ht="19.5" customHeight="1" x14ac:dyDescent="0.3">
      <c r="A35" s="2"/>
      <c r="B35" s="6" t="s">
        <v>51</v>
      </c>
      <c r="C35" s="6"/>
      <c r="D35" s="6"/>
      <c r="E35" s="6"/>
      <c r="F35" s="89">
        <f>Liikenne!F40</f>
        <v>0</v>
      </c>
      <c r="G35" s="6"/>
      <c r="H35" s="6"/>
      <c r="I35" s="74"/>
      <c r="J35" s="74"/>
      <c r="K35" s="75"/>
      <c r="L35" s="98" t="str">
        <f>Ruoka!C13</f>
        <v>Kasvisannos</v>
      </c>
      <c r="M35" s="98" t="str">
        <f>Ruoka!E13</f>
        <v>Soijarouhe</v>
      </c>
      <c r="N35" s="5"/>
      <c r="O35" s="45">
        <f>Ruoka!F13*Ruoka!D13</f>
        <v>0</v>
      </c>
      <c r="P35" s="5"/>
      <c r="Q35" s="2"/>
      <c r="R35" s="2"/>
      <c r="S35" s="2"/>
      <c r="T35" s="2"/>
      <c r="U35" s="75"/>
      <c r="V35" s="2"/>
      <c r="W35" s="2"/>
      <c r="X35" s="2"/>
      <c r="Y35" s="75"/>
      <c r="Z35" s="2"/>
      <c r="AA35" s="2"/>
      <c r="AB35" s="2"/>
      <c r="AC35" s="2"/>
    </row>
    <row r="36" spans="1:29" ht="19.5" customHeight="1" x14ac:dyDescent="0.3">
      <c r="A36" s="2"/>
      <c r="B36" s="54" t="s">
        <v>52</v>
      </c>
      <c r="C36" s="54"/>
      <c r="D36" s="54"/>
      <c r="E36" s="54"/>
      <c r="F36" s="88">
        <f>Liikenne!F43</f>
        <v>0</v>
      </c>
      <c r="G36" s="6"/>
      <c r="H36" s="6"/>
      <c r="I36" s="74"/>
      <c r="J36" s="74"/>
      <c r="K36" s="75"/>
      <c r="L36" s="6"/>
      <c r="M36" s="98" t="str">
        <f>Ruoka!E14</f>
        <v>Peruna</v>
      </c>
      <c r="N36" s="5"/>
      <c r="O36" s="45">
        <f>Ruoka!F14*Ruoka!D13</f>
        <v>0</v>
      </c>
      <c r="P36" s="5"/>
      <c r="Q36" s="2"/>
      <c r="R36" s="2"/>
      <c r="S36" s="2"/>
      <c r="T36" s="2"/>
      <c r="U36" s="75"/>
      <c r="V36" s="2"/>
      <c r="W36" s="2"/>
      <c r="X36" s="2"/>
      <c r="Y36" s="75"/>
      <c r="Z36" s="2"/>
      <c r="AA36" s="2"/>
      <c r="AB36" s="2"/>
      <c r="AC36" s="2"/>
    </row>
    <row r="37" spans="1:29" ht="19.5" customHeight="1" x14ac:dyDescent="0.35">
      <c r="A37" s="2"/>
      <c r="B37" s="101" t="s">
        <v>53</v>
      </c>
      <c r="C37" s="102"/>
      <c r="D37" s="102"/>
      <c r="E37" s="102"/>
      <c r="F37" s="103">
        <f>O41</f>
        <v>0</v>
      </c>
      <c r="G37" s="104" t="s">
        <v>4</v>
      </c>
      <c r="H37" s="6"/>
      <c r="I37" s="74"/>
      <c r="J37" s="74"/>
      <c r="K37" s="75"/>
      <c r="L37" s="6"/>
      <c r="M37" s="6" t="s">
        <v>32</v>
      </c>
      <c r="N37" s="2"/>
      <c r="O37" s="100">
        <f>(Ruoka!F15+Ruoka!F16)*Ruoka!D13</f>
        <v>0</v>
      </c>
      <c r="P37" s="5"/>
      <c r="Q37" s="2"/>
      <c r="R37" s="2"/>
      <c r="S37" s="2"/>
      <c r="T37" s="2"/>
      <c r="U37" s="75"/>
      <c r="V37" s="2"/>
      <c r="W37" s="2"/>
      <c r="X37" s="2"/>
      <c r="Y37" s="75"/>
      <c r="Z37" s="2"/>
      <c r="AA37" s="2"/>
      <c r="AB37" s="2"/>
      <c r="AC37" s="2"/>
    </row>
    <row r="38" spans="1:29" ht="19.5" customHeight="1" x14ac:dyDescent="0.3">
      <c r="A38" s="2"/>
      <c r="B38" s="95" t="s">
        <v>54</v>
      </c>
      <c r="C38" s="95"/>
      <c r="D38" s="95"/>
      <c r="E38" s="95"/>
      <c r="F38" s="88">
        <f>Infra!F8</f>
        <v>0</v>
      </c>
      <c r="G38" s="6"/>
      <c r="H38" s="6"/>
      <c r="I38" s="74"/>
      <c r="J38" s="74"/>
      <c r="K38" s="75"/>
      <c r="L38" s="98" t="str">
        <f>Ruoka!C19</f>
        <v>Vegaaninen annos</v>
      </c>
      <c r="M38" s="99" t="str">
        <f>Ruoka!E19</f>
        <v>Tofu</v>
      </c>
      <c r="N38" s="5"/>
      <c r="O38" s="45">
        <f>Ruoka!F19*Ruoka!D19</f>
        <v>0</v>
      </c>
      <c r="P38" s="5"/>
      <c r="Q38" s="2"/>
      <c r="R38" s="2"/>
      <c r="S38" s="2"/>
      <c r="T38" s="2"/>
      <c r="U38" s="75"/>
      <c r="V38" s="2"/>
      <c r="W38" s="2"/>
      <c r="X38" s="2"/>
      <c r="Y38" s="75"/>
      <c r="Z38" s="2"/>
      <c r="AA38" s="2"/>
      <c r="AB38" s="2"/>
      <c r="AC38" s="2"/>
    </row>
    <row r="39" spans="1:29" ht="19.5" customHeight="1" x14ac:dyDescent="0.3">
      <c r="A39" s="2"/>
      <c r="B39" s="6" t="s">
        <v>55</v>
      </c>
      <c r="C39" s="6"/>
      <c r="D39" s="6"/>
      <c r="E39" s="6"/>
      <c r="F39" s="88">
        <f>Infra!F14</f>
        <v>0</v>
      </c>
      <c r="G39" s="6"/>
      <c r="H39" s="6"/>
      <c r="I39" s="74"/>
      <c r="J39" s="74"/>
      <c r="K39" s="75"/>
      <c r="L39" s="2"/>
      <c r="M39" s="99" t="str">
        <f>Ruoka!E20</f>
        <v>Pasta</v>
      </c>
      <c r="N39" s="5"/>
      <c r="O39" s="45">
        <f>Ruoka!F20*Ruoka!D19</f>
        <v>0</v>
      </c>
      <c r="P39" s="4"/>
      <c r="Q39" s="2"/>
      <c r="R39" s="2"/>
      <c r="S39" s="2"/>
      <c r="T39" s="2"/>
      <c r="U39" s="75"/>
      <c r="V39" s="2"/>
      <c r="W39" s="2"/>
      <c r="X39" s="2"/>
      <c r="Y39" s="75"/>
      <c r="Z39" s="2"/>
      <c r="AA39" s="2"/>
      <c r="AB39" s="2"/>
      <c r="AC39" s="2"/>
    </row>
    <row r="40" spans="1:29" ht="19.5" customHeight="1" x14ac:dyDescent="0.3">
      <c r="A40" s="2"/>
      <c r="B40" s="54" t="s">
        <v>56</v>
      </c>
      <c r="C40" s="54"/>
      <c r="D40" s="54"/>
      <c r="E40" s="54"/>
      <c r="F40" s="88">
        <f>Infra!F19</f>
        <v>0</v>
      </c>
      <c r="G40" s="6"/>
      <c r="H40" s="6"/>
      <c r="I40" s="74"/>
      <c r="J40" s="74"/>
      <c r="K40" s="75"/>
      <c r="L40" s="6" t="s">
        <v>30</v>
      </c>
      <c r="M40" s="54"/>
      <c r="N40" s="54"/>
      <c r="O40" s="68">
        <f>Ruoka!E26</f>
        <v>0</v>
      </c>
      <c r="P40" s="54"/>
      <c r="Q40" s="2"/>
      <c r="R40" s="2"/>
      <c r="S40" s="2"/>
      <c r="T40" s="2"/>
      <c r="U40" s="75"/>
      <c r="V40" s="2"/>
      <c r="W40" s="2"/>
      <c r="X40" s="2"/>
      <c r="Y40" s="75"/>
      <c r="Z40" s="2"/>
      <c r="AA40" s="2"/>
      <c r="AB40" s="2"/>
      <c r="AC40" s="2"/>
    </row>
    <row r="41" spans="1:29" ht="19.5" customHeight="1" x14ac:dyDescent="0.35">
      <c r="A41" s="2"/>
      <c r="B41" s="105" t="s">
        <v>57</v>
      </c>
      <c r="C41" s="106"/>
      <c r="D41" s="106"/>
      <c r="E41" s="106"/>
      <c r="F41" s="107">
        <f>SUM(F42:F46)</f>
        <v>0</v>
      </c>
      <c r="G41" s="108" t="s">
        <v>4</v>
      </c>
      <c r="H41" s="6"/>
      <c r="I41" s="74"/>
      <c r="J41" s="74"/>
      <c r="K41" s="78" t="s">
        <v>58</v>
      </c>
      <c r="L41" s="109"/>
      <c r="M41" s="109"/>
      <c r="N41" s="109"/>
      <c r="O41" s="110">
        <f>O42+O45+O46</f>
        <v>0</v>
      </c>
      <c r="P41" s="81" t="s">
        <v>4</v>
      </c>
      <c r="Q41" s="2"/>
      <c r="R41" s="2"/>
      <c r="S41" s="2"/>
      <c r="T41" s="2"/>
      <c r="U41" s="75"/>
      <c r="V41" s="2"/>
      <c r="W41" s="2"/>
      <c r="X41" s="2"/>
      <c r="Y41" s="75"/>
      <c r="Z41" s="2"/>
      <c r="AA41" s="2"/>
      <c r="AB41" s="2"/>
      <c r="AC41" s="2"/>
    </row>
    <row r="42" spans="1:29" ht="19.5" customHeight="1" x14ac:dyDescent="0.3">
      <c r="A42" s="2"/>
      <c r="B42" s="6" t="s">
        <v>59</v>
      </c>
      <c r="C42" s="95"/>
      <c r="D42" s="95"/>
      <c r="E42" s="95"/>
      <c r="F42" s="88">
        <f>SUM(Infra!F43:F49)</f>
        <v>0</v>
      </c>
      <c r="G42" s="111"/>
      <c r="H42" s="6"/>
      <c r="I42" s="74"/>
      <c r="J42" s="74"/>
      <c r="K42" s="76" t="s">
        <v>58</v>
      </c>
      <c r="L42" s="28" t="s">
        <v>54</v>
      </c>
      <c r="M42" s="28"/>
      <c r="N42" s="28"/>
      <c r="O42" s="29">
        <f>Infra!F8</f>
        <v>0</v>
      </c>
      <c r="P42" s="112"/>
      <c r="Q42" s="2"/>
      <c r="R42" s="2"/>
      <c r="S42" s="2"/>
      <c r="T42" s="2"/>
      <c r="U42" s="75"/>
      <c r="V42" s="2"/>
      <c r="W42" s="2"/>
      <c r="X42" s="2"/>
      <c r="Y42" s="75"/>
      <c r="Z42" s="2"/>
      <c r="AA42" s="2"/>
      <c r="AB42" s="2"/>
      <c r="AC42" s="2"/>
    </row>
    <row r="43" spans="1:29" ht="19.5" customHeight="1" x14ac:dyDescent="0.3">
      <c r="A43" s="2"/>
      <c r="B43" s="6" t="s">
        <v>60</v>
      </c>
      <c r="C43" s="6"/>
      <c r="D43" s="6"/>
      <c r="E43" s="6"/>
      <c r="F43" s="89">
        <f>SUM(Infra!F51:F54)</f>
        <v>0</v>
      </c>
      <c r="G43" s="8"/>
      <c r="H43" s="6"/>
      <c r="I43" s="74"/>
      <c r="J43" s="74"/>
      <c r="K43" s="75"/>
      <c r="L43" s="2"/>
      <c r="M43" s="5" t="s">
        <v>61</v>
      </c>
      <c r="N43" s="5"/>
      <c r="O43" s="45">
        <f>Infra!F26</f>
        <v>0</v>
      </c>
      <c r="P43" s="5"/>
      <c r="Q43" s="2"/>
      <c r="R43" s="2"/>
      <c r="S43" s="2"/>
      <c r="T43" s="2"/>
      <c r="U43" s="75"/>
      <c r="V43" s="2"/>
      <c r="W43" s="2"/>
      <c r="X43" s="2"/>
      <c r="Y43" s="75"/>
      <c r="Z43" s="2"/>
      <c r="AA43" s="2"/>
      <c r="AB43" s="2"/>
      <c r="AC43" s="2"/>
    </row>
    <row r="44" spans="1:29" ht="19.5" customHeight="1" x14ac:dyDescent="0.3">
      <c r="A44" s="2"/>
      <c r="B44" s="6" t="s">
        <v>62</v>
      </c>
      <c r="C44" s="6"/>
      <c r="D44" s="6"/>
      <c r="E44" s="6"/>
      <c r="F44" s="88">
        <f>SUM(Infra!F56:F58)</f>
        <v>0</v>
      </c>
      <c r="G44" s="6"/>
      <c r="H44" s="6"/>
      <c r="I44" s="74"/>
      <c r="J44" s="74"/>
      <c r="K44" s="75"/>
      <c r="L44" s="2"/>
      <c r="M44" s="6" t="s">
        <v>63</v>
      </c>
      <c r="N44" s="2"/>
      <c r="O44" s="68">
        <f>Ruoka!J32</f>
        <v>0</v>
      </c>
      <c r="P44" s="5"/>
      <c r="Q44" s="2"/>
      <c r="R44" s="2"/>
      <c r="S44" s="2"/>
      <c r="T44" s="2"/>
      <c r="U44" s="75"/>
      <c r="V44" s="2"/>
      <c r="W44" s="2"/>
      <c r="X44" s="2"/>
      <c r="Y44" s="75"/>
      <c r="Z44" s="2"/>
      <c r="AA44" s="2"/>
      <c r="AB44" s="2"/>
      <c r="AC44" s="2"/>
    </row>
    <row r="45" spans="1:29" ht="19.5" customHeight="1" x14ac:dyDescent="0.3">
      <c r="A45" s="2"/>
      <c r="B45" s="6" t="s">
        <v>64</v>
      </c>
      <c r="C45" s="6"/>
      <c r="D45" s="6"/>
      <c r="E45" s="6"/>
      <c r="F45" s="96">
        <f>Infra!F62</f>
        <v>0</v>
      </c>
      <c r="G45" s="6"/>
      <c r="H45" s="6"/>
      <c r="I45" s="74"/>
      <c r="J45" s="74"/>
      <c r="K45" s="75"/>
      <c r="L45" s="5" t="s">
        <v>55</v>
      </c>
      <c r="M45" s="5"/>
      <c r="N45" s="5"/>
      <c r="O45" s="45">
        <f>Infra!F14</f>
        <v>0</v>
      </c>
      <c r="P45" s="113"/>
      <c r="Q45" s="2"/>
      <c r="R45" s="2"/>
      <c r="S45" s="2"/>
      <c r="T45" s="2"/>
      <c r="U45" s="75"/>
      <c r="V45" s="2"/>
      <c r="W45" s="2"/>
      <c r="X45" s="2"/>
      <c r="Y45" s="75"/>
      <c r="Z45" s="2"/>
      <c r="AA45" s="2"/>
      <c r="AB45" s="2"/>
      <c r="AC45" s="2"/>
    </row>
    <row r="46" spans="1:29" ht="19.5" customHeight="1" x14ac:dyDescent="0.3">
      <c r="A46" s="2"/>
      <c r="B46" s="54" t="s">
        <v>65</v>
      </c>
      <c r="C46" s="54"/>
      <c r="D46" s="54"/>
      <c r="E46" s="54"/>
      <c r="F46" s="88">
        <f>SUM(Infra!F63:F64)</f>
        <v>0</v>
      </c>
      <c r="G46" s="114"/>
      <c r="H46" s="6"/>
      <c r="I46" s="74"/>
      <c r="J46" s="74"/>
      <c r="K46" s="75"/>
      <c r="L46" s="43" t="s">
        <v>56</v>
      </c>
      <c r="M46" s="43"/>
      <c r="N46" s="43"/>
      <c r="O46" s="29">
        <f>Infra!F19</f>
        <v>0</v>
      </c>
      <c r="P46" s="114"/>
      <c r="Q46" s="2"/>
      <c r="R46" s="2"/>
      <c r="S46" s="2"/>
      <c r="T46" s="2"/>
      <c r="U46" s="75"/>
      <c r="V46" s="2"/>
      <c r="W46" s="2"/>
      <c r="X46" s="2"/>
      <c r="Y46" s="75"/>
      <c r="Z46" s="2"/>
      <c r="AA46" s="2"/>
      <c r="AB46" s="2"/>
      <c r="AC46" s="2"/>
    </row>
    <row r="47" spans="1:29" ht="19.5" customHeight="1" x14ac:dyDescent="0.35">
      <c r="A47" s="2"/>
      <c r="B47" s="115" t="s">
        <v>66</v>
      </c>
      <c r="C47" s="116"/>
      <c r="D47" s="116"/>
      <c r="E47" s="116"/>
      <c r="F47" s="117">
        <f>O53</f>
        <v>0</v>
      </c>
      <c r="G47" s="65" t="s">
        <v>4</v>
      </c>
      <c r="H47" s="6"/>
      <c r="I47" s="74"/>
      <c r="J47" s="74"/>
      <c r="K47" s="78" t="s">
        <v>15</v>
      </c>
      <c r="L47" s="109"/>
      <c r="M47" s="109"/>
      <c r="N47" s="109"/>
      <c r="O47" s="110">
        <f>O48+O49+O50+O51</f>
        <v>0</v>
      </c>
      <c r="P47" s="97" t="s">
        <v>4</v>
      </c>
      <c r="Q47" s="2"/>
      <c r="R47" s="2"/>
      <c r="S47" s="2"/>
      <c r="T47" s="2"/>
      <c r="U47" s="75"/>
      <c r="V47" s="2"/>
      <c r="W47" s="2"/>
      <c r="X47" s="2"/>
      <c r="Y47" s="75"/>
      <c r="Z47" s="2"/>
      <c r="AA47" s="2"/>
      <c r="AB47" s="2"/>
      <c r="AC47" s="2"/>
    </row>
    <row r="48" spans="1:29" ht="19.5" customHeight="1" x14ac:dyDescent="0.3">
      <c r="A48" s="2"/>
      <c r="B48" s="6" t="s">
        <v>67</v>
      </c>
      <c r="C48" s="95"/>
      <c r="D48" s="95"/>
      <c r="E48" s="95"/>
      <c r="F48" s="88">
        <f>Infra!F29</f>
        <v>0</v>
      </c>
      <c r="G48" s="6"/>
      <c r="H48" s="6"/>
      <c r="I48" s="74"/>
      <c r="J48" s="6" t="s">
        <v>35</v>
      </c>
      <c r="K48" s="76" t="s">
        <v>15</v>
      </c>
      <c r="L48" s="5" t="s">
        <v>59</v>
      </c>
      <c r="M48" s="28"/>
      <c r="N48" s="28"/>
      <c r="O48" s="45">
        <f>SUM(Infra!F43:F49)</f>
        <v>0</v>
      </c>
      <c r="P48" s="118"/>
      <c r="Q48" s="2"/>
      <c r="R48" s="2"/>
      <c r="S48" s="2"/>
      <c r="T48" s="2"/>
      <c r="U48" s="75"/>
      <c r="V48" s="2"/>
      <c r="W48" s="2"/>
      <c r="X48" s="2"/>
      <c r="Y48" s="75"/>
      <c r="Z48" s="2"/>
      <c r="AA48" s="2"/>
      <c r="AB48" s="2"/>
      <c r="AC48" s="2"/>
    </row>
    <row r="49" spans="1:29" ht="19.5" customHeight="1" x14ac:dyDescent="0.3">
      <c r="A49" s="2"/>
      <c r="B49" s="6" t="s">
        <v>68</v>
      </c>
      <c r="C49" s="6"/>
      <c r="D49" s="6"/>
      <c r="E49" s="6"/>
      <c r="F49" s="88">
        <f>Infra!F30</f>
        <v>0</v>
      </c>
      <c r="G49" s="6"/>
      <c r="H49" s="6"/>
      <c r="I49" s="74"/>
      <c r="J49" s="74"/>
      <c r="K49" s="75"/>
      <c r="L49" s="5" t="s">
        <v>60</v>
      </c>
      <c r="M49" s="5"/>
      <c r="N49" s="5"/>
      <c r="O49" s="45">
        <f>SUM(Infra!F51:F54)</f>
        <v>0</v>
      </c>
      <c r="P49" s="4"/>
      <c r="Q49" s="2"/>
      <c r="R49" s="2"/>
      <c r="S49" s="2"/>
      <c r="T49" s="2"/>
      <c r="U49" s="75"/>
      <c r="V49" s="2"/>
      <c r="W49" s="2"/>
      <c r="X49" s="2"/>
      <c r="Y49" s="75"/>
      <c r="Z49" s="2"/>
      <c r="AA49" s="2"/>
      <c r="AB49" s="2"/>
      <c r="AC49" s="2"/>
    </row>
    <row r="50" spans="1:29" ht="19.5" customHeight="1" x14ac:dyDescent="0.3">
      <c r="A50" s="2"/>
      <c r="B50" s="6" t="s">
        <v>33</v>
      </c>
      <c r="C50" s="6"/>
      <c r="D50" s="6"/>
      <c r="E50" s="6"/>
      <c r="F50" s="88">
        <f>Infra!F31</f>
        <v>0</v>
      </c>
      <c r="G50" s="6"/>
      <c r="H50" s="6"/>
      <c r="I50" s="74"/>
      <c r="J50" s="74"/>
      <c r="K50" s="75"/>
      <c r="L50" s="5" t="s">
        <v>62</v>
      </c>
      <c r="M50" s="5"/>
      <c r="N50" s="5"/>
      <c r="O50" s="45">
        <f>SUM(Infra!F56:F58)</f>
        <v>0</v>
      </c>
      <c r="P50" s="5"/>
      <c r="Q50" s="2"/>
      <c r="R50" s="2"/>
      <c r="S50" s="2"/>
      <c r="T50" s="2"/>
      <c r="U50" s="75"/>
      <c r="V50" s="2"/>
      <c r="W50" s="2"/>
      <c r="X50" s="2"/>
      <c r="Y50" s="75"/>
      <c r="Z50" s="2"/>
      <c r="AA50" s="2"/>
      <c r="AB50" s="2"/>
      <c r="AC50" s="2"/>
    </row>
    <row r="51" spans="1:29" ht="19.5" customHeight="1" x14ac:dyDescent="0.3">
      <c r="A51" s="2"/>
      <c r="B51" s="6" t="s">
        <v>69</v>
      </c>
      <c r="C51" s="6"/>
      <c r="D51" s="6"/>
      <c r="E51" s="6"/>
      <c r="F51" s="88">
        <f>Infra!F32</f>
        <v>0</v>
      </c>
      <c r="G51" s="6"/>
      <c r="H51" s="6"/>
      <c r="I51" s="74"/>
      <c r="J51" s="74"/>
      <c r="K51" s="75"/>
      <c r="L51" s="5" t="s">
        <v>64</v>
      </c>
      <c r="M51" s="5"/>
      <c r="N51" s="5"/>
      <c r="O51" s="45">
        <f>Infra!F62</f>
        <v>0</v>
      </c>
      <c r="P51" s="5"/>
      <c r="Q51" s="2"/>
      <c r="R51" s="2"/>
      <c r="S51" s="2"/>
      <c r="T51" s="2"/>
      <c r="U51" s="75"/>
      <c r="V51" s="2"/>
      <c r="W51" s="2"/>
      <c r="X51" s="2"/>
      <c r="Y51" s="75"/>
      <c r="Z51" s="2"/>
      <c r="AA51" s="2"/>
      <c r="AB51" s="2"/>
      <c r="AC51" s="2"/>
    </row>
    <row r="52" spans="1:29" ht="19.5" customHeight="1" x14ac:dyDescent="0.3">
      <c r="A52" s="2"/>
      <c r="B52" s="6" t="s">
        <v>70</v>
      </c>
      <c r="C52" s="6"/>
      <c r="D52" s="6"/>
      <c r="E52" s="6"/>
      <c r="F52" s="88">
        <f>Infra!F33</f>
        <v>0</v>
      </c>
      <c r="G52" s="6"/>
      <c r="H52" s="6"/>
      <c r="I52" s="74"/>
      <c r="J52" s="74"/>
      <c r="K52" s="75"/>
      <c r="L52" s="43" t="s">
        <v>65</v>
      </c>
      <c r="M52" s="54"/>
      <c r="N52" s="54"/>
      <c r="O52" s="68">
        <f>Infra!F64+Infra!F63</f>
        <v>0</v>
      </c>
      <c r="P52" s="114"/>
      <c r="Q52" s="2"/>
      <c r="R52" s="2"/>
      <c r="S52" s="2"/>
      <c r="T52" s="2"/>
      <c r="U52" s="75"/>
      <c r="V52" s="2"/>
      <c r="W52" s="2"/>
      <c r="X52" s="2"/>
      <c r="Y52" s="75"/>
      <c r="Z52" s="2"/>
      <c r="AA52" s="2"/>
      <c r="AB52" s="2"/>
      <c r="AC52" s="2"/>
    </row>
    <row r="53" spans="1:29" ht="19.5" customHeight="1" x14ac:dyDescent="0.3">
      <c r="A53" s="2"/>
      <c r="B53" s="6" t="s">
        <v>71</v>
      </c>
      <c r="C53" s="6"/>
      <c r="D53" s="6"/>
      <c r="E53" s="6"/>
      <c r="F53" s="88">
        <f>Infra!F34</f>
        <v>0</v>
      </c>
      <c r="G53" s="6"/>
      <c r="H53" s="6"/>
      <c r="I53" s="74"/>
      <c r="J53" s="74"/>
      <c r="K53" s="78" t="s">
        <v>14</v>
      </c>
      <c r="L53" s="109"/>
      <c r="M53" s="109"/>
      <c r="N53" s="109"/>
      <c r="O53" s="110">
        <f>O54+O55+O56+O57</f>
        <v>0</v>
      </c>
      <c r="P53" s="97" t="s">
        <v>4</v>
      </c>
      <c r="Q53" s="2"/>
      <c r="R53" s="2"/>
      <c r="S53" s="2"/>
      <c r="T53" s="2"/>
      <c r="U53" s="75"/>
      <c r="V53" s="2"/>
      <c r="W53" s="2"/>
      <c r="X53" s="2"/>
      <c r="Y53" s="75"/>
      <c r="Z53" s="2"/>
      <c r="AA53" s="2"/>
      <c r="AB53" s="2"/>
      <c r="AC53" s="2"/>
    </row>
    <row r="54" spans="1:29" ht="19.5" customHeight="1" x14ac:dyDescent="0.3">
      <c r="A54" s="2"/>
      <c r="B54" s="6" t="s">
        <v>72</v>
      </c>
      <c r="C54" s="6"/>
      <c r="D54" s="6"/>
      <c r="E54" s="6"/>
      <c r="F54" s="88">
        <f>Infra!F35</f>
        <v>0</v>
      </c>
      <c r="G54" s="6"/>
      <c r="H54" s="6"/>
      <c r="I54" s="74"/>
      <c r="J54" s="74"/>
      <c r="K54" s="76" t="s">
        <v>14</v>
      </c>
      <c r="L54" s="6" t="s">
        <v>67</v>
      </c>
      <c r="M54" s="28"/>
      <c r="N54" s="28"/>
      <c r="O54" s="45">
        <f>Infra!F29</f>
        <v>0</v>
      </c>
      <c r="P54" s="118"/>
      <c r="Q54" s="2"/>
      <c r="R54" s="2"/>
      <c r="S54" s="2"/>
      <c r="T54" s="2"/>
      <c r="U54" s="75"/>
      <c r="V54" s="2"/>
      <c r="W54" s="2"/>
      <c r="X54" s="2"/>
      <c r="Y54" s="75"/>
      <c r="Z54" s="2"/>
      <c r="AA54" s="2"/>
      <c r="AB54" s="2"/>
      <c r="AC54" s="2"/>
    </row>
    <row r="55" spans="1:29" ht="19.5" customHeight="1" x14ac:dyDescent="0.3">
      <c r="A55" s="2"/>
      <c r="B55" s="6" t="s">
        <v>73</v>
      </c>
      <c r="C55" s="6"/>
      <c r="D55" s="6"/>
      <c r="E55" s="6"/>
      <c r="F55" s="88">
        <f>Infra!F36</f>
        <v>0</v>
      </c>
      <c r="G55" s="6"/>
      <c r="H55" s="6"/>
      <c r="I55" s="74"/>
      <c r="J55" s="74"/>
      <c r="K55" s="75"/>
      <c r="L55" s="6" t="s">
        <v>68</v>
      </c>
      <c r="M55" s="5"/>
      <c r="N55" s="5"/>
      <c r="O55" s="45">
        <f>Infra!F30</f>
        <v>0</v>
      </c>
      <c r="P55" s="5"/>
      <c r="Q55" s="2"/>
      <c r="R55" s="2"/>
      <c r="S55" s="2"/>
      <c r="T55" s="2"/>
      <c r="U55" s="75"/>
      <c r="V55" s="2"/>
      <c r="W55" s="2"/>
      <c r="X55" s="2"/>
      <c r="Y55" s="75"/>
      <c r="Z55" s="2"/>
      <c r="AA55" s="2"/>
      <c r="AB55" s="2"/>
      <c r="AC55" s="2"/>
    </row>
    <row r="56" spans="1:29" ht="19.5" customHeight="1" x14ac:dyDescent="0.3">
      <c r="A56" s="2"/>
      <c r="B56" s="6" t="s">
        <v>74</v>
      </c>
      <c r="C56" s="6"/>
      <c r="D56" s="6"/>
      <c r="E56" s="6"/>
      <c r="F56" s="88">
        <f>Infra!F37</f>
        <v>0</v>
      </c>
      <c r="G56" s="6"/>
      <c r="H56" s="6"/>
      <c r="I56" s="74"/>
      <c r="J56" s="74"/>
      <c r="K56" s="75"/>
      <c r="L56" s="6" t="s">
        <v>33</v>
      </c>
      <c r="M56" s="5"/>
      <c r="N56" s="5"/>
      <c r="O56" s="45">
        <f>Infra!F31</f>
        <v>0</v>
      </c>
      <c r="P56" s="5"/>
      <c r="Q56" s="2"/>
      <c r="R56" s="2"/>
      <c r="S56" s="2"/>
      <c r="T56" s="2"/>
      <c r="U56" s="75"/>
      <c r="V56" s="2"/>
      <c r="W56" s="2"/>
      <c r="X56" s="2"/>
      <c r="Y56" s="75"/>
      <c r="Z56" s="2"/>
      <c r="AA56" s="2"/>
      <c r="AB56" s="2"/>
      <c r="AC56" s="2"/>
    </row>
    <row r="57" spans="1:29" ht="19.5" customHeight="1" x14ac:dyDescent="0.3">
      <c r="A57" s="2"/>
      <c r="B57" s="54" t="s">
        <v>75</v>
      </c>
      <c r="C57" s="54"/>
      <c r="D57" s="54"/>
      <c r="E57" s="54"/>
      <c r="F57" s="88">
        <f>Infra!F38</f>
        <v>0</v>
      </c>
      <c r="G57" s="114"/>
      <c r="H57" s="6"/>
      <c r="I57" s="74"/>
      <c r="J57" s="74"/>
      <c r="K57" s="75"/>
      <c r="L57" s="6" t="s">
        <v>69</v>
      </c>
      <c r="M57" s="5"/>
      <c r="N57" s="5"/>
      <c r="O57" s="45">
        <f>Infra!F32</f>
        <v>0</v>
      </c>
      <c r="P57" s="4"/>
      <c r="Q57" s="2"/>
      <c r="R57" s="2"/>
      <c r="S57" s="2"/>
      <c r="T57" s="2"/>
      <c r="U57" s="75"/>
      <c r="V57" s="2"/>
      <c r="W57" s="2"/>
      <c r="X57" s="2"/>
      <c r="Y57" s="75"/>
      <c r="Z57" s="2"/>
      <c r="AA57" s="2"/>
      <c r="AB57" s="2"/>
      <c r="AC57" s="2"/>
    </row>
    <row r="58" spans="1:29" ht="19.5" customHeight="1" x14ac:dyDescent="0.3">
      <c r="A58" s="2"/>
      <c r="B58" s="6"/>
      <c r="C58" s="6"/>
      <c r="D58" s="6"/>
      <c r="E58" s="6"/>
      <c r="F58" s="76"/>
      <c r="G58" s="6"/>
      <c r="H58" s="6"/>
      <c r="I58" s="74"/>
      <c r="J58" s="74"/>
      <c r="K58" s="75"/>
      <c r="L58" s="6" t="s">
        <v>70</v>
      </c>
      <c r="M58" s="6"/>
      <c r="N58" s="6"/>
      <c r="O58" s="45">
        <f>Infra!F33</f>
        <v>0</v>
      </c>
      <c r="P58" s="6"/>
      <c r="Q58" s="2"/>
      <c r="R58" s="2"/>
      <c r="S58" s="2"/>
      <c r="T58" s="2"/>
      <c r="U58" s="75"/>
      <c r="V58" s="2"/>
      <c r="W58" s="2"/>
      <c r="X58" s="2"/>
      <c r="Y58" s="75"/>
      <c r="Z58" s="2"/>
      <c r="AA58" s="2"/>
      <c r="AB58" s="2"/>
      <c r="AC58" s="2"/>
    </row>
    <row r="59" spans="1:29" ht="19.5" customHeight="1" x14ac:dyDescent="0.35">
      <c r="A59" s="2"/>
      <c r="B59" s="6"/>
      <c r="C59" s="50" t="s">
        <v>76</v>
      </c>
      <c r="D59" s="6"/>
      <c r="E59" s="6"/>
      <c r="F59" s="76"/>
      <c r="G59" s="6"/>
      <c r="H59" s="6"/>
      <c r="I59" s="74"/>
      <c r="J59" s="74"/>
      <c r="K59" s="75"/>
      <c r="L59" s="6" t="s">
        <v>71</v>
      </c>
      <c r="M59" s="6"/>
      <c r="N59" s="6"/>
      <c r="O59" s="45">
        <f>Infra!F34</f>
        <v>0</v>
      </c>
      <c r="P59" s="6"/>
      <c r="Q59" s="2"/>
      <c r="R59" s="2"/>
      <c r="S59" s="2"/>
      <c r="T59" s="2"/>
      <c r="U59" s="75"/>
      <c r="V59" s="2"/>
      <c r="W59" s="2"/>
      <c r="X59" s="2"/>
      <c r="Y59" s="75"/>
      <c r="Z59" s="2"/>
      <c r="AA59" s="2"/>
      <c r="AB59" s="2"/>
      <c r="AC59" s="2"/>
    </row>
    <row r="60" spans="1:29" ht="19.5" customHeight="1" x14ac:dyDescent="0.3">
      <c r="A60" s="2"/>
      <c r="B60" s="6"/>
      <c r="C60" s="6"/>
      <c r="D60" s="6"/>
      <c r="E60" s="6"/>
      <c r="F60" s="76"/>
      <c r="G60" s="6"/>
      <c r="H60" s="6"/>
      <c r="I60" s="74"/>
      <c r="J60" s="74"/>
      <c r="K60" s="75"/>
      <c r="L60" s="6" t="s">
        <v>72</v>
      </c>
      <c r="M60" s="2"/>
      <c r="N60" s="2"/>
      <c r="O60" s="45">
        <f>Infra!F35</f>
        <v>0</v>
      </c>
      <c r="P60" s="2"/>
      <c r="Q60" s="2"/>
      <c r="R60" s="2"/>
      <c r="S60" s="2"/>
      <c r="T60" s="2"/>
      <c r="U60" s="75"/>
      <c r="V60" s="2"/>
      <c r="W60" s="2"/>
      <c r="X60" s="2"/>
      <c r="Y60" s="75"/>
      <c r="Z60" s="2"/>
      <c r="AA60" s="2"/>
      <c r="AB60" s="2"/>
      <c r="AC60" s="2"/>
    </row>
    <row r="61" spans="1:29" ht="16.95" customHeight="1" x14ac:dyDescent="0.3">
      <c r="A61" s="2"/>
      <c r="B61" s="2"/>
      <c r="C61" s="2"/>
      <c r="D61" s="2"/>
      <c r="E61" s="74"/>
      <c r="F61" s="75"/>
      <c r="G61" s="74"/>
      <c r="H61" s="74"/>
      <c r="I61" s="74"/>
      <c r="J61" s="74"/>
      <c r="K61" s="75"/>
      <c r="L61" s="6" t="s">
        <v>73</v>
      </c>
      <c r="M61" s="2"/>
      <c r="N61" s="2"/>
      <c r="O61" s="45">
        <f>Infra!F36</f>
        <v>0</v>
      </c>
      <c r="P61" s="2"/>
      <c r="Q61" s="2"/>
      <c r="R61" s="2"/>
      <c r="S61" s="2"/>
      <c r="T61" s="2"/>
      <c r="U61" s="75"/>
      <c r="V61" s="2"/>
      <c r="W61" s="2"/>
      <c r="X61" s="2"/>
      <c r="Y61" s="75"/>
      <c r="Z61" s="2"/>
      <c r="AA61" s="2"/>
      <c r="AB61" s="2"/>
      <c r="AC61" s="2"/>
    </row>
    <row r="62" spans="1:29" ht="19.5" customHeight="1" x14ac:dyDescent="0.3">
      <c r="A62" s="2"/>
      <c r="B62" s="2"/>
      <c r="C62" s="2"/>
      <c r="D62" s="2"/>
      <c r="E62" s="74"/>
      <c r="F62" s="75"/>
      <c r="G62" s="74"/>
      <c r="H62" s="74"/>
      <c r="I62" s="74"/>
      <c r="J62" s="74"/>
      <c r="K62" s="75"/>
      <c r="L62" s="6" t="s">
        <v>74</v>
      </c>
      <c r="M62" s="2"/>
      <c r="N62" s="2"/>
      <c r="O62" s="45">
        <f>Infra!F37</f>
        <v>0</v>
      </c>
      <c r="P62" s="2"/>
      <c r="Q62" s="2"/>
      <c r="R62" s="2"/>
      <c r="S62" s="2"/>
      <c r="T62" s="2"/>
      <c r="U62" s="75"/>
      <c r="V62" s="2"/>
      <c r="W62" s="2"/>
      <c r="X62" s="2"/>
      <c r="Y62" s="75"/>
      <c r="Z62" s="2"/>
      <c r="AA62" s="2"/>
      <c r="AB62" s="2"/>
      <c r="AC62" s="2"/>
    </row>
    <row r="63" spans="1:29" ht="19.5" customHeight="1" x14ac:dyDescent="0.3">
      <c r="A63" s="2"/>
      <c r="B63" s="2"/>
      <c r="C63" s="2"/>
      <c r="D63" s="2"/>
      <c r="E63" s="74"/>
      <c r="F63" s="75"/>
      <c r="G63" s="74"/>
      <c r="H63" s="74"/>
      <c r="I63" s="74"/>
      <c r="J63" s="74"/>
      <c r="K63" s="119"/>
      <c r="L63" s="54" t="s">
        <v>75</v>
      </c>
      <c r="M63" s="54"/>
      <c r="N63" s="54"/>
      <c r="O63" s="45">
        <f>Infra!F38</f>
        <v>0</v>
      </c>
      <c r="P63" s="54"/>
      <c r="Q63" s="2"/>
      <c r="R63" s="2"/>
      <c r="S63" s="2"/>
      <c r="T63" s="2"/>
      <c r="U63" s="75"/>
      <c r="V63" s="2"/>
      <c r="W63" s="2"/>
      <c r="X63" s="2"/>
      <c r="Y63" s="75"/>
      <c r="Z63" s="2"/>
      <c r="AA63" s="2"/>
      <c r="AB63" s="2"/>
      <c r="AC63" s="2"/>
    </row>
    <row r="64" spans="1:29" ht="19.5" customHeight="1" x14ac:dyDescent="0.3">
      <c r="A64" s="2"/>
      <c r="B64" s="2"/>
      <c r="C64" s="2"/>
      <c r="D64" s="2"/>
      <c r="E64" s="74"/>
      <c r="F64" s="75"/>
      <c r="G64" s="74"/>
      <c r="H64" s="74"/>
      <c r="I64" s="74"/>
      <c r="J64" s="74"/>
      <c r="K64" s="75"/>
      <c r="L64" s="2"/>
      <c r="M64" s="2"/>
      <c r="N64" s="2"/>
      <c r="O64" s="75"/>
      <c r="P64" s="2"/>
      <c r="Q64" s="2"/>
      <c r="R64" s="2"/>
      <c r="S64" s="2"/>
      <c r="T64" s="2"/>
      <c r="U64" s="75"/>
      <c r="V64" s="2"/>
      <c r="W64" s="2"/>
      <c r="X64" s="2"/>
      <c r="Y64" s="75"/>
      <c r="Z64" s="2"/>
      <c r="AA64" s="2"/>
      <c r="AB64" s="2"/>
      <c r="AC64" s="2"/>
    </row>
    <row r="65" spans="1:29" ht="19.5" customHeight="1" x14ac:dyDescent="0.3">
      <c r="A65" s="2"/>
      <c r="B65" s="2"/>
      <c r="C65" s="2"/>
      <c r="D65" s="2"/>
      <c r="E65" s="74"/>
      <c r="F65" s="75"/>
      <c r="G65" s="74"/>
      <c r="H65" s="74"/>
      <c r="I65" s="74"/>
      <c r="J65" s="74"/>
      <c r="K65" s="75"/>
      <c r="L65" s="2"/>
      <c r="M65" s="2"/>
      <c r="N65" s="2"/>
      <c r="O65" s="75"/>
      <c r="P65" s="2"/>
      <c r="Q65" s="2"/>
      <c r="R65" s="2"/>
      <c r="S65" s="2"/>
      <c r="T65" s="2"/>
      <c r="U65" s="75"/>
      <c r="V65" s="2"/>
      <c r="W65" s="2"/>
      <c r="X65" s="2"/>
      <c r="Y65" s="75"/>
      <c r="Z65" s="2"/>
      <c r="AA65" s="2"/>
      <c r="AB65" s="2"/>
      <c r="AC65" s="2"/>
    </row>
    <row r="66" spans="1:29" ht="19.5" customHeight="1" x14ac:dyDescent="0.35">
      <c r="A66" s="2"/>
      <c r="B66" s="120"/>
      <c r="C66" s="41"/>
      <c r="D66" s="41"/>
      <c r="E66" s="41"/>
      <c r="F66" s="121"/>
      <c r="G66" s="122"/>
      <c r="H66" s="54"/>
      <c r="I66" s="54"/>
      <c r="J66" s="54"/>
      <c r="K66" s="119"/>
      <c r="L66" s="54"/>
      <c r="M66" s="54"/>
      <c r="N66" s="54"/>
      <c r="O66" s="119"/>
      <c r="P66" s="54"/>
      <c r="Q66" s="54"/>
      <c r="R66" s="54"/>
      <c r="S66" s="54"/>
      <c r="T66" s="54"/>
      <c r="U66" s="119"/>
      <c r="V66" s="54"/>
      <c r="W66" s="2"/>
      <c r="X66" s="2"/>
      <c r="Y66" s="75"/>
      <c r="Z66" s="2"/>
      <c r="AA66" s="2"/>
      <c r="AB66" s="2"/>
      <c r="AC66" s="2"/>
    </row>
    <row r="67" spans="1:29" ht="19.5" customHeight="1" x14ac:dyDescent="0.35">
      <c r="A67" s="2"/>
      <c r="B67" s="120"/>
      <c r="C67" s="120"/>
      <c r="D67" s="120"/>
      <c r="E67" s="120"/>
      <c r="F67" s="123"/>
      <c r="G67" s="41"/>
      <c r="H67" s="74"/>
      <c r="I67" s="74"/>
      <c r="J67" s="22"/>
      <c r="K67" s="75"/>
      <c r="L67" s="2"/>
      <c r="M67" s="2"/>
      <c r="N67" s="2"/>
      <c r="O67" s="75"/>
      <c r="P67" s="2"/>
      <c r="Q67" s="2"/>
      <c r="R67" s="2"/>
      <c r="S67" s="2"/>
      <c r="T67" s="2"/>
      <c r="U67" s="75"/>
      <c r="V67" s="2"/>
      <c r="W67" s="2"/>
      <c r="X67" s="2"/>
      <c r="Y67" s="75"/>
      <c r="Z67" s="2"/>
      <c r="AA67" s="2"/>
      <c r="AB67" s="2"/>
      <c r="AC67" s="2"/>
    </row>
    <row r="68" spans="1:29" ht="19.5" customHeight="1" x14ac:dyDescent="0.35">
      <c r="A68" s="2"/>
      <c r="B68" s="120"/>
      <c r="C68" s="120"/>
      <c r="D68" s="120"/>
      <c r="E68" s="120"/>
      <c r="F68" s="123"/>
      <c r="G68" s="41"/>
      <c r="H68" s="74"/>
      <c r="I68" s="74"/>
      <c r="J68" s="74"/>
      <c r="K68" s="75"/>
      <c r="L68" s="2"/>
      <c r="M68" s="2"/>
      <c r="N68" s="6"/>
      <c r="O68" s="75"/>
      <c r="P68" s="2"/>
      <c r="Q68" s="2"/>
      <c r="R68" s="2"/>
      <c r="S68" s="5"/>
      <c r="T68" s="2"/>
      <c r="U68" s="124"/>
      <c r="V68" s="2"/>
      <c r="W68" s="2"/>
      <c r="X68" s="2"/>
      <c r="Y68" s="75"/>
      <c r="Z68" s="2"/>
      <c r="AA68" s="2"/>
      <c r="AB68" s="2"/>
      <c r="AC68" s="2"/>
    </row>
    <row r="69" spans="1:29" ht="19.5" customHeight="1" x14ac:dyDescent="0.3">
      <c r="A69" s="2"/>
      <c r="B69" s="2"/>
      <c r="C69" s="2"/>
      <c r="D69" s="2"/>
      <c r="E69" s="74"/>
      <c r="F69" s="75"/>
      <c r="G69" s="74"/>
      <c r="H69" s="74"/>
      <c r="I69" s="74"/>
      <c r="J69" s="74"/>
      <c r="K69" s="75"/>
      <c r="L69" s="2"/>
      <c r="M69" s="6"/>
      <c r="N69" s="6"/>
      <c r="O69" s="76"/>
      <c r="P69" s="6"/>
      <c r="Q69" s="6"/>
      <c r="R69" s="6"/>
      <c r="S69" s="6"/>
      <c r="T69" s="6"/>
      <c r="U69" s="76"/>
      <c r="V69" s="6"/>
      <c r="W69" s="6"/>
      <c r="X69" s="6"/>
      <c r="Y69" s="76"/>
      <c r="Z69" s="6"/>
      <c r="AA69" s="6"/>
      <c r="AB69" s="6"/>
      <c r="AC69" s="6"/>
    </row>
    <row r="70" spans="1:29" ht="19.5" customHeight="1" x14ac:dyDescent="0.3">
      <c r="A70" s="2"/>
      <c r="B70" s="2"/>
      <c r="C70" s="2"/>
      <c r="D70" s="2"/>
      <c r="E70" s="74"/>
      <c r="F70" s="75"/>
      <c r="G70" s="74"/>
      <c r="H70" s="74"/>
      <c r="I70" s="74"/>
      <c r="J70" s="74"/>
      <c r="K70" s="75"/>
      <c r="L70" s="2"/>
      <c r="M70" s="2"/>
      <c r="N70" s="6"/>
      <c r="O70" s="75"/>
      <c r="P70" s="2"/>
      <c r="Q70" s="2"/>
      <c r="R70" s="2"/>
      <c r="S70" s="2"/>
      <c r="T70" s="2"/>
      <c r="U70" s="75"/>
      <c r="V70" s="2"/>
      <c r="W70" s="2"/>
      <c r="X70" s="2"/>
      <c r="Y70" s="75"/>
      <c r="Z70" s="2"/>
      <c r="AA70" s="2"/>
      <c r="AB70" s="2"/>
      <c r="AC70" s="2"/>
    </row>
    <row r="71" spans="1:29" ht="19.5" customHeight="1" x14ac:dyDescent="0.3">
      <c r="A71" s="2"/>
      <c r="B71" s="2"/>
      <c r="C71" s="2"/>
      <c r="D71" s="2"/>
      <c r="E71" s="74"/>
      <c r="F71" s="75"/>
      <c r="G71" s="74"/>
      <c r="H71" s="74"/>
      <c r="I71" s="74"/>
      <c r="J71" s="74"/>
      <c r="K71" s="75"/>
      <c r="L71" s="2"/>
      <c r="M71" s="2"/>
      <c r="N71" s="6"/>
      <c r="O71" s="75"/>
      <c r="P71" s="2"/>
      <c r="Q71" s="2"/>
      <c r="R71" s="2"/>
      <c r="S71" s="2"/>
      <c r="T71" s="2"/>
      <c r="U71" s="75"/>
      <c r="V71" s="5"/>
      <c r="W71" s="2"/>
      <c r="X71" s="2"/>
      <c r="Y71" s="75"/>
      <c r="Z71" s="2"/>
      <c r="AA71" s="2"/>
      <c r="AB71" s="2"/>
      <c r="AC71" s="2"/>
    </row>
    <row r="72" spans="1:29" ht="19.5" customHeight="1" x14ac:dyDescent="0.3">
      <c r="A72" s="2"/>
      <c r="B72" s="2"/>
      <c r="C72" s="2"/>
      <c r="D72" s="2"/>
      <c r="E72" s="74"/>
      <c r="F72" s="75"/>
      <c r="G72" s="74"/>
      <c r="H72" s="74"/>
      <c r="I72" s="74"/>
      <c r="J72" s="74"/>
      <c r="K72" s="75"/>
      <c r="L72" s="2"/>
      <c r="M72" s="2"/>
      <c r="N72" s="6"/>
      <c r="O72" s="75"/>
      <c r="P72" s="2"/>
      <c r="Q72" s="2"/>
      <c r="R72" s="2"/>
      <c r="S72" s="2"/>
      <c r="T72" s="2"/>
      <c r="U72" s="75"/>
      <c r="V72" s="5"/>
      <c r="W72" s="2"/>
      <c r="X72" s="2"/>
      <c r="Y72" s="75"/>
      <c r="Z72" s="2"/>
      <c r="AA72" s="2"/>
      <c r="AB72" s="2"/>
      <c r="AC72" s="2"/>
    </row>
    <row r="73" spans="1:29" ht="19.5" customHeight="1" x14ac:dyDescent="0.3">
      <c r="A73" s="2"/>
      <c r="B73" s="2"/>
      <c r="C73" s="2"/>
      <c r="D73" s="2"/>
      <c r="E73" s="74"/>
      <c r="F73" s="75"/>
      <c r="G73" s="74"/>
      <c r="H73" s="74"/>
      <c r="I73" s="74"/>
      <c r="J73" s="74"/>
      <c r="K73" s="75"/>
      <c r="L73" s="2"/>
      <c r="M73" s="2"/>
      <c r="N73" s="6"/>
      <c r="O73" s="75"/>
      <c r="P73" s="2"/>
      <c r="Q73" s="2"/>
      <c r="R73" s="2"/>
      <c r="S73" s="2"/>
      <c r="T73" s="2"/>
      <c r="U73" s="75"/>
      <c r="V73" s="2"/>
      <c r="W73" s="2"/>
      <c r="X73" s="2"/>
      <c r="Y73" s="75"/>
      <c r="Z73" s="2"/>
      <c r="AA73" s="2"/>
      <c r="AB73" s="2"/>
      <c r="AC73" s="2"/>
    </row>
    <row r="74" spans="1:29" ht="19.5" customHeight="1" x14ac:dyDescent="0.3">
      <c r="A74" s="2"/>
      <c r="B74" s="2"/>
      <c r="C74" s="2"/>
      <c r="D74" s="2"/>
      <c r="E74" s="74"/>
      <c r="F74" s="75"/>
      <c r="G74" s="74"/>
      <c r="H74" s="74"/>
      <c r="I74" s="74"/>
      <c r="J74" s="74"/>
      <c r="K74" s="75"/>
      <c r="L74" s="2"/>
      <c r="M74" s="2"/>
      <c r="N74" s="6"/>
      <c r="O74" s="75"/>
      <c r="P74" s="2"/>
      <c r="Q74" s="2"/>
      <c r="R74" s="2"/>
      <c r="S74" s="2"/>
      <c r="T74" s="2"/>
      <c r="U74" s="75"/>
      <c r="V74" s="2"/>
      <c r="W74" s="2"/>
      <c r="X74" s="2"/>
      <c r="Y74" s="75"/>
      <c r="Z74" s="2"/>
      <c r="AA74" s="2"/>
      <c r="AB74" s="2"/>
      <c r="AC74" s="2"/>
    </row>
    <row r="75" spans="1:29" ht="19.5" customHeight="1" x14ac:dyDescent="0.3">
      <c r="A75" s="2"/>
      <c r="B75" s="2"/>
      <c r="C75" s="2"/>
      <c r="D75" s="2"/>
      <c r="E75" s="74"/>
      <c r="F75" s="75"/>
      <c r="G75" s="74"/>
      <c r="H75" s="74"/>
      <c r="I75" s="74"/>
      <c r="J75" s="74"/>
      <c r="K75" s="125"/>
      <c r="L75" s="5"/>
      <c r="M75" s="2"/>
      <c r="N75" s="6"/>
      <c r="O75" s="75"/>
      <c r="P75" s="2"/>
      <c r="Q75" s="2"/>
      <c r="R75" s="2"/>
      <c r="S75" s="2"/>
      <c r="T75" s="2"/>
      <c r="U75" s="75"/>
      <c r="V75" s="2"/>
      <c r="W75" s="2"/>
      <c r="X75" s="2"/>
      <c r="Y75" s="75"/>
      <c r="Z75" s="2"/>
      <c r="AA75" s="2"/>
      <c r="AB75" s="2"/>
      <c r="AC75" s="2"/>
    </row>
    <row r="76" spans="1:29" ht="19.5" customHeight="1" x14ac:dyDescent="0.3">
      <c r="A76" s="2"/>
      <c r="B76" s="2"/>
      <c r="C76" s="2"/>
      <c r="D76" s="2"/>
      <c r="E76" s="74"/>
      <c r="F76" s="75"/>
      <c r="G76" s="74"/>
      <c r="H76" s="74"/>
      <c r="I76" s="74"/>
      <c r="J76" s="74"/>
      <c r="K76" s="75"/>
      <c r="L76" s="2"/>
      <c r="M76" s="2"/>
      <c r="N76" s="6"/>
      <c r="O76" s="75"/>
      <c r="P76" s="2"/>
      <c r="Q76" s="2"/>
      <c r="R76" s="2"/>
      <c r="S76" s="2"/>
      <c r="T76" s="2"/>
      <c r="U76" s="75"/>
      <c r="V76" s="59"/>
      <c r="W76" s="2"/>
      <c r="X76" s="2"/>
      <c r="Y76" s="75"/>
      <c r="Z76" s="2"/>
      <c r="AA76" s="2"/>
      <c r="AB76" s="2"/>
      <c r="AC76" s="2"/>
    </row>
    <row r="77" spans="1:29" ht="19.5" customHeight="1" x14ac:dyDescent="0.3">
      <c r="A77" s="2"/>
      <c r="B77" s="2"/>
      <c r="C77" s="2"/>
      <c r="D77" s="2"/>
      <c r="E77" s="74"/>
      <c r="F77" s="75"/>
      <c r="G77" s="74"/>
      <c r="H77" s="74"/>
      <c r="I77" s="74"/>
      <c r="J77" s="74"/>
      <c r="K77" s="75"/>
      <c r="L77" s="2"/>
      <c r="M77" s="2"/>
      <c r="N77" s="6"/>
      <c r="O77" s="75"/>
      <c r="P77" s="2"/>
      <c r="Q77" s="2"/>
      <c r="R77" s="2"/>
      <c r="S77" s="2"/>
      <c r="T77" s="2"/>
      <c r="U77" s="75"/>
      <c r="V77" s="2"/>
      <c r="W77" s="2"/>
      <c r="X77" s="2"/>
      <c r="Y77" s="75"/>
      <c r="Z77" s="2"/>
      <c r="AA77" s="2"/>
      <c r="AB77" s="2"/>
      <c r="AC77" s="2"/>
    </row>
    <row r="78" spans="1:29" ht="19.5" customHeight="1" x14ac:dyDescent="0.3">
      <c r="A78" s="2"/>
      <c r="B78" s="2"/>
      <c r="C78" s="2"/>
      <c r="D78" s="2"/>
      <c r="E78" s="74"/>
      <c r="F78" s="75"/>
      <c r="G78" s="74"/>
      <c r="H78" s="74"/>
      <c r="I78" s="74"/>
      <c r="J78" s="74"/>
      <c r="K78" s="75"/>
      <c r="L78" s="2"/>
      <c r="M78" s="2"/>
      <c r="N78" s="6"/>
      <c r="O78" s="75"/>
      <c r="P78" s="2"/>
      <c r="Q78" s="2"/>
      <c r="R78" s="2"/>
      <c r="S78" s="2"/>
      <c r="T78" s="2"/>
      <c r="U78" s="75"/>
      <c r="V78" s="2"/>
      <c r="W78" s="2"/>
      <c r="X78" s="2"/>
      <c r="Y78" s="75"/>
      <c r="Z78" s="2"/>
      <c r="AA78" s="2"/>
      <c r="AB78" s="2"/>
      <c r="AC78" s="2"/>
    </row>
    <row r="79" spans="1:29" ht="19.5" customHeight="1" x14ac:dyDescent="0.3">
      <c r="A79" s="2"/>
      <c r="B79" s="2"/>
      <c r="C79" s="2"/>
      <c r="D79" s="2"/>
      <c r="E79" s="74"/>
      <c r="F79" s="75"/>
      <c r="G79" s="74"/>
      <c r="H79" s="74"/>
      <c r="I79" s="74"/>
      <c r="J79" s="74"/>
      <c r="K79" s="75"/>
      <c r="L79" s="2"/>
      <c r="M79" s="2"/>
      <c r="N79" s="6"/>
      <c r="O79" s="75"/>
      <c r="P79" s="2"/>
      <c r="Q79" s="2"/>
      <c r="R79" s="2"/>
      <c r="S79" s="2"/>
      <c r="T79" s="2"/>
      <c r="U79" s="75"/>
      <c r="V79" s="2"/>
      <c r="W79" s="2"/>
      <c r="X79" s="2"/>
      <c r="Y79" s="75"/>
      <c r="Z79" s="2"/>
      <c r="AA79" s="2"/>
      <c r="AB79" s="2"/>
      <c r="AC79" s="2"/>
    </row>
    <row r="80" spans="1:29" ht="19.5" customHeight="1" x14ac:dyDescent="0.3">
      <c r="A80" s="2"/>
      <c r="B80" s="2"/>
      <c r="C80" s="2"/>
      <c r="D80" s="2"/>
      <c r="E80" s="74"/>
      <c r="F80" s="75"/>
      <c r="G80" s="74"/>
      <c r="H80" s="74"/>
      <c r="I80" s="74"/>
      <c r="J80" s="74"/>
      <c r="K80" s="75"/>
      <c r="L80" s="2"/>
      <c r="M80" s="2"/>
      <c r="N80" s="2"/>
      <c r="O80" s="75"/>
      <c r="P80" s="2"/>
      <c r="Q80" s="2"/>
      <c r="R80" s="6"/>
      <c r="S80" s="2"/>
      <c r="T80" s="2"/>
      <c r="U80" s="75"/>
      <c r="V80" s="2"/>
      <c r="W80" s="2"/>
      <c r="X80" s="2"/>
      <c r="Y80" s="75"/>
      <c r="Z80" s="2"/>
      <c r="AA80" s="2"/>
      <c r="AB80" s="2"/>
      <c r="AC80" s="2"/>
    </row>
    <row r="81" spans="1:29" ht="19.5" customHeight="1" x14ac:dyDescent="0.3">
      <c r="A81" s="2"/>
      <c r="B81" s="2"/>
      <c r="C81" s="2"/>
      <c r="D81" s="2"/>
      <c r="E81" s="74"/>
      <c r="F81" s="75"/>
      <c r="G81" s="74"/>
      <c r="H81" s="74"/>
      <c r="I81" s="74"/>
      <c r="J81" s="74"/>
      <c r="K81" s="75"/>
      <c r="L81" s="2"/>
      <c r="M81" s="2"/>
      <c r="N81" s="2"/>
      <c r="O81" s="75"/>
      <c r="P81" s="2"/>
      <c r="Q81" s="2"/>
      <c r="R81" s="2"/>
      <c r="S81" s="2"/>
      <c r="T81" s="2"/>
      <c r="U81" s="75"/>
      <c r="V81" s="2"/>
      <c r="W81" s="2"/>
      <c r="X81" s="2"/>
      <c r="Y81" s="75"/>
      <c r="Z81" s="2"/>
      <c r="AA81" s="2"/>
      <c r="AB81" s="2"/>
      <c r="AC81" s="2"/>
    </row>
    <row r="82" spans="1:29" ht="19.5" customHeight="1" x14ac:dyDescent="0.3">
      <c r="A82" s="2"/>
      <c r="B82" s="2"/>
      <c r="C82" s="2"/>
      <c r="D82" s="2"/>
      <c r="E82" s="74"/>
      <c r="F82" s="75"/>
      <c r="G82" s="74"/>
      <c r="H82" s="74"/>
      <c r="I82" s="74"/>
      <c r="J82" s="74"/>
      <c r="K82" s="75"/>
      <c r="L82" s="2"/>
      <c r="M82" s="2"/>
      <c r="N82" s="2"/>
      <c r="O82" s="75"/>
      <c r="P82" s="2"/>
      <c r="Q82" s="2"/>
      <c r="R82" s="2"/>
      <c r="S82" s="2"/>
      <c r="T82" s="2"/>
      <c r="U82" s="75"/>
      <c r="V82" s="2"/>
      <c r="W82" s="2"/>
      <c r="X82" s="2"/>
      <c r="Y82" s="75"/>
      <c r="Z82" s="2"/>
      <c r="AA82" s="2"/>
      <c r="AB82" s="2"/>
      <c r="AC82" s="2"/>
    </row>
    <row r="83" spans="1:29" ht="19.5" customHeight="1" x14ac:dyDescent="0.3">
      <c r="A83" s="2"/>
      <c r="B83" s="126" t="s">
        <v>16</v>
      </c>
      <c r="C83" s="127"/>
      <c r="D83" s="127"/>
      <c r="E83" s="127"/>
      <c r="F83" s="128">
        <f>F84+F88+F95+F92</f>
        <v>0</v>
      </c>
      <c r="G83" s="129" t="s">
        <v>25</v>
      </c>
      <c r="H83" s="74"/>
      <c r="I83" s="74"/>
      <c r="J83" s="74"/>
      <c r="K83" s="130" t="s">
        <v>26</v>
      </c>
      <c r="L83" s="131"/>
      <c r="M83" s="131"/>
      <c r="N83" s="131"/>
      <c r="O83" s="132">
        <f>Liikenne!F47</f>
        <v>0</v>
      </c>
      <c r="P83" s="133" t="s">
        <v>25</v>
      </c>
      <c r="Q83" s="2"/>
      <c r="R83" s="2"/>
      <c r="S83" s="2"/>
      <c r="T83" s="134" t="s">
        <v>66</v>
      </c>
      <c r="U83" s="135"/>
      <c r="V83" s="66"/>
      <c r="W83" s="66"/>
      <c r="X83" s="66"/>
      <c r="Y83" s="136">
        <f>Y84+Y85+Y86+Y87</f>
        <v>0</v>
      </c>
      <c r="Z83" s="134" t="s">
        <v>25</v>
      </c>
      <c r="AA83" s="2"/>
      <c r="AB83" s="2"/>
      <c r="AC83" s="2"/>
    </row>
    <row r="84" spans="1:29" ht="19.5" customHeight="1" x14ac:dyDescent="0.3">
      <c r="A84" s="2"/>
      <c r="B84" s="137" t="str">
        <f>Ruoka!C7</f>
        <v>Liha-annos</v>
      </c>
      <c r="C84" s="138"/>
      <c r="D84" s="139"/>
      <c r="E84" s="139"/>
      <c r="F84" s="140">
        <f>Ruoka!E11</f>
        <v>0</v>
      </c>
      <c r="G84" s="6"/>
      <c r="H84" s="74"/>
      <c r="I84" s="74"/>
      <c r="J84" s="74"/>
      <c r="K84" s="141" t="s">
        <v>37</v>
      </c>
      <c r="L84" s="138"/>
      <c r="M84" s="138"/>
      <c r="N84" s="139"/>
      <c r="O84" s="140">
        <f>Liikenne!F13</f>
        <v>0</v>
      </c>
      <c r="P84" s="142"/>
      <c r="Q84" s="2"/>
      <c r="R84" s="2"/>
      <c r="S84" s="2"/>
      <c r="T84" s="6" t="s">
        <v>67</v>
      </c>
      <c r="U84" s="143"/>
      <c r="V84" s="28"/>
      <c r="W84" s="28"/>
      <c r="X84" s="28"/>
      <c r="Y84" s="45">
        <f>Infra!F29</f>
        <v>0</v>
      </c>
      <c r="Z84" s="6"/>
      <c r="AA84" s="2"/>
      <c r="AB84" s="2"/>
      <c r="AC84" s="2"/>
    </row>
    <row r="85" spans="1:29" ht="19.5" customHeight="1" x14ac:dyDescent="0.3">
      <c r="A85" s="2"/>
      <c r="B85" s="6"/>
      <c r="C85" s="98" t="str">
        <f>Ruoka!E7</f>
        <v>Kala</v>
      </c>
      <c r="D85" s="6"/>
      <c r="E85" s="6"/>
      <c r="F85" s="96">
        <f>Ruoka!F7*Ruoka!D7</f>
        <v>0</v>
      </c>
      <c r="G85" s="74"/>
      <c r="H85" s="74"/>
      <c r="I85" s="74"/>
      <c r="J85" s="74"/>
      <c r="K85" s="76"/>
      <c r="L85" s="6" t="s">
        <v>77</v>
      </c>
      <c r="M85" s="6"/>
      <c r="N85" s="144"/>
      <c r="O85" s="145">
        <f>Liikenne!F9</f>
        <v>0</v>
      </c>
      <c r="P85" s="4"/>
      <c r="Q85" s="2"/>
      <c r="R85" s="2"/>
      <c r="S85" s="2"/>
      <c r="T85" s="6" t="s">
        <v>68</v>
      </c>
      <c r="U85" s="125"/>
      <c r="V85" s="5"/>
      <c r="W85" s="5"/>
      <c r="X85" s="5"/>
      <c r="Y85" s="45">
        <f>Infra!F30</f>
        <v>0</v>
      </c>
      <c r="Z85" s="2"/>
      <c r="AA85" s="2"/>
      <c r="AB85" s="2"/>
      <c r="AC85" s="2"/>
    </row>
    <row r="86" spans="1:29" ht="19.5" customHeight="1" x14ac:dyDescent="0.3">
      <c r="A86" s="2"/>
      <c r="B86" s="6"/>
      <c r="C86" s="98" t="str">
        <f>Ruoka!E8</f>
        <v>Riisi</v>
      </c>
      <c r="D86" s="6"/>
      <c r="E86" s="6"/>
      <c r="F86" s="88">
        <f>Ruoka!F8*Ruoka!D7</f>
        <v>0</v>
      </c>
      <c r="G86" s="74"/>
      <c r="H86" s="74"/>
      <c r="I86" s="74"/>
      <c r="J86" s="74"/>
      <c r="K86" s="76"/>
      <c r="L86" s="6" t="s">
        <v>78</v>
      </c>
      <c r="M86" s="6"/>
      <c r="N86" s="144"/>
      <c r="O86" s="146">
        <f>Liikenne!F10</f>
        <v>0</v>
      </c>
      <c r="P86" s="5"/>
      <c r="Q86" s="2"/>
      <c r="R86" s="2"/>
      <c r="S86" s="2"/>
      <c r="T86" s="6" t="s">
        <v>33</v>
      </c>
      <c r="U86" s="125"/>
      <c r="V86" s="5"/>
      <c r="W86" s="5"/>
      <c r="X86" s="5"/>
      <c r="Y86" s="45">
        <f>Infra!F31</f>
        <v>0</v>
      </c>
      <c r="Z86" s="2"/>
      <c r="AA86" s="2"/>
      <c r="AB86" s="2"/>
      <c r="AC86" s="2"/>
    </row>
    <row r="87" spans="1:29" ht="19.5" customHeight="1" x14ac:dyDescent="0.3">
      <c r="A87" s="2"/>
      <c r="B87" s="6"/>
      <c r="C87" s="6" t="s">
        <v>32</v>
      </c>
      <c r="D87" s="6"/>
      <c r="E87" s="6"/>
      <c r="F87" s="89">
        <f>(Ruoka!F9+Ruoka!F10)*Ruoka!D7</f>
        <v>0</v>
      </c>
      <c r="G87" s="74"/>
      <c r="H87" s="74"/>
      <c r="I87" s="74"/>
      <c r="J87" s="74"/>
      <c r="K87" s="76"/>
      <c r="L87" s="6" t="s">
        <v>79</v>
      </c>
      <c r="M87" s="6"/>
      <c r="N87" s="144"/>
      <c r="O87" s="146">
        <f>Liikenne!F11</f>
        <v>0</v>
      </c>
      <c r="P87" s="5"/>
      <c r="Q87" s="2"/>
      <c r="R87" s="2"/>
      <c r="S87" s="2"/>
      <c r="T87" s="6" t="s">
        <v>69</v>
      </c>
      <c r="U87" s="125"/>
      <c r="V87" s="5"/>
      <c r="W87" s="5"/>
      <c r="X87" s="5"/>
      <c r="Y87" s="45">
        <f>Infra!F32</f>
        <v>0</v>
      </c>
      <c r="Z87" s="2"/>
      <c r="AA87" s="2"/>
      <c r="AB87" s="2"/>
      <c r="AC87" s="2"/>
    </row>
    <row r="88" spans="1:29" ht="19.5" customHeight="1" x14ac:dyDescent="0.3">
      <c r="A88" s="2"/>
      <c r="B88" s="147" t="str">
        <f>Ruoka!C13</f>
        <v>Kasvisannos</v>
      </c>
      <c r="C88" s="54"/>
      <c r="D88" s="54"/>
      <c r="E88" s="43"/>
      <c r="F88" s="140">
        <f>Ruoka!E17</f>
        <v>0</v>
      </c>
      <c r="G88" s="74"/>
      <c r="H88" s="74"/>
      <c r="I88" s="74"/>
      <c r="J88" s="74"/>
      <c r="K88" s="76"/>
      <c r="L88" s="6" t="s">
        <v>80</v>
      </c>
      <c r="M88" s="6"/>
      <c r="N88" s="144"/>
      <c r="O88" s="146">
        <f>Liikenne!F12</f>
        <v>0</v>
      </c>
      <c r="P88" s="4"/>
      <c r="Q88" s="2"/>
      <c r="R88" s="2"/>
      <c r="S88" s="2"/>
      <c r="T88" s="6" t="s">
        <v>70</v>
      </c>
      <c r="U88" s="76"/>
      <c r="V88" s="6"/>
      <c r="W88" s="6"/>
      <c r="X88" s="6"/>
      <c r="Y88" s="45">
        <f>Infra!F33</f>
        <v>0</v>
      </c>
      <c r="Z88" s="2"/>
      <c r="AA88" s="2"/>
      <c r="AB88" s="2"/>
      <c r="AC88" s="2"/>
    </row>
    <row r="89" spans="1:29" ht="19.5" customHeight="1" x14ac:dyDescent="0.3">
      <c r="A89" s="2"/>
      <c r="B89" s="6"/>
      <c r="C89" s="98" t="str">
        <f>Ruoka!E13</f>
        <v>Soijarouhe</v>
      </c>
      <c r="D89" s="6"/>
      <c r="E89" s="6"/>
      <c r="F89" s="96">
        <f>Ruoka!F13*Ruoka!D13</f>
        <v>0</v>
      </c>
      <c r="G89" s="74"/>
      <c r="H89" s="74"/>
      <c r="I89" s="74"/>
      <c r="J89" s="74"/>
      <c r="K89" s="148" t="s">
        <v>44</v>
      </c>
      <c r="L89" s="149"/>
      <c r="M89" s="56"/>
      <c r="N89" s="150"/>
      <c r="O89" s="151">
        <f>Liikenne!F42</f>
        <v>0</v>
      </c>
      <c r="P89" s="2"/>
      <c r="Q89" s="2"/>
      <c r="R89" s="2"/>
      <c r="S89" s="2"/>
      <c r="T89" s="6" t="s">
        <v>71</v>
      </c>
      <c r="U89" s="76"/>
      <c r="V89" s="6"/>
      <c r="W89" s="6"/>
      <c r="X89" s="6"/>
      <c r="Y89" s="45">
        <f>Infra!F34</f>
        <v>0</v>
      </c>
      <c r="Z89" s="2"/>
      <c r="AA89" s="2"/>
      <c r="AB89" s="2"/>
      <c r="AC89" s="2"/>
    </row>
    <row r="90" spans="1:29" ht="19.5" customHeight="1" x14ac:dyDescent="0.3">
      <c r="A90" s="2"/>
      <c r="B90" s="6"/>
      <c r="C90" s="98" t="str">
        <f>Ruoka!E14</f>
        <v>Peruna</v>
      </c>
      <c r="D90" s="6"/>
      <c r="E90" s="6"/>
      <c r="F90" s="88">
        <f>Ruoka!F14*Ruoka!D13</f>
        <v>0</v>
      </c>
      <c r="G90" s="74"/>
      <c r="H90" s="74"/>
      <c r="I90" s="74"/>
      <c r="J90" s="74"/>
      <c r="K90" s="141" t="s">
        <v>46</v>
      </c>
      <c r="L90" s="152"/>
      <c r="M90" s="153"/>
      <c r="N90" s="154"/>
      <c r="O90" s="155">
        <f>Liikenne!F26+Liikenne!F22</f>
        <v>0</v>
      </c>
      <c r="P90" s="2"/>
      <c r="Q90" s="2"/>
      <c r="R90" s="2"/>
      <c r="S90" s="2"/>
      <c r="T90" s="6" t="s">
        <v>72</v>
      </c>
      <c r="U90" s="75"/>
      <c r="V90" s="2"/>
      <c r="W90" s="2"/>
      <c r="X90" s="2"/>
      <c r="Y90" s="45">
        <f>Infra!F35</f>
        <v>0</v>
      </c>
      <c r="Z90" s="2"/>
      <c r="AA90" s="2"/>
      <c r="AB90" s="2"/>
      <c r="AC90" s="2"/>
    </row>
    <row r="91" spans="1:29" ht="19.5" customHeight="1" x14ac:dyDescent="0.3">
      <c r="A91" s="2"/>
      <c r="B91" s="6"/>
      <c r="C91" s="6" t="s">
        <v>32</v>
      </c>
      <c r="D91" s="6"/>
      <c r="E91" s="6"/>
      <c r="F91" s="89">
        <f>(Ruoka!F15+Ruoka!F16)*Ruoka!D13</f>
        <v>0</v>
      </c>
      <c r="G91" s="74"/>
      <c r="H91" s="74"/>
      <c r="I91" s="74"/>
      <c r="J91" s="74"/>
      <c r="K91" s="76"/>
      <c r="L91" s="6" t="s">
        <v>81</v>
      </c>
      <c r="M91" s="6"/>
      <c r="N91" s="144"/>
      <c r="O91" s="145">
        <f>Liikenne!F22</f>
        <v>0</v>
      </c>
      <c r="P91" s="2"/>
      <c r="Q91" s="2"/>
      <c r="R91" s="2"/>
      <c r="S91" s="2"/>
      <c r="T91" s="6" t="s">
        <v>73</v>
      </c>
      <c r="U91" s="75"/>
      <c r="V91" s="2"/>
      <c r="W91" s="2"/>
      <c r="X91" s="2"/>
      <c r="Y91" s="45">
        <f>Infra!F36</f>
        <v>0</v>
      </c>
      <c r="Z91" s="2"/>
      <c r="AA91" s="2"/>
      <c r="AB91" s="2"/>
      <c r="AC91" s="2"/>
    </row>
    <row r="92" spans="1:29" ht="19.5" customHeight="1" x14ac:dyDescent="0.3">
      <c r="A92" s="2"/>
      <c r="B92" s="147" t="str">
        <f>Ruoka!C19</f>
        <v>Vegaaninen annos</v>
      </c>
      <c r="C92" s="54"/>
      <c r="D92" s="54"/>
      <c r="E92" s="54"/>
      <c r="F92" s="156">
        <f>Ruoka!E21</f>
        <v>0</v>
      </c>
      <c r="G92" s="74"/>
      <c r="H92" s="74"/>
      <c r="I92" s="74"/>
      <c r="J92" s="74"/>
      <c r="K92" s="76"/>
      <c r="L92" s="6" t="s">
        <v>82</v>
      </c>
      <c r="M92" s="6"/>
      <c r="N92" s="144"/>
      <c r="O92" s="157">
        <f>Liikenne!F26</f>
        <v>0</v>
      </c>
      <c r="P92" s="2"/>
      <c r="Q92" s="2"/>
      <c r="R92" s="2"/>
      <c r="S92" s="2"/>
      <c r="T92" s="6" t="s">
        <v>74</v>
      </c>
      <c r="U92" s="75"/>
      <c r="V92" s="2"/>
      <c r="W92" s="2"/>
      <c r="X92" s="2"/>
      <c r="Y92" s="45">
        <f>Infra!F37</f>
        <v>0</v>
      </c>
      <c r="Z92" s="2"/>
      <c r="AA92" s="2"/>
      <c r="AB92" s="2"/>
      <c r="AC92" s="2"/>
    </row>
    <row r="93" spans="1:29" ht="19.5" customHeight="1" x14ac:dyDescent="0.3">
      <c r="A93" s="2"/>
      <c r="B93" s="6"/>
      <c r="C93" s="98" t="str">
        <f>Ruoka!E19</f>
        <v>Tofu</v>
      </c>
      <c r="D93" s="6"/>
      <c r="E93" s="6"/>
      <c r="F93" s="96">
        <f>Ruoka!F19*Ruoka!D19</f>
        <v>0</v>
      </c>
      <c r="G93" s="74"/>
      <c r="H93" s="74"/>
      <c r="I93" s="74"/>
      <c r="J93" s="74"/>
      <c r="K93" s="148" t="s">
        <v>50</v>
      </c>
      <c r="L93" s="149"/>
      <c r="M93" s="56"/>
      <c r="N93" s="150"/>
      <c r="O93" s="155">
        <f>Liikenne!F37</f>
        <v>0</v>
      </c>
      <c r="P93" s="2"/>
      <c r="Q93" s="2"/>
      <c r="R93" s="2"/>
      <c r="S93" s="2"/>
      <c r="T93" s="54" t="s">
        <v>75</v>
      </c>
      <c r="U93" s="119"/>
      <c r="V93" s="54"/>
      <c r="W93" s="54"/>
      <c r="X93" s="54"/>
      <c r="Y93" s="45">
        <f>Infra!F38</f>
        <v>0</v>
      </c>
      <c r="Z93" s="114"/>
      <c r="AA93" s="2"/>
      <c r="AB93" s="2"/>
      <c r="AC93" s="2"/>
    </row>
    <row r="94" spans="1:29" ht="19.5" customHeight="1" x14ac:dyDescent="0.3">
      <c r="A94" s="2"/>
      <c r="B94" s="6"/>
      <c r="C94" s="98" t="str">
        <f>Ruoka!E20</f>
        <v>Pasta</v>
      </c>
      <c r="D94" s="6"/>
      <c r="E94" s="6"/>
      <c r="F94" s="89">
        <f>Ruoka!F20*Ruoka!D19</f>
        <v>0</v>
      </c>
      <c r="G94" s="74"/>
      <c r="H94" s="74"/>
      <c r="I94" s="74"/>
      <c r="J94" s="74"/>
      <c r="K94" s="141" t="s">
        <v>51</v>
      </c>
      <c r="L94" s="152"/>
      <c r="M94" s="153"/>
      <c r="N94" s="154"/>
      <c r="O94" s="155">
        <f>Liikenne!F40</f>
        <v>0</v>
      </c>
      <c r="P94" s="6"/>
      <c r="Q94" s="2"/>
      <c r="R94" s="2"/>
      <c r="S94" s="2"/>
      <c r="T94" s="2"/>
      <c r="U94" s="75"/>
      <c r="V94" s="2"/>
      <c r="W94" s="2"/>
      <c r="X94" s="2"/>
      <c r="Y94" s="75"/>
      <c r="Z94" s="2"/>
      <c r="AA94" s="2"/>
      <c r="AB94" s="2"/>
      <c r="AC94" s="2"/>
    </row>
    <row r="95" spans="1:29" ht="19.5" customHeight="1" x14ac:dyDescent="0.3">
      <c r="A95" s="2"/>
      <c r="B95" s="149" t="s">
        <v>30</v>
      </c>
      <c r="C95" s="54"/>
      <c r="D95" s="54"/>
      <c r="E95" s="54"/>
      <c r="F95" s="156">
        <f>Ruoka!E26</f>
        <v>0</v>
      </c>
      <c r="G95" s="74"/>
      <c r="H95" s="74"/>
      <c r="I95" s="74"/>
      <c r="J95" s="6" t="s">
        <v>35</v>
      </c>
      <c r="K95" s="148" t="s">
        <v>52</v>
      </c>
      <c r="L95" s="149"/>
      <c r="M95" s="56"/>
      <c r="N95" s="56"/>
      <c r="O95" s="158">
        <f>Liikenne!F43</f>
        <v>0</v>
      </c>
      <c r="P95" s="43"/>
      <c r="Q95" s="2"/>
      <c r="R95" s="2"/>
      <c r="S95" s="2"/>
      <c r="T95" s="2"/>
      <c r="U95" s="75"/>
      <c r="V95" s="2"/>
      <c r="W95" s="2"/>
      <c r="X95" s="2"/>
      <c r="Y95" s="75"/>
      <c r="Z95" s="2"/>
      <c r="AA95" s="2"/>
      <c r="AB95" s="2"/>
      <c r="AC95" s="2"/>
    </row>
    <row r="96" spans="1:29" ht="19.5" customHeight="1" x14ac:dyDescent="0.3">
      <c r="A96" s="2"/>
      <c r="B96" s="149" t="s">
        <v>32</v>
      </c>
      <c r="C96" s="54"/>
      <c r="D96" s="54"/>
      <c r="E96" s="54"/>
      <c r="F96" s="159">
        <f>Ruoka!E32</f>
        <v>0</v>
      </c>
      <c r="G96" s="54"/>
      <c r="H96" s="74"/>
      <c r="I96" s="74"/>
      <c r="J96" s="6" t="s">
        <v>35</v>
      </c>
      <c r="K96" s="75"/>
      <c r="L96" s="5"/>
      <c r="M96" s="6"/>
      <c r="N96" s="6"/>
      <c r="O96" s="75"/>
      <c r="P96" s="2"/>
      <c r="Q96" s="2"/>
      <c r="R96" s="2"/>
      <c r="S96" s="2"/>
      <c r="T96" s="2"/>
      <c r="U96" s="75"/>
      <c r="V96" s="2"/>
      <c r="W96" s="2"/>
      <c r="X96" s="2"/>
      <c r="Y96" s="75"/>
      <c r="Z96" s="2"/>
      <c r="AA96" s="2"/>
      <c r="AB96" s="2"/>
      <c r="AC96" s="2"/>
    </row>
    <row r="97" spans="1:29" ht="19.5" customHeight="1" x14ac:dyDescent="0.3">
      <c r="A97" s="2"/>
      <c r="B97" s="2"/>
      <c r="C97" s="2"/>
      <c r="D97" s="2"/>
      <c r="E97" s="74"/>
      <c r="F97" s="75"/>
      <c r="G97" s="74"/>
      <c r="H97" s="74"/>
      <c r="I97" s="74"/>
      <c r="J97" s="74"/>
      <c r="K97" s="75"/>
      <c r="L97" s="2"/>
      <c r="M97" s="6"/>
      <c r="N97" s="6"/>
      <c r="O97" s="75"/>
      <c r="P97" s="2"/>
      <c r="Q97" s="2"/>
      <c r="R97" s="2"/>
      <c r="S97" s="2"/>
      <c r="T97" s="2"/>
      <c r="U97" s="75"/>
      <c r="V97" s="2"/>
      <c r="W97" s="2"/>
      <c r="X97" s="2"/>
      <c r="Y97" s="75"/>
      <c r="Z97" s="2"/>
      <c r="AA97" s="2"/>
      <c r="AB97" s="2"/>
      <c r="AC97" s="2"/>
    </row>
    <row r="98" spans="1:29" ht="19.5" customHeight="1" x14ac:dyDescent="0.3">
      <c r="A98" s="6"/>
      <c r="B98" s="2"/>
      <c r="C98" s="2"/>
      <c r="D98" s="2"/>
      <c r="E98" s="74"/>
      <c r="F98" s="119"/>
      <c r="G98" s="54"/>
      <c r="H98" s="54"/>
      <c r="I98" s="54"/>
      <c r="J98" s="54"/>
      <c r="K98" s="119"/>
      <c r="L98" s="54"/>
      <c r="M98" s="54"/>
      <c r="N98" s="54"/>
      <c r="O98" s="119"/>
      <c r="P98" s="54"/>
      <c r="Q98" s="54"/>
      <c r="R98" s="54"/>
      <c r="S98" s="54"/>
      <c r="T98" s="54"/>
      <c r="U98" s="119"/>
      <c r="V98" s="54"/>
      <c r="W98" s="6"/>
      <c r="X98" s="6"/>
      <c r="Y98" s="76"/>
      <c r="Z98" s="6"/>
      <c r="AA98" s="6"/>
      <c r="AB98" s="6"/>
      <c r="AC98" s="6"/>
    </row>
    <row r="99" spans="1:29" ht="19.5" customHeight="1" x14ac:dyDescent="0.3">
      <c r="A99" s="2"/>
      <c r="B99" s="2"/>
      <c r="C99" s="2"/>
      <c r="D99" s="2"/>
      <c r="E99" s="74"/>
      <c r="F99" s="75"/>
      <c r="G99" s="74"/>
      <c r="H99" s="74"/>
      <c r="I99" s="74"/>
      <c r="J99" s="74"/>
      <c r="K99" s="75"/>
      <c r="L99" s="2"/>
      <c r="M99" s="6"/>
      <c r="N99" s="6"/>
      <c r="O99" s="75"/>
      <c r="P99" s="2"/>
      <c r="Q99" s="2"/>
      <c r="R99" s="2"/>
      <c r="S99" s="2"/>
      <c r="T99" s="2"/>
      <c r="U99" s="75"/>
      <c r="V99" s="2"/>
      <c r="W99" s="2"/>
      <c r="X99" s="2"/>
      <c r="Y99" s="75"/>
      <c r="Z99" s="2"/>
      <c r="AA99" s="2"/>
      <c r="AB99" s="2"/>
      <c r="AC99" s="2"/>
    </row>
    <row r="100" spans="1:29" ht="19.5" customHeight="1" x14ac:dyDescent="0.3">
      <c r="A100" s="2"/>
      <c r="B100" s="2"/>
      <c r="C100" s="2"/>
      <c r="D100" s="2"/>
      <c r="E100" s="74"/>
      <c r="F100" s="75"/>
      <c r="G100" s="74"/>
      <c r="H100" s="74"/>
      <c r="I100" s="74"/>
      <c r="J100" s="74"/>
      <c r="K100" s="75"/>
      <c r="L100" s="2"/>
      <c r="M100" s="6"/>
      <c r="N100" s="6"/>
      <c r="O100" s="75"/>
      <c r="P100" s="2"/>
      <c r="Q100" s="2"/>
      <c r="R100" s="2"/>
      <c r="S100" s="2"/>
      <c r="T100" s="2"/>
      <c r="U100" s="75"/>
      <c r="V100" s="2"/>
      <c r="W100" s="2"/>
      <c r="X100" s="2"/>
      <c r="Y100" s="75"/>
      <c r="Z100" s="2"/>
      <c r="AA100" s="2"/>
      <c r="AB100" s="2"/>
      <c r="AC100" s="2"/>
    </row>
    <row r="101" spans="1:29" ht="19.5" customHeight="1" x14ac:dyDescent="0.3">
      <c r="A101" s="2"/>
      <c r="B101" s="2"/>
      <c r="C101" s="2"/>
      <c r="D101" s="2"/>
      <c r="E101" s="74"/>
      <c r="F101" s="75"/>
      <c r="G101" s="74"/>
      <c r="H101" s="74"/>
      <c r="I101" s="74"/>
      <c r="J101" s="74"/>
      <c r="K101" s="75"/>
      <c r="L101" s="2"/>
      <c r="M101" s="6"/>
      <c r="N101" s="6"/>
      <c r="O101" s="75"/>
      <c r="P101" s="2"/>
      <c r="Q101" s="2"/>
      <c r="R101" s="2"/>
      <c r="S101" s="2"/>
      <c r="T101" s="2"/>
      <c r="U101" s="75"/>
      <c r="V101" s="2"/>
      <c r="W101" s="2"/>
      <c r="X101" s="2"/>
      <c r="Y101" s="75"/>
      <c r="Z101" s="2"/>
      <c r="AA101" s="2"/>
      <c r="AB101" s="2"/>
      <c r="AC101" s="2"/>
    </row>
    <row r="102" spans="1:29" ht="19.5" customHeight="1" x14ac:dyDescent="0.3">
      <c r="A102" s="2"/>
      <c r="B102" s="2"/>
      <c r="C102" s="2"/>
      <c r="D102" s="2"/>
      <c r="E102" s="74"/>
      <c r="F102" s="75"/>
      <c r="G102" s="74"/>
      <c r="H102" s="74"/>
      <c r="I102" s="74"/>
      <c r="J102" s="74"/>
      <c r="K102" s="75"/>
      <c r="L102" s="2"/>
      <c r="M102" s="6"/>
      <c r="N102" s="6"/>
      <c r="O102" s="75"/>
      <c r="P102" s="2"/>
      <c r="Q102" s="2"/>
      <c r="R102" s="2"/>
      <c r="S102" s="2"/>
      <c r="T102" s="2"/>
      <c r="U102" s="75"/>
      <c r="V102" s="2"/>
      <c r="W102" s="2"/>
      <c r="X102" s="2"/>
      <c r="Y102" s="75"/>
      <c r="Z102" s="2"/>
      <c r="AA102" s="2"/>
      <c r="AB102" s="2"/>
      <c r="AC102" s="2"/>
    </row>
    <row r="103" spans="1:29" ht="19.5" customHeight="1" x14ac:dyDescent="0.3">
      <c r="A103" s="2"/>
      <c r="B103" s="2"/>
      <c r="C103" s="2"/>
      <c r="D103" s="2"/>
      <c r="E103" s="74"/>
      <c r="F103" s="75"/>
      <c r="G103" s="74"/>
      <c r="H103" s="74"/>
      <c r="I103" s="74"/>
      <c r="J103" s="74"/>
      <c r="K103" s="75"/>
      <c r="L103" s="5"/>
      <c r="M103" s="5"/>
      <c r="N103" s="5"/>
      <c r="O103" s="75"/>
      <c r="P103" s="2"/>
      <c r="Q103" s="2"/>
      <c r="R103" s="2"/>
      <c r="S103" s="2"/>
      <c r="T103" s="2"/>
      <c r="U103" s="75"/>
      <c r="V103" s="2"/>
      <c r="W103" s="2"/>
      <c r="X103" s="2"/>
      <c r="Y103" s="75"/>
      <c r="Z103" s="2"/>
      <c r="AA103" s="2"/>
      <c r="AB103" s="2"/>
      <c r="AC103" s="2"/>
    </row>
    <row r="104" spans="1:29" ht="19.5" customHeight="1" x14ac:dyDescent="0.3">
      <c r="A104" s="2"/>
      <c r="B104" s="2"/>
      <c r="C104" s="2"/>
      <c r="D104" s="2"/>
      <c r="E104" s="74"/>
      <c r="F104" s="75"/>
      <c r="G104" s="74"/>
      <c r="H104" s="74"/>
      <c r="I104" s="74"/>
      <c r="J104" s="74"/>
      <c r="K104" s="75"/>
      <c r="L104" s="2"/>
      <c r="M104" s="5"/>
      <c r="N104" s="5"/>
      <c r="O104" s="75"/>
      <c r="P104" s="2"/>
      <c r="Q104" s="2"/>
      <c r="R104" s="2"/>
      <c r="S104" s="2"/>
      <c r="T104" s="2"/>
      <c r="U104" s="75"/>
      <c r="V104" s="2"/>
      <c r="W104" s="2"/>
      <c r="X104" s="2"/>
      <c r="Y104" s="75"/>
      <c r="Z104" s="2"/>
      <c r="AA104" s="2"/>
      <c r="AB104" s="2"/>
      <c r="AC104" s="2"/>
    </row>
    <row r="105" spans="1:29" ht="19.5" customHeight="1" x14ac:dyDescent="0.3">
      <c r="A105" s="2"/>
      <c r="B105" s="2"/>
      <c r="C105" s="2"/>
      <c r="D105" s="2"/>
      <c r="E105" s="74"/>
      <c r="F105" s="75"/>
      <c r="G105" s="74"/>
      <c r="H105" s="74"/>
      <c r="I105" s="74"/>
      <c r="J105" s="74"/>
      <c r="K105" s="75"/>
      <c r="L105" s="2"/>
      <c r="M105" s="5"/>
      <c r="N105" s="5"/>
      <c r="O105" s="75"/>
      <c r="P105" s="2"/>
      <c r="Q105" s="2"/>
      <c r="R105" s="2"/>
      <c r="S105" s="2"/>
      <c r="T105" s="2"/>
      <c r="U105" s="75"/>
      <c r="V105" s="2"/>
      <c r="W105" s="2"/>
      <c r="X105" s="2"/>
      <c r="Y105" s="75"/>
      <c r="Z105" s="2"/>
      <c r="AA105" s="2"/>
      <c r="AB105" s="2"/>
      <c r="AC105" s="2"/>
    </row>
    <row r="106" spans="1:29" ht="19.5" customHeight="1" x14ac:dyDescent="0.3">
      <c r="A106" s="2"/>
      <c r="B106" s="2"/>
      <c r="C106" s="2"/>
      <c r="D106" s="2"/>
      <c r="E106" s="74"/>
      <c r="F106" s="75"/>
      <c r="G106" s="74"/>
      <c r="H106" s="74"/>
      <c r="I106" s="74"/>
      <c r="J106" s="74"/>
      <c r="K106" s="75"/>
      <c r="L106" s="2"/>
      <c r="M106" s="5"/>
      <c r="N106" s="5"/>
      <c r="O106" s="75"/>
      <c r="P106" s="2"/>
      <c r="Q106" s="2"/>
      <c r="R106" s="2"/>
      <c r="S106" s="2"/>
      <c r="T106" s="2"/>
      <c r="U106" s="75"/>
      <c r="V106" s="2"/>
      <c r="W106" s="2"/>
      <c r="X106" s="2"/>
      <c r="Y106" s="75"/>
      <c r="Z106" s="2"/>
      <c r="AA106" s="2"/>
      <c r="AB106" s="2"/>
      <c r="AC106" s="2"/>
    </row>
    <row r="107" spans="1:29" ht="19.5" customHeight="1" x14ac:dyDescent="0.3">
      <c r="A107" s="2"/>
      <c r="B107" s="2"/>
      <c r="C107" s="2"/>
      <c r="D107" s="2"/>
      <c r="E107" s="74"/>
      <c r="F107" s="75"/>
      <c r="G107" s="74"/>
      <c r="H107" s="74"/>
      <c r="I107" s="74"/>
      <c r="J107" s="74"/>
      <c r="K107" s="75"/>
      <c r="L107" s="2"/>
      <c r="M107" s="5"/>
      <c r="N107" s="2"/>
      <c r="O107" s="75"/>
      <c r="P107" s="2"/>
      <c r="Q107" s="2"/>
      <c r="R107" s="2"/>
      <c r="S107" s="2"/>
      <c r="T107" s="2"/>
      <c r="U107" s="75"/>
      <c r="V107" s="2"/>
      <c r="W107" s="2"/>
      <c r="X107" s="2"/>
      <c r="Y107" s="75"/>
      <c r="Z107" s="2"/>
      <c r="AA107" s="2"/>
      <c r="AB107" s="2"/>
      <c r="AC107" s="2"/>
    </row>
    <row r="108" spans="1:29" ht="19.5" customHeight="1" x14ac:dyDescent="0.3">
      <c r="A108" s="2"/>
      <c r="B108" s="2"/>
      <c r="C108" s="2"/>
      <c r="D108" s="2"/>
      <c r="E108" s="74"/>
      <c r="F108" s="75"/>
      <c r="G108" s="74"/>
      <c r="H108" s="74"/>
      <c r="I108" s="74"/>
      <c r="J108" s="74"/>
      <c r="K108" s="75"/>
      <c r="L108" s="2"/>
      <c r="M108" s="2"/>
      <c r="N108" s="2"/>
      <c r="O108" s="75"/>
      <c r="P108" s="2"/>
      <c r="Q108" s="2"/>
      <c r="R108" s="2"/>
      <c r="S108" s="2"/>
      <c r="T108" s="2"/>
      <c r="U108" s="75"/>
      <c r="V108" s="2"/>
      <c r="W108" s="2"/>
      <c r="X108" s="2"/>
      <c r="Y108" s="75"/>
      <c r="Z108" s="2"/>
      <c r="AA108" s="2"/>
      <c r="AB108" s="2"/>
      <c r="AC108" s="2"/>
    </row>
    <row r="109" spans="1:29" ht="19.5" customHeight="1" x14ac:dyDescent="0.3">
      <c r="A109" s="2"/>
      <c r="B109" s="2"/>
      <c r="C109" s="2"/>
      <c r="D109" s="2"/>
      <c r="E109" s="74"/>
      <c r="F109" s="75"/>
      <c r="G109" s="74"/>
      <c r="H109" s="74"/>
      <c r="I109" s="74"/>
      <c r="J109" s="74"/>
      <c r="K109" s="75"/>
      <c r="L109" s="2"/>
      <c r="M109" s="2"/>
      <c r="N109" s="2"/>
      <c r="O109" s="75"/>
      <c r="P109" s="2"/>
      <c r="Q109" s="2"/>
      <c r="R109" s="2"/>
      <c r="S109" s="2"/>
      <c r="T109" s="2"/>
      <c r="U109" s="75"/>
      <c r="V109" s="2"/>
      <c r="W109" s="2"/>
      <c r="X109" s="2"/>
      <c r="Y109" s="75"/>
      <c r="Z109" s="2"/>
      <c r="AA109" s="2"/>
      <c r="AB109" s="2"/>
      <c r="AC109" s="2"/>
    </row>
    <row r="110" spans="1:29" ht="19.5" customHeight="1" x14ac:dyDescent="0.3">
      <c r="A110" s="2"/>
      <c r="B110" s="2"/>
      <c r="C110" s="2"/>
      <c r="D110" s="2"/>
      <c r="E110" s="74"/>
      <c r="F110" s="75"/>
      <c r="G110" s="74"/>
      <c r="H110" s="74"/>
      <c r="I110" s="74"/>
      <c r="J110" s="74"/>
      <c r="K110" s="75"/>
      <c r="L110" s="2"/>
      <c r="M110" s="2"/>
      <c r="N110" s="2"/>
      <c r="O110" s="75"/>
      <c r="P110" s="2"/>
      <c r="Q110" s="2"/>
      <c r="R110" s="2"/>
      <c r="S110" s="2"/>
      <c r="T110" s="2"/>
      <c r="U110" s="75"/>
      <c r="V110" s="2"/>
      <c r="W110" s="2"/>
      <c r="X110" s="2"/>
      <c r="Y110" s="75"/>
      <c r="Z110" s="2"/>
      <c r="AA110" s="2"/>
      <c r="AB110" s="2"/>
      <c r="AC110" s="2"/>
    </row>
    <row r="111" spans="1:29" ht="19.5" customHeight="1" x14ac:dyDescent="0.3">
      <c r="A111" s="2"/>
      <c r="B111" s="2"/>
      <c r="C111" s="2"/>
      <c r="D111" s="2"/>
      <c r="E111" s="74"/>
      <c r="F111" s="75"/>
      <c r="G111" s="74"/>
      <c r="H111" s="74"/>
      <c r="I111" s="74"/>
      <c r="J111" s="74"/>
      <c r="K111" s="75"/>
      <c r="L111" s="2"/>
      <c r="M111" s="2"/>
      <c r="N111" s="2"/>
      <c r="O111" s="75"/>
      <c r="P111" s="2"/>
      <c r="Q111" s="2"/>
      <c r="R111" s="2"/>
      <c r="S111" s="2"/>
      <c r="T111" s="2"/>
      <c r="U111" s="75"/>
      <c r="V111" s="2"/>
      <c r="W111" s="2"/>
      <c r="X111" s="2"/>
      <c r="Y111" s="75"/>
      <c r="Z111" s="2"/>
      <c r="AA111" s="2"/>
      <c r="AB111" s="2"/>
      <c r="AC111" s="2"/>
    </row>
    <row r="112" spans="1:29" ht="19.5" customHeight="1" x14ac:dyDescent="0.3">
      <c r="A112" s="2"/>
      <c r="B112" s="2"/>
      <c r="C112" s="2"/>
      <c r="D112" s="2"/>
      <c r="E112" s="74"/>
      <c r="F112" s="75"/>
      <c r="G112" s="74"/>
      <c r="H112" s="74"/>
      <c r="I112" s="74"/>
      <c r="J112" s="74"/>
      <c r="K112" s="75"/>
      <c r="L112" s="2"/>
      <c r="M112" s="2"/>
      <c r="N112" s="2"/>
      <c r="O112" s="75"/>
      <c r="P112" s="2"/>
      <c r="Q112" s="2"/>
      <c r="R112" s="2"/>
      <c r="S112" s="2"/>
      <c r="T112" s="2"/>
      <c r="U112" s="75"/>
      <c r="V112" s="2"/>
      <c r="W112" s="2"/>
      <c r="X112" s="2"/>
      <c r="Y112" s="75"/>
      <c r="Z112" s="2"/>
      <c r="AA112" s="2"/>
      <c r="AB112" s="2"/>
      <c r="AC112" s="2"/>
    </row>
    <row r="113" spans="1:29" ht="19.5" customHeight="1" x14ac:dyDescent="0.3">
      <c r="A113" s="2"/>
      <c r="B113" s="2"/>
      <c r="C113" s="2"/>
      <c r="D113" s="2"/>
      <c r="E113" s="74"/>
      <c r="F113" s="75"/>
      <c r="G113" s="74"/>
      <c r="H113" s="74"/>
      <c r="I113" s="74"/>
      <c r="J113" s="74"/>
      <c r="K113" s="75"/>
      <c r="L113" s="2"/>
      <c r="M113" s="2"/>
      <c r="N113" s="2"/>
      <c r="O113" s="75"/>
      <c r="P113" s="2"/>
      <c r="Q113" s="2"/>
      <c r="R113" s="2"/>
      <c r="S113" s="2"/>
      <c r="T113" s="2"/>
      <c r="U113" s="75"/>
      <c r="V113" s="2"/>
      <c r="W113" s="2"/>
      <c r="X113" s="2"/>
      <c r="Y113" s="75"/>
      <c r="Z113" s="2"/>
      <c r="AA113" s="2"/>
      <c r="AB113" s="2"/>
      <c r="AC113" s="2"/>
    </row>
    <row r="114" spans="1:29" ht="19.5" customHeight="1" x14ac:dyDescent="0.3">
      <c r="A114" s="2"/>
      <c r="B114" s="2"/>
      <c r="C114" s="2"/>
      <c r="D114" s="2"/>
      <c r="E114" s="74"/>
      <c r="F114" s="75"/>
      <c r="G114" s="74"/>
      <c r="H114" s="74"/>
      <c r="I114" s="74"/>
      <c r="J114" s="74"/>
      <c r="K114" s="75"/>
      <c r="L114" s="2"/>
      <c r="M114" s="2"/>
      <c r="N114" s="6"/>
      <c r="O114" s="75"/>
      <c r="P114" s="2"/>
      <c r="Q114" s="2"/>
      <c r="R114" s="2"/>
      <c r="S114" s="2"/>
      <c r="T114" s="2"/>
      <c r="U114" s="75"/>
      <c r="V114" s="2"/>
      <c r="W114" s="2"/>
      <c r="X114" s="2"/>
      <c r="Y114" s="75"/>
      <c r="Z114" s="2"/>
      <c r="AA114" s="2"/>
      <c r="AB114" s="2"/>
      <c r="AC114" s="2"/>
    </row>
    <row r="115" spans="1:29" ht="19.5" customHeight="1" x14ac:dyDescent="0.3">
      <c r="A115" s="2"/>
      <c r="B115" s="2"/>
      <c r="C115" s="2"/>
      <c r="D115" s="2"/>
      <c r="E115" s="74"/>
      <c r="F115" s="75"/>
      <c r="G115" s="74"/>
      <c r="H115" s="74"/>
      <c r="I115" s="74"/>
      <c r="J115" s="74"/>
      <c r="K115" s="75"/>
      <c r="L115" s="2"/>
      <c r="M115" s="2"/>
      <c r="N115" s="6"/>
      <c r="O115" s="75"/>
      <c r="P115" s="2"/>
      <c r="Q115" s="2"/>
      <c r="R115" s="2"/>
      <c r="S115" s="2"/>
      <c r="T115" s="2"/>
      <c r="U115" s="75"/>
      <c r="V115" s="2"/>
      <c r="W115" s="2"/>
      <c r="X115" s="2"/>
      <c r="Y115" s="75"/>
      <c r="Z115" s="2"/>
      <c r="AA115" s="2"/>
      <c r="AB115" s="2"/>
      <c r="AC115" s="2"/>
    </row>
    <row r="116" spans="1:29" ht="19.5" customHeight="1" x14ac:dyDescent="0.3">
      <c r="A116" s="2"/>
      <c r="B116" s="2"/>
      <c r="C116" s="2"/>
      <c r="D116" s="2"/>
      <c r="E116" s="74"/>
      <c r="F116" s="75"/>
      <c r="G116" s="160" t="s">
        <v>57</v>
      </c>
      <c r="H116" s="161"/>
      <c r="I116" s="161"/>
      <c r="J116" s="161"/>
      <c r="K116" s="162">
        <f>K117+K118+K119+K120</f>
        <v>0</v>
      </c>
      <c r="L116" s="160" t="s">
        <v>25</v>
      </c>
      <c r="M116" s="2"/>
      <c r="N116" s="2"/>
      <c r="O116" s="75"/>
      <c r="P116" s="163" t="s">
        <v>53</v>
      </c>
      <c r="Q116" s="164"/>
      <c r="R116" s="164"/>
      <c r="S116" s="164"/>
      <c r="T116" s="164"/>
      <c r="U116" s="165">
        <f>U117+U120+U121</f>
        <v>0</v>
      </c>
      <c r="V116" s="166" t="s">
        <v>25</v>
      </c>
      <c r="W116" s="2"/>
      <c r="X116" s="2"/>
      <c r="Y116" s="75"/>
      <c r="Z116" s="2"/>
      <c r="AA116" s="2"/>
      <c r="AB116" s="2"/>
      <c r="AC116" s="2"/>
    </row>
    <row r="117" spans="1:29" ht="19.5" customHeight="1" x14ac:dyDescent="0.3">
      <c r="A117" s="2"/>
      <c r="B117" s="2"/>
      <c r="C117" s="2"/>
      <c r="D117" s="2"/>
      <c r="E117" s="74"/>
      <c r="F117" s="75"/>
      <c r="G117" s="5" t="s">
        <v>59</v>
      </c>
      <c r="H117" s="28"/>
      <c r="I117" s="28"/>
      <c r="J117" s="28"/>
      <c r="K117" s="45">
        <f>SUM(Infra!F43:F49)</f>
        <v>0</v>
      </c>
      <c r="L117" s="118"/>
      <c r="M117" s="2"/>
      <c r="N117" s="2"/>
      <c r="O117" s="75"/>
      <c r="P117" s="28" t="s">
        <v>54</v>
      </c>
      <c r="Q117" s="28"/>
      <c r="R117" s="28"/>
      <c r="S117" s="2"/>
      <c r="T117" s="28"/>
      <c r="U117" s="29">
        <f>Infra!F8</f>
        <v>0</v>
      </c>
      <c r="V117" s="112"/>
      <c r="W117" s="2"/>
      <c r="X117" s="2"/>
      <c r="Y117" s="75"/>
      <c r="Z117" s="2"/>
      <c r="AA117" s="2"/>
      <c r="AB117" s="2"/>
      <c r="AC117" s="2"/>
    </row>
    <row r="118" spans="1:29" ht="19.5" customHeight="1" x14ac:dyDescent="0.3">
      <c r="A118" s="2"/>
      <c r="B118" s="2"/>
      <c r="C118" s="2"/>
      <c r="D118" s="2"/>
      <c r="E118" s="74"/>
      <c r="F118" s="75"/>
      <c r="G118" s="5" t="s">
        <v>60</v>
      </c>
      <c r="H118" s="5"/>
      <c r="I118" s="5"/>
      <c r="J118" s="5"/>
      <c r="K118" s="45">
        <f>SUM(Infra!F51:F54)</f>
        <v>0</v>
      </c>
      <c r="L118" s="4"/>
      <c r="M118" s="2"/>
      <c r="N118" s="2"/>
      <c r="O118" s="75"/>
      <c r="P118" s="2"/>
      <c r="Q118" s="5" t="s">
        <v>83</v>
      </c>
      <c r="R118" s="5"/>
      <c r="S118" s="2"/>
      <c r="T118" s="5"/>
      <c r="U118" s="45">
        <f>Infra!F26</f>
        <v>0</v>
      </c>
      <c r="V118" s="5"/>
      <c r="W118" s="2"/>
      <c r="X118" s="2"/>
      <c r="Y118" s="75"/>
      <c r="Z118" s="2"/>
      <c r="AA118" s="2"/>
      <c r="AB118" s="2"/>
      <c r="AC118" s="2"/>
    </row>
    <row r="119" spans="1:29" ht="19.5" customHeight="1" x14ac:dyDescent="0.3">
      <c r="A119" s="2"/>
      <c r="B119" s="2"/>
      <c r="C119" s="2"/>
      <c r="D119" s="2"/>
      <c r="E119" s="74"/>
      <c r="F119" s="75"/>
      <c r="G119" s="5" t="s">
        <v>62</v>
      </c>
      <c r="H119" s="5"/>
      <c r="I119" s="5"/>
      <c r="J119" s="5"/>
      <c r="K119" s="45">
        <f>SUM(Infra!F56:F58)</f>
        <v>0</v>
      </c>
      <c r="L119" s="5"/>
      <c r="M119" s="2"/>
      <c r="N119" s="2"/>
      <c r="O119" s="75"/>
      <c r="P119" s="2"/>
      <c r="Q119" s="6" t="s">
        <v>84</v>
      </c>
      <c r="R119" s="2"/>
      <c r="S119" s="2"/>
      <c r="T119" s="2"/>
      <c r="U119" s="88">
        <f>Ruoka!J32</f>
        <v>0</v>
      </c>
      <c r="V119" s="5"/>
      <c r="W119" s="2"/>
      <c r="X119" s="2"/>
      <c r="Y119" s="75"/>
      <c r="Z119" s="2"/>
      <c r="AA119" s="2"/>
      <c r="AB119" s="2"/>
      <c r="AC119" s="2"/>
    </row>
    <row r="120" spans="1:29" ht="19.5" customHeight="1" x14ac:dyDescent="0.3">
      <c r="A120" s="2"/>
      <c r="B120" s="2"/>
      <c r="C120" s="2"/>
      <c r="D120" s="2"/>
      <c r="E120" s="74"/>
      <c r="F120" s="75"/>
      <c r="G120" s="5" t="s">
        <v>64</v>
      </c>
      <c r="H120" s="5"/>
      <c r="I120" s="5"/>
      <c r="J120" s="5"/>
      <c r="K120" s="45">
        <f>SUM(Infra!F62)</f>
        <v>0</v>
      </c>
      <c r="L120" s="5"/>
      <c r="M120" s="2"/>
      <c r="N120" s="2"/>
      <c r="O120" s="75"/>
      <c r="P120" s="5" t="s">
        <v>55</v>
      </c>
      <c r="Q120" s="5"/>
      <c r="R120" s="5"/>
      <c r="S120" s="2"/>
      <c r="T120" s="5"/>
      <c r="U120" s="45">
        <f>Infra!F14</f>
        <v>0</v>
      </c>
      <c r="V120" s="113"/>
      <c r="W120" s="2"/>
      <c r="X120" s="2"/>
      <c r="Y120" s="75"/>
      <c r="Z120" s="2"/>
      <c r="AA120" s="2"/>
      <c r="AB120" s="2"/>
      <c r="AC120" s="2"/>
    </row>
    <row r="121" spans="1:29" ht="19.5" customHeight="1" x14ac:dyDescent="0.3">
      <c r="A121" s="2"/>
      <c r="B121" s="2"/>
      <c r="C121" s="2"/>
      <c r="D121" s="2"/>
      <c r="E121" s="74"/>
      <c r="F121" s="75"/>
      <c r="G121" s="43" t="s">
        <v>65</v>
      </c>
      <c r="H121" s="54"/>
      <c r="I121" s="54"/>
      <c r="J121" s="54"/>
      <c r="K121" s="88">
        <f>SUM(Infra!F63:F64)</f>
        <v>0</v>
      </c>
      <c r="L121" s="114"/>
      <c r="M121" s="2"/>
      <c r="N121" s="2"/>
      <c r="O121" s="75"/>
      <c r="P121" s="43" t="s">
        <v>56</v>
      </c>
      <c r="Q121" s="43"/>
      <c r="R121" s="43"/>
      <c r="S121" s="54"/>
      <c r="T121" s="43"/>
      <c r="U121" s="29">
        <f>Infra!F19</f>
        <v>0</v>
      </c>
      <c r="V121" s="114"/>
      <c r="W121" s="2"/>
      <c r="X121" s="2"/>
      <c r="Y121" s="75"/>
      <c r="Z121" s="2"/>
      <c r="AA121" s="2"/>
      <c r="AB121" s="2"/>
      <c r="AC121" s="2"/>
    </row>
    <row r="122" spans="1:29" ht="19.5" customHeight="1" x14ac:dyDescent="0.3">
      <c r="A122" s="2"/>
      <c r="B122" s="2"/>
      <c r="C122" s="2"/>
      <c r="D122" s="2"/>
      <c r="E122" s="74"/>
      <c r="F122" s="75"/>
      <c r="G122" s="74"/>
      <c r="H122" s="74"/>
      <c r="I122" s="74"/>
      <c r="J122" s="74"/>
      <c r="K122" s="75"/>
      <c r="L122" s="2"/>
      <c r="M122" s="2"/>
      <c r="N122" s="2"/>
      <c r="O122" s="75"/>
      <c r="P122" s="2"/>
      <c r="Q122" s="2"/>
      <c r="R122" s="2"/>
      <c r="S122" s="2"/>
      <c r="T122" s="2"/>
      <c r="U122" s="75"/>
      <c r="V122" s="2"/>
      <c r="W122" s="2"/>
      <c r="X122" s="2"/>
      <c r="Y122" s="75"/>
      <c r="Z122" s="2"/>
      <c r="AA122" s="2"/>
      <c r="AB122" s="2"/>
      <c r="AC122" s="2"/>
    </row>
    <row r="123" spans="1:29" ht="19.5" customHeight="1" x14ac:dyDescent="0.3">
      <c r="A123" s="2"/>
      <c r="B123" s="2"/>
      <c r="C123" s="2"/>
      <c r="D123" s="2"/>
      <c r="E123" s="74"/>
      <c r="F123" s="75"/>
      <c r="G123" s="74"/>
      <c r="H123" s="74"/>
      <c r="I123" s="74"/>
      <c r="J123" s="74"/>
      <c r="K123" s="75"/>
      <c r="L123" s="2"/>
      <c r="M123" s="2"/>
      <c r="N123" s="2"/>
      <c r="O123" s="75"/>
      <c r="P123" s="2"/>
      <c r="Q123" s="2"/>
      <c r="R123" s="2"/>
      <c r="S123" s="2"/>
      <c r="T123" s="2"/>
      <c r="U123" s="75"/>
      <c r="V123" s="2"/>
      <c r="W123" s="2"/>
      <c r="X123" s="2"/>
      <c r="Y123" s="75"/>
      <c r="Z123" s="2"/>
      <c r="AA123" s="2"/>
      <c r="AB123" s="2"/>
      <c r="AC123" s="2"/>
    </row>
    <row r="124" spans="1:29" ht="19.5" customHeight="1" x14ac:dyDescent="0.3">
      <c r="A124" s="2"/>
      <c r="B124" s="2"/>
      <c r="C124" s="2"/>
      <c r="D124" s="2"/>
      <c r="E124" s="74"/>
      <c r="F124" s="75"/>
      <c r="G124" s="74"/>
      <c r="H124" s="74"/>
      <c r="I124" s="74"/>
      <c r="J124" s="74"/>
      <c r="K124" s="75"/>
      <c r="L124" s="2"/>
      <c r="M124" s="2"/>
      <c r="N124" s="2"/>
      <c r="O124" s="75"/>
      <c r="P124" s="2"/>
      <c r="Q124" s="2"/>
      <c r="R124" s="2"/>
      <c r="S124" s="2"/>
      <c r="T124" s="2"/>
      <c r="U124" s="75"/>
      <c r="V124" s="2"/>
      <c r="W124" s="2"/>
      <c r="X124" s="2"/>
      <c r="Y124" s="75"/>
      <c r="Z124" s="2"/>
      <c r="AA124" s="2"/>
      <c r="AB124" s="2"/>
      <c r="AC124" s="2"/>
    </row>
    <row r="125" spans="1:29" ht="19.5" customHeight="1" x14ac:dyDescent="0.3">
      <c r="A125" s="2"/>
      <c r="B125" s="2"/>
      <c r="C125" s="2"/>
      <c r="D125" s="2"/>
      <c r="E125" s="74"/>
      <c r="F125" s="75"/>
      <c r="G125" s="74"/>
      <c r="H125" s="74"/>
      <c r="I125" s="74"/>
      <c r="J125" s="74"/>
      <c r="K125" s="75"/>
      <c r="L125" s="2"/>
      <c r="M125" s="2"/>
      <c r="N125" s="2"/>
      <c r="O125" s="75"/>
      <c r="P125" s="2"/>
      <c r="Q125" s="2"/>
      <c r="R125" s="2"/>
      <c r="S125" s="2"/>
      <c r="T125" s="2"/>
      <c r="U125" s="75"/>
      <c r="V125" s="2"/>
      <c r="W125" s="2"/>
      <c r="X125" s="2"/>
      <c r="Y125" s="75"/>
      <c r="Z125" s="2"/>
      <c r="AA125" s="2"/>
      <c r="AB125" s="2"/>
      <c r="AC125" s="2"/>
    </row>
    <row r="126" spans="1:29" ht="19.5" customHeight="1" x14ac:dyDescent="0.3">
      <c r="A126" s="2"/>
      <c r="B126" s="2"/>
      <c r="C126" s="2"/>
      <c r="D126" s="2"/>
      <c r="E126" s="74"/>
      <c r="F126" s="75"/>
      <c r="G126" s="74"/>
      <c r="H126" s="74"/>
      <c r="I126" s="74"/>
      <c r="J126" s="74"/>
      <c r="K126" s="75"/>
      <c r="L126" s="2"/>
      <c r="M126" s="2"/>
      <c r="N126" s="2"/>
      <c r="O126" s="75"/>
      <c r="P126" s="2"/>
      <c r="Q126" s="2"/>
      <c r="R126" s="2"/>
      <c r="S126" s="2"/>
      <c r="T126" s="2"/>
      <c r="U126" s="75"/>
      <c r="V126" s="2"/>
      <c r="W126" s="2"/>
      <c r="X126" s="2"/>
      <c r="Y126" s="75"/>
      <c r="Z126" s="2"/>
      <c r="AA126" s="2"/>
      <c r="AB126" s="2"/>
      <c r="AC126" s="2"/>
    </row>
    <row r="127" spans="1:29" ht="19.5" customHeight="1" x14ac:dyDescent="0.3">
      <c r="A127" s="2"/>
      <c r="B127" s="2"/>
      <c r="C127" s="2"/>
      <c r="D127" s="2"/>
      <c r="E127" s="74"/>
      <c r="F127" s="75"/>
      <c r="G127" s="74"/>
      <c r="H127" s="74"/>
      <c r="I127" s="74"/>
      <c r="J127" s="74"/>
      <c r="K127" s="75"/>
      <c r="L127" s="2"/>
      <c r="M127" s="2"/>
      <c r="N127" s="2"/>
      <c r="O127" s="75"/>
      <c r="P127" s="2"/>
      <c r="Q127" s="2"/>
      <c r="R127" s="2"/>
      <c r="S127" s="2"/>
      <c r="T127" s="2"/>
      <c r="U127" s="75"/>
      <c r="V127" s="2"/>
      <c r="W127" s="2"/>
      <c r="X127" s="2"/>
      <c r="Y127" s="75"/>
      <c r="Z127" s="2"/>
      <c r="AA127" s="2"/>
      <c r="AB127" s="2"/>
      <c r="AC127" s="2"/>
    </row>
    <row r="128" spans="1:29" ht="19.5" customHeight="1" x14ac:dyDescent="0.3">
      <c r="A128" s="2"/>
      <c r="B128" s="2"/>
      <c r="C128" s="2"/>
      <c r="D128" s="2"/>
      <c r="E128" s="74"/>
      <c r="F128" s="75"/>
      <c r="G128" s="74"/>
      <c r="H128" s="74"/>
      <c r="I128" s="74"/>
      <c r="J128" s="74"/>
      <c r="K128" s="75"/>
      <c r="L128" s="2"/>
      <c r="M128" s="2"/>
      <c r="N128" s="2"/>
      <c r="O128" s="75"/>
      <c r="P128" s="2"/>
      <c r="Q128" s="2"/>
      <c r="R128" s="2"/>
      <c r="S128" s="2"/>
      <c r="T128" s="2"/>
      <c r="U128" s="75"/>
      <c r="V128" s="2"/>
      <c r="W128" s="2"/>
      <c r="X128" s="2"/>
      <c r="Y128" s="75"/>
      <c r="Z128" s="2"/>
      <c r="AA128" s="2"/>
      <c r="AB128" s="2"/>
      <c r="AC128" s="2"/>
    </row>
    <row r="129" spans="1:29" ht="19.5" customHeight="1" x14ac:dyDescent="0.3">
      <c r="A129" s="2"/>
      <c r="B129" s="2"/>
      <c r="C129" s="2"/>
      <c r="D129" s="2"/>
      <c r="E129" s="74"/>
      <c r="F129" s="75"/>
      <c r="G129" s="74"/>
      <c r="H129" s="74"/>
      <c r="I129" s="74"/>
      <c r="J129" s="74"/>
      <c r="K129" s="75"/>
      <c r="L129" s="2"/>
      <c r="M129" s="2"/>
      <c r="N129" s="2"/>
      <c r="O129" s="75"/>
      <c r="P129" s="2"/>
      <c r="Q129" s="2"/>
      <c r="R129" s="2"/>
      <c r="S129" s="2"/>
      <c r="T129" s="2"/>
      <c r="U129" s="75"/>
      <c r="V129" s="2"/>
      <c r="W129" s="2"/>
      <c r="X129" s="2"/>
      <c r="Y129" s="75"/>
      <c r="Z129" s="2"/>
      <c r="AA129" s="2"/>
      <c r="AB129" s="2"/>
      <c r="AC129" s="2"/>
    </row>
    <row r="130" spans="1:29" ht="19.5" customHeight="1" x14ac:dyDescent="0.3">
      <c r="A130" s="2"/>
      <c r="B130" s="2"/>
      <c r="C130" s="2"/>
      <c r="D130" s="2"/>
      <c r="E130" s="74"/>
      <c r="F130" s="75"/>
      <c r="G130" s="74"/>
      <c r="H130" s="74"/>
      <c r="I130" s="74"/>
      <c r="J130" s="74"/>
      <c r="K130" s="75"/>
      <c r="L130" s="2"/>
      <c r="M130" s="2"/>
      <c r="N130" s="2"/>
      <c r="O130" s="75"/>
      <c r="P130" s="2"/>
      <c r="Q130" s="2"/>
      <c r="R130" s="2"/>
      <c r="S130" s="2"/>
      <c r="T130" s="2"/>
      <c r="U130" s="75"/>
      <c r="V130" s="2"/>
      <c r="W130" s="2"/>
      <c r="X130" s="2"/>
      <c r="Y130" s="75"/>
      <c r="Z130" s="2"/>
      <c r="AA130" s="2"/>
      <c r="AB130" s="2"/>
      <c r="AC130" s="2"/>
    </row>
    <row r="131" spans="1:29" ht="19.5" customHeight="1" x14ac:dyDescent="0.3">
      <c r="A131" s="2"/>
      <c r="B131" s="2"/>
      <c r="C131" s="2"/>
      <c r="D131" s="2"/>
      <c r="E131" s="74"/>
      <c r="F131" s="75"/>
      <c r="G131" s="74"/>
      <c r="H131" s="74"/>
      <c r="I131" s="74"/>
      <c r="J131" s="74"/>
      <c r="K131" s="75"/>
      <c r="L131" s="2"/>
      <c r="M131" s="2"/>
      <c r="N131" s="2"/>
      <c r="O131" s="75"/>
      <c r="P131" s="2"/>
      <c r="Q131" s="2"/>
      <c r="R131" s="2"/>
      <c r="S131" s="2"/>
      <c r="T131" s="2"/>
      <c r="U131" s="75"/>
      <c r="V131" s="2"/>
      <c r="W131" s="2"/>
      <c r="X131" s="2"/>
      <c r="Y131" s="75"/>
      <c r="Z131" s="2"/>
      <c r="AA131" s="2"/>
      <c r="AB131" s="2"/>
      <c r="AC131" s="2"/>
    </row>
    <row r="132" spans="1:29" ht="19.5" customHeight="1" x14ac:dyDescent="0.3">
      <c r="A132" s="2"/>
      <c r="B132" s="2"/>
      <c r="C132" s="2"/>
      <c r="D132" s="2"/>
      <c r="E132" s="74"/>
      <c r="F132" s="75"/>
      <c r="G132" s="74"/>
      <c r="H132" s="74"/>
      <c r="I132" s="74"/>
      <c r="J132" s="74"/>
      <c r="K132" s="75"/>
      <c r="L132" s="2"/>
      <c r="M132" s="2"/>
      <c r="N132" s="2"/>
      <c r="O132" s="75"/>
      <c r="P132" s="2"/>
      <c r="Q132" s="2"/>
      <c r="R132" s="2"/>
      <c r="S132" s="2"/>
      <c r="T132" s="2"/>
      <c r="U132" s="75"/>
      <c r="V132" s="2"/>
      <c r="W132" s="2"/>
      <c r="X132" s="2"/>
      <c r="Y132" s="75"/>
      <c r="Z132" s="2"/>
      <c r="AA132" s="2"/>
      <c r="AB132" s="2"/>
      <c r="AC132" s="2"/>
    </row>
    <row r="133" spans="1:29" ht="19.5" customHeight="1" x14ac:dyDescent="0.3">
      <c r="A133" s="2"/>
      <c r="B133" s="2"/>
      <c r="C133" s="2"/>
      <c r="D133" s="2"/>
      <c r="E133" s="74"/>
      <c r="F133" s="75"/>
      <c r="G133" s="74"/>
      <c r="H133" s="74"/>
      <c r="I133" s="74"/>
      <c r="J133" s="74"/>
      <c r="K133" s="75"/>
      <c r="L133" s="2"/>
      <c r="M133" s="2"/>
      <c r="N133" s="2"/>
      <c r="O133" s="75"/>
      <c r="P133" s="2"/>
      <c r="Q133" s="2"/>
      <c r="R133" s="2"/>
      <c r="S133" s="2"/>
      <c r="T133" s="2"/>
      <c r="U133" s="75"/>
      <c r="V133" s="2"/>
      <c r="W133" s="2"/>
      <c r="X133" s="2"/>
      <c r="Y133" s="75"/>
      <c r="Z133" s="2"/>
      <c r="AA133" s="2"/>
      <c r="AB133" s="2"/>
      <c r="AC133" s="2"/>
    </row>
    <row r="134" spans="1:29" ht="19.5" customHeight="1" x14ac:dyDescent="0.3">
      <c r="A134" s="2"/>
      <c r="B134" s="2"/>
      <c r="C134" s="2"/>
      <c r="D134" s="2"/>
      <c r="E134" s="6"/>
      <c r="F134" s="76"/>
      <c r="G134" s="6"/>
      <c r="H134" s="6"/>
      <c r="I134" s="6"/>
      <c r="J134" s="6"/>
      <c r="K134" s="76"/>
      <c r="L134" s="2"/>
      <c r="M134" s="2"/>
      <c r="N134" s="2"/>
      <c r="O134" s="75"/>
      <c r="P134" s="2"/>
      <c r="Q134" s="2"/>
      <c r="R134" s="2"/>
      <c r="S134" s="2"/>
      <c r="T134" s="2"/>
      <c r="U134" s="75"/>
      <c r="V134" s="2"/>
      <c r="W134" s="2"/>
      <c r="X134" s="2"/>
      <c r="Y134" s="75"/>
      <c r="Z134" s="2"/>
      <c r="AA134" s="2"/>
      <c r="AB134" s="2"/>
      <c r="AC1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Z11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5.33203125" style="72" bestFit="1" customWidth="1"/>
    <col min="2" max="2" width="7.5546875" style="72" bestFit="1" customWidth="1"/>
    <col min="3" max="3" width="8.6640625" style="72" bestFit="1" customWidth="1"/>
    <col min="4" max="4" width="8.5546875" style="72" bestFit="1" customWidth="1"/>
    <col min="5" max="5" width="14.88671875" style="72" bestFit="1" customWidth="1"/>
    <col min="6" max="6" width="11.88671875" style="72" bestFit="1" customWidth="1"/>
    <col min="7" max="7" width="15.88671875" style="73" bestFit="1" customWidth="1"/>
    <col min="8" max="8" width="10.6640625" style="72" bestFit="1" customWidth="1"/>
    <col min="9" max="9" width="6.33203125" style="72" bestFit="1" customWidth="1"/>
    <col min="10" max="10" width="5.44140625" style="72" bestFit="1" customWidth="1"/>
    <col min="11" max="11" width="11.33203125" style="72" bestFit="1" customWidth="1"/>
    <col min="12" max="13" width="8.5546875" style="72" bestFit="1" customWidth="1"/>
    <col min="14" max="14" width="9.6640625" style="72" bestFit="1" customWidth="1"/>
    <col min="15" max="15" width="8.5546875" style="72" bestFit="1" customWidth="1"/>
    <col min="16" max="16" width="13.109375" style="73" bestFit="1" customWidth="1"/>
    <col min="17" max="17" width="11.109375" style="72" bestFit="1" customWidth="1"/>
    <col min="18" max="18" width="7.6640625" style="72" bestFit="1" customWidth="1"/>
    <col min="19" max="19" width="6.6640625" style="72" bestFit="1" customWidth="1"/>
    <col min="20" max="20" width="15" style="72" bestFit="1" customWidth="1"/>
    <col min="21" max="21" width="8.5546875" style="72" bestFit="1" customWidth="1"/>
    <col min="22" max="22" width="9.33203125" style="72" bestFit="1" customWidth="1"/>
    <col min="23" max="24" width="8.5546875" style="72" bestFit="1" customWidth="1"/>
    <col min="25" max="25" width="13.109375" style="72" bestFit="1" customWidth="1"/>
    <col min="26" max="26" width="11.33203125" style="72" bestFit="1" customWidth="1"/>
  </cols>
  <sheetData>
    <row r="1" spans="1:26" ht="19.5" customHeight="1" x14ac:dyDescent="0.3">
      <c r="A1" s="1" t="s">
        <v>0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4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3">
      <c r="A3" s="4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3">
      <c r="A4" s="4"/>
      <c r="B4" s="2"/>
      <c r="C4" s="5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3">
      <c r="A5" s="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2"/>
      <c r="B6" s="6"/>
      <c r="C6" s="6"/>
      <c r="D6" s="6"/>
      <c r="E6" s="6"/>
      <c r="F6" s="6"/>
      <c r="G6" s="7"/>
      <c r="H6" s="6"/>
      <c r="I6" s="6"/>
      <c r="J6" s="6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3">
      <c r="A7" s="2"/>
      <c r="B7" s="6"/>
      <c r="C7" s="6"/>
      <c r="D7" s="6"/>
      <c r="E7" s="6"/>
      <c r="F7" s="6"/>
      <c r="G7" s="7"/>
      <c r="H7" s="6"/>
      <c r="I7" s="6"/>
      <c r="J7" s="6"/>
      <c r="K7" s="2"/>
      <c r="L7" s="2"/>
      <c r="M7" s="2"/>
      <c r="N7" s="2"/>
      <c r="O7" s="2"/>
      <c r="P7" s="3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3">
      <c r="A8" s="2"/>
      <c r="B8" s="6"/>
      <c r="C8" s="6"/>
      <c r="D8" s="6"/>
      <c r="E8" s="8"/>
      <c r="F8" s="6"/>
      <c r="G8" s="7"/>
      <c r="H8" s="6"/>
      <c r="I8" s="6"/>
      <c r="J8" s="6"/>
      <c r="K8" s="2"/>
      <c r="L8" s="2"/>
      <c r="M8" s="2"/>
      <c r="N8" s="2"/>
      <c r="O8" s="2"/>
      <c r="P8" s="3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3">
      <c r="A9" s="2"/>
      <c r="B9" s="6"/>
      <c r="C9" s="6"/>
      <c r="D9" s="6"/>
      <c r="E9" s="2"/>
      <c r="F9" s="6"/>
      <c r="G9" s="7"/>
      <c r="H9" s="6"/>
      <c r="I9" s="6"/>
      <c r="J9" s="6"/>
      <c r="K9" s="2"/>
      <c r="L9" s="2"/>
      <c r="M9" s="2"/>
      <c r="N9" s="2"/>
      <c r="O9" s="2"/>
      <c r="P9" s="3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3">
      <c r="A10" s="2"/>
      <c r="B10" s="6"/>
      <c r="C10" s="6"/>
      <c r="D10" s="6"/>
      <c r="E10" s="2"/>
      <c r="F10" s="6"/>
      <c r="G10" s="7"/>
      <c r="H10" s="6"/>
      <c r="I10" s="6"/>
      <c r="J10" s="6"/>
      <c r="K10" s="2"/>
      <c r="L10" s="2"/>
      <c r="M10" s="2"/>
      <c r="N10" s="2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">
      <c r="A11" s="2"/>
      <c r="B11" s="6"/>
      <c r="C11" s="6"/>
      <c r="D11" s="6"/>
      <c r="E11" s="6"/>
      <c r="F11" s="6"/>
      <c r="G11" s="7"/>
      <c r="H11" s="6"/>
      <c r="I11" s="6"/>
      <c r="J11" s="6"/>
      <c r="K11" s="2"/>
      <c r="L11" s="2"/>
      <c r="M11" s="2"/>
      <c r="N11" s="2"/>
      <c r="O11" s="2"/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3">
      <c r="A12" s="2"/>
      <c r="B12" s="6"/>
      <c r="C12" s="6"/>
      <c r="D12" s="6"/>
      <c r="E12" s="6"/>
      <c r="F12" s="6"/>
      <c r="G12" s="7"/>
      <c r="H12" s="6"/>
      <c r="I12" s="6"/>
      <c r="J12" s="6"/>
      <c r="K12" s="2"/>
      <c r="L12" s="2"/>
      <c r="M12" s="2"/>
      <c r="N12" s="2"/>
      <c r="O12" s="2"/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3">
      <c r="A13" s="2"/>
      <c r="B13" s="6"/>
      <c r="C13" s="6"/>
      <c r="D13" s="6"/>
      <c r="E13" s="6"/>
      <c r="F13" s="6"/>
      <c r="G13" s="7"/>
      <c r="H13" s="6"/>
      <c r="I13" s="6"/>
      <c r="J13" s="6"/>
      <c r="K13" s="2"/>
      <c r="L13" s="2"/>
      <c r="M13" s="2"/>
      <c r="N13" s="2"/>
      <c r="O13" s="2"/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3">
      <c r="A14" s="2"/>
      <c r="B14" s="6"/>
      <c r="C14" s="6"/>
      <c r="D14" s="6"/>
      <c r="E14" s="6"/>
      <c r="F14" s="6"/>
      <c r="G14" s="7"/>
      <c r="H14" s="6"/>
      <c r="I14" s="6"/>
      <c r="J14" s="6"/>
      <c r="K14" s="2"/>
      <c r="L14" s="2"/>
      <c r="M14" s="2"/>
      <c r="N14" s="2"/>
      <c r="O14" s="2"/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3">
      <c r="A15" s="2"/>
      <c r="B15" s="6"/>
      <c r="C15" s="6"/>
      <c r="D15" s="6"/>
      <c r="E15" s="6"/>
      <c r="F15" s="6"/>
      <c r="G15" s="7"/>
      <c r="H15" s="6"/>
      <c r="I15" s="6"/>
      <c r="J15" s="6"/>
      <c r="K15" s="2"/>
      <c r="L15" s="2"/>
      <c r="M15" s="2"/>
      <c r="N15" s="2"/>
      <c r="O15" s="2"/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3">
      <c r="A16" s="2"/>
      <c r="B16" s="6"/>
      <c r="C16" s="6"/>
      <c r="D16" s="6"/>
      <c r="E16" s="6"/>
      <c r="F16" s="6"/>
      <c r="G16" s="7"/>
      <c r="H16" s="6"/>
      <c r="I16" s="6"/>
      <c r="J16" s="6"/>
      <c r="K16" s="2"/>
      <c r="L16" s="2"/>
      <c r="M16" s="2"/>
      <c r="N16" s="2"/>
      <c r="O16" s="2"/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3">
      <c r="A17" s="2"/>
      <c r="B17" s="6"/>
      <c r="C17" s="6"/>
      <c r="D17" s="6"/>
      <c r="E17" s="6"/>
      <c r="F17" s="6"/>
      <c r="G17" s="7"/>
      <c r="H17" s="6"/>
      <c r="I17" s="6"/>
      <c r="J17" s="6"/>
      <c r="K17" s="2"/>
      <c r="L17" s="2"/>
      <c r="M17" s="2"/>
      <c r="N17" s="2"/>
      <c r="O17" s="2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3">
      <c r="A18" s="2"/>
      <c r="B18" s="6"/>
      <c r="C18" s="6"/>
      <c r="D18" s="6"/>
      <c r="E18" s="6"/>
      <c r="F18" s="6"/>
      <c r="G18" s="7"/>
      <c r="H18" s="6"/>
      <c r="I18" s="6"/>
      <c r="J18" s="6"/>
      <c r="K18" s="2"/>
      <c r="L18" s="2"/>
      <c r="M18" s="2"/>
      <c r="N18" s="2"/>
      <c r="O18" s="2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3">
      <c r="A19" s="2"/>
      <c r="B19" s="2"/>
      <c r="C19" s="6"/>
      <c r="D19" s="6"/>
      <c r="E19" s="6"/>
      <c r="F19" s="6"/>
      <c r="G19" s="3"/>
      <c r="H19" s="6"/>
      <c r="I19" s="6"/>
      <c r="J19" s="6"/>
      <c r="K19" s="2"/>
      <c r="L19" s="2"/>
      <c r="M19" s="2"/>
      <c r="N19" s="2"/>
      <c r="O19" s="2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3">
      <c r="A20" s="2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customHeight="1" x14ac:dyDescent="0.4">
      <c r="A21" s="9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  <c r="T21" s="8"/>
      <c r="U21" s="2"/>
      <c r="V21" s="2"/>
      <c r="W21" s="2"/>
      <c r="X21" s="2"/>
      <c r="Y21" s="2"/>
      <c r="Z21" s="2"/>
    </row>
    <row r="22" spans="1:26" ht="19.5" customHeight="1" x14ac:dyDescent="0.3">
      <c r="A22" s="2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3"/>
      <c r="Q22" s="2"/>
      <c r="R22" s="2"/>
      <c r="S22" s="2"/>
      <c r="T22" s="10"/>
      <c r="U22" s="10"/>
      <c r="V22" s="11"/>
      <c r="W22" s="2"/>
      <c r="X22" s="2"/>
      <c r="Y22" s="2"/>
      <c r="Z22" s="2"/>
    </row>
    <row r="23" spans="1:26" ht="19.5" customHeight="1" x14ac:dyDescent="0.3">
      <c r="A23" s="2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3"/>
      <c r="Q23" s="2"/>
      <c r="R23" s="2"/>
      <c r="S23" s="2"/>
      <c r="T23" s="12"/>
      <c r="U23" s="13"/>
      <c r="V23" s="13"/>
      <c r="W23" s="2"/>
      <c r="X23" s="2"/>
      <c r="Y23" s="2"/>
      <c r="Z23" s="2"/>
    </row>
    <row r="24" spans="1:26" ht="19.5" customHeight="1" x14ac:dyDescent="0.4">
      <c r="A24" s="2"/>
      <c r="B24" s="14" t="str">
        <f>Nykytila!D24</f>
        <v>[KOULUN NIMI]</v>
      </c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3"/>
      <c r="Q24" s="2"/>
      <c r="R24" s="2"/>
      <c r="S24" s="2"/>
      <c r="T24" s="12"/>
      <c r="U24" s="15"/>
      <c r="V24" s="13"/>
      <c r="W24" s="2"/>
      <c r="X24" s="2"/>
      <c r="Y24" s="2"/>
      <c r="Z24" s="2"/>
    </row>
    <row r="25" spans="1:26" ht="23.4" customHeight="1" x14ac:dyDescent="0.3">
      <c r="A25" s="2"/>
      <c r="B25" s="2"/>
      <c r="C25" s="2"/>
      <c r="D25" s="2"/>
      <c r="E25" s="2"/>
      <c r="F25" s="2"/>
      <c r="G25" s="16"/>
      <c r="H25" s="2"/>
      <c r="I25" s="5"/>
      <c r="J25" s="2"/>
      <c r="K25" s="2"/>
      <c r="L25" s="2"/>
      <c r="M25" s="2"/>
      <c r="N25" s="2"/>
      <c r="O25" s="2"/>
      <c r="P25" s="3"/>
      <c r="Q25" s="2"/>
      <c r="R25" s="2"/>
      <c r="S25" s="2"/>
      <c r="T25" s="12"/>
      <c r="U25" s="13"/>
      <c r="V25" s="2"/>
      <c r="W25" s="2"/>
      <c r="X25" s="2"/>
      <c r="Y25" s="2"/>
      <c r="Z25" s="2"/>
    </row>
    <row r="26" spans="1:26" ht="19.5" customHeight="1" x14ac:dyDescent="0.4">
      <c r="A26" s="2"/>
      <c r="B26" s="17" t="s">
        <v>1</v>
      </c>
      <c r="C26" s="18"/>
      <c r="D26" s="18"/>
      <c r="E26" s="17"/>
      <c r="F26" s="19"/>
      <c r="G26" s="19">
        <f>G29+G34+G38+G44</f>
        <v>0</v>
      </c>
      <c r="H26" s="20" t="str">
        <f>H29</f>
        <v>kgCO2e</v>
      </c>
      <c r="I26" s="5"/>
      <c r="J26" s="2"/>
      <c r="K26" s="2"/>
      <c r="L26" s="2"/>
      <c r="M26" s="2"/>
      <c r="N26" s="2"/>
      <c r="O26" s="2"/>
      <c r="P26" s="3"/>
      <c r="Q26" s="2"/>
      <c r="R26" s="2"/>
      <c r="S26" s="2"/>
      <c r="T26" s="12"/>
      <c r="U26" s="13"/>
      <c r="V26" s="21"/>
      <c r="W26" s="2"/>
      <c r="X26" s="2"/>
      <c r="Y26" s="2"/>
      <c r="Z26" s="2"/>
    </row>
    <row r="27" spans="1:26" ht="19.2" customHeight="1" x14ac:dyDescent="0.3">
      <c r="A27" s="2"/>
      <c r="B27" s="2"/>
      <c r="C27" s="2"/>
      <c r="D27" s="2"/>
      <c r="E27" s="2"/>
      <c r="F27" s="2"/>
      <c r="G27" s="16"/>
      <c r="H27" s="2"/>
      <c r="I27" s="5"/>
      <c r="J27" s="2"/>
      <c r="K27" s="2"/>
      <c r="L27" s="2"/>
      <c r="M27" s="2"/>
      <c r="N27" s="2"/>
      <c r="O27" s="2"/>
      <c r="P27" s="3"/>
      <c r="Q27" s="2"/>
      <c r="R27" s="2"/>
      <c r="S27" s="2"/>
      <c r="T27" s="12"/>
      <c r="U27" s="13"/>
      <c r="V27" s="21"/>
      <c r="W27" s="2"/>
      <c r="X27" s="2"/>
      <c r="Y27" s="2"/>
      <c r="Z27" s="2"/>
    </row>
    <row r="28" spans="1:26" ht="19.5" customHeight="1" x14ac:dyDescent="0.35">
      <c r="A28" s="2"/>
      <c r="B28" s="22" t="s">
        <v>2</v>
      </c>
      <c r="C28" s="2"/>
      <c r="D28" s="2"/>
      <c r="E28" s="2"/>
      <c r="F28" s="2"/>
      <c r="G28" s="3"/>
      <c r="H28" s="2"/>
      <c r="I28" s="5"/>
      <c r="J28" s="2"/>
      <c r="K28" s="2"/>
      <c r="L28" s="2"/>
      <c r="M28" s="2"/>
      <c r="N28" s="2"/>
      <c r="O28" s="2"/>
      <c r="P28" s="3"/>
      <c r="Q28" s="2"/>
      <c r="R28" s="2"/>
      <c r="S28" s="2"/>
      <c r="T28" s="12"/>
      <c r="U28" s="13"/>
      <c r="V28" s="21"/>
      <c r="W28" s="2"/>
      <c r="X28" s="2"/>
      <c r="Y28" s="2"/>
      <c r="Z28" s="2"/>
    </row>
    <row r="29" spans="1:26" ht="19.5" customHeight="1" x14ac:dyDescent="0.3">
      <c r="A29" s="2"/>
      <c r="B29" s="23" t="s">
        <v>3</v>
      </c>
      <c r="C29" s="24"/>
      <c r="D29" s="24"/>
      <c r="E29" s="24"/>
      <c r="F29" s="24"/>
      <c r="G29" s="25">
        <f>IF(F33="Ei",Liikenne!F87,Liikenne!F48+Liikenne!F87)</f>
        <v>0</v>
      </c>
      <c r="H29" s="26" t="s">
        <v>4</v>
      </c>
      <c r="I29" s="5"/>
      <c r="J29" s="2"/>
      <c r="K29" s="2"/>
      <c r="L29" s="2"/>
      <c r="M29" s="2"/>
      <c r="N29" s="2"/>
      <c r="O29" s="2"/>
      <c r="P29" s="3"/>
      <c r="Q29" s="2"/>
      <c r="R29" s="2"/>
      <c r="S29" s="2"/>
      <c r="T29" s="12"/>
      <c r="U29" s="13"/>
      <c r="V29" s="21"/>
      <c r="W29" s="2"/>
      <c r="X29" s="2"/>
      <c r="Y29" s="2"/>
      <c r="Z29" s="2"/>
    </row>
    <row r="30" spans="1:26" ht="19.5" customHeight="1" x14ac:dyDescent="0.3">
      <c r="A30" s="2"/>
      <c r="B30" s="27" t="s">
        <v>5</v>
      </c>
      <c r="C30" s="28" t="s">
        <v>6</v>
      </c>
      <c r="D30" s="28"/>
      <c r="E30" s="28"/>
      <c r="F30" s="28"/>
      <c r="G30" s="29">
        <f>Liikenne!F56</f>
        <v>0</v>
      </c>
      <c r="H30" s="30"/>
      <c r="I30" s="5"/>
      <c r="J30" s="2"/>
      <c r="K30" s="2"/>
      <c r="L30" s="2"/>
      <c r="M30" s="2"/>
      <c r="N30" s="2"/>
      <c r="O30" s="2"/>
      <c r="P30" s="3"/>
      <c r="Q30" s="2"/>
      <c r="R30" s="2"/>
      <c r="S30" s="2"/>
      <c r="T30" s="12"/>
      <c r="U30" s="13"/>
      <c r="V30" s="21"/>
      <c r="W30" s="2"/>
      <c r="X30" s="2"/>
      <c r="Y30" s="2"/>
      <c r="Z30" s="2"/>
    </row>
    <row r="31" spans="1:26" ht="19.5" customHeight="1" x14ac:dyDescent="0.3">
      <c r="A31" s="2"/>
      <c r="B31" s="4"/>
      <c r="C31" s="5" t="s">
        <v>7</v>
      </c>
      <c r="D31" s="5"/>
      <c r="E31" s="5"/>
      <c r="F31" s="31"/>
      <c r="G31" s="32">
        <f>Liikenne!F77</f>
        <v>0</v>
      </c>
      <c r="H31" s="30"/>
      <c r="I31" s="5"/>
      <c r="J31" s="2"/>
      <c r="K31" s="2"/>
      <c r="L31" s="2"/>
      <c r="M31" s="2"/>
      <c r="N31" s="2"/>
      <c r="O31" s="2"/>
      <c r="P31" s="3"/>
      <c r="Q31" s="2"/>
      <c r="R31" s="2"/>
      <c r="S31" s="2"/>
      <c r="T31" s="12"/>
      <c r="U31" s="33"/>
      <c r="V31" s="21"/>
      <c r="W31" s="2"/>
      <c r="X31" s="2"/>
      <c r="Y31" s="2"/>
      <c r="Z31" s="2"/>
    </row>
    <row r="32" spans="1:26" ht="19.5" customHeight="1" x14ac:dyDescent="0.3">
      <c r="A32" s="2"/>
      <c r="B32" s="4"/>
      <c r="C32" s="5" t="s">
        <v>8</v>
      </c>
      <c r="D32" s="5"/>
      <c r="E32" s="5"/>
      <c r="F32" s="34"/>
      <c r="G32" s="32">
        <f>Liikenne!F84+Liikenne!F66</f>
        <v>0</v>
      </c>
      <c r="H32" s="30"/>
      <c r="I32" s="5"/>
      <c r="J32" s="2"/>
      <c r="K32" s="2"/>
      <c r="L32" s="2"/>
      <c r="M32" s="2"/>
      <c r="N32" s="2"/>
      <c r="O32" s="2"/>
      <c r="P32" s="3"/>
      <c r="Q32" s="2"/>
      <c r="R32" s="2"/>
      <c r="S32" s="2"/>
      <c r="T32" s="12"/>
      <c r="U32" s="13"/>
      <c r="V32" s="21"/>
      <c r="W32" s="2"/>
      <c r="X32" s="2"/>
      <c r="Y32" s="2"/>
      <c r="Z32" s="2"/>
    </row>
    <row r="33" spans="1:26" ht="15.6" customHeight="1" x14ac:dyDescent="0.3">
      <c r="A33" s="2"/>
      <c r="B33" s="2"/>
      <c r="C33" s="5" t="s">
        <v>9</v>
      </c>
      <c r="D33" s="5"/>
      <c r="E33" s="5"/>
      <c r="F33" s="35" t="s">
        <v>10</v>
      </c>
      <c r="G33" s="36" t="str">
        <f>IF(F33="Ei","0,00",Liikenne!F48)</f>
        <v>0,00</v>
      </c>
      <c r="H33" s="30"/>
      <c r="I33" s="5"/>
      <c r="J33" s="2"/>
      <c r="K33" s="2"/>
      <c r="L33" s="2"/>
      <c r="M33" s="2"/>
      <c r="N33" s="2"/>
      <c r="O33" s="2"/>
      <c r="P33" s="3"/>
      <c r="Q33" s="2"/>
      <c r="R33" s="2"/>
      <c r="S33" s="2"/>
      <c r="T33" s="12"/>
      <c r="U33" s="13"/>
      <c r="V33" s="21"/>
      <c r="W33" s="2"/>
      <c r="X33" s="2"/>
      <c r="Y33" s="2"/>
      <c r="Z33" s="2"/>
    </row>
    <row r="34" spans="1:26" ht="19.5" customHeight="1" x14ac:dyDescent="0.3">
      <c r="A34" s="2"/>
      <c r="B34" s="37" t="s">
        <v>11</v>
      </c>
      <c r="C34" s="38"/>
      <c r="D34" s="38"/>
      <c r="E34" s="38"/>
      <c r="F34" s="39" t="s">
        <v>10</v>
      </c>
      <c r="G34" s="40" t="str">
        <f>IF(F34="Ei","0,00",(Infra!F71)/Nykytila!G27)</f>
        <v>0,00</v>
      </c>
      <c r="H34" s="26" t="s">
        <v>4</v>
      </c>
      <c r="I34" s="5"/>
      <c r="J34" s="2"/>
      <c r="K34" s="2"/>
      <c r="L34" s="2"/>
      <c r="M34" s="2"/>
      <c r="N34" s="2"/>
      <c r="O34" s="2"/>
      <c r="P34" s="3"/>
      <c r="Q34" s="2"/>
      <c r="R34" s="2"/>
      <c r="S34" s="2"/>
      <c r="T34" s="12"/>
      <c r="U34" s="13"/>
      <c r="V34" s="21"/>
      <c r="W34" s="2"/>
      <c r="X34" s="2"/>
      <c r="Y34" s="2"/>
      <c r="Z34" s="2"/>
    </row>
    <row r="35" spans="1:26" ht="19.5" customHeight="1" x14ac:dyDescent="0.3">
      <c r="A35" s="2"/>
      <c r="B35" s="41" t="s">
        <v>12</v>
      </c>
      <c r="C35" s="28" t="s">
        <v>13</v>
      </c>
      <c r="D35" s="28"/>
      <c r="E35" s="28"/>
      <c r="F35" s="28"/>
      <c r="G35" s="42" t="str">
        <f>IF(G34="0,00","0,00", Infra!F68/Nykytila!G27)</f>
        <v>0,00</v>
      </c>
      <c r="H35" s="30"/>
      <c r="I35" s="5"/>
      <c r="J35" s="2"/>
      <c r="K35" s="2"/>
      <c r="L35" s="2"/>
      <c r="M35" s="2"/>
      <c r="N35" s="2"/>
      <c r="O35" s="2"/>
      <c r="P35" s="3"/>
      <c r="Q35" s="2"/>
      <c r="R35" s="2"/>
      <c r="S35" s="2"/>
      <c r="T35" s="12"/>
      <c r="U35" s="13"/>
      <c r="V35" s="21"/>
      <c r="W35" s="2"/>
      <c r="X35" s="2"/>
      <c r="Y35" s="2"/>
      <c r="Z35" s="2"/>
    </row>
    <row r="36" spans="1:26" ht="19.5" customHeight="1" x14ac:dyDescent="0.3">
      <c r="A36" s="2"/>
      <c r="B36" s="2"/>
      <c r="C36" s="5" t="s">
        <v>14</v>
      </c>
      <c r="D36" s="5"/>
      <c r="E36" s="5"/>
      <c r="F36" s="5"/>
      <c r="G36" s="42" t="str">
        <f>IF(G34="0,00", "0,00",Infra!F69/Nykytila!G27)</f>
        <v>0,00</v>
      </c>
      <c r="H36" s="30"/>
      <c r="I36" s="5"/>
      <c r="J36" s="2"/>
      <c r="K36" s="2"/>
      <c r="L36" s="2"/>
      <c r="M36" s="2"/>
      <c r="N36" s="2"/>
      <c r="O36" s="2"/>
      <c r="P36" s="3"/>
      <c r="Q36" s="2"/>
      <c r="R36" s="2"/>
      <c r="S36" s="2"/>
      <c r="T36" s="12"/>
      <c r="U36" s="13"/>
      <c r="V36" s="21"/>
      <c r="W36" s="2"/>
      <c r="X36" s="2"/>
      <c r="Y36" s="2"/>
      <c r="Z36" s="2"/>
    </row>
    <row r="37" spans="1:26" ht="19.5" customHeight="1" x14ac:dyDescent="0.3">
      <c r="A37" s="2"/>
      <c r="B37" s="2"/>
      <c r="C37" s="43" t="s">
        <v>15</v>
      </c>
      <c r="D37" s="43"/>
      <c r="E37" s="43"/>
      <c r="F37" s="43"/>
      <c r="G37" s="42" t="str">
        <f>IF(G34="0,00", "0,00",Infra!F70/Nykytila!G27)</f>
        <v>0,00</v>
      </c>
      <c r="H37" s="30"/>
      <c r="I37" s="4"/>
      <c r="J37" s="2"/>
      <c r="K37" s="2"/>
      <c r="L37" s="2"/>
      <c r="M37" s="2"/>
      <c r="N37" s="2"/>
      <c r="O37" s="2"/>
      <c r="P37" s="3"/>
      <c r="Q37" s="2"/>
      <c r="R37" s="2"/>
      <c r="S37" s="2"/>
      <c r="T37" s="12"/>
      <c r="U37" s="13"/>
      <c r="V37" s="21"/>
      <c r="W37" s="2"/>
      <c r="X37" s="2"/>
      <c r="Y37" s="2"/>
      <c r="Z37" s="2"/>
    </row>
    <row r="38" spans="1:26" ht="16.2" customHeight="1" x14ac:dyDescent="0.3">
      <c r="A38" s="2"/>
      <c r="B38" s="37" t="s">
        <v>16</v>
      </c>
      <c r="C38" s="38"/>
      <c r="D38" s="38"/>
      <c r="E38" s="38"/>
      <c r="F38" s="38"/>
      <c r="G38" s="25">
        <f>Ruoka!J70</f>
        <v>0</v>
      </c>
      <c r="H38" s="26" t="s">
        <v>4</v>
      </c>
      <c r="I38" s="6"/>
      <c r="J38" s="2"/>
      <c r="K38" s="2"/>
      <c r="L38" s="2"/>
      <c r="M38" s="2"/>
      <c r="N38" s="2"/>
      <c r="O38" s="2"/>
      <c r="P38" s="3"/>
      <c r="Q38" s="2"/>
      <c r="R38" s="2"/>
      <c r="S38" s="2"/>
      <c r="T38" s="12"/>
      <c r="U38" s="13"/>
      <c r="V38" s="21"/>
      <c r="W38" s="2"/>
      <c r="X38" s="2"/>
      <c r="Y38" s="2"/>
      <c r="Z38" s="2"/>
    </row>
    <row r="39" spans="1:26" ht="16.2" customHeight="1" x14ac:dyDescent="0.3">
      <c r="A39" s="2"/>
      <c r="B39" s="44" t="s">
        <v>17</v>
      </c>
      <c r="C39" s="5" t="s">
        <v>18</v>
      </c>
      <c r="D39" s="5"/>
      <c r="E39" s="5"/>
      <c r="F39" s="5"/>
      <c r="G39" s="45">
        <f>Ruoka!J55</f>
        <v>0</v>
      </c>
      <c r="H39" s="30"/>
      <c r="I39" s="6"/>
      <c r="J39" s="2"/>
      <c r="K39" s="2"/>
      <c r="L39" s="2"/>
      <c r="M39" s="2"/>
      <c r="N39" s="2"/>
      <c r="O39" s="2"/>
      <c r="P39" s="3"/>
      <c r="Q39" s="2"/>
      <c r="R39" s="2"/>
      <c r="S39" s="2"/>
      <c r="T39" s="12"/>
      <c r="U39" s="13"/>
      <c r="V39" s="21"/>
      <c r="W39" s="2"/>
      <c r="X39" s="2"/>
      <c r="Y39" s="2"/>
      <c r="Z39" s="2"/>
    </row>
    <row r="40" spans="1:26" ht="17.399999999999999" customHeight="1" x14ac:dyDescent="0.3">
      <c r="A40" s="2"/>
      <c r="B40" s="4"/>
      <c r="C40" s="5" t="s">
        <v>19</v>
      </c>
      <c r="D40" s="5"/>
      <c r="E40" s="5"/>
      <c r="F40" s="5"/>
      <c r="G40" s="45">
        <f>Ruoka!J62</f>
        <v>0</v>
      </c>
      <c r="H40" s="30"/>
      <c r="I40" s="6"/>
      <c r="J40" s="2"/>
      <c r="K40" s="2"/>
      <c r="L40" s="2"/>
      <c r="M40" s="2"/>
      <c r="N40" s="2"/>
      <c r="O40" s="2"/>
      <c r="P40" s="3"/>
      <c r="Q40" s="2"/>
      <c r="R40" s="2"/>
      <c r="S40" s="2"/>
      <c r="T40" s="12"/>
      <c r="U40" s="46"/>
      <c r="V40" s="21"/>
      <c r="W40" s="2"/>
      <c r="X40" s="2"/>
      <c r="Y40" s="2"/>
      <c r="Z40" s="2"/>
    </row>
    <row r="41" spans="1:26" ht="19.5" customHeight="1" x14ac:dyDescent="0.3">
      <c r="A41" s="2"/>
      <c r="B41" s="4"/>
      <c r="C41" s="5" t="s">
        <v>20</v>
      </c>
      <c r="D41" s="5"/>
      <c r="E41" s="5"/>
      <c r="F41" s="5"/>
      <c r="G41" s="45">
        <f>Ruoka!E59</f>
        <v>0</v>
      </c>
      <c r="H41" s="30"/>
      <c r="I41" s="6"/>
      <c r="J41" s="2"/>
      <c r="K41" s="2"/>
      <c r="L41" s="2"/>
      <c r="M41" s="2"/>
      <c r="N41" s="2"/>
      <c r="O41" s="2"/>
      <c r="P41" s="3"/>
      <c r="Q41" s="2"/>
      <c r="R41" s="2"/>
      <c r="S41" s="2"/>
      <c r="T41" s="12"/>
      <c r="U41" s="13"/>
      <c r="V41" s="21"/>
      <c r="W41" s="2"/>
      <c r="X41" s="2"/>
      <c r="Y41" s="2"/>
      <c r="Z41" s="2"/>
    </row>
    <row r="42" spans="1:26" ht="19.5" customHeight="1" x14ac:dyDescent="0.3">
      <c r="A42" s="2"/>
      <c r="B42" s="4"/>
      <c r="C42" s="5" t="s">
        <v>21</v>
      </c>
      <c r="D42" s="5"/>
      <c r="E42" s="5"/>
      <c r="F42" s="5"/>
      <c r="G42" s="45">
        <f>Ruoka!E53</f>
        <v>0</v>
      </c>
      <c r="H42" s="30"/>
      <c r="I42" s="6"/>
      <c r="J42" s="2"/>
      <c r="K42" s="2"/>
      <c r="L42" s="2"/>
      <c r="M42" s="2"/>
      <c r="N42" s="2"/>
      <c r="O42" s="2"/>
      <c r="P42" s="3"/>
      <c r="Q42" s="2"/>
      <c r="R42" s="2"/>
      <c r="S42" s="2"/>
      <c r="T42" s="12"/>
      <c r="U42" s="13"/>
      <c r="V42" s="21"/>
      <c r="W42" s="2"/>
      <c r="X42" s="2"/>
      <c r="Y42" s="2"/>
      <c r="Z42" s="2"/>
    </row>
    <row r="43" spans="1:26" ht="19.5" customHeight="1" x14ac:dyDescent="0.3">
      <c r="A43" s="2"/>
      <c r="B43" s="2"/>
      <c r="C43" s="5" t="s">
        <v>22</v>
      </c>
      <c r="D43" s="5"/>
      <c r="E43" s="5"/>
      <c r="F43" s="5"/>
      <c r="G43" s="45">
        <f>Ruoka!E62</f>
        <v>0</v>
      </c>
      <c r="H43" s="30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12"/>
      <c r="U43" s="13"/>
      <c r="V43" s="21"/>
      <c r="W43" s="2"/>
      <c r="X43" s="2"/>
      <c r="Y43" s="2"/>
      <c r="Z43" s="2"/>
    </row>
    <row r="44" spans="1:26" ht="19.5" customHeight="1" x14ac:dyDescent="0.3">
      <c r="A44" s="2"/>
      <c r="B44" s="37" t="s">
        <v>23</v>
      </c>
      <c r="C44" s="37"/>
      <c r="D44" s="37"/>
      <c r="E44" s="37"/>
      <c r="F44" s="37"/>
      <c r="G44" s="47">
        <f>SUM(G29+G34+G38)</f>
        <v>0</v>
      </c>
      <c r="H44" s="26" t="s">
        <v>4</v>
      </c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12"/>
      <c r="U44" s="13"/>
      <c r="V44" s="21"/>
      <c r="W44" s="2"/>
      <c r="X44" s="2"/>
      <c r="Y44" s="2"/>
      <c r="Z44" s="2"/>
    </row>
    <row r="45" spans="1:26" ht="19.5" customHeight="1" x14ac:dyDescent="0.3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10"/>
      <c r="U45" s="48"/>
      <c r="V45" s="49"/>
      <c r="W45" s="2"/>
      <c r="X45" s="2"/>
      <c r="Y45" s="2"/>
      <c r="Z45" s="2"/>
    </row>
    <row r="46" spans="1:26" ht="19.5" customHeight="1" x14ac:dyDescent="0.35">
      <c r="A46" s="2"/>
      <c r="B46" s="2"/>
      <c r="C46" s="50" t="s">
        <v>24</v>
      </c>
      <c r="D46" s="51"/>
      <c r="E46" s="51"/>
      <c r="F46" s="51"/>
      <c r="G46" s="5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4">
      <c r="A47" s="2"/>
      <c r="B47" s="53"/>
      <c r="C47" s="51"/>
      <c r="D47" s="51"/>
      <c r="E47" s="51"/>
      <c r="F47" s="51"/>
      <c r="G47" s="52"/>
      <c r="H47" s="6"/>
      <c r="I47" s="6"/>
      <c r="J47" s="6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3">
      <c r="A48" s="2"/>
      <c r="B48" s="2"/>
      <c r="C48" s="2"/>
      <c r="D48" s="2"/>
      <c r="E48" s="2"/>
      <c r="F48" s="2"/>
      <c r="G48" s="52"/>
      <c r="H48" s="6"/>
      <c r="I48" s="6"/>
      <c r="J48" s="6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4">
      <c r="A49" s="2"/>
      <c r="B49" s="53"/>
      <c r="C49" s="51"/>
      <c r="D49" s="51"/>
      <c r="E49" s="51"/>
      <c r="F49" s="51"/>
      <c r="G49" s="52"/>
      <c r="H49" s="6"/>
      <c r="I49" s="6"/>
      <c r="J49" s="6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3">
      <c r="A50" s="2"/>
      <c r="B50" s="2"/>
      <c r="C50" s="2"/>
      <c r="D50" s="2"/>
      <c r="E50" s="2"/>
      <c r="F50" s="51"/>
      <c r="G50" s="52"/>
      <c r="H50" s="6"/>
      <c r="I50" s="6"/>
      <c r="J50" s="6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3">
      <c r="A51" s="2"/>
      <c r="B51" s="8"/>
      <c r="C51" s="6"/>
      <c r="D51" s="6"/>
      <c r="E51" s="6"/>
      <c r="F51" s="6"/>
      <c r="G51" s="7"/>
      <c r="H51" s="6"/>
      <c r="I51" s="6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3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3">
      <c r="A53" s="2"/>
      <c r="B53" s="2"/>
      <c r="C53" s="2"/>
      <c r="D53" s="2"/>
      <c r="E53" s="2"/>
      <c r="F53" s="6"/>
      <c r="G53" s="7"/>
      <c r="H53" s="6"/>
      <c r="I53" s="4"/>
      <c r="J53" s="6"/>
      <c r="K53" s="6"/>
      <c r="L53" s="6"/>
      <c r="M53" s="6"/>
      <c r="N53" s="6"/>
      <c r="O53" s="6"/>
      <c r="P53" s="7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9.5" customHeight="1" x14ac:dyDescent="0.3">
      <c r="A54" s="2"/>
      <c r="B54" s="2"/>
      <c r="C54" s="2"/>
      <c r="D54" s="2"/>
      <c r="E54" s="2"/>
      <c r="F54" s="6"/>
      <c r="G54" s="7"/>
      <c r="H54" s="6"/>
      <c r="I54" s="5"/>
      <c r="J54" s="6"/>
      <c r="K54" s="6"/>
      <c r="L54" s="6"/>
      <c r="M54" s="6"/>
      <c r="N54" s="6"/>
      <c r="O54" s="6"/>
      <c r="P54" s="7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9.5" customHeight="1" x14ac:dyDescent="0.3">
      <c r="A55" s="2"/>
      <c r="B55" s="2"/>
      <c r="C55" s="2"/>
      <c r="D55" s="2"/>
      <c r="E55" s="2"/>
      <c r="F55" s="54"/>
      <c r="G55" s="55"/>
      <c r="H55" s="54"/>
      <c r="I55" s="56"/>
      <c r="J55" s="54"/>
      <c r="K55" s="54"/>
      <c r="L55" s="54"/>
      <c r="M55" s="54"/>
      <c r="N55" s="54"/>
      <c r="O55" s="54"/>
      <c r="P55" s="55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9.5" customHeight="1" x14ac:dyDescent="0.3">
      <c r="A56" s="2"/>
      <c r="B56" s="4"/>
      <c r="C56" s="2"/>
      <c r="D56" s="2"/>
      <c r="E56" s="2"/>
      <c r="F56" s="2"/>
      <c r="G56" s="3"/>
      <c r="H56" s="2"/>
      <c r="I56" s="4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35">
      <c r="A57" s="2"/>
      <c r="B57" s="57"/>
      <c r="C57" s="51"/>
      <c r="D57" s="51"/>
      <c r="E57" s="51"/>
      <c r="F57" s="2"/>
      <c r="G57" s="3"/>
      <c r="H57" s="2"/>
      <c r="I57" s="5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3">
      <c r="A58" s="2"/>
      <c r="B58" s="5"/>
      <c r="C58" s="5"/>
      <c r="D58" s="5"/>
      <c r="E58" s="5"/>
      <c r="F58" s="5"/>
      <c r="G58" s="58"/>
      <c r="H58" s="59"/>
      <c r="I58" s="59"/>
      <c r="J58" s="5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3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3">
      <c r="A60" s="2"/>
      <c r="B60" s="2"/>
      <c r="C60" s="2"/>
      <c r="D60" s="2"/>
      <c r="E60" s="2"/>
      <c r="F60" s="2"/>
      <c r="G60" s="3"/>
      <c r="H60" s="2"/>
      <c r="I60" s="2"/>
      <c r="J60" s="6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3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3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3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3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3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3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3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3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3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3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3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3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3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3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3">
      <c r="A75" s="2"/>
      <c r="B75" s="60" t="s">
        <v>16</v>
      </c>
      <c r="C75" s="61"/>
      <c r="D75" s="61"/>
      <c r="E75" s="61"/>
      <c r="F75" s="61"/>
      <c r="G75" s="62">
        <f>Ruoka!$J$70</f>
        <v>0</v>
      </c>
      <c r="H75" s="60" t="s">
        <v>25</v>
      </c>
      <c r="I75" s="8"/>
      <c r="J75" s="8"/>
      <c r="K75" s="63" t="s">
        <v>26</v>
      </c>
      <c r="L75" s="63"/>
      <c r="M75" s="63"/>
      <c r="N75" s="63"/>
      <c r="O75" s="63"/>
      <c r="P75" s="64" t="str">
        <f>Liikenne!G87</f>
        <v>kgCO2e/pv</v>
      </c>
      <c r="Q75" s="63" t="s">
        <v>25</v>
      </c>
      <c r="R75" s="2"/>
      <c r="S75" s="2"/>
      <c r="T75" s="65" t="s">
        <v>27</v>
      </c>
      <c r="U75" s="66"/>
      <c r="V75" s="66"/>
      <c r="W75" s="66"/>
      <c r="X75" s="66"/>
      <c r="Y75" s="67" t="str">
        <f>G34</f>
        <v>0,00</v>
      </c>
      <c r="Z75" s="65" t="s">
        <v>25</v>
      </c>
    </row>
    <row r="76" spans="1:26" ht="19.5" customHeight="1" x14ac:dyDescent="0.3">
      <c r="A76" s="2"/>
      <c r="B76" s="5" t="s">
        <v>18</v>
      </c>
      <c r="C76" s="6"/>
      <c r="D76" s="6"/>
      <c r="E76" s="6"/>
      <c r="F76" s="6"/>
      <c r="G76" s="68">
        <f>Ruoka!$J$55</f>
        <v>0</v>
      </c>
      <c r="H76" s="4"/>
      <c r="I76" s="2"/>
      <c r="J76" s="2"/>
      <c r="K76" s="6" t="s">
        <v>28</v>
      </c>
      <c r="L76" s="2"/>
      <c r="M76" s="2"/>
      <c r="N76" s="2"/>
      <c r="O76" s="2"/>
      <c r="P76" s="68">
        <f>Liikenne!F56</f>
        <v>0</v>
      </c>
      <c r="Q76" s="2"/>
      <c r="R76" s="2"/>
      <c r="S76" s="2"/>
      <c r="T76" s="5" t="s">
        <v>13</v>
      </c>
      <c r="U76" s="2"/>
      <c r="V76" s="2"/>
      <c r="W76" s="2"/>
      <c r="X76" s="2"/>
      <c r="Y76" s="69" t="str">
        <f>G35</f>
        <v>0,00</v>
      </c>
      <c r="Z76" s="2"/>
    </row>
    <row r="77" spans="1:26" ht="19.5" customHeight="1" x14ac:dyDescent="0.3">
      <c r="A77" s="2"/>
      <c r="B77" s="5" t="s">
        <v>19</v>
      </c>
      <c r="C77" s="5"/>
      <c r="D77" s="5"/>
      <c r="E77" s="5"/>
      <c r="F77" s="5"/>
      <c r="G77" s="70">
        <f>Ruoka!$J$62</f>
        <v>0</v>
      </c>
      <c r="H77" s="5"/>
      <c r="I77" s="2"/>
      <c r="J77" s="2"/>
      <c r="K77" s="6" t="s">
        <v>29</v>
      </c>
      <c r="L77" s="2"/>
      <c r="M77" s="2"/>
      <c r="N77" s="2"/>
      <c r="O77" s="2"/>
      <c r="P77" s="68">
        <f>Liikenne!F66</f>
        <v>0</v>
      </c>
      <c r="Q77" s="2"/>
      <c r="R77" s="2"/>
      <c r="S77" s="2"/>
      <c r="T77" s="5" t="s">
        <v>14</v>
      </c>
      <c r="U77" s="2"/>
      <c r="V77" s="2"/>
      <c r="W77" s="2"/>
      <c r="X77" s="2"/>
      <c r="Y77" s="69" t="str">
        <f>G36</f>
        <v>0,00</v>
      </c>
      <c r="Z77" s="2"/>
    </row>
    <row r="78" spans="1:26" ht="19.5" customHeight="1" x14ac:dyDescent="0.3">
      <c r="A78" s="2"/>
      <c r="B78" s="5" t="s">
        <v>30</v>
      </c>
      <c r="C78" s="5"/>
      <c r="D78" s="5"/>
      <c r="E78" s="5"/>
      <c r="F78" s="5"/>
      <c r="G78" s="70">
        <f>Ruoka!$J$67</f>
        <v>0</v>
      </c>
      <c r="H78" s="4"/>
      <c r="I78" s="2"/>
      <c r="J78" s="2"/>
      <c r="K78" s="5" t="s">
        <v>31</v>
      </c>
      <c r="L78" s="2"/>
      <c r="M78" s="2"/>
      <c r="N78" s="2"/>
      <c r="O78" s="2"/>
      <c r="P78" s="68">
        <f>Liikenne!F77</f>
        <v>0</v>
      </c>
      <c r="Q78" s="2"/>
      <c r="R78" s="2"/>
      <c r="S78" s="2"/>
      <c r="T78" s="43" t="s">
        <v>15</v>
      </c>
      <c r="U78" s="54"/>
      <c r="V78" s="54"/>
      <c r="W78" s="54"/>
      <c r="X78" s="54"/>
      <c r="Y78" s="69" t="str">
        <f>G37</f>
        <v>0,00</v>
      </c>
      <c r="Z78" s="54"/>
    </row>
    <row r="79" spans="1:26" ht="19.5" customHeight="1" x14ac:dyDescent="0.3">
      <c r="A79" s="2"/>
      <c r="B79" s="5" t="s">
        <v>20</v>
      </c>
      <c r="C79" s="5"/>
      <c r="D79" s="5"/>
      <c r="E79" s="5"/>
      <c r="F79" s="5"/>
      <c r="G79" s="70">
        <f>Ruoka!$E$59</f>
        <v>0</v>
      </c>
      <c r="H79" s="2"/>
      <c r="I79" s="2"/>
      <c r="J79" s="2"/>
      <c r="K79" s="5" t="s">
        <v>32</v>
      </c>
      <c r="L79" s="2"/>
      <c r="M79" s="2"/>
      <c r="N79" s="2"/>
      <c r="O79" s="2"/>
      <c r="P79" s="68">
        <f>Liikenne!F84</f>
        <v>0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3">
      <c r="A80" s="2"/>
      <c r="B80" s="43" t="s">
        <v>33</v>
      </c>
      <c r="C80" s="43"/>
      <c r="D80" s="43"/>
      <c r="E80" s="43"/>
      <c r="F80" s="43"/>
      <c r="G80" s="70">
        <f>Ruoka!$E$62</f>
        <v>0</v>
      </c>
      <c r="H80" s="43"/>
      <c r="I80" s="2"/>
      <c r="J80" s="2"/>
      <c r="K80" s="54" t="s">
        <v>34</v>
      </c>
      <c r="L80" s="54"/>
      <c r="M80" s="54"/>
      <c r="N80" s="54"/>
      <c r="O80" s="54"/>
      <c r="P80" s="68" t="str">
        <f>G33</f>
        <v>0,00</v>
      </c>
      <c r="Q80" s="54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3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3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3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3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3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3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3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3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3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3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3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3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3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3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3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3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71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3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3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3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3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3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3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3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3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3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3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3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3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3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3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3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3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Nykytila</vt:lpstr>
      <vt:lpstr>Ruoka</vt:lpstr>
      <vt:lpstr>Liikenne</vt:lpstr>
      <vt:lpstr>Infra</vt:lpstr>
      <vt:lpstr>Kertoimet</vt:lpstr>
      <vt:lpstr>Yhteenveto Koulu</vt:lpstr>
      <vt:lpstr>Yhteenveto Oma</vt:lpstr>
      <vt:lpstr>Liikenne!_FilterDatabase</vt:lpstr>
      <vt:lpstr>'Yhteenveto Oma'!_FilterDatabase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Riku Nieminen</cp:lastModifiedBy>
  <dcterms:created xsi:type="dcterms:W3CDTF">2022-09-20T07:11:50Z</dcterms:created>
  <dcterms:modified xsi:type="dcterms:W3CDTF">2022-10-04T06:41:25Z</dcterms:modified>
</cp:coreProperties>
</file>