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onnr\Desktop\SAG Dev\Testing Resources\"/>
    </mc:Choice>
  </mc:AlternateContent>
  <xr:revisionPtr revIDLastSave="0" documentId="13_ncr:1_{D0CBAFF4-75FD-4B7A-80A8-8370712E6CD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PmZ3aOyj/7oJMksh6sBJW7dahr0O9A2sy3qqAYiXBk="/>
    </ext>
  </extLst>
</workbook>
</file>

<file path=xl/calcChain.xml><?xml version="1.0" encoding="utf-8"?>
<calcChain xmlns="http://schemas.openxmlformats.org/spreadsheetml/2006/main">
  <c r="A2330" i="2" l="1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<sst xmlns="http://schemas.openxmlformats.org/spreadsheetml/2006/main" count="5007" uniqueCount="2578">
  <si>
    <t>Aang</t>
  </si>
  <si>
    <t>Aang (Star Wars)</t>
  </si>
  <si>
    <t>Aayla Secura</t>
  </si>
  <si>
    <t>Abboud</t>
  </si>
  <si>
    <t>Abby (Badanamu)</t>
  </si>
  <si>
    <t>Abby (Endless Monsters)</t>
  </si>
  <si>
    <t>Abe (Whirl)</t>
  </si>
  <si>
    <t>Abigail P.J Goldstar</t>
  </si>
  <si>
    <t>Abis Mal</t>
  </si>
  <si>
    <t>Abominable snow molusk</t>
  </si>
  <si>
    <t>Abracadaniel</t>
  </si>
  <si>
    <t>Abraham Lincoln</t>
  </si>
  <si>
    <t>Abraslam Lincoln</t>
  </si>
  <si>
    <t>Abuelo (Alma's Way)</t>
  </si>
  <si>
    <t>Adam (The Hollow)</t>
  </si>
  <si>
    <t>Adam Braut</t>
  </si>
  <si>
    <t>Adam Harrison</t>
  </si>
  <si>
    <t>Adam Lyon</t>
  </si>
  <si>
    <t>Adam Taurus</t>
  </si>
  <si>
    <t>Adeline (The Magical Mystery Trip Through Little Red's Head)</t>
  </si>
  <si>
    <t>Adi Adrenalini</t>
  </si>
  <si>
    <t>Adi Gallia</t>
  </si>
  <si>
    <t>Admiral Kittyhawk</t>
  </si>
  <si>
    <t>Admiral Rampart</t>
  </si>
  <si>
    <t>Admiral Trench</t>
  </si>
  <si>
    <t>Adrien Agreste</t>
  </si>
  <si>
    <t>Adventure</t>
  </si>
  <si>
    <t>Aerodactyl</t>
  </si>
  <si>
    <t>Aesop</t>
  </si>
  <si>
    <t>Aesop's Mother</t>
  </si>
  <si>
    <t>Agent Darkbootie</t>
  </si>
  <si>
    <t>Agent Disembodied Head</t>
  </si>
  <si>
    <t>Agent Kallus</t>
  </si>
  <si>
    <t>Agent Nessie</t>
  </si>
  <si>
    <t>Agent Tierny</t>
  </si>
  <si>
    <t>Agent Trout</t>
  </si>
  <si>
    <t>Agent Tunaghost</t>
  </si>
  <si>
    <t>Aggie (Craig of the Creek)</t>
  </si>
  <si>
    <t>Agnes (Nasty Quacks)</t>
  </si>
  <si>
    <t>Agnes Gru</t>
  </si>
  <si>
    <t>Ailish</t>
  </si>
  <si>
    <t>Aisha (Winx Club)</t>
  </si>
  <si>
    <t>Akiko Glitter</t>
  </si>
  <si>
    <t>Aku</t>
  </si>
  <si>
    <t>Al Oft</t>
  </si>
  <si>
    <t>Alan Duffy</t>
  </si>
  <si>
    <t>Alan Keane</t>
  </si>
  <si>
    <t>Alan Parrish</t>
  </si>
  <si>
    <t>Alberto Molina</t>
  </si>
  <si>
    <t>Albino Alligator</t>
  </si>
  <si>
    <t>Alejandro Burromuerto</t>
  </si>
  <si>
    <t>Alex (A Dog's Courage)</t>
  </si>
  <si>
    <t>Alexander (We Bare Bears)</t>
  </si>
  <si>
    <t>Alfe</t>
  </si>
  <si>
    <t>Alfonzo Frohicky</t>
  </si>
  <si>
    <t>Alfred (Fantasia 2000)</t>
  </si>
  <si>
    <t>Alfredo Linguini</t>
  </si>
  <si>
    <t>Ali (The Land Before Time)</t>
  </si>
  <si>
    <t>Alice Fefferman</t>
  </si>
  <si>
    <t>Alicia Botti</t>
  </si>
  <si>
    <t>Alicia Marquez</t>
  </si>
  <si>
    <t>Alien Morty</t>
  </si>
  <si>
    <t>Alistair Wonderland</t>
  </si>
  <si>
    <t>Alix Kubdel</t>
  </si>
  <si>
    <t>Allegra Leaps ‘N’ Bounds</t>
  </si>
  <si>
    <t>Allie Nelson</t>
  </si>
  <si>
    <t>Alligator (We Bare Bears)</t>
  </si>
  <si>
    <t>Alma (Alma's Way)</t>
  </si>
  <si>
    <t>Alma Madrigal</t>
  </si>
  <si>
    <t>Almec</t>
  </si>
  <si>
    <t>Almondine</t>
  </si>
  <si>
    <t>Alya Césaire</t>
  </si>
  <si>
    <t>Alyssa (We Bare Bears)</t>
  </si>
  <si>
    <t>Amalthea</t>
  </si>
  <si>
    <t>Amanda (We Bare Bears)</t>
  </si>
  <si>
    <t>Amanda Killman</t>
  </si>
  <si>
    <t>Amber (Brickleberry)</t>
  </si>
  <si>
    <t>Amelia (We Bare Bears)</t>
  </si>
  <si>
    <t>Amethyst</t>
  </si>
  <si>
    <t>Amethyst Star</t>
  </si>
  <si>
    <t>Ami Onuki (Hi Hi Puffy AmiYumi)</t>
  </si>
  <si>
    <t>Ami Onuki (Pilot)</t>
  </si>
  <si>
    <t>Amonsun</t>
  </si>
  <si>
    <t>Amy (Bananas in Pyjamas)</t>
  </si>
  <si>
    <t>Amy (We Bare Bears)</t>
  </si>
  <si>
    <t>Amy Rose</t>
  </si>
  <si>
    <t>Anabella</t>
  </si>
  <si>
    <t>Anais Watterson</t>
  </si>
  <si>
    <t>Anakin Skywalker</t>
  </si>
  <si>
    <t>Andrew (Fantasia 2000)</t>
  </si>
  <si>
    <t>Andrew LeGustambos</t>
  </si>
  <si>
    <t>Andy (We Bare Bears)</t>
  </si>
  <si>
    <t>Andy Bangs</t>
  </si>
  <si>
    <t>Andy DeMayo</t>
  </si>
  <si>
    <t>Andy Panda</t>
  </si>
  <si>
    <t>Angel Bunny</t>
  </si>
  <si>
    <t>Angel Dust</t>
  </si>
  <si>
    <t>Angela (Gargoyles)</t>
  </si>
  <si>
    <t>Angelica Pickles</t>
  </si>
  <si>
    <t>Anger (Star Wars)</t>
  </si>
  <si>
    <t>Anger Watkins</t>
  </si>
  <si>
    <t>Anitra</t>
  </si>
  <si>
    <t>Anna Banana</t>
  </si>
  <si>
    <t>Anne Maria</t>
  </si>
  <si>
    <t>Annie (We Bare Bears)</t>
  </si>
  <si>
    <t>Annie Knitts</t>
  </si>
  <si>
    <t>Annie Onion</t>
  </si>
  <si>
    <t>Ant (Luke &amp; Mary)</t>
  </si>
  <si>
    <t>Anti-Pops</t>
  </si>
  <si>
    <t>Anton (The Amazing World of Gumball)</t>
  </si>
  <si>
    <t>Antonio Madrigal</t>
  </si>
  <si>
    <t>Antonio Perez</t>
  </si>
  <si>
    <t>Anyo ukani</t>
  </si>
  <si>
    <t>Apple (Bibitsku)</t>
  </si>
  <si>
    <t>Apple (KidsTV123)</t>
  </si>
  <si>
    <t>Apple Bloom</t>
  </si>
  <si>
    <t>Apple White</t>
  </si>
  <si>
    <t>April, May and June Duck</t>
  </si>
  <si>
    <t>Apu (Elmo's World)</t>
  </si>
  <si>
    <t>Apu Nahasapeemapetilon</t>
  </si>
  <si>
    <t>Aquamarine</t>
  </si>
  <si>
    <t>Archer Pastry</t>
  </si>
  <si>
    <t>Archimedes Q. Porter</t>
  </si>
  <si>
    <t>Argent</t>
  </si>
  <si>
    <t>Ari Curd</t>
  </si>
  <si>
    <t>Arihnda Pryce</t>
  </si>
  <si>
    <t>Arkade</t>
  </si>
  <si>
    <t>Arkayna Goodfey</t>
  </si>
  <si>
    <t>Arlene (Garfield)</t>
  </si>
  <si>
    <t>Arnold Perlstein</t>
  </si>
  <si>
    <t>Arthur (Boyster)</t>
  </si>
  <si>
    <t>Arthur Monroe</t>
  </si>
  <si>
    <t>Arthur Read</t>
  </si>
  <si>
    <t>Asajj Ventress</t>
  </si>
  <si>
    <t>Ashi</t>
  </si>
  <si>
    <t>Ashley (Cracker Barrel Kids Menus)</t>
  </si>
  <si>
    <t>Ashley (We Bare Bears)</t>
  </si>
  <si>
    <t>Astro</t>
  </si>
  <si>
    <t>Atchan</t>
  </si>
  <si>
    <t>Atom Ant</t>
  </si>
  <si>
    <t>Aubergine Pearl (Steven Universe)</t>
  </si>
  <si>
    <t>Aubrey Rudich</t>
  </si>
  <si>
    <t>Audrey the Ostrich</t>
  </si>
  <si>
    <t>Aunt Nanner</t>
  </si>
  <si>
    <t>Aurra Sing</t>
  </si>
  <si>
    <t>Avalanche Anderson</t>
  </si>
  <si>
    <t>Avi Singh</t>
  </si>
  <si>
    <t>Axel (Total Drama)</t>
  </si>
  <si>
    <t>Axel (We Baby Bears)</t>
  </si>
  <si>
    <t>Azula</t>
  </si>
  <si>
    <t>Azzouz</t>
  </si>
  <si>
    <t>B1</t>
  </si>
  <si>
    <t>Baa Baa (Little Baby Bum)</t>
  </si>
  <si>
    <t>Babban (Billy and Bunty)</t>
  </si>
  <si>
    <t>Babs Bunny</t>
  </si>
  <si>
    <t>Baby Bird (Pocoyo)</t>
  </si>
  <si>
    <t>Baby Chick</t>
  </si>
  <si>
    <t>Baby Chick (Luke And Lily)</t>
  </si>
  <si>
    <t>Baby Doll</t>
  </si>
  <si>
    <t>Baby Fox</t>
  </si>
  <si>
    <t>Baby Goo Goo</t>
  </si>
  <si>
    <t>Baby Huey</t>
  </si>
  <si>
    <t>Baby Kermit</t>
  </si>
  <si>
    <t>Baby Ostrich</t>
  </si>
  <si>
    <t>Baby Panda (The Amazing World of Gumball)</t>
  </si>
  <si>
    <t>Baby Panda (Timon and Pumbaa)</t>
  </si>
  <si>
    <t>Baby Puss</t>
  </si>
  <si>
    <t>Baby Rowlf (Muppet Babies 2018)</t>
  </si>
  <si>
    <t>Baby Sam the Eagle</t>
  </si>
  <si>
    <t>Baby Statler</t>
  </si>
  <si>
    <t>Baby Waldorf</t>
  </si>
  <si>
    <t>Bad Bob</t>
  </si>
  <si>
    <t>C-3PO</t>
  </si>
  <si>
    <t>Caged Bears</t>
  </si>
  <si>
    <t>Caillou</t>
  </si>
  <si>
    <t>Caine</t>
  </si>
  <si>
    <t>Caitlin Cooke</t>
  </si>
  <si>
    <t>Cake</t>
  </si>
  <si>
    <t>Cake the Cat</t>
  </si>
  <si>
    <t>Caleb (Total Drama)</t>
  </si>
  <si>
    <t>Calliope Juniper</t>
  </si>
  <si>
    <t>Cameron (Total Drama)</t>
  </si>
  <si>
    <t>Camilo Madrigal</t>
  </si>
  <si>
    <t>Canadian Ranger</t>
  </si>
  <si>
    <t>Candace Flynn (Star Wars)</t>
  </si>
  <si>
    <t>Candace's C.O.</t>
  </si>
  <si>
    <t>Candie Chipmunk</t>
  </si>
  <si>
    <t>Candle Fox</t>
  </si>
  <si>
    <t>Candlehead</t>
  </si>
  <si>
    <t>Candy Cat</t>
  </si>
  <si>
    <t>Candy Floss</t>
  </si>
  <si>
    <t>Captain (Jester Till)</t>
  </si>
  <si>
    <t>Captain Bragg</t>
  </si>
  <si>
    <t>Captain Carter</t>
  </si>
  <si>
    <t>Captain Craboo</t>
  </si>
  <si>
    <t>Captain Crane</t>
  </si>
  <si>
    <t>Captain Elephire</t>
  </si>
  <si>
    <t>Captain Fordo</t>
  </si>
  <si>
    <t>Captain Gantu</t>
  </si>
  <si>
    <t>Captain Gutt</t>
  </si>
  <si>
    <t>Captain Kiddie</t>
  </si>
  <si>
    <t>Captain Mann</t>
  </si>
  <si>
    <t>Captain Rex</t>
  </si>
  <si>
    <t>Captain Tromaras</t>
  </si>
  <si>
    <t>Captain Underpants</t>
  </si>
  <si>
    <t>Captain Wilco</t>
  </si>
  <si>
    <t>Carl (Family Guy)</t>
  </si>
  <si>
    <t>Carl (Sausage Party)</t>
  </si>
  <si>
    <t>Carl (SpongeBob SquarePants)</t>
  </si>
  <si>
    <t>Carl Carlson</t>
  </si>
  <si>
    <t>Carl Karl (Phineas and Ferb)</t>
  </si>
  <si>
    <t>Carla (Alive Alphabet)</t>
  </si>
  <si>
    <t>Carlita (Barbie of Swan Lake)</t>
  </si>
  <si>
    <t>Carly (Go! Go! Cory Carson)</t>
  </si>
  <si>
    <t>Carmen (Cars)</t>
  </si>
  <si>
    <t>Carnelian (Steven Universe)</t>
  </si>
  <si>
    <t>Carol (The Magical Mystery Trip Through Little Red's Head)</t>
  </si>
  <si>
    <t>Caroleena Creecher</t>
  </si>
  <si>
    <t>Carrie Krueger</t>
  </si>
  <si>
    <t>Carrot (Appuseries)</t>
  </si>
  <si>
    <t>Cartax</t>
  </si>
  <si>
    <t>Carter Pewterschmidt</t>
  </si>
  <si>
    <t>Casey Junior</t>
  </si>
  <si>
    <t>Casper the Friendly Ghost</t>
  </si>
  <si>
    <t>Cassandra (64 Zoo Lane)</t>
  </si>
  <si>
    <t>Cassi</t>
  </si>
  <si>
    <t>Cat (Cat Around the World)</t>
  </si>
  <si>
    <t>Cat (Elmo's World)</t>
  </si>
  <si>
    <t>Cat (Little Fox)</t>
  </si>
  <si>
    <t>Cat (Super Simple Songs)</t>
  </si>
  <si>
    <t>Cat (There Was an Old Lady Who Swallowed a Fly)</t>
  </si>
  <si>
    <t>Cat Family</t>
  </si>
  <si>
    <t>Catbus (Cars)</t>
  </si>
  <si>
    <t>Catherine Frensky</t>
  </si>
  <si>
    <t>Cece</t>
  </si>
  <si>
    <t>Cecile (Sesame Street)</t>
  </si>
  <si>
    <t>Cecilia</t>
  </si>
  <si>
    <t>Celia Mae</t>
  </si>
  <si>
    <t>Celine</t>
  </si>
  <si>
    <t>Chacho (Alma's Way)</t>
  </si>
  <si>
    <t>Chad</t>
  </si>
  <si>
    <t>Chad (Baba Yaga House)</t>
  </si>
  <si>
    <t>Chad (We Baby Bears)</t>
  </si>
  <si>
    <t>Chandler McCann</t>
  </si>
  <si>
    <t>Charizard</t>
  </si>
  <si>
    <t>Charlene Doofenshmirtz</t>
  </si>
  <si>
    <t>Charles Barkley</t>
  </si>
  <si>
    <t>Charlie (We Bare Bears)</t>
  </si>
  <si>
    <t>Charlie Dog</t>
  </si>
  <si>
    <t>Charlie in the Box</t>
  </si>
  <si>
    <t>Charlie Morningstar</t>
  </si>
  <si>
    <t>Charlotte Pickles</t>
  </si>
  <si>
    <t>Charmander</t>
  </si>
  <si>
    <t>Charmin Bear Family</t>
  </si>
  <si>
    <t>Charmmy Kitty</t>
  </si>
  <si>
    <t>Charms Seven Carat</t>
  </si>
  <si>
    <t>Chase (PAW Patrol)</t>
  </si>
  <si>
    <t>Chase (Total Drama)</t>
  </si>
  <si>
    <t>Chauncey Pesky</t>
  </si>
  <si>
    <t>Chaz Finster</t>
  </si>
  <si>
    <t>Checkers</t>
  </si>
  <si>
    <t>Cheese</t>
  </si>
  <si>
    <t>Cheese (Boy Girl Dog Cat Mouse Cheese)</t>
  </si>
  <si>
    <t>Cheese (Muffin Songs)</t>
  </si>
  <si>
    <t>Cheese (Sid the Science Kid)</t>
  </si>
  <si>
    <t>Cheese Sandwich</t>
  </si>
  <si>
    <t>Cheesy</t>
  </si>
  <si>
    <t>Chef (South Park)</t>
  </si>
  <si>
    <t>Chef Hatchet</t>
  </si>
  <si>
    <t>Chef Heimlich McMuesli</t>
  </si>
  <si>
    <t>Chef Louis</t>
  </si>
  <si>
    <t>Cherry Berry</t>
  </si>
  <si>
    <t>Cherry Jam</t>
  </si>
  <si>
    <t>Cherry Quartz (Steven Universe)</t>
  </si>
  <si>
    <t>Chert (Steven Universe)</t>
  </si>
  <si>
    <t>Chester (Bunnicula)</t>
  </si>
  <si>
    <t>Chester the Jester</t>
  </si>
  <si>
    <t>Chewbacca</t>
  </si>
  <si>
    <t>Chi Chi (TAWOG)</t>
  </si>
  <si>
    <t>Chiaki</t>
  </si>
  <si>
    <t>Chickadee Family</t>
  </si>
  <si>
    <t>Chicken (Dave &amp; Ava)</t>
  </si>
  <si>
    <t>Chicken (Escape Hatch)</t>
  </si>
  <si>
    <t>Chicken (Journey to Ernie)</t>
  </si>
  <si>
    <t>Chicken (Kemy)</t>
  </si>
  <si>
    <t>Chicken (Kipper the Dog)</t>
  </si>
  <si>
    <t>Chicken (Luke And Lily)</t>
  </si>
  <si>
    <t>Chicken (Pam Donkin)</t>
  </si>
  <si>
    <t>Chicken Jane</t>
  </si>
  <si>
    <t>Chicken Joe</t>
  </si>
  <si>
    <t>Chicken Little</t>
  </si>
  <si>
    <t>Chickens (ABC's Sing-A-Long)</t>
  </si>
  <si>
    <t>Chickens (Between the Lions)</t>
  </si>
  <si>
    <t>Chickens (Elmo's World)</t>
  </si>
  <si>
    <t>Chickens (Robby the Blue Koala)</t>
  </si>
  <si>
    <t>Chicks (Oh My Genius)</t>
  </si>
  <si>
    <t>Chief Bogo</t>
  </si>
  <si>
    <t>Chieftess</t>
  </si>
  <si>
    <t>Chiku (Babar and The Adventures of Badou)</t>
  </si>
  <si>
    <t>Chip Skylark</t>
  </si>
  <si>
    <t>Chip the Dog</t>
  </si>
  <si>
    <t>Chippy the Squirrel</t>
  </si>
  <si>
    <t>Chirag Gupta</t>
  </si>
  <si>
    <t>Chloe (Star vs. the Forces of Evil)</t>
  </si>
  <si>
    <t>Chloé Bourgeois</t>
  </si>
  <si>
    <t>Chloe Park</t>
  </si>
  <si>
    <t>Chloe's Grandma</t>
  </si>
  <si>
    <t>Cho</t>
  </si>
  <si>
    <t>Chococat</t>
  </si>
  <si>
    <t>Chocos Bear</t>
  </si>
  <si>
    <t>Choice</t>
  </si>
  <si>
    <t>Chompy the Beaver</t>
  </si>
  <si>
    <t>Chopper (Star Wars)</t>
  </si>
  <si>
    <t>Chris Freightman</t>
  </si>
  <si>
    <t>Chris McLean</t>
  </si>
  <si>
    <t>Chrissy Carson</t>
  </si>
  <si>
    <t>Christopher (We Bare Bears)</t>
  </si>
  <si>
    <t>Chromastone (Ben 10)</t>
  </si>
  <si>
    <t>Chu-Chu</t>
  </si>
  <si>
    <t>Chuck (Angry Birds)</t>
  </si>
  <si>
    <t>Chuck The Clucker</t>
  </si>
  <si>
    <t>Chuck The Evil Sandwich Making Guy</t>
  </si>
  <si>
    <t>Chuck Wallace</t>
  </si>
  <si>
    <t>Chuckie Finster</t>
  </si>
  <si>
    <t>Chuckles the Clown</t>
  </si>
  <si>
    <t>Chuki</t>
  </si>
  <si>
    <t>Chum Chum</t>
  </si>
  <si>
    <t>Chungu</t>
  </si>
  <si>
    <t>Chunk (The Loud House)</t>
  </si>
  <si>
    <t>Chunk (The ZhuZhus)</t>
  </si>
  <si>
    <t>Chunk the Boar</t>
  </si>
  <si>
    <t>Chuy</t>
  </si>
  <si>
    <t>Cici</t>
  </si>
  <si>
    <t>Ciddarin Scaleback</t>
  </si>
  <si>
    <t>Cinderella (Super Why!)</t>
  </si>
  <si>
    <t>Cinnamoroll</t>
  </si>
  <si>
    <t>City Mouse (Manga Aesop's Fables film)</t>
  </si>
  <si>
    <t>Claire (The Summoning)</t>
  </si>
  <si>
    <t>Claire Brewster</t>
  </si>
  <si>
    <t>Claire Gunz'er</t>
  </si>
  <si>
    <t>Clambake</t>
  </si>
  <si>
    <t>Clare Cooper</t>
  </si>
  <si>
    <t>Clarence Wendle</t>
  </si>
  <si>
    <t>Clark (Commander Clark)</t>
  </si>
  <si>
    <t>Claude (Cars)</t>
  </si>
  <si>
    <t>Claude (Grand Theft Auto)</t>
  </si>
  <si>
    <t>Clawhauser</t>
  </si>
  <si>
    <t>Clay Puppington</t>
  </si>
  <si>
    <t>Clayton (The Amazing World of Gumball)</t>
  </si>
  <si>
    <t>Cleo (Cleo &amp; Cuquin)</t>
  </si>
  <si>
    <t>Cleo Carter (Tutenstein)</t>
  </si>
  <si>
    <t>Cleopatra (The Addams Family)</t>
  </si>
  <si>
    <t>Cleveland Brown, Jr.</t>
  </si>
  <si>
    <t>Cliff (The Loud House)</t>
  </si>
  <si>
    <t>Cliff Hanger</t>
  </si>
  <si>
    <t>Clifford (We Bare Bears)</t>
  </si>
  <si>
    <t>Clipboard men</t>
  </si>
  <si>
    <t>Clockwork (Ben 10)</t>
  </si>
  <si>
    <t>Cloe (Bratz)</t>
  </si>
  <si>
    <t>Cloud Kicker</t>
  </si>
  <si>
    <t>Cousin Itt</t>
  </si>
  <si>
    <t>D-Fekt</t>
  </si>
  <si>
    <t>D.W. Read</t>
  </si>
  <si>
    <t>Dactar</t>
  </si>
  <si>
    <t>Dad (TAWOG)</t>
  </si>
  <si>
    <t>Dad (The Shy Stegosaurus of Cricket Creek)</t>
  </si>
  <si>
    <t>Daemona</t>
  </si>
  <si>
    <t>Daffy Duck</t>
  </si>
  <si>
    <t>Daisy Duck</t>
  </si>
  <si>
    <t>Daizzi</t>
  </si>
  <si>
    <t>Dakota Milton</t>
  </si>
  <si>
    <t>Dalia</t>
  </si>
  <si>
    <t>Dalmatian (Mother Goose Club Playhouse)</t>
  </si>
  <si>
    <t>Damien (Total Drama)</t>
  </si>
  <si>
    <t>Dana Dufresne</t>
  </si>
  <si>
    <t>Dana Yeosan</t>
  </si>
  <si>
    <t>Dandelion Family</t>
  </si>
  <si>
    <t>Daniel (Peter Pan)</t>
  </si>
  <si>
    <t>Danny Dog</t>
  </si>
  <si>
    <t>Danny Fenton/Phantom</t>
  </si>
  <si>
    <t>Dante (Coco)</t>
  </si>
  <si>
    <t>Darcy Wu</t>
  </si>
  <si>
    <t>Darius Deamonne (The Owl House)</t>
  </si>
  <si>
    <t>Dark Oak</t>
  </si>
  <si>
    <t>Dark Yoda</t>
  </si>
  <si>
    <t>Darla Sherman</t>
  </si>
  <si>
    <t>Darrell Saragosa</t>
  </si>
  <si>
    <t>Darth Bane</t>
  </si>
  <si>
    <t>Darth Sidious</t>
  </si>
  <si>
    <t>Darth Vader</t>
  </si>
  <si>
    <t>Darwin Watterson</t>
  </si>
  <si>
    <t>Dashiel</t>
  </si>
  <si>
    <t>Dave (Total Drama)</t>
  </si>
  <si>
    <t>Dave (We Bare Bears)</t>
  </si>
  <si>
    <t>David Read</t>
  </si>
  <si>
    <t>Dawn (Total Drama)</t>
  </si>
  <si>
    <t>Dear Daniel</t>
  </si>
  <si>
    <t>Death Bear</t>
  </si>
  <si>
    <t>Death Troopers</t>
  </si>
  <si>
    <t>Dee</t>
  </si>
  <si>
    <t>Dee Dee</t>
  </si>
  <si>
    <t>Dee Dee Schwitzerson</t>
  </si>
  <si>
    <t>Deja Vus</t>
  </si>
  <si>
    <t>Delightful Children From Down The Lane</t>
  </si>
  <si>
    <t>Delilah</t>
  </si>
  <si>
    <t>Delilah (101 Dalmatian Street)</t>
  </si>
  <si>
    <t>Delinquent Road Hazards</t>
  </si>
  <si>
    <t>Demencia</t>
  </si>
  <si>
    <t>Demon (We Bare Bears)</t>
  </si>
  <si>
    <t>Denahi</t>
  </si>
  <si>
    <t>Dengar</t>
  </si>
  <si>
    <t>Dennis Smith</t>
  </si>
  <si>
    <t>Dennis the Menace</t>
  </si>
  <si>
    <t>Dentist (Foster’s Home for Imaginary Friends)</t>
  </si>
  <si>
    <t>Dentist (The Loud House)</t>
  </si>
  <si>
    <t>Dentist (The Powerpuff Girls)</t>
  </si>
  <si>
    <t>Denzel Jackson</t>
  </si>
  <si>
    <t>Deputy Doodle Doo</t>
  </si>
  <si>
    <t>Deputy Hazard</t>
  </si>
  <si>
    <t>Derek Generic</t>
  </si>
  <si>
    <t>Dewey Duck</t>
  </si>
  <si>
    <t>Dex (Cars)</t>
  </si>
  <si>
    <t>Dexter (Dexter's Laboratory)</t>
  </si>
  <si>
    <t>Dexter's Dad</t>
  </si>
  <si>
    <t>Dexter's Mom</t>
  </si>
  <si>
    <t>Dia</t>
  </si>
  <si>
    <t>Diamond Tiara</t>
  </si>
  <si>
    <t>Diamondhead (Ben 10)</t>
  </si>
  <si>
    <t>Diana (The Magical Mystery Trip Through Little Red's Head)</t>
  </si>
  <si>
    <t>Diaz</t>
  </si>
  <si>
    <t>Dick Dastardly</t>
  </si>
  <si>
    <t>Dick Grayson (Young Justice)</t>
  </si>
  <si>
    <t>Dickie Dastardly</t>
  </si>
  <si>
    <t>Diego Marquez</t>
  </si>
  <si>
    <t>Digby (Animal Crossing)</t>
  </si>
  <si>
    <t>Dil Pickles</t>
  </si>
  <si>
    <t>Dilweed and Fungus</t>
  </si>
  <si>
    <t>Dinah Lance (Young Justice)</t>
  </si>
  <si>
    <t>Diner Waitress</t>
  </si>
  <si>
    <t>Ding-a-Ling Wolf</t>
  </si>
  <si>
    <t>Dinky Doo</t>
  </si>
  <si>
    <t>Dino (The Flintstones)</t>
  </si>
  <si>
    <t>Dinosaur (Starfall)</t>
  </si>
  <si>
    <t>Dipper Pines</t>
  </si>
  <si>
    <t>Dippy (We Baby Bears)</t>
  </si>
  <si>
    <t>Director (We Bare Bears)</t>
  </si>
  <si>
    <t>Dirty Dawson</t>
  </si>
  <si>
    <t>Disco Bear</t>
  </si>
  <si>
    <t>Ditto (Ben 10)</t>
  </si>
  <si>
    <t>DJ</t>
  </si>
  <si>
    <t>DJ (Cars)</t>
  </si>
  <si>
    <t>DJ (RWBY)</t>
  </si>
  <si>
    <t>DJ Pon-3</t>
  </si>
  <si>
    <t>Doc Boy Arbuckle</t>
  </si>
  <si>
    <t>Doctor (Appuseries)</t>
  </si>
  <si>
    <t>Doctor Anna</t>
  </si>
  <si>
    <t>Doctor Octopus (Ultimate Spider-Man)</t>
  </si>
  <si>
    <t>Doctor Royce Hemlock</t>
  </si>
  <si>
    <t>Doctor Scalder</t>
  </si>
  <si>
    <t>Dodge</t>
  </si>
  <si>
    <t>Dog (Bingo from Muffin Songs)</t>
  </si>
  <si>
    <t>Dog (Braintofu)</t>
  </si>
  <si>
    <t>Dog (FunBrain)</t>
  </si>
  <si>
    <t>Dog (Storybots)</t>
  </si>
  <si>
    <t>Dog (Teddy &amp; Timmy)</t>
  </si>
  <si>
    <t>Dog (Videogyan)</t>
  </si>
  <si>
    <t>Dog (VinciGenius)</t>
  </si>
  <si>
    <t>Dog Family</t>
  </si>
  <si>
    <t>Dogma</t>
  </si>
  <si>
    <t>Dolores Madrigal</t>
  </si>
  <si>
    <t>Dolphins (CoComelon)</t>
  </si>
  <si>
    <t>Domo</t>
  </si>
  <si>
    <t>Don Karnage</t>
  </si>
  <si>
    <t>Donald Duck</t>
  </si>
  <si>
    <t>Donald Trump (Family Guy)</t>
  </si>
  <si>
    <t>Donkey (Hi Hi Puffy AmiYumi)</t>
  </si>
  <si>
    <t>Donkey (Merge Zoo)</t>
  </si>
  <si>
    <t>Donkey (Nursery Tracks)</t>
  </si>
  <si>
    <t>Donkey see Donkey do</t>
  </si>
  <si>
    <t>Donnie Thornberry (The Wild Thornberrys)</t>
  </si>
  <si>
    <t>Donut Cop</t>
  </si>
  <si>
    <t>Dopey Dick</t>
  </si>
  <si>
    <t>Dora Márquez</t>
  </si>
  <si>
    <t>Doris (Caillou)</t>
  </si>
  <si>
    <t>Dottie Duffy</t>
  </si>
  <si>
    <t>Double Trouble</t>
  </si>
  <si>
    <t>Douche</t>
  </si>
  <si>
    <t>Doug Maheswaren (Steven Universe)</t>
  </si>
  <si>
    <t>Doug Ramses</t>
  </si>
  <si>
    <t>Dove (Appuseries)</t>
  </si>
  <si>
    <t>Dove (HooplaKidz)</t>
  </si>
  <si>
    <t>Dr. Barber</t>
  </si>
  <si>
    <t>Dr. Bear</t>
  </si>
  <si>
    <t>Dr. Calico</t>
  </si>
  <si>
    <t>Dr. Calico's Cats</t>
  </si>
  <si>
    <t>Dr. Calico's Soldiers</t>
  </si>
  <si>
    <t>Dr. Clark</t>
  </si>
  <si>
    <t>Dr. Claw</t>
  </si>
  <si>
    <t>Dr. Damage</t>
  </si>
  <si>
    <t>Dr. Decker</t>
  </si>
  <si>
    <t>Dr. Dogg</t>
  </si>
  <si>
    <t>Dr. Facilier</t>
  </si>
  <si>
    <t>Dr. Feel Bad</t>
  </si>
  <si>
    <t>Dr. Flug Slys</t>
  </si>
  <si>
    <t>Dr. Frankenwagon</t>
  </si>
  <si>
    <t>Dr. Frankenwagon's Monster</t>
  </si>
  <si>
    <t>Dr. Hämsterviel</t>
  </si>
  <si>
    <t>Dr. Ivo "Eggman" Robotnik</t>
  </si>
  <si>
    <t>Dr. Kuzniak</t>
  </si>
  <si>
    <t>Dr. Molar Fox</t>
  </si>
  <si>
    <t>Dr. Nuvo Vindi</t>
  </si>
  <si>
    <t>Dr. Otto Scratchnsniff</t>
  </si>
  <si>
    <t>Dr. Priyanka Maheswaran</t>
  </si>
  <si>
    <t>Dr. Temi Tinker</t>
  </si>
  <si>
    <t>Dragon the Cat</t>
  </si>
  <si>
    <t>Drake</t>
  </si>
  <si>
    <t>Drake (The Pebble and the Penguin)</t>
  </si>
  <si>
    <t>Dramatic Cow</t>
  </si>
  <si>
    <t>Drew Saturday</t>
  </si>
  <si>
    <t>Drifter</t>
  </si>
  <si>
    <t>Droop-a-Long</t>
  </si>
  <si>
    <t>Droopy</t>
  </si>
  <si>
    <t>Dryden Vos</t>
  </si>
  <si>
    <t>DT-F16</t>
  </si>
  <si>
    <t>Duchess (Foster’s Home for Imaginary Friends)</t>
  </si>
  <si>
    <t>Duchess of Nuts</t>
  </si>
  <si>
    <t>Duck (ABC's Sing-A-Long)</t>
  </si>
  <si>
    <t>Duck (appMink)</t>
  </si>
  <si>
    <t>Duck (Appuseries: Six Little Ducks)</t>
  </si>
  <si>
    <t>Duck (Braintofu)</t>
  </si>
  <si>
    <t>Duck (Duck On A Bike)</t>
  </si>
  <si>
    <t>Duck (Joseph Had a Little Overcoat)</t>
  </si>
  <si>
    <t>Duck (Lellobee City Farm)</t>
  </si>
  <si>
    <t>Duck (Little Bear)</t>
  </si>
  <si>
    <t>Duck (Luke &amp; Mary)</t>
  </si>
  <si>
    <t>Duck (Muffin Songs)</t>
  </si>
  <si>
    <t>Duck (Nursery Rhyme Street)</t>
  </si>
  <si>
    <t>Duck (Old MacDonald Had a Farm)</t>
  </si>
  <si>
    <t>Duck (Super Simple Songs: Old Macdonald had a Farm)</t>
  </si>
  <si>
    <t>Duck (The Adventures of Gracie Lou)</t>
  </si>
  <si>
    <t>Eagle (AppuSeries)</t>
  </si>
  <si>
    <t>Eagle (Blue's Clues)</t>
  </si>
  <si>
    <t>Earthworm Jim</t>
  </si>
  <si>
    <t>Eatle (Ben 10)</t>
  </si>
  <si>
    <t>Echo (Star Wars)</t>
  </si>
  <si>
    <t>Echo Echo (Ben 10)</t>
  </si>
  <si>
    <t>Eclipsa Butterfly</t>
  </si>
  <si>
    <t>Ed (Best Ed)</t>
  </si>
  <si>
    <t>Eddie (A Dog's Courage)</t>
  </si>
  <si>
    <t>Eddie (Dog City)</t>
  </si>
  <si>
    <t>Eddie the Live Studio Ostrich</t>
  </si>
  <si>
    <t>Edith Gru</t>
  </si>
  <si>
    <t>Edmund Pevensie</t>
  </si>
  <si>
    <t>Edna Krabappel</t>
  </si>
  <si>
    <t>Edouard Snootie</t>
  </si>
  <si>
    <t>Edrio</t>
  </si>
  <si>
    <t>Eduardo (Foster's Home for Imaginary Friends)</t>
  </si>
  <si>
    <t>Eeth Koth</t>
  </si>
  <si>
    <t>Egon Spengler (Extreme Ghostbusters)</t>
  </si>
  <si>
    <t>Egon Spengler (The Real Ghostbusters)</t>
  </si>
  <si>
    <t>Eight-Armed Willy</t>
  </si>
  <si>
    <t>Eileen Roberts</t>
  </si>
  <si>
    <t>El Coqui</t>
  </si>
  <si>
    <t>El Oso</t>
  </si>
  <si>
    <t>Elbow Princess</t>
  </si>
  <si>
    <t>Eldwin Blair</t>
  </si>
  <si>
    <t>Eleanor Miller</t>
  </si>
  <si>
    <t>Elena, Teresa, and Yuki</t>
  </si>
  <si>
    <t>Elephant (Braintofu)</t>
  </si>
  <si>
    <t>Elephant (Jorgeembon)</t>
  </si>
  <si>
    <t>Elephant (LooLoo Kids)</t>
  </si>
  <si>
    <t>Elephant (My Magic Pet Morphle)</t>
  </si>
  <si>
    <t>Elephant (The Garfield Show)</t>
  </si>
  <si>
    <t>Elephant (The Learning Station)</t>
  </si>
  <si>
    <t>Elephant (WordWorld)</t>
  </si>
  <si>
    <t>Eli the Elephant</t>
  </si>
  <si>
    <t>Eliza Fletcher</t>
  </si>
  <si>
    <t>Eliza Thornberry</t>
  </si>
  <si>
    <t>Ella (Total Drama)</t>
  </si>
  <si>
    <t>Ellie (Family Guy)</t>
  </si>
  <si>
    <t>Elly</t>
  </si>
  <si>
    <t>Elrik Vonreg</t>
  </si>
  <si>
    <t>Elvira (Aunt Morgana Talbot)</t>
  </si>
  <si>
    <t>Elvis (A Waggily Tale)</t>
  </si>
  <si>
    <t>Ember McLain</t>
  </si>
  <si>
    <t>Emerald (Steven Universe)</t>
  </si>
  <si>
    <t>Emerie Karr</t>
  </si>
  <si>
    <t>Emilia (Sítio do Picapau Amarelo)</t>
  </si>
  <si>
    <t>Emilie Agreste</t>
  </si>
  <si>
    <t>Emma (Total Drama Island 2023)</t>
  </si>
  <si>
    <t>Emma Saragosa</t>
  </si>
  <si>
    <t>Emmet Brickowski</t>
  </si>
  <si>
    <t>Emmy</t>
  </si>
  <si>
    <t>Emperor Awesome</t>
  </si>
  <si>
    <t>Emperor Belos</t>
  </si>
  <si>
    <t>Emperor Carter</t>
  </si>
  <si>
    <t>Enk Adrenalini</t>
  </si>
  <si>
    <t>Eric Cartman</t>
  </si>
  <si>
    <t>Eric P.J Goldstar</t>
  </si>
  <si>
    <t>Erika Onuki</t>
  </si>
  <si>
    <t>Erin Esurance</t>
  </si>
  <si>
    <t>Erin Peterson</t>
  </si>
  <si>
    <t>Eris (The Grim Adventures of Billy &amp; Mandy)</t>
  </si>
  <si>
    <t>Ernest Otter</t>
  </si>
  <si>
    <t>Ernie Fett</t>
  </si>
  <si>
    <t>Ernie the Giant Chicken</t>
  </si>
  <si>
    <t>Estellar</t>
  </si>
  <si>
    <t>Esther (Veggietales)</t>
  </si>
  <si>
    <t>Esther Stoley</t>
  </si>
  <si>
    <t>Ethan (Ice Age)</t>
  </si>
  <si>
    <t>Ethel Anderson</t>
  </si>
  <si>
    <t>Eugene H. Krabs</t>
  </si>
  <si>
    <t>Eurotrish</t>
  </si>
  <si>
    <t>Eustace Bagge</t>
  </si>
  <si>
    <t>EV-A4-D</t>
  </si>
  <si>
    <t>Eva (Star Wars)</t>
  </si>
  <si>
    <t>Eva (The Son of Bigfoot)</t>
  </si>
  <si>
    <t>Eva (Total Drama)</t>
  </si>
  <si>
    <t>Evil Entity</t>
  </si>
  <si>
    <t>Evil Morty</t>
  </si>
  <si>
    <t>Extremeasaur</t>
  </si>
  <si>
    <t>Eye Guy (Ben 10)</t>
  </si>
  <si>
    <t>Eyeball Ruby</t>
  </si>
  <si>
    <t>Eyerene</t>
  </si>
  <si>
    <t>Ezekiel (Total Drama)</t>
  </si>
  <si>
    <t>Ezra Bridger</t>
  </si>
  <si>
    <t>Fairy Godmother (Disney)</t>
  </si>
  <si>
    <t>Fairy Queen</t>
  </si>
  <si>
    <t>Fake Santa (SpongeBob SquarePants)</t>
  </si>
  <si>
    <t>Falcon (Appuseries)</t>
  </si>
  <si>
    <t>Fanboy</t>
  </si>
  <si>
    <t>Fang (Total Drama)</t>
  </si>
  <si>
    <t>Farah (Leo the Wildlife Ranger)</t>
  </si>
  <si>
    <t>Farley (Charlotte's Web)</t>
  </si>
  <si>
    <t>Farmer</t>
  </si>
  <si>
    <t>Farmer (Muffin Songs)</t>
  </si>
  <si>
    <t>Farmer (The Learning Station)</t>
  </si>
  <si>
    <t>Farmer (This Is the House That Jack Built)</t>
  </si>
  <si>
    <t>Farmer (We Baby Bears)</t>
  </si>
  <si>
    <t>Farmer Boy</t>
  </si>
  <si>
    <t>Faro Argyus</t>
  </si>
  <si>
    <t>Farooha</t>
  </si>
  <si>
    <t>Fast Bitters (Invasion of the Tinysauruses)</t>
  </si>
  <si>
    <t>Fasttrack (Ben 10)</t>
  </si>
  <si>
    <t>Fat Duck</t>
  </si>
  <si>
    <t>Fat Duck (Appuseries)</t>
  </si>
  <si>
    <t>Father</t>
  </si>
  <si>
    <t>Fatso (Casper)</t>
  </si>
  <si>
    <t>Faye (We Bare Bears)</t>
  </si>
  <si>
    <t>Fearless Leader</t>
  </si>
  <si>
    <t>Fee</t>
  </si>
  <si>
    <t>Feedback (Ben 10)</t>
  </si>
  <si>
    <t>Feff</t>
  </si>
  <si>
    <t>Felicity Parham</t>
  </si>
  <si>
    <t>Félix Fathom</t>
  </si>
  <si>
    <t>Felix Madrigal</t>
  </si>
  <si>
    <t>Female Dog</t>
  </si>
  <si>
    <t>Fennec Shand</t>
  </si>
  <si>
    <t>Fillmore</t>
  </si>
  <si>
    <t>Finis Valorum</t>
  </si>
  <si>
    <t>Fink</t>
  </si>
  <si>
    <t>Finn (Goldfish)</t>
  </si>
  <si>
    <t>Finn (Star Wars)</t>
  </si>
  <si>
    <t>Finn the Human</t>
  </si>
  <si>
    <t>Fiona Frizzle</t>
  </si>
  <si>
    <t>Fionna the Human Girl</t>
  </si>
  <si>
    <t>Fire Lord Ozai</t>
  </si>
  <si>
    <t>Firedrake</t>
  </si>
  <si>
    <t>Firefighter (Appuseries)</t>
  </si>
  <si>
    <t>Firefighter (The Learning Station)</t>
  </si>
  <si>
    <t>FireFly (Appuseries)</t>
  </si>
  <si>
    <t>Fireman (We Bare Bears)</t>
  </si>
  <si>
    <t>Fish (Elmo's World)</t>
  </si>
  <si>
    <t>Fish (PBS KIDS)</t>
  </si>
  <si>
    <t>Fish (Starfall)</t>
  </si>
  <si>
    <t>Fish (Super Simple Songs: Yes, I Can!)</t>
  </si>
  <si>
    <t>Fishes (Elmo's World)</t>
  </si>
  <si>
    <t>Fishface</t>
  </si>
  <si>
    <t>Fives</t>
  </si>
  <si>
    <t>Fix-It Felix, Jr</t>
  </si>
  <si>
    <t>Fixit</t>
  </si>
  <si>
    <t>Flaky</t>
  </si>
  <si>
    <t>Flame Princess</t>
  </si>
  <si>
    <t>Flamingo (Braintofu)</t>
  </si>
  <si>
    <t>Flamingo (Little Fox: Meet the Animals)</t>
  </si>
  <si>
    <t>Flamingo (Pink)</t>
  </si>
  <si>
    <t>Flamingo (The Wheels on the Bus)</t>
  </si>
  <si>
    <t>Flamo</t>
  </si>
  <si>
    <t>Flapjack</t>
  </si>
  <si>
    <t>Fleetfoot</t>
  </si>
  <si>
    <t>Flick Duck</t>
  </si>
  <si>
    <t>Flicker</t>
  </si>
  <si>
    <t>Flint (Steven Universe)</t>
  </si>
  <si>
    <t>Flintheart Glomgold</t>
  </si>
  <si>
    <t>Flip Dover</t>
  </si>
  <si>
    <t>Flippy</t>
  </si>
  <si>
    <t>Fliqpy</t>
  </si>
  <si>
    <t>Flit</t>
  </si>
  <si>
    <t>Flix</t>
  </si>
  <si>
    <t>Flo (Cars)</t>
  </si>
  <si>
    <t>Flo Jerkins</t>
  </si>
  <si>
    <t>Flora (Winx Club)</t>
  </si>
  <si>
    <t>Florie Duffy</t>
  </si>
  <si>
    <t>Fluff</t>
  </si>
  <si>
    <t>Fluffer Nutter</t>
  </si>
  <si>
    <t>Fluffy (Bunnicula)</t>
  </si>
  <si>
    <t>Fluffy (Mighty Mike)</t>
  </si>
  <si>
    <t>Fluffy the Cat</t>
  </si>
  <si>
    <t>Fluorite</t>
  </si>
  <si>
    <t>Flurry Heart</t>
  </si>
  <si>
    <t>Fluttershy</t>
  </si>
  <si>
    <t>Fneep</t>
  </si>
  <si>
    <t>Food Truck Owners</t>
  </si>
  <si>
    <t>Force Priestesses</t>
  </si>
  <si>
    <t>Forest Evergreen</t>
  </si>
  <si>
    <t>Forky</t>
  </si>
  <si>
    <t>Forsythe</t>
  </si>
  <si>
    <t>Foul Moudama</t>
  </si>
  <si>
    <t>Four Arms (Ben 10)</t>
  </si>
  <si>
    <t>Fourth Sister</t>
  </si>
  <si>
    <t>Fracture (RID)</t>
  </si>
  <si>
    <t>Frak</t>
  </si>
  <si>
    <t>Frances Piscine</t>
  </si>
  <si>
    <t>Francine Frensky</t>
  </si>
  <si>
    <t>Francine Smith</t>
  </si>
  <si>
    <t>Francis (We Baby Bears)</t>
  </si>
  <si>
    <t>Francis Monogram</t>
  </si>
  <si>
    <t>Frank (Sausage Party)</t>
  </si>
  <si>
    <t>Frank (SpongeBob SquarePants)</t>
  </si>
  <si>
    <t>Frank Heffley</t>
  </si>
  <si>
    <t>Frankenstrike (Ben 10)</t>
  </si>
  <si>
    <t>Frankie Foster</t>
  </si>
  <si>
    <t>Frankie Foster (Fancy Dress)</t>
  </si>
  <si>
    <t>Frankie Pamplemousse</t>
  </si>
  <si>
    <t>Frankie Watterson</t>
  </si>
  <si>
    <t>Franklin</t>
  </si>
  <si>
    <t>Frannie</t>
  </si>
  <si>
    <t>Fred (Big Hero 6)</t>
  </si>
  <si>
    <t>Fred Cartman</t>
  </si>
  <si>
    <t>Fred Flintstone</t>
  </si>
  <si>
    <t>Fred Fredburger</t>
  </si>
  <si>
    <t>Fred Jones</t>
  </si>
  <si>
    <t>Fred Pacer</t>
  </si>
  <si>
    <t>French Hen (The Learning Station)</t>
  </si>
  <si>
    <t>Freshy Bear</t>
  </si>
  <si>
    <t>Frida Kahlo (Clone High)</t>
  </si>
  <si>
    <t>Frida Suárez</t>
  </si>
  <si>
    <t>Frog</t>
  </si>
  <si>
    <t>Frog (ABC's Sing-A-Long)</t>
  </si>
  <si>
    <t>Frog (Braintofu)</t>
  </si>
  <si>
    <t>Frog (Muffin Songs)</t>
  </si>
  <si>
    <t>Fugi-Dove</t>
  </si>
  <si>
    <t>Fungus (Ninjago)</t>
  </si>
  <si>
    <t>FunZ</t>
  </si>
  <si>
    <t>Fuzzbert</t>
  </si>
  <si>
    <t>Fuzzy Lumpkins</t>
  </si>
  <si>
    <t>Gabriel Agreste</t>
  </si>
  <si>
    <t>Gabriella (Sid the Science Kid)</t>
  </si>
  <si>
    <t>Gahri</t>
  </si>
  <si>
    <t>Gandalf</t>
  </si>
  <si>
    <t>Gangreen Gang</t>
  </si>
  <si>
    <t>Gar Saxon</t>
  </si>
  <si>
    <t>Garazeb Orrelios</t>
  </si>
  <si>
    <t>Garcon</t>
  </si>
  <si>
    <t>Garfield</t>
  </si>
  <si>
    <t>GariGari</t>
  </si>
  <si>
    <t>Garnet (Steven Universe)</t>
  </si>
  <si>
    <t>Garrett Miller</t>
  </si>
  <si>
    <t>Gary (We Bare Bears)</t>
  </si>
  <si>
    <t>Gary Borkovec</t>
  </si>
  <si>
    <t>Gary the Snail</t>
  </si>
  <si>
    <t>Gayle</t>
  </si>
  <si>
    <t>Gazelle</t>
  </si>
  <si>
    <t>General Bu</t>
  </si>
  <si>
    <t>General Yunan</t>
  </si>
  <si>
    <t>Genevieve</t>
  </si>
  <si>
    <t>Genie</t>
  </si>
  <si>
    <t>Geo (Ninjago)</t>
  </si>
  <si>
    <t>Geoff (Total Drama)</t>
  </si>
  <si>
    <t>George (George of the Jungle)</t>
  </si>
  <si>
    <t>George Jetson</t>
  </si>
  <si>
    <t>George Shrinks</t>
  </si>
  <si>
    <t>George the Stegosaur</t>
  </si>
  <si>
    <t>George Washington</t>
  </si>
  <si>
    <t>George's Mother</t>
  </si>
  <si>
    <t>Georgina Snootie</t>
  </si>
  <si>
    <t>Gerald</t>
  </si>
  <si>
    <t>Gerald Fitzgerald</t>
  </si>
  <si>
    <t>Geronimo</t>
  </si>
  <si>
    <t>Geronimo Stilton</t>
  </si>
  <si>
    <t>Gha Nachkt</t>
  </si>
  <si>
    <t>Ghost Princess</t>
  </si>
  <si>
    <t>Ghost Wolf</t>
  </si>
  <si>
    <t>Ghostfreak (Ben 10)</t>
  </si>
  <si>
    <t>Ghosts (Cars)</t>
  </si>
  <si>
    <t>Gia (Madagascar)</t>
  </si>
  <si>
    <t>Giant (Johnny the Giant Killer)</t>
  </si>
  <si>
    <t>Giant (The King's Tailor)</t>
  </si>
  <si>
    <t>Giant Microorganism</t>
  </si>
  <si>
    <t>Giant Realistic Flying Tiger</t>
  </si>
  <si>
    <t>Giant Ruby</t>
  </si>
  <si>
    <t>Giganto (Gigantosaurus)</t>
  </si>
  <si>
    <t>Giggles (Happy Tree Friends)</t>
  </si>
  <si>
    <t>Gil</t>
  </si>
  <si>
    <t>Gilad Pellaeon</t>
  </si>
  <si>
    <t>Gilbert</t>
  </si>
  <si>
    <t>Gina Gillotti</t>
  </si>
  <si>
    <t>Gina Jabowski</t>
  </si>
  <si>
    <t>Ginger (Beetlejuice)</t>
  </si>
  <si>
    <t>Ginger Breadhouse</t>
  </si>
  <si>
    <t>Gino Terwilliger</t>
  </si>
  <si>
    <t>Gio</t>
  </si>
  <si>
    <t>Giovanni Jones</t>
  </si>
  <si>
    <t>Giraffe (AppuSeries)</t>
  </si>
  <si>
    <t>Giraffe (HooplaKidz)</t>
  </si>
  <si>
    <t>Giraffes (Miffy and Friends)</t>
  </si>
  <si>
    <t>Girl (Elmo's World)</t>
  </si>
  <si>
    <t>Girl (Songs From Mother Goose)</t>
  </si>
  <si>
    <t>Gladys (Animal Crossing)</t>
  </si>
  <si>
    <t>Glam Yankees</t>
  </si>
  <si>
    <t>Glenn Quagmire</t>
  </si>
  <si>
    <t>Gloria (The Garfield Show)</t>
  </si>
  <si>
    <t>Gloria Sato (Big City Greens)</t>
  </si>
  <si>
    <t>Glowworm</t>
  </si>
  <si>
    <t>Gluten-cat</t>
  </si>
  <si>
    <t>Go-Go Gomez</t>
  </si>
  <si>
    <t>Goblin</t>
  </si>
  <si>
    <t>Goby</t>
  </si>
  <si>
    <t>Goldheart</t>
  </si>
  <si>
    <t>Goldie (Animal Crossing)</t>
  </si>
  <si>
    <t>Goldilocks (Burbank)</t>
  </si>
  <si>
    <t>Goldilocks (ComiColor)</t>
  </si>
  <si>
    <t>Goldilocks (MGM Cartoons)</t>
  </si>
  <si>
    <t>Goldilocks (Papa Beaver's Story Time)</t>
  </si>
  <si>
    <t>Goldilocks (Terrytoons' The Three Bears)</t>
  </si>
  <si>
    <t>Goldilocks (The Bear's Tale)</t>
  </si>
  <si>
    <t>Goldilocks (The Wicked Wolf)</t>
  </si>
  <si>
    <t>Goldilocks's Dog</t>
  </si>
  <si>
    <t>Goldilocks's Father</t>
  </si>
  <si>
    <t>Goldilocks's Mother (Burbank)</t>
  </si>
  <si>
    <t>Goldilocks's Mother (Papa Beaver's Story Time)</t>
  </si>
  <si>
    <t>Goldiva</t>
  </si>
  <si>
    <t>Goliad</t>
  </si>
  <si>
    <t>Gomez Addams</t>
  </si>
  <si>
    <t>Goo</t>
  </si>
  <si>
    <t>Goofy</t>
  </si>
  <si>
    <t>Goop (Ben 10)</t>
  </si>
  <si>
    <t>Goopy Geer</t>
  </si>
  <si>
    <t>Goose</t>
  </si>
  <si>
    <t>Goose (Appuseries)</t>
  </si>
  <si>
    <t>Gor</t>
  </si>
  <si>
    <t>Gordy Duffy</t>
  </si>
  <si>
    <t>Gorgonzola (Chowder)</t>
  </si>
  <si>
    <t>Governor Grotton</t>
  </si>
  <si>
    <t>Governor Ratcliffe</t>
  </si>
  <si>
    <t>Governor Tarkin</t>
  </si>
  <si>
    <t>Governor Wing</t>
  </si>
  <si>
    <t>Grandfather</t>
  </si>
  <si>
    <t>Grandma Mei</t>
  </si>
  <si>
    <t>Grandpa Lemon</t>
  </si>
  <si>
    <t>Grandpa Max</t>
  </si>
  <si>
    <t>Grandpa Pig</t>
  </si>
  <si>
    <t>Grandpa SquarePants</t>
  </si>
  <si>
    <t>Granny (Baby Looney Tunes)</t>
  </si>
  <si>
    <t>Granny Frump</t>
  </si>
  <si>
    <t>Granola Guy</t>
  </si>
  <si>
    <t>Grant Walker</t>
  </si>
  <si>
    <t>Grape Ape</t>
  </si>
  <si>
    <t>Grapefruit</t>
  </si>
  <si>
    <t>Gravattack (Ben 10)</t>
  </si>
  <si>
    <t>Gray Mouse (Super Simple Songs)</t>
  </si>
  <si>
    <t>Great Heep</t>
  </si>
  <si>
    <t>Greebles</t>
  </si>
  <si>
    <t>Green Monster (Braintofu)</t>
  </si>
  <si>
    <t>Green Owl</t>
  </si>
  <si>
    <t>Greg Heffley</t>
  </si>
  <si>
    <t>Greg Universe</t>
  </si>
  <si>
    <t>Gregor (Star Wars)</t>
  </si>
  <si>
    <t>Gregory (Over the Garden Wall)</t>
  </si>
  <si>
    <t>Gretchen</t>
  </si>
  <si>
    <t>Gretchen (Phineas and Ferb)</t>
  </si>
  <si>
    <t>Gretel (Mel-O-Toons)</t>
  </si>
  <si>
    <t>Grey</t>
  </si>
  <si>
    <t>Grey Matter (Ben 10)</t>
  </si>
  <si>
    <t>Griff</t>
  </si>
  <si>
    <t>Griigg</t>
  </si>
  <si>
    <t>Grimm</t>
  </si>
  <si>
    <t>Grimm (Mother Goose and Grimm)</t>
  </si>
  <si>
    <t>Grini Millegi</t>
  </si>
  <si>
    <t>Gripe</t>
  </si>
  <si>
    <t>Grizzly Bear (We Bare Bears)</t>
  </si>
  <si>
    <t>Grizzy (Grizzy and the Lemmings)</t>
  </si>
  <si>
    <t>Groko</t>
  </si>
  <si>
    <t>Grouchy Smurf</t>
  </si>
  <si>
    <t>Groundpounder (RID)</t>
  </si>
  <si>
    <t>Gru Jr.</t>
  </si>
  <si>
    <t>Grub</t>
  </si>
  <si>
    <t>Grunkle Stan</t>
  </si>
  <si>
    <t>Guido (Cars)</t>
  </si>
  <si>
    <t>Guinea Pig (Braintofu)</t>
  </si>
  <si>
    <t>Gum (Sausage Party)</t>
  </si>
  <si>
    <t>Gumball Watterson</t>
  </si>
  <si>
    <t>Gummi Bears</t>
  </si>
  <si>
    <t>Gunter (Adventure Time)</t>
  </si>
  <si>
    <t>Gus (King)</t>
  </si>
  <si>
    <t>Gus Porter</t>
  </si>
  <si>
    <t>Gus Turner</t>
  </si>
  <si>
    <t>Gutrot (Ben 10)</t>
  </si>
  <si>
    <t>Guy Diamond</t>
  </si>
  <si>
    <t>Gwen (Curious George)</t>
  </si>
  <si>
    <t>Gwen (Total Drama)</t>
  </si>
  <si>
    <t>Gwen Stacy (Marvel)</t>
  </si>
  <si>
    <t>Gwen Stacy (Spider-Verse trilogy)</t>
  </si>
  <si>
    <t>Gwen Tennyson</t>
  </si>
  <si>
    <t>H.J. Hollis</t>
  </si>
  <si>
    <t>Hades</t>
  </si>
  <si>
    <t>Hal (Angry Birds)</t>
  </si>
  <si>
    <t>Ham (Haminations)</t>
  </si>
  <si>
    <t>Hamburger (Braintofu)</t>
  </si>
  <si>
    <t>Hamm</t>
  </si>
  <si>
    <t>Hammoud</t>
  </si>
  <si>
    <t>Hamster (We Bare Bears)</t>
  </si>
  <si>
    <t>Han Solo</t>
  </si>
  <si>
    <t>Handlebar Harry</t>
  </si>
  <si>
    <t>Handy</t>
  </si>
  <si>
    <t>Hansel (Mel-O-Toons)</t>
  </si>
  <si>
    <t>Hardcase</t>
  </si>
  <si>
    <t>Hardcase (Star Wars)</t>
  </si>
  <si>
    <t>Hare (Manga Aesop's Fables film)</t>
  </si>
  <si>
    <t>Harley Quinn (The Lego Batman Movie)</t>
  </si>
  <si>
    <t>Harmony</t>
  </si>
  <si>
    <t>Harmony (The Fairies)</t>
  </si>
  <si>
    <t>Harold (Billy and Mandy)</t>
  </si>
  <si>
    <t>Harold (Bunnicula)</t>
  </si>
  <si>
    <t>Harold (SpongeBob SquarePants)</t>
  </si>
  <si>
    <t>Harold (Total Drama)</t>
  </si>
  <si>
    <t>Harold Smiley</t>
  </si>
  <si>
    <t>Harold SquarePants</t>
  </si>
  <si>
    <t>Harold the Helicopter</t>
  </si>
  <si>
    <t>Harry (HooplaKidz)</t>
  </si>
  <si>
    <t>Harry (The Garfield Show)</t>
  </si>
  <si>
    <t>Hat Kid</t>
  </si>
  <si>
    <t>Hawk (Fievel Goes West)</t>
  </si>
  <si>
    <t>Hawkeye (Marvel Cinematic Universe)</t>
  </si>
  <si>
    <t>Hawkodile</t>
  </si>
  <si>
    <t>Hayley Fischer</t>
  </si>
  <si>
    <t>Hazmat Response Unit</t>
  </si>
  <si>
    <t>Hazmat the Lab Rat</t>
  </si>
  <si>
    <t>He-Man</t>
  </si>
  <si>
    <t>Heap O'Calorie</t>
  </si>
  <si>
    <t>Heatblast (Ben 10)</t>
  </si>
  <si>
    <t>Heather (Total Drama)</t>
  </si>
  <si>
    <t>Hector Con Carne</t>
  </si>
  <si>
    <t>Heffer Wolfe</t>
  </si>
  <si>
    <t>Heinz Doofenshmirtz</t>
  </si>
  <si>
    <t>Hekapoo</t>
  </si>
  <si>
    <t>Helicopter Chorus</t>
  </si>
  <si>
    <t>Hello Kitty</t>
  </si>
  <si>
    <t>Hello Nurse</t>
  </si>
  <si>
    <t>Hemlock Holmes</t>
  </si>
  <si>
    <t>Henny Penny</t>
  </si>
  <si>
    <t>Henry (KaBlam!)</t>
  </si>
  <si>
    <t>Henry J. Waternoose</t>
  </si>
  <si>
    <t>Hepta</t>
  </si>
  <si>
    <t>Hera Syndulla</t>
  </si>
  <si>
    <t>Herb Overkill</t>
  </si>
  <si>
    <t>Herbert Garrison</t>
  </si>
  <si>
    <t>Herbie</t>
  </si>
  <si>
    <t>Hercules (The Garfield Show)</t>
  </si>
  <si>
    <t>Hero (Leo the Wildlife Ranger)</t>
  </si>
  <si>
    <t>Herself the Elf</t>
  </si>
  <si>
    <t>Hi Five Ghost</t>
  </si>
  <si>
    <t>Hiccup Horrendous Haddock III</t>
  </si>
  <si>
    <t>High Priestess</t>
  </si>
  <si>
    <t>Hilda (netflix)</t>
  </si>
  <si>
    <t>Hildy Duffy</t>
  </si>
  <si>
    <t>Hippie Rose Quartz</t>
  </si>
  <si>
    <t>Hippo (We Baby Bears)</t>
  </si>
  <si>
    <t>Hoagie Gilligan</t>
  </si>
  <si>
    <t>Hocus Pocus</t>
  </si>
  <si>
    <t>Hoho</t>
  </si>
  <si>
    <t>Hoity Toity</t>
  </si>
  <si>
    <t>Holly Blue Agate</t>
  </si>
  <si>
    <t>Homer Simpson</t>
  </si>
  <si>
    <t>Homewrecker</t>
  </si>
  <si>
    <t>Hondo Ohnaka</t>
  </si>
  <si>
    <t>Honey (Block 13)</t>
  </si>
  <si>
    <t>Honey Lemon</t>
  </si>
  <si>
    <t>Honeycute</t>
  </si>
  <si>
    <t>Hoot (Timbuctoo)</t>
  </si>
  <si>
    <t>Hoot and Toot</t>
  </si>
  <si>
    <t>Hop Pop Plantar</t>
  </si>
  <si>
    <t>Hopper</t>
  </si>
  <si>
    <t>Hoppy</t>
  </si>
  <si>
    <t>Hops</t>
  </si>
  <si>
    <t>Horse (Journey to Ernie)</t>
  </si>
  <si>
    <t>Horse (Kids TV)</t>
  </si>
  <si>
    <t>Horse (Songzies)</t>
  </si>
  <si>
    <t>Horses (Elmo's World)</t>
  </si>
  <si>
    <t>Horton the Elephant</t>
  </si>
  <si>
    <t>Hot Dog Guy</t>
  </si>
  <si>
    <t>Hubie</t>
  </si>
  <si>
    <t>Huckle Cat</t>
  </si>
  <si>
    <t>Huey Freeman</t>
  </si>
  <si>
    <t>Hugh Test</t>
  </si>
  <si>
    <t>HUGO</t>
  </si>
  <si>
    <t>Hulk</t>
  </si>
  <si>
    <t>Hummingbird (My Little Pony)</t>
  </si>
  <si>
    <t>Hummingbirds (Sesame Street)</t>
  </si>
  <si>
    <t>Humpty Dumpty (Dave &amp; Ava)</t>
  </si>
  <si>
    <t>Humungousaur (Ben 10)</t>
  </si>
  <si>
    <t>Huyang</t>
  </si>
  <si>
    <t>I-Screamer</t>
  </si>
  <si>
    <t>Iago (Aladdin)</t>
  </si>
  <si>
    <t>Ice Bear</t>
  </si>
  <si>
    <t>Ice Cream Cone</t>
  </si>
  <si>
    <t>Ice King</t>
  </si>
  <si>
    <t>Ichy and Dil</t>
  </si>
  <si>
    <t>IG-100 MagnaGuard</t>
  </si>
  <si>
    <t>Imelda</t>
  </si>
  <si>
    <t>Impala XIII</t>
  </si>
  <si>
    <t>Indigo Allfruit</t>
  </si>
  <si>
    <t>Inga Bittersweet</t>
  </si>
  <si>
    <t>Insecticons (Transformers: Prime)</t>
  </si>
  <si>
    <t>Inspector Dix</t>
  </si>
  <si>
    <t>Inspector Gadget</t>
  </si>
  <si>
    <t>Internet Troll (We Bare Bears)</t>
  </si>
  <si>
    <t>Invader Tak</t>
  </si>
  <si>
    <t>Iris (Mighty Mike)</t>
  </si>
  <si>
    <t>Iris (Ruby Gloom)</t>
  </si>
  <si>
    <t>Iron Baron</t>
  </si>
  <si>
    <t>Isa Durand</t>
  </si>
  <si>
    <t>Isaac (We Bare Bears)</t>
  </si>
  <si>
    <t>Isabel Christina Garcia</t>
  </si>
  <si>
    <t>Isabel the Flamingo</t>
  </si>
  <si>
    <t>Isabela Madrigal</t>
  </si>
  <si>
    <t>Isabella Garcia Shapiro</t>
  </si>
  <si>
    <t>Isabella Garcia-Shapiro (Star Wars)</t>
  </si>
  <si>
    <t>Ito-San</t>
  </si>
  <si>
    <t>Ivan</t>
  </si>
  <si>
    <t>Ivy (Cars on the Road)</t>
  </si>
  <si>
    <t>Ivy Dad</t>
  </si>
  <si>
    <t>Ivysaur</t>
  </si>
  <si>
    <t>Izabeth Killman</t>
  </si>
  <si>
    <t>Izzy (Total Drama)</t>
  </si>
  <si>
    <t>Izzy Moonbow</t>
  </si>
  <si>
    <t>Jabba the Swanson</t>
  </si>
  <si>
    <t>Jack (Katuri)</t>
  </si>
  <si>
    <t>Jack Frost</t>
  </si>
  <si>
    <t>Jack Kahuna Laguna</t>
  </si>
  <si>
    <t>Jack Rabbit</t>
  </si>
  <si>
    <t>Jack Tenorman</t>
  </si>
  <si>
    <t>Jacked Kangaroo</t>
  </si>
  <si>
    <t>Jackie Khones</t>
  </si>
  <si>
    <t>Jacob (A Dog's Courage)</t>
  </si>
  <si>
    <t>Jade (Bratz)</t>
  </si>
  <si>
    <t>Jake (Starfall)</t>
  </si>
  <si>
    <t>Jake (The Rescuers Down Under)</t>
  </si>
  <si>
    <t>Jake Long</t>
  </si>
  <si>
    <t>Jake the Dog</t>
  </si>
  <si>
    <t>James (Fantasia 2000)</t>
  </si>
  <si>
    <t>James (Roary the Racing Car)</t>
  </si>
  <si>
    <t>James Halliday</t>
  </si>
  <si>
    <t>James Hook (Pirate Fairy)</t>
  </si>
  <si>
    <t>Jamie (Steven Universe)</t>
  </si>
  <si>
    <t>Jamie Russo</t>
  </si>
  <si>
    <t>Jane &amp; Zumi</t>
  </si>
  <si>
    <t>Jane Doe</t>
  </si>
  <si>
    <t>Jane Jetson</t>
  </si>
  <si>
    <t>Jane Read</t>
  </si>
  <si>
    <t>Janet Nettles</t>
  </si>
  <si>
    <t>Jang Keng</t>
  </si>
  <si>
    <t>Janice Emmons</t>
  </si>
  <si>
    <t>Jaq and Gus</t>
  </si>
  <si>
    <t>Jar Jar Binks</t>
  </si>
  <si>
    <t>Jared (We Baby Bears)</t>
  </si>
  <si>
    <t>Jared (We Bare Bears)</t>
  </si>
  <si>
    <t>Jasmine (Disney)</t>
  </si>
  <si>
    <t>Jasmine (Total Drama)</t>
  </si>
  <si>
    <t>Jason White</t>
  </si>
  <si>
    <t>Jasper (Steven Universe)</t>
  </si>
  <si>
    <t>Jatt and Jutt</t>
  </si>
  <si>
    <t>Jawas</t>
  </si>
  <si>
    <t>Jax (The Amazing Digital Circus)</t>
  </si>
  <si>
    <t>Jay (Total Drama)</t>
  </si>
  <si>
    <t>Jay Duffy</t>
  </si>
  <si>
    <t>Jay Jay the Jet Plane</t>
  </si>
  <si>
    <t>Jay, Jake and Jim</t>
  </si>
  <si>
    <t>Jealousy (The Amazing World of Gumball)</t>
  </si>
  <si>
    <t>Jean (6teen)</t>
  </si>
  <si>
    <t>Jean Jacket</t>
  </si>
  <si>
    <t>Jeanette Miller</t>
  </si>
  <si>
    <t>Jelly Beans (Braintofu)</t>
  </si>
  <si>
    <t>Jem</t>
  </si>
  <si>
    <t>Jen (Total Drama)</t>
  </si>
  <si>
    <t>Jen Masterson</t>
  </si>
  <si>
    <t>Jenna</t>
  </si>
  <si>
    <t>Jennifer (Elmo's World)</t>
  </si>
  <si>
    <t>Jenny Pizza (Steven Universe)</t>
  </si>
  <si>
    <t>Jenny Wakeman/XJ-9</t>
  </si>
  <si>
    <t>Jeremy (Cars)</t>
  </si>
  <si>
    <t>Jeremy (Fantasia 2000)</t>
  </si>
  <si>
    <t>Jeremy Donaldson</t>
  </si>
  <si>
    <t>Jeremy Johnson</t>
  </si>
  <si>
    <t>Jeri Rice</t>
  </si>
  <si>
    <t>Jerry (Q-Force)</t>
  </si>
  <si>
    <t>Jerry (Tom and Jerry)</t>
  </si>
  <si>
    <t>Jerry Gourd</t>
  </si>
  <si>
    <t>Jesse (Elmo's World)</t>
  </si>
  <si>
    <t>Jesse (Star Wars)</t>
  </si>
  <si>
    <t>Jesse Cosay</t>
  </si>
  <si>
    <t>Jessica Carvill</t>
  </si>
  <si>
    <t>Jessica Rabbit</t>
  </si>
  <si>
    <t>Jessie Harris</t>
  </si>
  <si>
    <t>Jester (Jane and the Dragon)</t>
  </si>
  <si>
    <t>Jester (Oz)</t>
  </si>
  <si>
    <t>Jester (Pocket Dragon Adventures)</t>
  </si>
  <si>
    <t>Jesters (Cyberchase)</t>
  </si>
  <si>
    <t>Jetray (Ben 10)</t>
  </si>
  <si>
    <t>JFK (Clone High)</t>
  </si>
  <si>
    <t>Jill (Nursery Rhyme Street)</t>
  </si>
  <si>
    <t>Jill (Super Why)</t>
  </si>
  <si>
    <t>Jimmy (Ed, Edd n' Eddy)</t>
  </si>
  <si>
    <t>Jimmy Crystal</t>
  </si>
  <si>
    <t>Jimmy Gourd</t>
  </si>
  <si>
    <t>Jin Hou</t>
  </si>
  <si>
    <t>Jirachi</t>
  </si>
  <si>
    <t>Jiro and Mitsu Duffy</t>
  </si>
  <si>
    <t>Jo (Total Drama)</t>
  </si>
  <si>
    <t>Jo (We Bare Bears)</t>
  </si>
  <si>
    <t>Joan (Fantasia 2000)</t>
  </si>
  <si>
    <t>Joan (The Shy Stegosaurus of Cricket Creek)</t>
  </si>
  <si>
    <t>Joanna Watterson</t>
  </si>
  <si>
    <t>Jocelyn (Bob's Burgers)</t>
  </si>
  <si>
    <t>Joe Jitsu</t>
  </si>
  <si>
    <t>Joey (Ranger Norm)</t>
  </si>
  <si>
    <t>Joey (We Bare Bears)</t>
  </si>
  <si>
    <t>Joey Drew</t>
  </si>
  <si>
    <t>Joey Raccoon</t>
  </si>
  <si>
    <t>John (Margaret's cousin)</t>
  </si>
  <si>
    <t>John (Punch Trunk)</t>
  </si>
  <si>
    <t>John (Songs From Mother Goose)</t>
  </si>
  <si>
    <t>John Henry (America: The Motion Picture)</t>
  </si>
  <si>
    <t>Johnny (Johnny the Giant Killer)</t>
  </si>
  <si>
    <t>Johnny Bravo</t>
  </si>
  <si>
    <t>Johnny Test</t>
  </si>
  <si>
    <t>Jojo Raccoon</t>
  </si>
  <si>
    <t>Jokey</t>
  </si>
  <si>
    <t>Jollibee</t>
  </si>
  <si>
    <t>Jon Arbuckle</t>
  </si>
  <si>
    <t>Jon Park</t>
  </si>
  <si>
    <t>Jonathan Rudich</t>
  </si>
  <si>
    <t>Jonesy Garcia</t>
  </si>
  <si>
    <t>Jonny</t>
  </si>
  <si>
    <t>Jordan Buttsquat</t>
  </si>
  <si>
    <t>Jose Carioca</t>
  </si>
  <si>
    <t>Josee</t>
  </si>
  <si>
    <t>Joshy</t>
  </si>
  <si>
    <t>Joy (Star Wars)</t>
  </si>
  <si>
    <t>Joy (Woof and Joy)</t>
  </si>
  <si>
    <t>Jude Lizowski</t>
  </si>
  <si>
    <t>Judge (This Is the House That Jack Built)</t>
  </si>
  <si>
    <t>Judge A. C. Juhns</t>
  </si>
  <si>
    <t>Judge Doom</t>
  </si>
  <si>
    <t>Judy Jetson</t>
  </si>
  <si>
    <t>Judy Shepherd</t>
  </si>
  <si>
    <t>Jughead Jones</t>
  </si>
  <si>
    <t>Juke</t>
  </si>
  <si>
    <t>Julia (Total Drama)</t>
  </si>
  <si>
    <t>Julianna</t>
  </si>
  <si>
    <t>Julie Bruin</t>
  </si>
  <si>
    <t>Julieta Madrigal</t>
  </si>
  <si>
    <t>Julius Oppenheimmer Jr.</t>
  </si>
  <si>
    <t>June (Little Einsteins)</t>
  </si>
  <si>
    <t>Junior (A Waggily Tale)</t>
  </si>
  <si>
    <t>Junior (Alma's Way)</t>
  </si>
  <si>
    <t>Junior Scarecrow</t>
  </si>
  <si>
    <t>Jury Rigg (Ben 10)</t>
  </si>
  <si>
    <t>Justin (Total Drama)</t>
  </si>
  <si>
    <t>K'nuckles</t>
  </si>
  <si>
    <t>Kaa</t>
  </si>
  <si>
    <t>Kaalki</t>
  </si>
  <si>
    <t>Kabuto</t>
  </si>
  <si>
    <t>Kaeloo</t>
  </si>
  <si>
    <t>Kagami Tsurugi</t>
  </si>
  <si>
    <t>Kai (Leo the Wildlife Ranger)</t>
  </si>
  <si>
    <t>Kai (Ninjago)</t>
  </si>
  <si>
    <t>Kai (The Hollow)</t>
  </si>
  <si>
    <t>Kairel</t>
  </si>
  <si>
    <t>Kajain'sa'Nikto</t>
  </si>
  <si>
    <t>Kalani</t>
  </si>
  <si>
    <t>Kaldur'ahm (Young Justice)</t>
  </si>
  <si>
    <t>Kale (We Bare Bears)</t>
  </si>
  <si>
    <t>Kanan Jarrus</t>
  </si>
  <si>
    <t>Kangaroo (Super Simple Songs)</t>
  </si>
  <si>
    <t>Karai Aides</t>
  </si>
  <si>
    <t>Kareem Abdul Lavash</t>
  </si>
  <si>
    <t>Karen (Frosty the Snowman)</t>
  </si>
  <si>
    <t>Karen Plankton</t>
  </si>
  <si>
    <t>Karl Haulzemoff</t>
  </si>
  <si>
    <t>Karla</t>
  </si>
  <si>
    <t>Kassius Konstantine</t>
  </si>
  <si>
    <t>Kate (English Singsing)</t>
  </si>
  <si>
    <t>Kate (Nursery Rhyme Street)</t>
  </si>
  <si>
    <t>Kate Moon</t>
  </si>
  <si>
    <t>Kate's Mom</t>
  </si>
  <si>
    <t>Katie (Leo the Wildlife Ranger)</t>
  </si>
  <si>
    <t>Katie (Total Drama)</t>
  </si>
  <si>
    <t>Katie Killjoy</t>
  </si>
  <si>
    <t>Kayla (Inspector Gadget)</t>
  </si>
  <si>
    <t>Kaz Harada</t>
  </si>
  <si>
    <t>Kazuda Xiono</t>
  </si>
  <si>
    <t>Kazumi Watanabe</t>
  </si>
  <si>
    <t>Ke-Pa</t>
  </si>
  <si>
    <t>Keeper Agruss</t>
  </si>
  <si>
    <t>Keiji Watanabe</t>
  </si>
  <si>
    <t>Kelly (HooplaKidz)</t>
  </si>
  <si>
    <t>Kelly (Total Drama)</t>
  </si>
  <si>
    <t>Kelly Rutherford-Menskin</t>
  </si>
  <si>
    <t>Kelsey Pokoly</t>
  </si>
  <si>
    <t>Ken (Fantasia 2000)</t>
  </si>
  <si>
    <t>Ken Rosenberg</t>
  </si>
  <si>
    <t>Kendra Stokes</t>
  </si>
  <si>
    <t>Kenneth</t>
  </si>
  <si>
    <t>Kenny McCormick</t>
  </si>
  <si>
    <t>Kent Mansley</t>
  </si>
  <si>
    <t>Kessie</t>
  </si>
  <si>
    <t>Ketch</t>
  </si>
  <si>
    <t>Kevin (6teen)</t>
  </si>
  <si>
    <t>Kevin (Clarence)</t>
  </si>
  <si>
    <t>Kevin (Supernoobs)</t>
  </si>
  <si>
    <t>Kevin (Up)</t>
  </si>
  <si>
    <t>Kevin Crawford</t>
  </si>
  <si>
    <t>Kevin Stoley</t>
  </si>
  <si>
    <t>Khannie the Panda</t>
  </si>
  <si>
    <t>Ki-Adi-Mundi</t>
  </si>
  <si>
    <t>Kickin' Hawk (Ben 10)</t>
  </si>
  <si>
    <t>Kiff Chatterley</t>
  </si>
  <si>
    <t>Kiki (The Fresh Beat Band)</t>
  </si>
  <si>
    <t>Killow</t>
  </si>
  <si>
    <t>Kim (Super Wings)</t>
  </si>
  <si>
    <t>Kimi Finster</t>
  </si>
  <si>
    <t>Kimiko Tohomiko</t>
  </si>
  <si>
    <t>King Arthur</t>
  </si>
  <si>
    <t>King Candy</t>
  </si>
  <si>
    <t>King James</t>
  </si>
  <si>
    <t>King Jellybean</t>
  </si>
  <si>
    <t>King Kong (MonsterVerse)</t>
  </si>
  <si>
    <t>King Leonard Mudbeard</t>
  </si>
  <si>
    <t>King Snugglemagne</t>
  </si>
  <si>
    <t>Kip Schlezinger</t>
  </si>
  <si>
    <t>Kip Snip</t>
  </si>
  <si>
    <t>Kipper The Dog</t>
  </si>
  <si>
    <t>Kirk</t>
  </si>
  <si>
    <t>Kirk Sanders</t>
  </si>
  <si>
    <t>Kit Fisto</t>
  </si>
  <si>
    <t>Kitana</t>
  </si>
  <si>
    <t>Kitty (Elmo's World)</t>
  </si>
  <si>
    <t>Kitty (Super Why)</t>
  </si>
  <si>
    <t>Kitty Boon</t>
  </si>
  <si>
    <t>Kitty Kat</t>
  </si>
  <si>
    <t>Kiwi Tiki Wiki</t>
  </si>
  <si>
    <t>Kix</t>
  </si>
  <si>
    <t>Knuckles the Echidna</t>
  </si>
  <si>
    <t>Kodi</t>
  </si>
  <si>
    <t>Kofi Pizza (Steven Universe)</t>
  </si>
  <si>
    <t>Komodo</t>
  </si>
  <si>
    <t>Korgran</t>
  </si>
  <si>
    <t>Kori Turbowitz</t>
  </si>
  <si>
    <t>Korra</t>
  </si>
  <si>
    <t>Krunk</t>
  </si>
  <si>
    <t>Krypto</t>
  </si>
  <si>
    <t>Kuki Sanban</t>
  </si>
  <si>
    <t>Kukori és Kutkoda</t>
  </si>
  <si>
    <t>Kuromi</t>
  </si>
  <si>
    <t>Kuzco</t>
  </si>
  <si>
    <t>Kwamis</t>
  </si>
  <si>
    <t>Kya (Avatar: The Last Airbender)</t>
  </si>
  <si>
    <t>Kyle (Despicable Me)</t>
  </si>
  <si>
    <t>Kyle (Leo the Wildlife Ranger)</t>
  </si>
  <si>
    <t>Kyle (She-Ra)</t>
  </si>
  <si>
    <t>Kyle (We Bare Bears)</t>
  </si>
  <si>
    <t>Kylie Griffin</t>
  </si>
  <si>
    <t>Kyouka Shiraishi</t>
  </si>
  <si>
    <t>Lace Amethyst (Steven Universe)</t>
  </si>
  <si>
    <t>Lacey Ladybug</t>
  </si>
  <si>
    <t>LaCienega Boulevardez</t>
  </si>
  <si>
    <t>Lady Cat (Bibitsku)</t>
  </si>
  <si>
    <t>Lady Lima</t>
  </si>
  <si>
    <t>Lady Olivia</t>
  </si>
  <si>
    <t>Lady Rainicorn (Adventure Time)</t>
  </si>
  <si>
    <t>Ladybug (Kipper the Dog)</t>
  </si>
  <si>
    <t>Lake (Infinity Train)</t>
  </si>
  <si>
    <t>Lama Su</t>
  </si>
  <si>
    <t>Lammy</t>
  </si>
  <si>
    <t>Lana (Scooby-Doo! and WWE: Curse of the Speed Demon)</t>
  </si>
  <si>
    <t>Lana Loud</t>
  </si>
  <si>
    <t>Lando Calrissian</t>
  </si>
  <si>
    <t>Lapis Lazuli</t>
  </si>
  <si>
    <t>Lapis Lazuli (Mean Lapis)</t>
  </si>
  <si>
    <t>Larimar (Steven Universe)</t>
  </si>
  <si>
    <t>Larke Tanner</t>
  </si>
  <si>
    <t>Larrison</t>
  </si>
  <si>
    <t>Larry (T.U.F.F. Puppy)</t>
  </si>
  <si>
    <t>Larry Needlemeyer</t>
  </si>
  <si>
    <t>Larry the Lobster</t>
  </si>
  <si>
    <t>Larry-Boy</t>
  </si>
  <si>
    <t>Lars (The Little Polar Bear)</t>
  </si>
  <si>
    <t>Lars Barriga</t>
  </si>
  <si>
    <t>Laura (Cars)</t>
  </si>
  <si>
    <t>Laura (We Bare Bears)</t>
  </si>
  <si>
    <t>Lauren (Total Drama)</t>
  </si>
  <si>
    <t>Laurie (Total Drama)</t>
  </si>
  <si>
    <t>Lavender LaViolette</t>
  </si>
  <si>
    <t>Lawrence Fletcher</t>
  </si>
  <si>
    <t>Lazlo</t>
  </si>
  <si>
    <t>Lê Chiến Kim</t>
  </si>
  <si>
    <t>Leah</t>
  </si>
  <si>
    <t>Leaky Louie</t>
  </si>
  <si>
    <t>Lee Lee</t>
  </si>
  <si>
    <t>LeFou</t>
  </si>
  <si>
    <t>Legendary Chalice</t>
  </si>
  <si>
    <t>Leggy (Steven Universe)</t>
  </si>
  <si>
    <t>Lemmings (Camp Lazlo)</t>
  </si>
  <si>
    <t>Lemmings (Grizzy and the Lemmings)</t>
  </si>
  <si>
    <t>Lemon Hearts</t>
  </si>
  <si>
    <t>Lemon Jade (Steven Universe)</t>
  </si>
  <si>
    <t>Lena</t>
  </si>
  <si>
    <t>Lenny the Anchovy</t>
  </si>
  <si>
    <t>Leo (Leo the Wildlife Ranger)</t>
  </si>
  <si>
    <t>Leo the Lion (Blinky Bill)</t>
  </si>
  <si>
    <t>León</t>
  </si>
  <si>
    <t>Leslie Meyers</t>
  </si>
  <si>
    <t>Lewis (We Bare Bears)</t>
  </si>
  <si>
    <t>Lexi Bunny</t>
  </si>
  <si>
    <t>Liberty</t>
  </si>
  <si>
    <t>Lieutenant Nolan</t>
  </si>
  <si>
    <t>Lifty and Shifty</t>
  </si>
  <si>
    <t>Lightning</t>
  </si>
  <si>
    <t>Lightning (Tom and Jerry)</t>
  </si>
  <si>
    <t>Lightning McQueen</t>
  </si>
  <si>
    <t>Liiri</t>
  </si>
  <si>
    <t>Lil Capone</t>
  </si>
  <si>
    <t>Lil DeVille</t>
  </si>
  <si>
    <t>Lil' Lightning</t>
  </si>
  <si>
    <t>Lila Draper</t>
  </si>
  <si>
    <t>Lila Rossi</t>
  </si>
  <si>
    <t>Lilith Clawthorne</t>
  </si>
  <si>
    <t>Lily Loud</t>
  </si>
  <si>
    <t>Lincoln Loud</t>
  </si>
  <si>
    <t>Linda (The Three Friends and Jerry)</t>
  </si>
  <si>
    <t>Linda (We Bare Bears)</t>
  </si>
  <si>
    <t>Linda Flynn-Fletcher</t>
  </si>
  <si>
    <t>Lindsay (Total Drama)</t>
  </si>
  <si>
    <t>Lindsey</t>
  </si>
  <si>
    <t>Lion (CoComelon)</t>
  </si>
  <si>
    <t>Lion (Oh My Genius)</t>
  </si>
  <si>
    <t>Lion (Steven Universe)</t>
  </si>
  <si>
    <t>Lion (Super Simple Songs)</t>
  </si>
  <si>
    <t>Lionel Duffy</t>
  </si>
  <si>
    <t>Lisa and Louise</t>
  </si>
  <si>
    <t>Little Audrey</t>
  </si>
  <si>
    <t>Little Bear (We Bare Bears)</t>
  </si>
  <si>
    <t>Little Bird (Songs From Mother Goose)</t>
  </si>
  <si>
    <t>Little Bo Peep (Sesame Street)</t>
  </si>
  <si>
    <t>Little Buck</t>
  </si>
  <si>
    <t>Little Buck's Lady Friend</t>
  </si>
  <si>
    <t>Little Duck (Appuseries)</t>
  </si>
  <si>
    <t>Little Duck (Jorgeembon)</t>
  </si>
  <si>
    <t>Little Duck (KiiYii)</t>
  </si>
  <si>
    <t>Little Girl</t>
  </si>
  <si>
    <t>Little Girl (A Waggily Tale)</t>
  </si>
  <si>
    <t>Little Girl (Elmo's World)</t>
  </si>
  <si>
    <t>Little Girl (Songs From Mother Goose)</t>
  </si>
  <si>
    <t>Little Jack Horner (Songs From Mother Goose)</t>
  </si>
  <si>
    <t>Little Mermaid</t>
  </si>
  <si>
    <t>Little My</t>
  </si>
  <si>
    <t>Little Red</t>
  </si>
  <si>
    <t>Little Red Hen</t>
  </si>
  <si>
    <t>Little Red Hen (Little Fox)</t>
  </si>
  <si>
    <t>Little Red Riding Hood (Once Upon a Rhyme)</t>
  </si>
  <si>
    <t>Little Red Riding Hood (Super Why)</t>
  </si>
  <si>
    <t>Little Red Riding Hood (The Bear's Tale)</t>
  </si>
  <si>
    <t>Little Snowman</t>
  </si>
  <si>
    <t>Liz (We Bare Bears)</t>
  </si>
  <si>
    <t>Liz Wilson</t>
  </si>
  <si>
    <t>Lizzie (Cars)</t>
  </si>
  <si>
    <t>Lizzy Johnson</t>
  </si>
  <si>
    <t>Loada</t>
  </si>
  <si>
    <t>Lodestar (Ben 10)</t>
  </si>
  <si>
    <t>Lok Durd</t>
  </si>
  <si>
    <t>Lola Bunny</t>
  </si>
  <si>
    <t>Lola Loud</t>
  </si>
  <si>
    <t>Lola Mbola</t>
  </si>
  <si>
    <t>Lolo Purs</t>
  </si>
  <si>
    <t>Longboard Taquitos</t>
  </si>
  <si>
    <t>Longg</t>
  </si>
  <si>
    <t>Loon (My Little Pony)</t>
  </si>
  <si>
    <t>Loopdidoo</t>
  </si>
  <si>
    <t>Loopy De Loop (Jellystone!)</t>
  </si>
  <si>
    <t>Lord Billy Willy</t>
  </si>
  <si>
    <t>Lord Dominator</t>
  </si>
  <si>
    <t>Lord Hater</t>
  </si>
  <si>
    <t>Lou (Cars)</t>
  </si>
  <si>
    <t>Louie (Elmo's World)</t>
  </si>
  <si>
    <t>Louise (Foster’s Home for Imaginary Friends)</t>
  </si>
  <si>
    <t>LS-757</t>
  </si>
  <si>
    <t>LT-319</t>
  </si>
  <si>
    <t>Luan Loud</t>
  </si>
  <si>
    <t>Lucien Cramp</t>
  </si>
  <si>
    <t>Lucifer Morningstar (Hazbin Hotel)</t>
  </si>
  <si>
    <t>Lucky (Fix And Foxi)</t>
  </si>
  <si>
    <t>Lucky (The Jungle Book 2)</t>
  </si>
  <si>
    <t>Lucy (64 Zoo Lane)</t>
  </si>
  <si>
    <t>Lucy (Lucy the Dinosaur)</t>
  </si>
  <si>
    <t>Lucy (We Bare Bears)</t>
  </si>
  <si>
    <t>Ludwig Von Drake</t>
  </si>
  <si>
    <t>Lugosi</t>
  </si>
  <si>
    <t>Luigi (Cars)</t>
  </si>
  <si>
    <t>Luka Couffaine</t>
  </si>
  <si>
    <t>Luke Skywalker</t>
  </si>
  <si>
    <t>Lulu Anaconda</t>
  </si>
  <si>
    <t>Luminara Unduli</t>
  </si>
  <si>
    <t>Lumpy (Happy Tree Friends)</t>
  </si>
  <si>
    <t>Lumpy Space Princess</t>
  </si>
  <si>
    <t>Lurch</t>
  </si>
  <si>
    <t>Lydia (6teen)</t>
  </si>
  <si>
    <t>M-OC</t>
  </si>
  <si>
    <t>M5-BZ</t>
  </si>
  <si>
    <t>Ma Scarecrow</t>
  </si>
  <si>
    <t>Maaray Guards</t>
  </si>
  <si>
    <t>Mabel Pines</t>
  </si>
  <si>
    <t>Mac and Terrence's Mother</t>
  </si>
  <si>
    <t>Mac Foster</t>
  </si>
  <si>
    <t>Mace Windu</t>
  </si>
  <si>
    <t>Mad Mod</t>
  </si>
  <si>
    <t>Mad Scientist (We Bare Bears)</t>
  </si>
  <si>
    <t>Madam Mary</t>
  </si>
  <si>
    <t>Madame Malin</t>
  </si>
  <si>
    <t>Maddie (Back to the Outback)</t>
  </si>
  <si>
    <t>Maddie Fenton</t>
  </si>
  <si>
    <t>Madeline Malin</t>
  </si>
  <si>
    <t>Mademoiselle Isabelle</t>
  </si>
  <si>
    <t>Madlenka</t>
  </si>
  <si>
    <t>Maggie Simpson</t>
  </si>
  <si>
    <t>Magica De Spell</t>
  </si>
  <si>
    <t>Magician's Hat</t>
  </si>
  <si>
    <t>Maiden (This Is the House That Jack Built)</t>
  </si>
  <si>
    <t>Mailbox</t>
  </si>
  <si>
    <t>Major Doctor Ghastly</t>
  </si>
  <si>
    <t>Major Monogram</t>
  </si>
  <si>
    <t>Maketh Tua</t>
  </si>
  <si>
    <t>Mako (The Legend of Korra)</t>
  </si>
  <si>
    <t>Makucha</t>
  </si>
  <si>
    <t>Mal (Total Drama)</t>
  </si>
  <si>
    <t>Malachite (Steven Universe)</t>
  </si>
  <si>
    <t>Malloy</t>
  </si>
  <si>
    <t>Mama Bear (The Berenstain Bears)</t>
  </si>
  <si>
    <t>Mama Carson</t>
  </si>
  <si>
    <t>Mama Hino Tari Bird</t>
  </si>
  <si>
    <t>Mama Robber</t>
  </si>
  <si>
    <t>Mama Ship</t>
  </si>
  <si>
    <t>Mami (Alma's Way)</t>
  </si>
  <si>
    <t>Mamma Mia</t>
  </si>
  <si>
    <t>Mammy Two Shoes</t>
  </si>
  <si>
    <t>Man-At-Arms</t>
  </si>
  <si>
    <t>Manatee Family</t>
  </si>
  <si>
    <t>Mandarin Orange</t>
  </si>
  <si>
    <t>Mandy (Uglydolls)</t>
  </si>
  <si>
    <t>Manny (Ice Age)</t>
  </si>
  <si>
    <t>Manny Heffley</t>
  </si>
  <si>
    <t>Manny Rivera</t>
  </si>
  <si>
    <t>Mao Mao</t>
  </si>
  <si>
    <t>Mar Tuuk</t>
  </si>
  <si>
    <t>Mar'Veon Mitchell</t>
  </si>
  <si>
    <t>Marceline Abadeer</t>
  </si>
  <si>
    <t>Marcie</t>
  </si>
  <si>
    <t>Marcie Fleach</t>
  </si>
  <si>
    <t>Marco Diaz</t>
  </si>
  <si>
    <t>Marcy Wu</t>
  </si>
  <si>
    <t>Margaret Fish</t>
  </si>
  <si>
    <t>Margaret Robinson</t>
  </si>
  <si>
    <t>Margaret Smith</t>
  </si>
  <si>
    <t>Maria Wong</t>
  </si>
  <si>
    <t>Marianne Thornberry</t>
  </si>
  <si>
    <t>Marie (A Christmas Carol)</t>
  </si>
  <si>
    <t>Marie (We Bare Bears)</t>
  </si>
  <si>
    <t>Marie Malice</t>
  </si>
  <si>
    <t>Marigold (Wondrous Myths &amp; Legends)</t>
  </si>
  <si>
    <t>Marina (The Pebble and the Penguin)</t>
  </si>
  <si>
    <t>Marina Del Rey</t>
  </si>
  <si>
    <t>Marina Smithers</t>
  </si>
  <si>
    <t>Marinette Dupain-Cheng</t>
  </si>
  <si>
    <t>Mario (The Super Mario Bros. Movie)</t>
  </si>
  <si>
    <t>Mark (We Bare Bears)</t>
  </si>
  <si>
    <t>Markiplier</t>
  </si>
  <si>
    <t>Marlowe</t>
  </si>
  <si>
    <t>Marrok (anooba)</t>
  </si>
  <si>
    <t>Marrok (Star Wars)</t>
  </si>
  <si>
    <t>Marsha (Bunnicula)</t>
  </si>
  <si>
    <t>Marsha (Punch Trunk)</t>
  </si>
  <si>
    <t>Marshmallow (Annoying Orange)</t>
  </si>
  <si>
    <t>Marshmallow (Bob's Burgers)</t>
  </si>
  <si>
    <t>Martha Dandridge</t>
  </si>
  <si>
    <t>Martian Scientist (Tom and Jerry)</t>
  </si>
  <si>
    <t>Martin (Heathcliff)</t>
  </si>
  <si>
    <t>Marty (Madagascar)</t>
  </si>
  <si>
    <t>Marty (Steven Universe)</t>
  </si>
  <si>
    <t>Marty (We Bare Bears)</t>
  </si>
  <si>
    <t>Mary (Total Drama)</t>
  </si>
  <si>
    <t>Mary Kate</t>
  </si>
  <si>
    <t>Maryann</t>
  </si>
  <si>
    <t>Mas Amedda</t>
  </si>
  <si>
    <t>Masami Yoshida</t>
  </si>
  <si>
    <t>Masked Giraffe</t>
  </si>
  <si>
    <t>Master Cheddar</t>
  </si>
  <si>
    <t>Mateo (Cars)</t>
  </si>
  <si>
    <t>Matilda (Angry Birds)</t>
  </si>
  <si>
    <t>Mato (Cars)</t>
  </si>
  <si>
    <t>Mator</t>
  </si>
  <si>
    <t>Maud Pie</t>
  </si>
  <si>
    <t>Maui</t>
  </si>
  <si>
    <t>Maurice (Codename: Kids Next Door)</t>
  </si>
  <si>
    <t>Mavis Dracula</t>
  </si>
  <si>
    <t>Max (Sam &amp; Max)</t>
  </si>
  <si>
    <t>Max (Total Drama)</t>
  </si>
  <si>
    <t>Max Kanté</t>
  </si>
  <si>
    <t>Max Mordon</t>
  </si>
  <si>
    <t>Maxi (Roary the Racing Car)</t>
  </si>
  <si>
    <t>May (Sid the Science Kid)</t>
  </si>
  <si>
    <t>Maya (Bunnicula)</t>
  </si>
  <si>
    <t>Maybe</t>
  </si>
  <si>
    <t>Mayor Centipede</t>
  </si>
  <si>
    <t>Mayor Jeff</t>
  </si>
  <si>
    <t>Mayor Karen Crawford</t>
  </si>
  <si>
    <t>Maz Kanata</t>
  </si>
  <si>
    <t>Meadow Morn</t>
  </si>
  <si>
    <t>Meagan Ridley</t>
  </si>
  <si>
    <t>Meap</t>
  </si>
  <si>
    <t>Meat Hammer</t>
  </si>
  <si>
    <t>Meathead (Tom and Jerry)</t>
  </si>
  <si>
    <t>Mee Mee</t>
  </si>
  <si>
    <t>Meeko</t>
  </si>
  <si>
    <t>Mega Pearl</t>
  </si>
  <si>
    <t>Melina</t>
  </si>
  <si>
    <t>Melissa Chase</t>
  </si>
  <si>
    <t>Melman</t>
  </si>
  <si>
    <t>Melodine</t>
  </si>
  <si>
    <t>Melody Locus</t>
  </si>
  <si>
    <t>Meltdown (Transformers: Animated)</t>
  </si>
  <si>
    <t>Melvin Peabody</t>
  </si>
  <si>
    <t>Mercury Black</t>
  </si>
  <si>
    <t>Merlin (Tom and Jerry)</t>
  </si>
  <si>
    <t>Mermaid (Super Why!)</t>
  </si>
  <si>
    <t>Merriwether Von Weasel</t>
  </si>
  <si>
    <t>Mia and Tia</t>
  </si>
  <si>
    <t>Mia Hansen</t>
  </si>
  <si>
    <t>Mia Marconi</t>
  </si>
  <si>
    <t>Michael</t>
  </si>
  <si>
    <t>Michael De Santa</t>
  </si>
  <si>
    <t>Michelle Beaks</t>
  </si>
  <si>
    <t>Mickey (Total Drama)</t>
  </si>
  <si>
    <t>Mickey Mouse</t>
  </si>
  <si>
    <t>Mighty Eagle</t>
  </si>
  <si>
    <t>Mike (Mighty Mike)</t>
  </si>
  <si>
    <t>Mike (Total Drama)</t>
  </si>
  <si>
    <t>Mike Wazowski</t>
  </si>
  <si>
    <t>Mike Wazowski (Cars)</t>
  </si>
  <si>
    <t>Mikel</t>
  </si>
  <si>
    <t>Mikey (Elmo's World)</t>
  </si>
  <si>
    <t>Miko Kubota</t>
  </si>
  <si>
    <t>Mila (My Magic Pet Morphle)</t>
  </si>
  <si>
    <t>Miles "Tails" Prower</t>
  </si>
  <si>
    <t>Miles (The Hollow)</t>
  </si>
  <si>
    <t>Miles (Total Drama)</t>
  </si>
  <si>
    <t>Miles Morales (Spider-Verse trilogy)</t>
  </si>
  <si>
    <t>Millie (Total Drama)</t>
  </si>
  <si>
    <t>Millie Larsen</t>
  </si>
  <si>
    <t>Milly (Phineas and Ferb)</t>
  </si>
  <si>
    <t>Milo Murphy</t>
  </si>
  <si>
    <t>Milt</t>
  </si>
  <si>
    <t>Milt (Camp Lazlo)</t>
  </si>
  <si>
    <t>Mime</t>
  </si>
  <si>
    <t>Mimi (BabyBus)</t>
  </si>
  <si>
    <t>Mimi Lucien</t>
  </si>
  <si>
    <t>Mimmy</t>
  </si>
  <si>
    <t>Mimzy</t>
  </si>
  <si>
    <t>Mina Monroe</t>
  </si>
  <si>
    <t>Mind-Reader</t>
  </si>
  <si>
    <t>Minerva Mink</t>
  </si>
  <si>
    <t>Mini Slump Bird</t>
  </si>
  <si>
    <t>Mini Wolf (character)</t>
  </si>
  <si>
    <t>Mining Guild's Slaves (Crawler 413-24)</t>
  </si>
  <si>
    <t>Mink (appMink)</t>
  </si>
  <si>
    <t>Minny</t>
  </si>
  <si>
    <t>Mira (The Hollow)</t>
  </si>
  <si>
    <t>Mirabel Madrigal</t>
  </si>
  <si>
    <t>Miraj Scintel</t>
  </si>
  <si>
    <t>Miriam Beaks</t>
  </si>
  <si>
    <t>Misaki Onuki-Yoshimura</t>
  </si>
  <si>
    <t>Mish and Mash</t>
  </si>
  <si>
    <t>Miss Carol</t>
  </si>
  <si>
    <t>Miss Fox</t>
  </si>
  <si>
    <t>Miss Fritter</t>
  </si>
  <si>
    <t>Miss Paragon</t>
  </si>
  <si>
    <t>Miss Rabbit</t>
  </si>
  <si>
    <t>Miss Simian</t>
  </si>
  <si>
    <t>Miyoko Chilombo</t>
  </si>
  <si>
    <t>Mochi (Big Hero 6)</t>
  </si>
  <si>
    <t>Mojo Jojo</t>
  </si>
  <si>
    <t>Mokko</t>
  </si>
  <si>
    <t>Mole</t>
  </si>
  <si>
    <t>Morticia Addams</t>
  </si>
  <si>
    <t>N'Garloth-29</t>
  </si>
  <si>
    <t>Nadia</t>
  </si>
  <si>
    <t>Nahdar Vebb</t>
  </si>
  <si>
    <t>Nala Se</t>
  </si>
  <si>
    <t>Nanefua Pizza</t>
  </si>
  <si>
    <t>Nanny (Muppet Babies)</t>
  </si>
  <si>
    <t>Nanomech</t>
  </si>
  <si>
    <t>Narrator</t>
  </si>
  <si>
    <t>Natasha Fatale</t>
  </si>
  <si>
    <t>Nate (We Bare Bears)</t>
  </si>
  <si>
    <t>Nathalie Sancoeur</t>
  </si>
  <si>
    <t>Nathan (The Garfield Show)</t>
  </si>
  <si>
    <t>Nathiel Waters</t>
  </si>
  <si>
    <t>National Wildlife Control</t>
  </si>
  <si>
    <t>Natsumi Hinata</t>
  </si>
  <si>
    <t>Navy Ruby</t>
  </si>
  <si>
    <t>Neil (OK K.O.! Let's Be Heroes)</t>
  </si>
  <si>
    <t>Nelson Muntz</t>
  </si>
  <si>
    <t>Nephrite (Steven Universe)</t>
  </si>
  <si>
    <t>Nergal</t>
  </si>
  <si>
    <t>Nergal Jr.</t>
  </si>
  <si>
    <t>Nermal (Garfield)</t>
  </si>
  <si>
    <t>Nettlebrand</t>
  </si>
  <si>
    <t>New Brian</t>
  </si>
  <si>
    <t>New Guy</t>
  </si>
  <si>
    <t>News Reporter Frogs</t>
  </si>
  <si>
    <t>Nguyen</t>
  </si>
  <si>
    <t>Nibble Nom</t>
  </si>
  <si>
    <t>Nice Lapis Lazuli</t>
  </si>
  <si>
    <t>Nichelle (Total Drama)</t>
  </si>
  <si>
    <t>Nick Fury (Marvel Cinematic Universe)</t>
  </si>
  <si>
    <t>Nick the Beatnik</t>
  </si>
  <si>
    <t>Nick Wilde</t>
  </si>
  <si>
    <t>Nicole Watterson</t>
  </si>
  <si>
    <t>Niebieski ludzik</t>
  </si>
  <si>
    <t>Niffty</t>
  </si>
  <si>
    <t>Nigel (Lucy the Dinosaur)</t>
  </si>
  <si>
    <t>Nightingale (Between the Lions)</t>
  </si>
  <si>
    <t>Nightmare Moon</t>
  </si>
  <si>
    <t>Nikki Maxwell</t>
  </si>
  <si>
    <t>Nikki Wong</t>
  </si>
  <si>
    <t>Nina Neckerly</t>
  </si>
  <si>
    <t>Nino Lahiffe</t>
  </si>
  <si>
    <t>Niwa</t>
  </si>
  <si>
    <t>Noah (Total Drama)</t>
  </si>
  <si>
    <t>Noah Parker (Atomic Betty)</t>
  </si>
  <si>
    <t>Nocturna</t>
  </si>
  <si>
    <t>Nom Nom</t>
  </si>
  <si>
    <t>Nom Nom's Sharks</t>
  </si>
  <si>
    <t>Nonny</t>
  </si>
  <si>
    <t>Nooroo</t>
  </si>
  <si>
    <t>Nopal</t>
  </si>
  <si>
    <t>Noriyuki and Sarah Coggs</t>
  </si>
  <si>
    <t>Norm</t>
  </si>
  <si>
    <t>Norm (Norm of the North)</t>
  </si>
  <si>
    <t>Norm (Phineas and Ferb)</t>
  </si>
  <si>
    <t>Norm-3PO</t>
  </si>
  <si>
    <t>Norm's Boss</t>
  </si>
  <si>
    <t>Norman Babcock</t>
  </si>
  <si>
    <t>NRG</t>
  </si>
  <si>
    <t>Nudge (Between the Lions)</t>
  </si>
  <si>
    <t>Nuka</t>
  </si>
  <si>
    <t>Num Nums</t>
  </si>
  <si>
    <t>Numbayar</t>
  </si>
  <si>
    <t>Numberblock One</t>
  </si>
  <si>
    <t>Nurse (Appuseries)</t>
  </si>
  <si>
    <t>Nursery Magic Fairy</t>
  </si>
  <si>
    <t>Nutty</t>
  </si>
  <si>
    <t>Obsidian</t>
  </si>
  <si>
    <t>Ocean Blue</t>
  </si>
  <si>
    <t>Ocean Jasper</t>
  </si>
  <si>
    <t>Ocean Ranger</t>
  </si>
  <si>
    <t>Ocho Tootmorsel</t>
  </si>
  <si>
    <t>Octopus (KidsTV123)</t>
  </si>
  <si>
    <t>Octopus (The Little Mermaid)</t>
  </si>
  <si>
    <t>Odie</t>
  </si>
  <si>
    <t>Officer Bacon</t>
  </si>
  <si>
    <t>Officer Ham</t>
  </si>
  <si>
    <t>Officer Harris</t>
  </si>
  <si>
    <t>Officer Murphy</t>
  </si>
  <si>
    <t>Oggy</t>
  </si>
  <si>
    <t>Ogres</t>
  </si>
  <si>
    <t>Ohno</t>
  </si>
  <si>
    <t>Old Lady (There Was an Old Lady Who Swallowed a Fly)</t>
  </si>
  <si>
    <t>Old MacDonald (Bob Zoom)</t>
  </si>
  <si>
    <t>Old Man (Elmo's World)</t>
  </si>
  <si>
    <t>Old Man Rivers</t>
  </si>
  <si>
    <t>Oliver Twist</t>
  </si>
  <si>
    <t>Olivia (Dr. Seuss)</t>
  </si>
  <si>
    <t>Olivia Krawly</t>
  </si>
  <si>
    <t>Ollie the Pig (Yodel Mania)</t>
  </si>
  <si>
    <t>Ollie Williams</t>
  </si>
  <si>
    <t>Om Nelle</t>
  </si>
  <si>
    <t>Om Nom</t>
  </si>
  <si>
    <t>Onaconda Farr</t>
  </si>
  <si>
    <t>One-One</t>
  </si>
  <si>
    <t>Onion (Steven Universe)</t>
  </si>
  <si>
    <t>Onyx Von Trollenberg</t>
  </si>
  <si>
    <t>OOM-10</t>
  </si>
  <si>
    <t>Oona</t>
  </si>
  <si>
    <t>Opal</t>
  </si>
  <si>
    <t>Opal Otter</t>
  </si>
  <si>
    <t>Opalescence</t>
  </si>
  <si>
    <t>Ophelia Butler</t>
  </si>
  <si>
    <t>Ophelia Frump</t>
  </si>
  <si>
    <t>Orange Spodumene</t>
  </si>
  <si>
    <t>Oranges (Sid the Science Kid)</t>
  </si>
  <si>
    <t>Original Classics</t>
  </si>
  <si>
    <t>Orikko</t>
  </si>
  <si>
    <t>Orka</t>
  </si>
  <si>
    <t>Orko</t>
  </si>
  <si>
    <t>Orson Krennic</t>
  </si>
  <si>
    <t>Orson Pig</t>
  </si>
  <si>
    <t>Oscar (Oscar's Oasis)</t>
  </si>
  <si>
    <t>Ostrich (KidsTV123)</t>
  </si>
  <si>
    <t>Otis</t>
  </si>
  <si>
    <t>Otto (El Superbeasto)</t>
  </si>
  <si>
    <t>Otto Osworth</t>
  </si>
  <si>
    <t>Otto the Chef</t>
  </si>
  <si>
    <t>Outback Ranger</t>
  </si>
  <si>
    <t>Owen (Total Drama)</t>
  </si>
  <si>
    <t>Owl (Braintofu)</t>
  </si>
  <si>
    <t>Owl (Elmo's World)</t>
  </si>
  <si>
    <t>Owl (KiiYii)</t>
  </si>
  <si>
    <t>Owlowiscious</t>
  </si>
  <si>
    <t>Ozzy and Strut</t>
  </si>
  <si>
    <t>P.J Goldstar Family</t>
  </si>
  <si>
    <t>Pa Scarecrow</t>
  </si>
  <si>
    <t>Paddy O' Concrete</t>
  </si>
  <si>
    <t>Padmé Amidala</t>
  </si>
  <si>
    <t>Padparadscha</t>
  </si>
  <si>
    <t>Painting Elephant</t>
  </si>
  <si>
    <t>Pam (Pam Donkin)</t>
  </si>
  <si>
    <t>Panchito Pistoles</t>
  </si>
  <si>
    <t>Panda Bear</t>
  </si>
  <si>
    <t>Panda's Mom</t>
  </si>
  <si>
    <t>Pandaro the Powerful</t>
  </si>
  <si>
    <t>Pando</t>
  </si>
  <si>
    <t>Pangaroo</t>
  </si>
  <si>
    <t>Papa Bear (The Berenstain Bears)</t>
  </si>
  <si>
    <t>Papi (Alma's Way)</t>
  </si>
  <si>
    <t>Park Ranger</t>
  </si>
  <si>
    <t>Parker (TMNT)</t>
  </si>
  <si>
    <t>Parker (We Bare Bears)</t>
  </si>
  <si>
    <t>Parker J. Cloud</t>
  </si>
  <si>
    <t>Parrot (AppuSeries)</t>
  </si>
  <si>
    <t>Parrot (Peg + Cat)</t>
  </si>
  <si>
    <t>Party Crashers</t>
  </si>
  <si>
    <t>Passion Fruit</t>
  </si>
  <si>
    <t>Patches the Weredude</t>
  </si>
  <si>
    <t>Patokaa</t>
  </si>
  <si>
    <t>Patrick Star</t>
  </si>
  <si>
    <t>Patsy Smiles</t>
  </si>
  <si>
    <t>Patty Bouvier</t>
  </si>
  <si>
    <t>Paul</t>
  </si>
  <si>
    <t>Paul (The Hollow)</t>
  </si>
  <si>
    <t>Paul Revere</t>
  </si>
  <si>
    <t>Paula (Lucy the Dinosaur)</t>
  </si>
  <si>
    <t>Pauline the Pelican</t>
  </si>
  <si>
    <t>PC Principal</t>
  </si>
  <si>
    <t>Peaches</t>
  </si>
  <si>
    <t>Peacock (Elmo's World)</t>
  </si>
  <si>
    <t>Peacock (HooplaKidz)</t>
  </si>
  <si>
    <t>Peacock (Little Fox)</t>
  </si>
  <si>
    <t>Peafowl</t>
  </si>
  <si>
    <t>Peanut Butter</t>
  </si>
  <si>
    <t>Pearl (Steven Universe)</t>
  </si>
  <si>
    <t>Pearl Krabs</t>
  </si>
  <si>
    <t>Pearl Slaghoople</t>
  </si>
  <si>
    <t>Pearlie the Park Fairy</t>
  </si>
  <si>
    <t>Pebbles Flintstone</t>
  </si>
  <si>
    <t>Pedro (We Bare Bears)</t>
  </si>
  <si>
    <t>Peedee Fryman</t>
  </si>
  <si>
    <t>Peer Gynt (Mel-O-Toons)</t>
  </si>
  <si>
    <t>Peg (Starfall)</t>
  </si>
  <si>
    <t>Peg Pete</t>
  </si>
  <si>
    <t>Peggy</t>
  </si>
  <si>
    <t>Peggy Carter (Marvel Cinematic Universe)</t>
  </si>
  <si>
    <t>Pelican (Appuseries)</t>
  </si>
  <si>
    <t>Pencilmate</t>
  </si>
  <si>
    <t>Penelope Pitstop</t>
  </si>
  <si>
    <t>Penelope Poodle (Blinky Bill)</t>
  </si>
  <si>
    <t>Penguin (KidsTV123: The Bouncing Song)</t>
  </si>
  <si>
    <t>Penguin (KidsTV123)</t>
  </si>
  <si>
    <t>Penguin (Pinkfong)</t>
  </si>
  <si>
    <t>Penguin Family</t>
  </si>
  <si>
    <t>Penguins (Miffy and Friends)</t>
  </si>
  <si>
    <t>Penn</t>
  </si>
  <si>
    <t>Penny Crayon</t>
  </si>
  <si>
    <t>Penny Fitzgerald</t>
  </si>
  <si>
    <t>Penny Gadget</t>
  </si>
  <si>
    <t>Penny Proud</t>
  </si>
  <si>
    <t>Pepa Madrigal</t>
  </si>
  <si>
    <t>Pepé Le Pew</t>
  </si>
  <si>
    <t>Peppa Pig</t>
  </si>
  <si>
    <t>Pepper Clark</t>
  </si>
  <si>
    <t>Pepper Mintz</t>
  </si>
  <si>
    <t>Peppermint Patty</t>
  </si>
  <si>
    <t>Peppino Spaghetti</t>
  </si>
  <si>
    <t>Percy</t>
  </si>
  <si>
    <t>Peridot (Steven Universe)</t>
  </si>
  <si>
    <t>Perry the Platypus</t>
  </si>
  <si>
    <t>Perry the Rebelpus</t>
  </si>
  <si>
    <t>Pesky Dust</t>
  </si>
  <si>
    <t>Pet Shoppe Owner</t>
  </si>
  <si>
    <t>Pete (Total Drama)</t>
  </si>
  <si>
    <t>Pete and Emmett</t>
  </si>
  <si>
    <t>Peter (Trolls)</t>
  </si>
  <si>
    <t>Peter Venkman (The Real Ghostbusters)</t>
  </si>
  <si>
    <t>Petunia</t>
  </si>
  <si>
    <t>Peyo and Pico</t>
  </si>
  <si>
    <t>Phantom Blot</t>
  </si>
  <si>
    <t>Phee Genoa</t>
  </si>
  <si>
    <t>Phil DeVille</t>
  </si>
  <si>
    <t>Philip J. Fry</t>
  </si>
  <si>
    <t>Phillip Bonfiglio</t>
  </si>
  <si>
    <t>Phineas Flynn</t>
  </si>
  <si>
    <t>Phineas Flynn (Star Wars)</t>
  </si>
  <si>
    <t>Phoebe Heyerdahl</t>
  </si>
  <si>
    <t>Piccolo Daimao</t>
  </si>
  <si>
    <t>Pieman</t>
  </si>
  <si>
    <t>Pig (Braintofu)</t>
  </si>
  <si>
    <t>Pig (Elmo's World)</t>
  </si>
  <si>
    <t>Pig (Hi Hi Puffy AmiYumi)</t>
  </si>
  <si>
    <t>Pig (Hooplakidz)</t>
  </si>
  <si>
    <t>Pig (Luke &amp; Mary)</t>
  </si>
  <si>
    <t>Pig (Pam Donkin)</t>
  </si>
  <si>
    <t>Pig (Robby the Blue Koala)</t>
  </si>
  <si>
    <t>Pig (Songzies)</t>
  </si>
  <si>
    <t>Pig Agent (Phineas and Ferb)</t>
  </si>
  <si>
    <t>Pig Boy</t>
  </si>
  <si>
    <t>Pigeon (AppuSeries)</t>
  </si>
  <si>
    <t>Pigeon (Zoo Clues)</t>
  </si>
  <si>
    <t>Pigeon Cartel</t>
  </si>
  <si>
    <t>Piggley Winks</t>
  </si>
  <si>
    <t>Piggy Boo Boo and Piglets</t>
  </si>
  <si>
    <t>Piglets (Rugrats)</t>
  </si>
  <si>
    <t>Pileup</t>
  </si>
  <si>
    <t>Pimpa</t>
  </si>
  <si>
    <t>Pinch Raccoon</t>
  </si>
  <si>
    <t>Pinga</t>
  </si>
  <si>
    <t>Pingi</t>
  </si>
  <si>
    <t>Pink Bird</t>
  </si>
  <si>
    <t>Pink Bird (Little Baby Bum)</t>
  </si>
  <si>
    <t>Pink Duck (KiiYii)</t>
  </si>
  <si>
    <t>Pink Duck (Luke &amp; Mary)</t>
  </si>
  <si>
    <t>Pink Fish</t>
  </si>
  <si>
    <t>Pink Opera Lady</t>
  </si>
  <si>
    <t>Pink Pearl</t>
  </si>
  <si>
    <t>Pinkerton</t>
  </si>
  <si>
    <t>Pinkie Pie</t>
  </si>
  <si>
    <t>Pinky Dinky Doo</t>
  </si>
  <si>
    <t>Piper Dream Soule</t>
  </si>
  <si>
    <t>Pipi</t>
  </si>
  <si>
    <t>Pipsqueak (The ZhuZhus)</t>
  </si>
  <si>
    <t>Pirate Parrot</t>
  </si>
  <si>
    <t>Pirate Parrot Polly</t>
  </si>
  <si>
    <t>Pizza Rat</t>
  </si>
  <si>
    <t>Pizza Steve</t>
  </si>
  <si>
    <t>Placida</t>
  </si>
  <si>
    <t>Plagg</t>
  </si>
  <si>
    <t>Platinum</t>
  </si>
  <si>
    <t>Plaxum</t>
  </si>
  <si>
    <t>Player 41</t>
  </si>
  <si>
    <t>Plo Koon</t>
  </si>
  <si>
    <t>Plucka Duck</t>
  </si>
  <si>
    <t>Plundar</t>
  </si>
  <si>
    <t>Pluto</t>
  </si>
  <si>
    <t>Pocoyo</t>
  </si>
  <si>
    <t>Poison Ivy (Batman Ninja)</t>
  </si>
  <si>
    <t>Poison Ivy (Teen Titans Go!)</t>
  </si>
  <si>
    <t>Pollen</t>
  </si>
  <si>
    <t>Polly Esther</t>
  </si>
  <si>
    <t>Polly Plantar</t>
  </si>
  <si>
    <t>Polly Pocket</t>
  </si>
  <si>
    <t>Pom Pom</t>
  </si>
  <si>
    <t>Pomni</t>
  </si>
  <si>
    <t>Pompompurin</t>
  </si>
  <si>
    <t>Pong Krell</t>
  </si>
  <si>
    <t>Pony Head</t>
  </si>
  <si>
    <t>Poodle (Elmo's World)</t>
  </si>
  <si>
    <t>Poop</t>
  </si>
  <si>
    <t>Pop</t>
  </si>
  <si>
    <t>Popeye</t>
  </si>
  <si>
    <t>Pops Maellard</t>
  </si>
  <si>
    <t>Porkins</t>
  </si>
  <si>
    <t>Porky Pig</t>
  </si>
  <si>
    <t>Pororo</t>
  </si>
  <si>
    <t>Porsha Crystal</t>
  </si>
  <si>
    <t>Potsworth</t>
  </si>
  <si>
    <t>Potty Mouth</t>
  </si>
  <si>
    <t>Pow</t>
  </si>
  <si>
    <t>Power Paige</t>
  </si>
  <si>
    <t>Powerpuff Girls</t>
  </si>
  <si>
    <t>Pre Vizsla</t>
  </si>
  <si>
    <t>President (Cars)</t>
  </si>
  <si>
    <t>Prince Rudolf</t>
  </si>
  <si>
    <t>Prince Spark</t>
  </si>
  <si>
    <t>Princess Anna of Arendelle</t>
  </si>
  <si>
    <t>Princess Bubblegum</t>
  </si>
  <si>
    <t>Pugsley Addams</t>
  </si>
  <si>
    <t>Qi'ra</t>
  </si>
  <si>
    <t>Quarren</t>
  </si>
  <si>
    <t>Queen (Twelve Months 1980)</t>
  </si>
  <si>
    <t>Queen Elsa of Arendelle</t>
  </si>
  <si>
    <t>Queen Grimhilde</t>
  </si>
  <si>
    <t>Queen Narissa</t>
  </si>
  <si>
    <t>Queen of Hearts</t>
  </si>
  <si>
    <t>Queen Poppy</t>
  </si>
  <si>
    <t>Queen Vania</t>
  </si>
  <si>
    <t>Qui-Gon Jinn</t>
  </si>
  <si>
    <t>Quick Draw McGraw</t>
  </si>
  <si>
    <t>Quint</t>
  </si>
  <si>
    <t>R0-GR</t>
  </si>
  <si>
    <t>R2-D2</t>
  </si>
  <si>
    <t>R3-S6</t>
  </si>
  <si>
    <t>Rabbits (Elmo's World)</t>
  </si>
  <si>
    <t>Raccoon (Appuseries)</t>
  </si>
  <si>
    <t>Raccoon (Franklin)</t>
  </si>
  <si>
    <t>Raccoon (Nature Cat)</t>
  </si>
  <si>
    <t>Raccoon (SimAnimals)</t>
  </si>
  <si>
    <t>Rachel Wilson</t>
  </si>
  <si>
    <t>Rafiki</t>
  </si>
  <si>
    <t>Ragtag Kids</t>
  </si>
  <si>
    <t>Rainbow Quartz</t>
  </si>
  <si>
    <t>Rainbow Quartz 2.0</t>
  </si>
  <si>
    <t>Raindrop</t>
  </si>
  <si>
    <t>Raj (Total Drama)</t>
  </si>
  <si>
    <t>Rallo Tubbs</t>
  </si>
  <si>
    <t>Ralph (Fantasia 2000)</t>
  </si>
  <si>
    <t>Ralph (We Bare Bears)</t>
  </si>
  <si>
    <t>Ralph K. Merlin Jr.</t>
  </si>
  <si>
    <t>Ramm</t>
  </si>
  <si>
    <t>Ramone</t>
  </si>
  <si>
    <t>Ramone (Garfield)</t>
  </si>
  <si>
    <t>Randall Boggs</t>
  </si>
  <si>
    <t>Randy</t>
  </si>
  <si>
    <t>Randy (Cars)</t>
  </si>
  <si>
    <t>Ranger Martinez</t>
  </si>
  <si>
    <t>Ranger Rocky</t>
  </si>
  <si>
    <t>Ranger Tabes</t>
  </si>
  <si>
    <t>Ranger Tom</t>
  </si>
  <si>
    <t>Ranger Zhao</t>
  </si>
  <si>
    <t>Raoul (Garfield)</t>
  </si>
  <si>
    <t>Raoul (Transformers G1)</t>
  </si>
  <si>
    <t>Rapunzel (Disney)</t>
  </si>
  <si>
    <t>Rapunzel (Super Why!)</t>
  </si>
  <si>
    <t>Rarity</t>
  </si>
  <si>
    <t>Rasputin (Anastasia)</t>
  </si>
  <si>
    <t>Ratchet</t>
  </si>
  <si>
    <t>Raven (Growing Up Creepie)</t>
  </si>
  <si>
    <t>Raven (Teen Titans Go!)</t>
  </si>
  <si>
    <t>Ray Stantz (The Real Ghostbusters)</t>
  </si>
  <si>
    <t>Rayman</t>
  </si>
  <si>
    <t>Razor V. Doom</t>
  </si>
  <si>
    <t>Reaper</t>
  </si>
  <si>
    <t>Rebecca Turnman</t>
  </si>
  <si>
    <t>Red (Angry Birds)</t>
  </si>
  <si>
    <t>Red (Cars)</t>
  </si>
  <si>
    <t>Red Fiery Flame</t>
  </si>
  <si>
    <t>Red Hot Riding Hood</t>
  </si>
  <si>
    <t>Red McArthur</t>
  </si>
  <si>
    <t>Red Rooster (Elmo's World)</t>
  </si>
  <si>
    <t>Redbird</t>
  </si>
  <si>
    <t>Redbon (Rebonbon)</t>
  </si>
  <si>
    <t>Reg</t>
  </si>
  <si>
    <t>Reggie (Lady and the Tramp 2)</t>
  </si>
  <si>
    <t>Regigigas</t>
  </si>
  <si>
    <t>Regina Rich</t>
  </si>
  <si>
    <t>Reksio</t>
  </si>
  <si>
    <t>Remy Remington</t>
  </si>
  <si>
    <t>Reuben</t>
  </si>
  <si>
    <t>Rev Runner</t>
  </si>
  <si>
    <t>Rex (Rex the Runt)</t>
  </si>
  <si>
    <t>Rex (We're Back!)</t>
  </si>
  <si>
    <t>Rexford</t>
  </si>
  <si>
    <t>Rhodonite</t>
  </si>
  <si>
    <t>Ribbit</t>
  </si>
  <si>
    <t>Ricardo (We Baby Bears)</t>
  </si>
  <si>
    <t>Richard (Unikitty!)</t>
  </si>
  <si>
    <t>Richard Watterson</t>
  </si>
  <si>
    <t>Rick Sanchez</t>
  </si>
  <si>
    <t>Rickles</t>
  </si>
  <si>
    <t>Ricky (My Friendly Neighborhood)</t>
  </si>
  <si>
    <t>Ricochet Rabbit</t>
  </si>
  <si>
    <t>Riff Tamson</t>
  </si>
  <si>
    <t>Riley Freeman</t>
  </si>
  <si>
    <t>Ringo Rango</t>
  </si>
  <si>
    <t>Rintoo</t>
  </si>
  <si>
    <t>Rip Runner</t>
  </si>
  <si>
    <t>Ripjaws</t>
  </si>
  <si>
    <t>Ripper (Total Drama)</t>
  </si>
  <si>
    <t>Rishi</t>
  </si>
  <si>
    <t>RJ (Over the Hedge)</t>
  </si>
  <si>
    <t>Roaar</t>
  </si>
  <si>
    <t>Roary the Racing Car</t>
  </si>
  <si>
    <t>Rob Simmons</t>
  </si>
  <si>
    <t>Rob the Robot</t>
  </si>
  <si>
    <t>Robert (Dan Danger)</t>
  </si>
  <si>
    <t>Robert (The Lion, The Witch And The Wardrobe)</t>
  </si>
  <si>
    <t>Robin</t>
  </si>
  <si>
    <t>Robin (Teen Titans)</t>
  </si>
  <si>
    <t>Robin Williams Lost Boy</t>
  </si>
  <si>
    <t>Robo-bliterator</t>
  </si>
  <si>
    <t>Robot</t>
  </si>
  <si>
    <t>Robot (Debbie and Friends)</t>
  </si>
  <si>
    <t>Robot Jones</t>
  </si>
  <si>
    <t>Rock (Total Drama)</t>
  </si>
  <si>
    <t>Rocket (Elmo's World)</t>
  </si>
  <si>
    <t>Rocket Raccoon</t>
  </si>
  <si>
    <t>Rocko (The Pebble and the Penguin)</t>
  </si>
  <si>
    <t>Rocko the Wallaby</t>
  </si>
  <si>
    <t>Rodians</t>
  </si>
  <si>
    <t>Rodney (Total Drama)</t>
  </si>
  <si>
    <t>Rodney J. Squirrel</t>
  </si>
  <si>
    <t>Rodrick Heffley</t>
  </si>
  <si>
    <t>Roger (American Dad!)</t>
  </si>
  <si>
    <t>Roger (Cars)</t>
  </si>
  <si>
    <t>Roger Doofenshmirtz</t>
  </si>
  <si>
    <t>Roland Durand</t>
  </si>
  <si>
    <t>Roland Jackson</t>
  </si>
  <si>
    <t>Ronaldo Fryman</t>
  </si>
  <si>
    <t>Roobarb (Roobarb and Custard)</t>
  </si>
  <si>
    <t>Rook Blonko</t>
  </si>
  <si>
    <t>Rook Kast</t>
  </si>
  <si>
    <t>Rooster (AppuSeries)</t>
  </si>
  <si>
    <t>Rooster (Bubble Guppies)</t>
  </si>
  <si>
    <t>Rooster (HooplaKidz)</t>
  </si>
  <si>
    <t>Rooster (Super Simple Songs: Old Macdonald had a Farm)</t>
  </si>
  <si>
    <t>Roron Corobb</t>
  </si>
  <si>
    <t>Roscoe</t>
  </si>
  <si>
    <t>Rose Quartz</t>
  </si>
  <si>
    <t>Roseluck</t>
  </si>
  <si>
    <t>Roshan (Ice Age)</t>
  </si>
  <si>
    <t>Rosie (Caillou)</t>
  </si>
  <si>
    <t>Rosie (Masha and the Bear)</t>
  </si>
  <si>
    <t>Rosie Redd</t>
  </si>
  <si>
    <t>Rosie's Tic Tic Bird</t>
  </si>
  <si>
    <t>Rotten Cupcake</t>
  </si>
  <si>
    <t>Rowdyruff Boys</t>
  </si>
  <si>
    <t>Roxanne Ritchi</t>
  </si>
  <si>
    <t>Royal Athletes</t>
  </si>
  <si>
    <t>Ruby (Fusion)</t>
  </si>
  <si>
    <t>Ruby (Steven Universe)</t>
  </si>
  <si>
    <t>Ruby Gloom</t>
  </si>
  <si>
    <t>Ruby Squad</t>
  </si>
  <si>
    <t>Ruby Studebaker</t>
  </si>
  <si>
    <t>Ruby-Doo</t>
  </si>
  <si>
    <t>Ruff the Lizard</t>
  </si>
  <si>
    <t>Rukh</t>
  </si>
  <si>
    <t>Runmo</t>
  </si>
  <si>
    <t>Rusev (Scooby-Doo! and WWE: Curse of the Speed Demon)</t>
  </si>
  <si>
    <t>Russell (Bunnicula)</t>
  </si>
  <si>
    <t>Russell (Happy Tree Friends)</t>
  </si>
  <si>
    <t>Rutile Twins</t>
  </si>
  <si>
    <t>Ryan (Total Drama)</t>
  </si>
  <si>
    <t>Saanvi Patel</t>
  </si>
  <si>
    <t>Saberhorn</t>
  </si>
  <si>
    <t>Sabine Wren</t>
  </si>
  <si>
    <t>Sabrina Spellman (animated series)</t>
  </si>
  <si>
    <t>Sadie (Talespin)</t>
  </si>
  <si>
    <t>Sadie (Total Drama)</t>
  </si>
  <si>
    <t>Sadie Miller</t>
  </si>
  <si>
    <t>Sadness (Star Wars)</t>
  </si>
  <si>
    <t>Sagan Hawking</t>
  </si>
  <si>
    <t>Sally (Fantasia 2000)</t>
  </si>
  <si>
    <t>Sally (Foster's Home for Imaginary Friends)</t>
  </si>
  <si>
    <t>Sally Brown</t>
  </si>
  <si>
    <t>Sally Carrera</t>
  </si>
  <si>
    <t>Sally Linda</t>
  </si>
  <si>
    <t>Sally Skunk</t>
  </si>
  <si>
    <t>Sally Syrup</t>
  </si>
  <si>
    <t>Sally Turner</t>
  </si>
  <si>
    <t>Saloom</t>
  </si>
  <si>
    <t>Sam (Boo Boo and the Man)</t>
  </si>
  <si>
    <t>Sam (Boyster)</t>
  </si>
  <si>
    <t>Sam (Sam &amp; Max)</t>
  </si>
  <si>
    <t>Sam (Total Drama)</t>
  </si>
  <si>
    <t>Sam Adams</t>
  </si>
  <si>
    <t>Sam Manson</t>
  </si>
  <si>
    <t>Sam Sandwich</t>
  </si>
  <si>
    <t>Sam Simpson</t>
  </si>
  <si>
    <t>Sam Spider Spade</t>
  </si>
  <si>
    <t>Sam Star</t>
  </si>
  <si>
    <t>Samantha (We Bare Bears)</t>
  </si>
  <si>
    <t>Samantha Evelyn Cook</t>
  </si>
  <si>
    <t>Samey</t>
  </si>
  <si>
    <t>Sammy Bagel, Jr.</t>
  </si>
  <si>
    <t>Samurai Jack</t>
  </si>
  <si>
    <t>San Hill</t>
  </si>
  <si>
    <t>Sanders</t>
  </si>
  <si>
    <t>Sandy Cheeks</t>
  </si>
  <si>
    <t>Santa Claus (Appuseries)</t>
  </si>
  <si>
    <t>Santa Claus (Shimmer and Shine)</t>
  </si>
  <si>
    <t>Santa Claus (Super Santa Kicker)</t>
  </si>
  <si>
    <t>Santa Claus (The Learning Station)</t>
  </si>
  <si>
    <t>Sapphire (Steven Universe)</t>
  </si>
  <si>
    <t>Sapphire Shores</t>
  </si>
  <si>
    <t>Sara Murphy</t>
  </si>
  <si>
    <t>Sarah (Ed, Edd n Eddy)</t>
  </si>
  <si>
    <t>Sarah G. Lato</t>
  </si>
  <si>
    <t>Sardonyx</t>
  </si>
  <si>
    <t>Sarge (Cars)</t>
  </si>
  <si>
    <t>Sasha (Bratz)</t>
  </si>
  <si>
    <t>Sasha Waybright</t>
  </si>
  <si>
    <t>Sass</t>
  </si>
  <si>
    <t>Sassette Smurfling</t>
  </si>
  <si>
    <t>Satine Kryze</t>
  </si>
  <si>
    <t>Sauria</t>
  </si>
  <si>
    <t>Savage Opress</t>
  </si>
  <si>
    <t>Saw Gerrera</t>
  </si>
  <si>
    <t>Scamper</t>
  </si>
  <si>
    <t>Scar Snout</t>
  </si>
  <si>
    <t>Scarlet Overkill</t>
  </si>
  <si>
    <t>Scavengers (Next Avengers: Heroes of Tomorrow)</t>
  </si>
  <si>
    <t>Schnitzel</t>
  </si>
  <si>
    <t>Science Cat</t>
  </si>
  <si>
    <t>Scooby-Dee</t>
  </si>
  <si>
    <t>Scooby-Dum</t>
  </si>
  <si>
    <t>Scootch Raccoon</t>
  </si>
  <si>
    <t>Scorch (Star Wars)</t>
  </si>
  <si>
    <t>Scorm</t>
  </si>
  <si>
    <t>Scorpion (Fievel Goes West)</t>
  </si>
  <si>
    <t>Scorpion (Kung Fu Panda)</t>
  </si>
  <si>
    <t>Scorpion Soldiers</t>
  </si>
  <si>
    <t>Scott (Total Drama)</t>
  </si>
  <si>
    <t>Scott Dingleman</t>
  </si>
  <si>
    <t>Scout (Elmo's World)</t>
  </si>
  <si>
    <t>Scrappy-Doo</t>
  </si>
  <si>
    <t>Scrat</t>
  </si>
  <si>
    <t>Screwy Squirrel</t>
  </si>
  <si>
    <t>Scrooge McDuck</t>
  </si>
  <si>
    <t>Scruff (dog)</t>
  </si>
  <si>
    <t>Scutter</t>
  </si>
  <si>
    <t>Scuzzo and Fuzzo</t>
  </si>
  <si>
    <t>Scythe (The Amazing World of Gumball)</t>
  </si>
  <si>
    <t>Seagull (Bailey's Book House)</t>
  </si>
  <si>
    <t>Seal (We Bare Bears)</t>
  </si>
  <si>
    <t>Seamus the Stork</t>
  </si>
  <si>
    <t>Sebastian (Disney)</t>
  </si>
  <si>
    <t>SECUR-T</t>
  </si>
  <si>
    <t>Sedusa</t>
  </si>
  <si>
    <t>Selma Bouvier</t>
  </si>
  <si>
    <t>Serena (6teen)</t>
  </si>
  <si>
    <t>Serena (MasterGiovanniN)</t>
  </si>
  <si>
    <t>Serenity</t>
  </si>
  <si>
    <t>Sergeant Calhoun</t>
  </si>
  <si>
    <t>Sergeant Hatred</t>
  </si>
  <si>
    <t>Seventh Sister</t>
  </si>
  <si>
    <t>Seymour Cheese</t>
  </si>
  <si>
    <t>Shadow Elephant</t>
  </si>
  <si>
    <t>Shadowy Figure</t>
  </si>
  <si>
    <t>Shank</t>
  </si>
  <si>
    <t>Shao Yen</t>
  </si>
  <si>
    <t>Sharko (Zig &amp; Sharko)</t>
  </si>
  <si>
    <t>Sharky</t>
  </si>
  <si>
    <t>Sharon Sharalike</t>
  </si>
  <si>
    <t>Sharptooth</t>
  </si>
  <si>
    <t>Shauna Chalmers</t>
  </si>
  <si>
    <t>She-Ra</t>
  </si>
  <si>
    <t>Sheen Estevez</t>
  </si>
  <si>
    <t>Sheep</t>
  </si>
  <si>
    <t>Sheep (Between The Lions)</t>
  </si>
  <si>
    <t>Sheep (Braintofu)</t>
  </si>
  <si>
    <t>Sheep (Bun &amp; Bunee)</t>
  </si>
  <si>
    <t>Sheep (Luke &amp; Mary)</t>
  </si>
  <si>
    <t>Sheep (Luke And Lily)</t>
  </si>
  <si>
    <t>Sheep (Sheep in the Big City)</t>
  </si>
  <si>
    <t>Shego</t>
  </si>
  <si>
    <t>Sheldon J. Plankton</t>
  </si>
  <si>
    <t>Shelly Harrison</t>
  </si>
  <si>
    <t>Shenzi</t>
  </si>
  <si>
    <t>Shep Hazard</t>
  </si>
  <si>
    <t>Sheriff (Cars)</t>
  </si>
  <si>
    <t>Sheriff Bill</t>
  </si>
  <si>
    <t>Sherri Charades</t>
  </si>
  <si>
    <t>Shimmer</t>
  </si>
  <si>
    <t>Shine (Shimmer and Shine)</t>
  </si>
  <si>
    <t>Shira</t>
  </si>
  <si>
    <t>Shmorby</t>
  </si>
  <si>
    <t>Shocksquatch</t>
  </si>
  <si>
    <t>Shy Rose Quartz</t>
  </si>
  <si>
    <t>Sid (Ice Age)</t>
  </si>
  <si>
    <t>Sid (Sid the Science Kid)</t>
  </si>
  <si>
    <t>Sideshow Mel</t>
  </si>
  <si>
    <t>Sidetable Drawer</t>
  </si>
  <si>
    <t>Sierra (Total Drama)</t>
  </si>
  <si>
    <t>Sigmund</t>
  </si>
  <si>
    <t>Silkwing</t>
  </si>
  <si>
    <t>Silver Bear</t>
  </si>
  <si>
    <t>Silver Spoon</t>
  </si>
  <si>
    <t>Simon Fieldmouse</t>
  </si>
  <si>
    <t>Simon Tucker</t>
  </si>
  <si>
    <t>Simple Simon</t>
  </si>
  <si>
    <t>Sir Fangar</t>
  </si>
  <si>
    <t>Sir Topham Hatt</t>
  </si>
  <si>
    <t>Sirica</t>
  </si>
  <si>
    <t>Sixth Avenue Friendlies</t>
  </si>
  <si>
    <t>Sixth Avenue Meanies</t>
  </si>
  <si>
    <t>Skeeter</t>
  </si>
  <si>
    <t>Skeeter McArthur</t>
  </si>
  <si>
    <t>Skeletor</t>
  </si>
  <si>
    <t>Skinny Jasper</t>
  </si>
  <si>
    <t>Skipper Riley</t>
  </si>
  <si>
    <t>Skips</t>
  </si>
  <si>
    <t>Skitter</t>
  </si>
  <si>
    <t>Skoodge</t>
  </si>
  <si>
    <t>Skull Boy</t>
  </si>
  <si>
    <t>Sky (Total Drama)</t>
  </si>
  <si>
    <t>Skywarp (Cyberverse)</t>
  </si>
  <si>
    <t>Slade (Teen Titans Go! to the Movies)</t>
  </si>
  <si>
    <t>Slamm-Oh</t>
  </si>
  <si>
    <t>Slappy Squirrel</t>
  </si>
  <si>
    <t>Slaughter Hen</t>
  </si>
  <si>
    <t>Sleepy (The 7D)</t>
  </si>
  <si>
    <t>Sleepy Bird (Pocoyo)</t>
  </si>
  <si>
    <t>Slice</t>
  </si>
  <si>
    <t>Slick (Star Wars)</t>
  </si>
  <si>
    <t>Slime Princess</t>
  </si>
  <si>
    <t>Slinky Dog</t>
  </si>
  <si>
    <t>Sloppy Moe</t>
  </si>
  <si>
    <t>Slushi</t>
  </si>
  <si>
    <t>Smack</t>
  </si>
  <si>
    <t>SMG4</t>
  </si>
  <si>
    <t>Smidge</t>
  </si>
  <si>
    <t>Smokescreen (Prime)</t>
  </si>
  <si>
    <t>Smoky Quartz</t>
  </si>
  <si>
    <t>SmurfBlossom</t>
  </si>
  <si>
    <t>Smurfette</t>
  </si>
  <si>
    <t>SmurfStorm</t>
  </si>
  <si>
    <t>Snack-Stealing Squirrel</t>
  </si>
  <si>
    <t>Snake (We Bare Bears)</t>
  </si>
  <si>
    <t>Snap, Crackle, &amp; Pop</t>
  </si>
  <si>
    <t>Snare-oh</t>
  </si>
  <si>
    <t>Sneak</t>
  </si>
  <si>
    <t>Sniff</t>
  </si>
  <si>
    <t>Sniffles</t>
  </si>
  <si>
    <t>Snoopy</t>
  </si>
  <si>
    <t>Tabaluga</t>
  </si>
  <si>
    <t>Taco the Toucan</t>
  </si>
  <si>
    <t>Tacodile Supreme</t>
  </si>
  <si>
    <t>Taffy</t>
  </si>
  <si>
    <t>Taffyta Muttonfudge</t>
  </si>
  <si>
    <t>Talon</t>
  </si>
  <si>
    <t>Tammy (Total Drama)</t>
  </si>
  <si>
    <t>Tammy Guetermann</t>
  </si>
  <si>
    <t>Tammy Jane</t>
  </si>
  <si>
    <t>Tammy Larsen</t>
  </si>
  <si>
    <t>Tank (We Bare Bears)</t>
  </si>
  <si>
    <t>Tanya Malachite</t>
  </si>
  <si>
    <t>Taotie</t>
  </si>
  <si>
    <t>Tasmanian She-Devil</t>
  </si>
  <si>
    <t>Tata</t>
  </si>
  <si>
    <t>Tattered Man (This Is the House That Jack Built)</t>
  </si>
  <si>
    <t>Tawni Ames</t>
  </si>
  <si>
    <t>Taylor (Total Drama)</t>
  </si>
  <si>
    <t>Taylor Swift (Family Guy)</t>
  </si>
  <si>
    <t>Tech</t>
  </si>
  <si>
    <t>Tecna</t>
  </si>
  <si>
    <t>Teddi Bear</t>
  </si>
  <si>
    <t>Teddy (Bob's Burgers)</t>
  </si>
  <si>
    <t>Tee Watt Kaa</t>
  </si>
  <si>
    <t>Teeth (Chowder)</t>
  </si>
  <si>
    <t>Tekirai</t>
  </si>
  <si>
    <t>Temi's Father</t>
  </si>
  <si>
    <t>Tengu Shredder</t>
  </si>
  <si>
    <t>Teppan Yaki Chef</t>
  </si>
  <si>
    <t>Terence</t>
  </si>
  <si>
    <t>Teresa Taco</t>
  </si>
  <si>
    <t>Terraspin</t>
  </si>
  <si>
    <t>Terrence</t>
  </si>
  <si>
    <t>TF-1726</t>
  </si>
  <si>
    <t>Thaddeus Griffin</t>
  </si>
  <si>
    <t>The Addams Family</t>
  </si>
  <si>
    <t>The Alchemist</t>
  </si>
  <si>
    <t>The Applebees</t>
  </si>
  <si>
    <t>The Bear</t>
  </si>
  <si>
    <t>The Bears</t>
  </si>
  <si>
    <t>The Bendu</t>
  </si>
  <si>
    <t>The Big D</t>
  </si>
  <si>
    <t>The Boot Crew</t>
  </si>
  <si>
    <t>The Box</t>
  </si>
  <si>
    <t>The Cave's Voice</t>
  </si>
  <si>
    <t>The Cluster</t>
  </si>
  <si>
    <t>The Conductor (Infinity Train)</t>
  </si>
  <si>
    <t>The Duck</t>
  </si>
  <si>
    <t>The Fish (KidsTV123)</t>
  </si>
  <si>
    <t>The Fish (The Little Mermaid)</t>
  </si>
  <si>
    <t>The Fishettes</t>
  </si>
  <si>
    <t>The Girl Who Lives in the Moon</t>
  </si>
  <si>
    <t>The Girls</t>
  </si>
  <si>
    <t>The Grand Inquisitor</t>
  </si>
  <si>
    <t>The Great Gazoo</t>
  </si>
  <si>
    <t>The Hunter</t>
  </si>
  <si>
    <t>The Iron Giant</t>
  </si>
  <si>
    <t>The Ivy Rangers</t>
  </si>
  <si>
    <t>The King (Cars)</t>
  </si>
  <si>
    <t>The King (Cinderella)</t>
  </si>
  <si>
    <t>The Lecture Lady</t>
  </si>
  <si>
    <t>The Letter A</t>
  </si>
  <si>
    <t>The Letter B</t>
  </si>
  <si>
    <t>The Lettermen</t>
  </si>
  <si>
    <t>The Lizard (Ultimate Spider-Man)</t>
  </si>
  <si>
    <t>The Lorax</t>
  </si>
  <si>
    <t>The Lorax (2012)</t>
  </si>
  <si>
    <t>The Magic School Bus</t>
  </si>
  <si>
    <t>The Mailman</t>
  </si>
  <si>
    <t>The Mayor of Townsville</t>
  </si>
  <si>
    <t>The Mouth</t>
  </si>
  <si>
    <t>The Music Meister</t>
  </si>
  <si>
    <t>The Number 8</t>
  </si>
  <si>
    <t>The Nut Shack Salesman</t>
  </si>
  <si>
    <t>The Once-Ler</t>
  </si>
  <si>
    <t>The Once-Ler (2012)</t>
  </si>
  <si>
    <t>The Park Crook</t>
  </si>
  <si>
    <t>The Peddler</t>
  </si>
  <si>
    <t>The Pink Panther</t>
  </si>
  <si>
    <t>The Poppy Rangers</t>
  </si>
  <si>
    <t>The Princess (Rugrats in Paris the Movie)</t>
  </si>
  <si>
    <t>The Pupa</t>
  </si>
  <si>
    <t>The Retouchables</t>
  </si>
  <si>
    <t>The Sheriff</t>
  </si>
  <si>
    <t>The Small Potatoes</t>
  </si>
  <si>
    <t>The Sneetches</t>
  </si>
  <si>
    <t>The Snip Snip Bird</t>
  </si>
  <si>
    <t>The Stewardess</t>
  </si>
  <si>
    <t>The Stray Dogs</t>
  </si>
  <si>
    <t>The Sultan</t>
  </si>
  <si>
    <t>The Tic Tic Bird</t>
  </si>
  <si>
    <t>The Tooth Fairy (Super Why!)</t>
  </si>
  <si>
    <t>The Witch (A Bunch of Munsch)</t>
  </si>
  <si>
    <t>The Wolf Pack</t>
  </si>
  <si>
    <t>The Worst</t>
  </si>
  <si>
    <t>The Zillo Beast</t>
  </si>
  <si>
    <t>Theater Manager</t>
  </si>
  <si>
    <t>Thing</t>
  </si>
  <si>
    <t>Thirteen</t>
  </si>
  <si>
    <t>Thomas (Pocahontas)</t>
  </si>
  <si>
    <t>Thomas Edison</t>
  </si>
  <si>
    <t>Thomas, Sharon, Lewis and Jamie the Puffins</t>
  </si>
  <si>
    <t>Thomasina (Tom and Jerry)</t>
  </si>
  <si>
    <t>Thor Odinson (Marvel Cinematic Universe)</t>
  </si>
  <si>
    <t>Three Blind Mice (Muffin Songs)</t>
  </si>
  <si>
    <t>Thunderbolt (101 Dalmatians)</t>
  </si>
  <si>
    <t>Thunderlane</t>
  </si>
  <si>
    <t>Tick-Tock the Crocodile</t>
  </si>
  <si>
    <t>Ticket Receptionist</t>
  </si>
  <si>
    <t>Tiger Claw</t>
  </si>
  <si>
    <t>Tiger Lily</t>
  </si>
  <si>
    <t>Tiger Scout Troop 401</t>
  </si>
  <si>
    <t>Tigress</t>
  </si>
  <si>
    <t>Tika</t>
  </si>
  <si>
    <t>Tikki</t>
  </si>
  <si>
    <t>Tilly Green</t>
  </si>
  <si>
    <t>Tim (Tom and Jerry)</t>
  </si>
  <si>
    <t>Tim Scam</t>
  </si>
  <si>
    <t>Time Travelling Tina</t>
  </si>
  <si>
    <t>Timmy and Tommy Tibble</t>
  </si>
  <si>
    <t>Timmy Turner</t>
  </si>
  <si>
    <t>Tin Top</t>
  </si>
  <si>
    <t>Tina Fran</t>
  </si>
  <si>
    <t>Tina Rex</t>
  </si>
  <si>
    <t>Tinker</t>
  </si>
  <si>
    <t>Tinker Bell (Bear in the Big Blue House)</t>
  </si>
  <si>
    <t>Tinkerbell (Elmo's World)</t>
  </si>
  <si>
    <t>Tinny</t>
  </si>
  <si>
    <t>Tiny Floating Whale</t>
  </si>
  <si>
    <t>TJ-912</t>
  </si>
  <si>
    <t>Tobias Wilson</t>
  </si>
  <si>
    <t>Toby (Loco Nuts)</t>
  </si>
  <si>
    <t>Todd (Cars)</t>
  </si>
  <si>
    <t>Todd Eagle</t>
  </si>
  <si>
    <t>Todd Ford</t>
  </si>
  <si>
    <t>Todd SquarePants</t>
  </si>
  <si>
    <t>Toepick</t>
  </si>
  <si>
    <t>Toffee</t>
  </si>
  <si>
    <t>Tokka and Rahzar</t>
  </si>
  <si>
    <t>Tom (My Clique)</t>
  </si>
  <si>
    <t>Tom (Peep and the Big Wide World)</t>
  </si>
  <si>
    <t>Tom (Tom and Jerry)</t>
  </si>
  <si>
    <t>Tom (Total Drama)</t>
  </si>
  <si>
    <t>Ugandan Knuckles</t>
  </si>
  <si>
    <t>Ugly Duckling Brother (Super Why)</t>
  </si>
  <si>
    <t>Ugly Failures</t>
  </si>
  <si>
    <t>Ultimate Spider-Man (Spider-Verse trilogy)</t>
  </si>
  <si>
    <t>Uncle Grandpa</t>
  </si>
  <si>
    <t>Uncle Mario</t>
  </si>
  <si>
    <t>Uncle Max</t>
  </si>
  <si>
    <t>Uncle Orange</t>
  </si>
  <si>
    <t>Uncle Pockets</t>
  </si>
  <si>
    <t>Uncle Steve</t>
  </si>
  <si>
    <t>Unica</t>
  </si>
  <si>
    <t>Unikitty</t>
  </si>
  <si>
    <t>Unnamed Big City Greens Wholesome Foods Worker</t>
  </si>
  <si>
    <t>Upchuck</t>
  </si>
  <si>
    <t>Upgrade</t>
  </si>
  <si>
    <t>Upton Julius</t>
  </si>
  <si>
    <t>Ursa (Avatar: The Last Airbender)</t>
  </si>
  <si>
    <t>Ursa Major</t>
  </si>
  <si>
    <t>Ursa Wren</t>
  </si>
  <si>
    <t>Utrom Shredder</t>
  </si>
  <si>
    <t>Vampire King</t>
  </si>
  <si>
    <t>Vampirina Hauntley</t>
  </si>
  <si>
    <t>Van (Cars)</t>
  </si>
  <si>
    <t>Van shopkeeper</t>
  </si>
  <si>
    <t>Vanellope von Schweetz</t>
  </si>
  <si>
    <t>Vanessa (The Little Mermaid)</t>
  </si>
  <si>
    <t>Vanessa Doofenshmirtz</t>
  </si>
  <si>
    <t>Vaporeon</t>
  </si>
  <si>
    <t>Vardy</t>
  </si>
  <si>
    <t>Vasquez</t>
  </si>
  <si>
    <t>Vendetta</t>
  </si>
  <si>
    <t>Venomous Drool</t>
  </si>
  <si>
    <t>Vexus</t>
  </si>
  <si>
    <t>Victor the Goat</t>
  </si>
  <si>
    <t>Vidalia</t>
  </si>
  <si>
    <t>Vignette Valencia</t>
  </si>
  <si>
    <t>Villainous Vultures</t>
  </si>
  <si>
    <t>Vinnie Dakota (Milo Murphy's Law)</t>
  </si>
  <si>
    <t>Vinny Griffin</t>
  </si>
  <si>
    <t>Violet Harper (Young Justice)</t>
  </si>
  <si>
    <t>Vito Cappelletti</t>
  </si>
  <si>
    <t>Vix the Fox</t>
  </si>
  <si>
    <t>Vixey</t>
  </si>
  <si>
    <t>Vlad Masters/Plasmius</t>
  </si>
  <si>
    <t>Volcano Sauce Drop</t>
  </si>
  <si>
    <t>Voolvif Monn</t>
  </si>
  <si>
    <t>WAC-47</t>
  </si>
  <si>
    <t>Walkatrout</t>
  </si>
  <si>
    <t>Walking Chicken</t>
  </si>
  <si>
    <t>Wall</t>
  </si>
  <si>
    <t>Wallabee Beetles</t>
  </si>
  <si>
    <t>Wallace (We Bare Bears)</t>
  </si>
  <si>
    <t>Wallace Eastman</t>
  </si>
  <si>
    <t>Wally (We Baby Bears)</t>
  </si>
  <si>
    <t>Wally and Carl</t>
  </si>
  <si>
    <t>Walt (The Loud House)</t>
  </si>
  <si>
    <t>Wanda (Fairly OddParents)</t>
  </si>
  <si>
    <t>Wanda MacPherson</t>
  </si>
  <si>
    <t>Wanda Raccoon</t>
  </si>
  <si>
    <t>Wander</t>
  </si>
  <si>
    <t>Wanderer</t>
  </si>
  <si>
    <t>Warden Tiny Smalls</t>
  </si>
  <si>
    <t>Warlarva</t>
  </si>
  <si>
    <t>Warren (We Bare Bears)</t>
  </si>
  <si>
    <t>Wasabi (Big Hero 6)</t>
  </si>
  <si>
    <t>Wasps</t>
  </si>
  <si>
    <t>Wat Tambor</t>
  </si>
  <si>
    <t>Water Hazard</t>
  </si>
  <si>
    <t>Watermelon Tourmaline</t>
  </si>
  <si>
    <t>Way Big</t>
  </si>
  <si>
    <t>Wayne (Total Drama)</t>
  </si>
  <si>
    <t>Wayne Cramp</t>
  </si>
  <si>
    <t>Wayzz</t>
  </si>
  <si>
    <t>Wedge Antilles</t>
  </si>
  <si>
    <t>Wednesday Addams</t>
  </si>
  <si>
    <t>Wee Willie Winkie</t>
  </si>
  <si>
    <t>Weimin</t>
  </si>
  <si>
    <t>Wendy Corduroy</t>
  </si>
  <si>
    <t>Wendy Thompson</t>
  </si>
  <si>
    <t>Wesley</t>
  </si>
  <si>
    <t>Whale (Elmo's World)</t>
  </si>
  <si>
    <t>Whale (Peg + Cat)</t>
  </si>
  <si>
    <t>Whale (The Little Mermaid)</t>
  </si>
  <si>
    <t>Whampire</t>
  </si>
  <si>
    <t>Wheelie (Wheelie and the Chopper Bunch)</t>
  </si>
  <si>
    <t>Wheezy</t>
  </si>
  <si>
    <t>Whippy</t>
  </si>
  <si>
    <t>Whirly Squirrels</t>
  </si>
  <si>
    <t>Whiskers (Elmo's World)</t>
  </si>
  <si>
    <t>Whiskers Lion’s Roar</t>
  </si>
  <si>
    <t>White Cat (Bibitsku)</t>
  </si>
  <si>
    <t>White Diamond</t>
  </si>
  <si>
    <t>White Hen (The Learning Station)</t>
  </si>
  <si>
    <t>Whizzer</t>
  </si>
  <si>
    <t>Whoopee Cushner</t>
  </si>
  <si>
    <t>Wicket Wystri Warrick</t>
  </si>
  <si>
    <t>Wiggins</t>
  </si>
  <si>
    <t>Wild Knuckles</t>
  </si>
  <si>
    <t>Wildmutt</t>
  </si>
  <si>
    <t>Wildvine</t>
  </si>
  <si>
    <t>William (The Amazing World of Gumball)</t>
  </si>
  <si>
    <t>William Carson</t>
  </si>
  <si>
    <t>Willow Park</t>
  </si>
  <si>
    <t>Willow Song</t>
  </si>
  <si>
    <t>Willy the Hillbilly</t>
  </si>
  <si>
    <t>Wilma Flintstone</t>
  </si>
  <si>
    <t>Wilson (Chuggington)</t>
  </si>
  <si>
    <t>Wilt</t>
  </si>
  <si>
    <t>Wingo (Cars)</t>
  </si>
  <si>
    <t>Winguse</t>
  </si>
  <si>
    <t>Winona (My Little Pony)</t>
  </si>
  <si>
    <t>Winston (Feast)</t>
  </si>
  <si>
    <t>Winston Zeddemore (The Real Ghostbusters)</t>
  </si>
  <si>
    <t>Witch (KidsTV123)</t>
  </si>
  <si>
    <t>Wolf (The Magical Mystery Trip Through Little Red's Head)</t>
  </si>
  <si>
    <t>Wolf (We Baby Bears)</t>
  </si>
  <si>
    <t>Wolfgang Amadeus Mozart (Little Amadeus)</t>
  </si>
  <si>
    <t>Wood Pink</t>
  </si>
  <si>
    <t>Woodstock (Peanuts)</t>
  </si>
  <si>
    <t>Woody Johnson</t>
  </si>
  <si>
    <t>Woody Woodpecker</t>
  </si>
  <si>
    <t>Woof (Timbuctoo)</t>
  </si>
  <si>
    <t>WordGirl</t>
  </si>
  <si>
    <t>World</t>
  </si>
  <si>
    <t>Worminis</t>
  </si>
  <si>
    <t>Worriz</t>
  </si>
  <si>
    <t>Wraith Rod</t>
  </si>
  <si>
    <t>Wreck-It Ralph</t>
  </si>
  <si>
    <t>Wrecker</t>
  </si>
  <si>
    <t>Wyatt (We Bare Bears)</t>
  </si>
  <si>
    <t>Wyatt Williams</t>
  </si>
  <si>
    <t>Wyldfyre</t>
  </si>
  <si>
    <t>Xan Adrenalini</t>
  </si>
  <si>
    <t>Xan's Parents</t>
  </si>
  <si>
    <t>Xavier (Craig of the Creek)</t>
  </si>
  <si>
    <t>XLR8</t>
  </si>
  <si>
    <t>Xuppu</t>
  </si>
  <si>
    <t>Y'Gythgba/Mona Lisa (TMNT 2012)</t>
  </si>
  <si>
    <t>Yabba-Doo</t>
  </si>
  <si>
    <t>Yaddle</t>
  </si>
  <si>
    <t>Yana (We Bare Bears)</t>
  </si>
  <si>
    <t>Yasmin (Bratz)</t>
  </si>
  <si>
    <t>Yellow Diamond</t>
  </si>
  <si>
    <t>Yellow Pearl</t>
  </si>
  <si>
    <t>Yellowtail</t>
  </si>
  <si>
    <t>Yesss</t>
  </si>
  <si>
    <t>Yeti (Monsters, Inc.)</t>
  </si>
  <si>
    <t>Yoda</t>
  </si>
  <si>
    <t>Yoda Parseghian</t>
  </si>
  <si>
    <t>Yokoza</t>
  </si>
  <si>
    <t>Young Man Rivers</t>
  </si>
  <si>
    <t>Yuki Yoshida</t>
  </si>
  <si>
    <t>Yumi Yoshimura</t>
  </si>
  <si>
    <t>Yumi Yoshimura (Pilot)</t>
  </si>
  <si>
    <t>Yuri (We Bare Bears)</t>
  </si>
  <si>
    <t>Zach Watterson</t>
  </si>
  <si>
    <t>Zakarov (Bunnicula)</t>
  </si>
  <si>
    <t>Zane (Ninjago)</t>
  </si>
  <si>
    <t>Zangya</t>
  </si>
  <si>
    <t>Zari</t>
  </si>
  <si>
    <t>Zarya Moonwolf</t>
  </si>
  <si>
    <t>Zatanna Zatara (Young Justice)</t>
  </si>
  <si>
    <t>Zawadi</t>
  </si>
  <si>
    <t>Zazu</t>
  </si>
  <si>
    <t>Zebra Jasper</t>
  </si>
  <si>
    <t>Zee (Total Drama)</t>
  </si>
  <si>
    <t>Zeke</t>
  </si>
  <si>
    <t>Zephyr Breeze</t>
  </si>
  <si>
    <t>Zhao</t>
  </si>
  <si>
    <t>Zig (Zig &amp; Sharko)</t>
  </si>
  <si>
    <t>Ziggy</t>
  </si>
  <si>
    <t>Zigzag</t>
  </si>
  <si>
    <t>Ziro the Hutt</t>
  </si>
  <si>
    <t>Ziton Moj</t>
  </si>
  <si>
    <t>Zoboomafoo</t>
  </si>
  <si>
    <t>Zoe (Back to the Outback)</t>
  </si>
  <si>
    <t>Zoe (Topo Gigio)</t>
  </si>
  <si>
    <t>Zoey (Super Wings)</t>
  </si>
  <si>
    <t>Zoey (Total Drama)</t>
  </si>
  <si>
    <t>Zoey Franklin</t>
  </si>
  <si>
    <t>Zokie Sparkleby</t>
  </si>
  <si>
    <t>Zooli</t>
  </si>
  <si>
    <t>Zuko</t>
  </si>
  <si>
    <t>Zuma (PAW Patrol)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</si>
</sst>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C0D0E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545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3" ht="15.75" customHeight="1" x14ac:dyDescent="0.2">
      <c r="A1" s="1" t="s">
        <v>0</v>
      </c>
      <c r="B1" s="2"/>
      <c r="C1" s="3" t="str">
        <f ca="1">IFERROR(__xludf.DUMMYFUNCTION("regexreplace(A1, ""(\s\(.*?\))"",)"),"Aang")</f>
        <v>Aang</v>
      </c>
    </row>
    <row r="2" spans="1:3" ht="15.75" customHeight="1" x14ac:dyDescent="0.2">
      <c r="A2" s="1" t="s">
        <v>1</v>
      </c>
      <c r="B2" s="2"/>
      <c r="C2" s="3" t="str">
        <f ca="1">IFERROR(__xludf.DUMMYFUNCTION("regexreplace(A2, ""(\s\(.*?\))"",)"),"Aang")</f>
        <v>Aang</v>
      </c>
    </row>
    <row r="3" spans="1:3" ht="15.75" customHeight="1" x14ac:dyDescent="0.2">
      <c r="A3" s="1" t="s">
        <v>1</v>
      </c>
      <c r="B3" s="2"/>
      <c r="C3" s="3" t="str">
        <f ca="1">IFERROR(__xludf.DUMMYFUNCTION("regexreplace(A3, ""(\s\(.*?\))"",)"),"Aang")</f>
        <v>Aang</v>
      </c>
    </row>
    <row r="4" spans="1:3" ht="15.75" customHeight="1" x14ac:dyDescent="0.2">
      <c r="A4" s="1" t="s">
        <v>2</v>
      </c>
      <c r="B4" s="2"/>
      <c r="C4" s="3" t="str">
        <f ca="1">IFERROR(__xludf.DUMMYFUNCTION("regexreplace(A4, ""(\s\(.*?\))"",)"),"Aayla Secura")</f>
        <v>Aayla Secura</v>
      </c>
    </row>
    <row r="5" spans="1:3" ht="15.75" customHeight="1" x14ac:dyDescent="0.2">
      <c r="A5" s="1" t="s">
        <v>2</v>
      </c>
      <c r="B5" s="2"/>
      <c r="C5" s="3" t="str">
        <f ca="1">IFERROR(__xludf.DUMMYFUNCTION("regexreplace(A5, ""(\s\(.*?\))"",)"),"Aayla Secura")</f>
        <v>Aayla Secura</v>
      </c>
    </row>
    <row r="6" spans="1:3" ht="15.75" customHeight="1" x14ac:dyDescent="0.2">
      <c r="A6" s="1" t="s">
        <v>3</v>
      </c>
      <c r="B6" s="2"/>
      <c r="C6" s="3" t="str">
        <f ca="1">IFERROR(__xludf.DUMMYFUNCTION("regexreplace(A6, ""(\s\(.*?\))"",)"),"Abboud")</f>
        <v>Abboud</v>
      </c>
    </row>
    <row r="7" spans="1:3" ht="15.75" customHeight="1" x14ac:dyDescent="0.2">
      <c r="A7" s="1" t="s">
        <v>3</v>
      </c>
      <c r="B7" s="2"/>
      <c r="C7" s="3" t="str">
        <f ca="1">IFERROR(__xludf.DUMMYFUNCTION("regexreplace(A7, ""(\s\(.*?\))"",)"),"Abboud")</f>
        <v>Abboud</v>
      </c>
    </row>
    <row r="8" spans="1:3" ht="15.75" customHeight="1" x14ac:dyDescent="0.2">
      <c r="A8" s="1" t="s">
        <v>4</v>
      </c>
      <c r="B8" s="2"/>
      <c r="C8" s="3" t="str">
        <f ca="1">IFERROR(__xludf.DUMMYFUNCTION("regexreplace(A8, ""(\s\(.*?\))"",)"),"Abby")</f>
        <v>Abby</v>
      </c>
    </row>
    <row r="9" spans="1:3" ht="15.75" customHeight="1" x14ac:dyDescent="0.2">
      <c r="A9" s="1" t="s">
        <v>4</v>
      </c>
      <c r="B9" s="2"/>
      <c r="C9" s="3" t="str">
        <f ca="1">IFERROR(__xludf.DUMMYFUNCTION("regexreplace(A9, ""(\s\(.*?\))"",)"),"Abby")</f>
        <v>Abby</v>
      </c>
    </row>
    <row r="10" spans="1:3" ht="15.75" customHeight="1" x14ac:dyDescent="0.2">
      <c r="A10" s="1" t="s">
        <v>5</v>
      </c>
      <c r="B10" s="2"/>
      <c r="C10" s="3" t="str">
        <f ca="1">IFERROR(__xludf.DUMMYFUNCTION("regexreplace(A10, ""(\s\(.*?\))"",)"),"Abby")</f>
        <v>Abby</v>
      </c>
    </row>
    <row r="11" spans="1:3" ht="15.75" customHeight="1" x14ac:dyDescent="0.2">
      <c r="A11" s="1" t="s">
        <v>5</v>
      </c>
      <c r="B11" s="2"/>
      <c r="C11" s="3" t="str">
        <f ca="1">IFERROR(__xludf.DUMMYFUNCTION("regexreplace(A11, ""(\s\(.*?\))"",)"),"Abby")</f>
        <v>Abby</v>
      </c>
    </row>
    <row r="12" spans="1:3" ht="15.75" customHeight="1" x14ac:dyDescent="0.2">
      <c r="A12" s="1" t="s">
        <v>6</v>
      </c>
      <c r="B12" s="2"/>
      <c r="C12" s="3" t="str">
        <f ca="1">IFERROR(__xludf.DUMMYFUNCTION("regexreplace(A12, ""(\s\(.*?\))"",)"),"Abe")</f>
        <v>Abe</v>
      </c>
    </row>
    <row r="13" spans="1:3" ht="15.75" customHeight="1" x14ac:dyDescent="0.2">
      <c r="A13" s="1" t="s">
        <v>6</v>
      </c>
      <c r="B13" s="2"/>
      <c r="C13" s="3" t="str">
        <f ca="1">IFERROR(__xludf.DUMMYFUNCTION("regexreplace(A13, ""(\s\(.*?\))"",)"),"Abe")</f>
        <v>Abe</v>
      </c>
    </row>
    <row r="14" spans="1:3" ht="15.75" customHeight="1" x14ac:dyDescent="0.2">
      <c r="A14" s="1" t="s">
        <v>7</v>
      </c>
      <c r="B14" s="2"/>
      <c r="C14" s="3" t="str">
        <f ca="1">IFERROR(__xludf.DUMMYFUNCTION("regexreplace(A14, ""(\s\(.*?\))"",)"),"Abigail P.J Goldstar")</f>
        <v>Abigail P.J Goldstar</v>
      </c>
    </row>
    <row r="15" spans="1:3" ht="15.75" customHeight="1" x14ac:dyDescent="0.2">
      <c r="A15" s="1" t="s">
        <v>8</v>
      </c>
      <c r="B15" s="2"/>
      <c r="C15" s="3" t="str">
        <f ca="1">IFERROR(__xludf.DUMMYFUNCTION("regexreplace(A15, ""(\s\(.*?\))"",)"),"Abis Mal")</f>
        <v>Abis Mal</v>
      </c>
    </row>
    <row r="16" spans="1:3" ht="15.75" customHeight="1" x14ac:dyDescent="0.2">
      <c r="A16" s="1" t="s">
        <v>8</v>
      </c>
      <c r="B16" s="2"/>
      <c r="C16" s="3" t="str">
        <f ca="1">IFERROR(__xludf.DUMMYFUNCTION("regexreplace(A16, ""(\s\(.*?\))"",)"),"Abis Mal")</f>
        <v>Abis Mal</v>
      </c>
    </row>
    <row r="17" spans="1:3" ht="15.75" customHeight="1" x14ac:dyDescent="0.2">
      <c r="A17" s="1" t="s">
        <v>9</v>
      </c>
      <c r="B17" s="2"/>
      <c r="C17" s="3" t="str">
        <f ca="1">IFERROR(__xludf.DUMMYFUNCTION("regexreplace(A17, ""(\s\(.*?\))"",)"),"Abominable snow molusk")</f>
        <v>Abominable snow molusk</v>
      </c>
    </row>
    <row r="18" spans="1:3" ht="15.75" customHeight="1" x14ac:dyDescent="0.2">
      <c r="A18" s="1" t="s">
        <v>9</v>
      </c>
      <c r="B18" s="2"/>
      <c r="C18" s="3" t="str">
        <f ca="1">IFERROR(__xludf.DUMMYFUNCTION("regexreplace(A18, ""(\s\(.*?\))"",)"),"Abominable snow molusk")</f>
        <v>Abominable snow molusk</v>
      </c>
    </row>
    <row r="19" spans="1:3" ht="15.75" customHeight="1" x14ac:dyDescent="0.2">
      <c r="A19" s="1" t="s">
        <v>10</v>
      </c>
      <c r="B19" s="2"/>
      <c r="C19" s="3" t="str">
        <f ca="1">IFERROR(__xludf.DUMMYFUNCTION("regexreplace(A19, ""(\s\(.*?\))"",)"),"Abracadaniel")</f>
        <v>Abracadaniel</v>
      </c>
    </row>
    <row r="20" spans="1:3" ht="15.75" customHeight="1" x14ac:dyDescent="0.2">
      <c r="A20" s="1" t="s">
        <v>11</v>
      </c>
      <c r="B20" s="2"/>
      <c r="C20" s="3" t="str">
        <f ca="1">IFERROR(__xludf.DUMMYFUNCTION("regexreplace(A20, ""(\s\(.*?\))"",)"),"Abraham Lincoln")</f>
        <v>Abraham Lincoln</v>
      </c>
    </row>
    <row r="21" spans="1:3" ht="15.75" customHeight="1" x14ac:dyDescent="0.2">
      <c r="A21" s="1" t="s">
        <v>11</v>
      </c>
      <c r="B21" s="2"/>
      <c r="C21" s="3" t="str">
        <f ca="1">IFERROR(__xludf.DUMMYFUNCTION("regexreplace(A21, ""(\s\(.*?\))"",)"),"Abraham Lincoln")</f>
        <v>Abraham Lincoln</v>
      </c>
    </row>
    <row r="22" spans="1:3" ht="15.75" customHeight="1" x14ac:dyDescent="0.2">
      <c r="A22" s="1" t="s">
        <v>12</v>
      </c>
      <c r="B22" s="2"/>
      <c r="C22" s="3" t="str">
        <f ca="1">IFERROR(__xludf.DUMMYFUNCTION("regexreplace(A22, ""(\s\(.*?\))"",)"),"Abraslam Lincoln")</f>
        <v>Abraslam Lincoln</v>
      </c>
    </row>
    <row r="23" spans="1:3" ht="15.75" customHeight="1" x14ac:dyDescent="0.2">
      <c r="A23" s="1" t="s">
        <v>12</v>
      </c>
      <c r="B23" s="2"/>
      <c r="C23" s="3" t="str">
        <f ca="1">IFERROR(__xludf.DUMMYFUNCTION("regexreplace(A23, ""(\s\(.*?\))"",)"),"Abraslam Lincoln")</f>
        <v>Abraslam Lincoln</v>
      </c>
    </row>
    <row r="24" spans="1:3" ht="15.75" customHeight="1" x14ac:dyDescent="0.2">
      <c r="A24" s="1" t="s">
        <v>13</v>
      </c>
      <c r="B24" s="2"/>
      <c r="C24" s="3" t="str">
        <f ca="1">IFERROR(__xludf.DUMMYFUNCTION("regexreplace(A24, ""(\s\(.*?\))"",)"),"Abuelo")</f>
        <v>Abuelo</v>
      </c>
    </row>
    <row r="25" spans="1:3" ht="15.75" customHeight="1" x14ac:dyDescent="0.2">
      <c r="A25" s="1" t="s">
        <v>13</v>
      </c>
      <c r="B25" s="2"/>
      <c r="C25" s="3" t="str">
        <f ca="1">IFERROR(__xludf.DUMMYFUNCTION("regexreplace(A25, ""(\s\(.*?\))"",)"),"Abuelo")</f>
        <v>Abuelo</v>
      </c>
    </row>
    <row r="26" spans="1:3" ht="15.75" customHeight="1" x14ac:dyDescent="0.2">
      <c r="A26" s="1" t="s">
        <v>14</v>
      </c>
      <c r="B26" s="2"/>
      <c r="C26" s="3" t="str">
        <f ca="1">IFERROR(__xludf.DUMMYFUNCTION("regexreplace(A26, ""(\s\(.*?\))"",)"),"Adam")</f>
        <v>Adam</v>
      </c>
    </row>
    <row r="27" spans="1:3" ht="15.75" customHeight="1" x14ac:dyDescent="0.2">
      <c r="A27" s="1" t="s">
        <v>14</v>
      </c>
      <c r="B27" s="2"/>
      <c r="C27" s="3" t="str">
        <f ca="1">IFERROR(__xludf.DUMMYFUNCTION("regexreplace(A27, ""(\s\(.*?\))"",)"),"Adam")</f>
        <v>Adam</v>
      </c>
    </row>
    <row r="28" spans="1:3" ht="15.75" customHeight="1" x14ac:dyDescent="0.2">
      <c r="A28" s="1" t="s">
        <v>15</v>
      </c>
      <c r="B28" s="2"/>
      <c r="C28" s="3" t="str">
        <f ca="1">IFERROR(__xludf.DUMMYFUNCTION("regexreplace(A28, ""(\s\(.*?\))"",)"),"Adam Braut")</f>
        <v>Adam Braut</v>
      </c>
    </row>
    <row r="29" spans="1:3" ht="15.75" customHeight="1" x14ac:dyDescent="0.2">
      <c r="A29" s="1" t="s">
        <v>15</v>
      </c>
      <c r="B29" s="2"/>
      <c r="C29" s="3" t="str">
        <f ca="1">IFERROR(__xludf.DUMMYFUNCTION("regexreplace(A29, ""(\s\(.*?\))"",)"),"Adam Braut")</f>
        <v>Adam Braut</v>
      </c>
    </row>
    <row r="30" spans="1:3" ht="15.75" customHeight="1" x14ac:dyDescent="0.2">
      <c r="A30" s="1" t="s">
        <v>16</v>
      </c>
      <c r="B30" s="2"/>
      <c r="C30" s="3" t="str">
        <f ca="1">IFERROR(__xludf.DUMMYFUNCTION("regexreplace(A30, ""(\s\(.*?\))"",)"),"Adam Harrison")</f>
        <v>Adam Harrison</v>
      </c>
    </row>
    <row r="31" spans="1:3" ht="15.75" customHeight="1" x14ac:dyDescent="0.2">
      <c r="A31" s="1" t="s">
        <v>16</v>
      </c>
      <c r="B31" s="2"/>
      <c r="C31" s="3" t="str">
        <f ca="1">IFERROR(__xludf.DUMMYFUNCTION("regexreplace(A31, ""(\s\(.*?\))"",)"),"Adam Harrison")</f>
        <v>Adam Harrison</v>
      </c>
    </row>
    <row r="32" spans="1:3" ht="15.75" customHeight="1" x14ac:dyDescent="0.2">
      <c r="A32" s="1" t="s">
        <v>17</v>
      </c>
      <c r="B32" s="2"/>
      <c r="C32" s="3" t="str">
        <f ca="1">IFERROR(__xludf.DUMMYFUNCTION("regexreplace(A32, ""(\s\(.*?\))"",)"),"Adam Lyon")</f>
        <v>Adam Lyon</v>
      </c>
    </row>
    <row r="33" spans="1:3" ht="15.75" customHeight="1" x14ac:dyDescent="0.2">
      <c r="A33" s="1" t="s">
        <v>17</v>
      </c>
      <c r="B33" s="2"/>
      <c r="C33" s="3" t="str">
        <f ca="1">IFERROR(__xludf.DUMMYFUNCTION("regexreplace(A33, ""(\s\(.*?\))"",)"),"Adam Lyon")</f>
        <v>Adam Lyon</v>
      </c>
    </row>
    <row r="34" spans="1:3" ht="15.75" customHeight="1" x14ac:dyDescent="0.2">
      <c r="A34" s="1" t="s">
        <v>18</v>
      </c>
      <c r="B34" s="2"/>
      <c r="C34" s="3" t="str">
        <f ca="1">IFERROR(__xludf.DUMMYFUNCTION("regexreplace(A34, ""(\s\(.*?\))"",)"),"Adam Taurus")</f>
        <v>Adam Taurus</v>
      </c>
    </row>
    <row r="35" spans="1:3" ht="15.75" customHeight="1" x14ac:dyDescent="0.2">
      <c r="A35" s="1" t="s">
        <v>18</v>
      </c>
      <c r="B35" s="2"/>
      <c r="C35" s="3" t="str">
        <f ca="1">IFERROR(__xludf.DUMMYFUNCTION("regexreplace(A35, ""(\s\(.*?\))"",)"),"Adam Taurus")</f>
        <v>Adam Taurus</v>
      </c>
    </row>
    <row r="36" spans="1:3" ht="15.75" customHeight="1" x14ac:dyDescent="0.2">
      <c r="A36" s="1" t="s">
        <v>19</v>
      </c>
      <c r="B36" s="2"/>
      <c r="C36" s="3" t="str">
        <f ca="1">IFERROR(__xludf.DUMMYFUNCTION("regexreplace(A36, ""(\s\(.*?\))"",)"),"Adeline")</f>
        <v>Adeline</v>
      </c>
    </row>
    <row r="37" spans="1:3" ht="15.75" customHeight="1" x14ac:dyDescent="0.2">
      <c r="A37" s="1" t="s">
        <v>19</v>
      </c>
      <c r="B37" s="2"/>
      <c r="C37" s="3" t="str">
        <f ca="1">IFERROR(__xludf.DUMMYFUNCTION("regexreplace(A37, ""(\s\(.*?\))"",)"),"Adeline")</f>
        <v>Adeline</v>
      </c>
    </row>
    <row r="38" spans="1:3" ht="15.75" customHeight="1" x14ac:dyDescent="0.2">
      <c r="A38" s="1" t="s">
        <v>20</v>
      </c>
      <c r="B38" s="2"/>
      <c r="C38" s="3" t="str">
        <f ca="1">IFERROR(__xludf.DUMMYFUNCTION("regexreplace(A38, ""(\s\(.*?\))"",)"),"Adi Adrenalini")</f>
        <v>Adi Adrenalini</v>
      </c>
    </row>
    <row r="39" spans="1:3" ht="15.75" customHeight="1" x14ac:dyDescent="0.2">
      <c r="A39" s="1" t="s">
        <v>20</v>
      </c>
      <c r="B39" s="2"/>
      <c r="C39" s="3" t="str">
        <f ca="1">IFERROR(__xludf.DUMMYFUNCTION("regexreplace(A39, ""(\s\(.*?\))"",)"),"Adi Adrenalini")</f>
        <v>Adi Adrenalini</v>
      </c>
    </row>
    <row r="40" spans="1:3" ht="15.75" customHeight="1" x14ac:dyDescent="0.2">
      <c r="A40" s="1" t="s">
        <v>21</v>
      </c>
      <c r="B40" s="2"/>
      <c r="C40" s="3" t="str">
        <f ca="1">IFERROR(__xludf.DUMMYFUNCTION("regexreplace(A40, ""(\s\(.*?\))"",)"),"Adi Gallia")</f>
        <v>Adi Gallia</v>
      </c>
    </row>
    <row r="41" spans="1:3" ht="15.75" customHeight="1" x14ac:dyDescent="0.2">
      <c r="A41" s="1" t="s">
        <v>21</v>
      </c>
      <c r="B41" s="2"/>
      <c r="C41" s="3" t="str">
        <f ca="1">IFERROR(__xludf.DUMMYFUNCTION("regexreplace(A41, ""(\s\(.*?\))"",)"),"Adi Gallia")</f>
        <v>Adi Gallia</v>
      </c>
    </row>
    <row r="42" spans="1:3" ht="15.75" customHeight="1" x14ac:dyDescent="0.2">
      <c r="A42" s="1" t="s">
        <v>22</v>
      </c>
      <c r="B42" s="2"/>
      <c r="C42" s="3" t="str">
        <f ca="1">IFERROR(__xludf.DUMMYFUNCTION("regexreplace(A42, ""(\s\(.*?\))"",)"),"Admiral Kittyhawk")</f>
        <v>Admiral Kittyhawk</v>
      </c>
    </row>
    <row r="43" spans="1:3" ht="15.75" customHeight="1" x14ac:dyDescent="0.2">
      <c r="A43" s="1" t="s">
        <v>22</v>
      </c>
      <c r="B43" s="2"/>
      <c r="C43" s="3" t="str">
        <f ca="1">IFERROR(__xludf.DUMMYFUNCTION("regexreplace(A43, ""(\s\(.*?\))"",)"),"Admiral Kittyhawk")</f>
        <v>Admiral Kittyhawk</v>
      </c>
    </row>
    <row r="44" spans="1:3" ht="15.75" customHeight="1" x14ac:dyDescent="0.2">
      <c r="A44" s="1" t="s">
        <v>23</v>
      </c>
      <c r="B44" s="2"/>
      <c r="C44" s="3" t="str">
        <f ca="1">IFERROR(__xludf.DUMMYFUNCTION("regexreplace(A44, ""(\s\(.*?\))"",)"),"Admiral Rampart")</f>
        <v>Admiral Rampart</v>
      </c>
    </row>
    <row r="45" spans="1:3" ht="15.75" customHeight="1" x14ac:dyDescent="0.2">
      <c r="A45" s="1" t="s">
        <v>23</v>
      </c>
      <c r="B45" s="2"/>
      <c r="C45" s="3" t="str">
        <f ca="1">IFERROR(__xludf.DUMMYFUNCTION("regexreplace(A45, ""(\s\(.*?\))"",)"),"Admiral Rampart")</f>
        <v>Admiral Rampart</v>
      </c>
    </row>
    <row r="46" spans="1:3" ht="15.75" customHeight="1" x14ac:dyDescent="0.2">
      <c r="A46" s="1" t="s">
        <v>24</v>
      </c>
      <c r="B46" s="2"/>
      <c r="C46" s="3" t="str">
        <f ca="1">IFERROR(__xludf.DUMMYFUNCTION("regexreplace(A46, ""(\s\(.*?\))"",)"),"Admiral Trench")</f>
        <v>Admiral Trench</v>
      </c>
    </row>
    <row r="47" spans="1:3" ht="15.75" customHeight="1" x14ac:dyDescent="0.2">
      <c r="A47" s="1" t="s">
        <v>24</v>
      </c>
      <c r="B47" s="2"/>
      <c r="C47" s="3" t="str">
        <f ca="1">IFERROR(__xludf.DUMMYFUNCTION("regexreplace(A47, ""(\s\(.*?\))"",)"),"Admiral Trench")</f>
        <v>Admiral Trench</v>
      </c>
    </row>
    <row r="48" spans="1:3" ht="15.75" customHeight="1" x14ac:dyDescent="0.2">
      <c r="A48" s="1" t="s">
        <v>25</v>
      </c>
      <c r="B48" s="2"/>
      <c r="C48" s="3" t="str">
        <f ca="1">IFERROR(__xludf.DUMMYFUNCTION("regexreplace(A48, ""(\s\(.*?\))"",)"),"Adrien Agreste")</f>
        <v>Adrien Agreste</v>
      </c>
    </row>
    <row r="49" spans="1:3" ht="15.75" customHeight="1" x14ac:dyDescent="0.2">
      <c r="A49" s="1" t="s">
        <v>25</v>
      </c>
      <c r="B49" s="2"/>
      <c r="C49" s="3" t="str">
        <f ca="1">IFERROR(__xludf.DUMMYFUNCTION("regexreplace(A49, ""(\s\(.*?\))"",)"),"Adrien Agreste")</f>
        <v>Adrien Agreste</v>
      </c>
    </row>
    <row r="50" spans="1:3" ht="15.75" customHeight="1" x14ac:dyDescent="0.2">
      <c r="A50" s="1" t="s">
        <v>26</v>
      </c>
      <c r="B50" s="2"/>
      <c r="C50" s="3" t="str">
        <f ca="1">IFERROR(__xludf.DUMMYFUNCTION("regexreplace(A50, ""(\s\(.*?\))"",)"),"Adventure")</f>
        <v>Adventure</v>
      </c>
    </row>
    <row r="51" spans="1:3" ht="15.75" customHeight="1" x14ac:dyDescent="0.2">
      <c r="A51" s="1" t="s">
        <v>26</v>
      </c>
      <c r="B51" s="2"/>
      <c r="C51" s="3" t="str">
        <f ca="1">IFERROR(__xludf.DUMMYFUNCTION("regexreplace(A51, ""(\s\(.*?\))"",)"),"Adventure")</f>
        <v>Adventure</v>
      </c>
    </row>
    <row r="52" spans="1:3" ht="15.75" customHeight="1" x14ac:dyDescent="0.2">
      <c r="A52" s="1" t="s">
        <v>27</v>
      </c>
      <c r="B52" s="2"/>
      <c r="C52" s="3" t="str">
        <f ca="1">IFERROR(__xludf.DUMMYFUNCTION("regexreplace(A52, ""(\s\(.*?\))"",)"),"Aerodactyl")</f>
        <v>Aerodactyl</v>
      </c>
    </row>
    <row r="53" spans="1:3" ht="15.75" customHeight="1" x14ac:dyDescent="0.2">
      <c r="A53" s="1" t="s">
        <v>27</v>
      </c>
      <c r="B53" s="2"/>
      <c r="C53" s="3" t="str">
        <f ca="1">IFERROR(__xludf.DUMMYFUNCTION("regexreplace(A53, ""(\s\(.*?\))"",)"),"Aerodactyl")</f>
        <v>Aerodactyl</v>
      </c>
    </row>
    <row r="54" spans="1:3" ht="15.75" customHeight="1" x14ac:dyDescent="0.2">
      <c r="A54" s="1" t="s">
        <v>28</v>
      </c>
      <c r="B54" s="2"/>
      <c r="C54" s="3" t="str">
        <f ca="1">IFERROR(__xludf.DUMMYFUNCTION("regexreplace(A54, ""(\s\(.*?\))"",)"),"Aesop")</f>
        <v>Aesop</v>
      </c>
    </row>
    <row r="55" spans="1:3" ht="15.75" customHeight="1" x14ac:dyDescent="0.2">
      <c r="A55" s="1" t="s">
        <v>28</v>
      </c>
      <c r="B55" s="2"/>
      <c r="C55" s="3" t="str">
        <f ca="1">IFERROR(__xludf.DUMMYFUNCTION("regexreplace(A55, ""(\s\(.*?\))"",)"),"Aesop")</f>
        <v>Aesop</v>
      </c>
    </row>
    <row r="56" spans="1:3" ht="15.75" customHeight="1" x14ac:dyDescent="0.2">
      <c r="A56" s="1" t="s">
        <v>29</v>
      </c>
      <c r="B56" s="1"/>
      <c r="C56" s="3" t="str">
        <f ca="1">IFERROR(__xludf.DUMMYFUNCTION("regexreplace(A56, ""(\s\(.*?\))"",)"),"Aesop's Mother")</f>
        <v>Aesop's Mother</v>
      </c>
    </row>
    <row r="57" spans="1:3" ht="15.75" customHeight="1" x14ac:dyDescent="0.2">
      <c r="A57" s="1" t="s">
        <v>29</v>
      </c>
      <c r="B57" s="2"/>
      <c r="C57" s="3" t="str">
        <f ca="1">IFERROR(__xludf.DUMMYFUNCTION("regexreplace(A57, ""(\s\(.*?\))"",)"),"Aesop's Mother")</f>
        <v>Aesop's Mother</v>
      </c>
    </row>
    <row r="58" spans="1:3" ht="15.75" customHeight="1" x14ac:dyDescent="0.2">
      <c r="A58" s="1" t="s">
        <v>30</v>
      </c>
      <c r="B58" s="2"/>
      <c r="C58" s="3" t="str">
        <f ca="1">IFERROR(__xludf.DUMMYFUNCTION("regexreplace(A58, ""(\s\(.*?\))"",)"),"Agent Darkbootie")</f>
        <v>Agent Darkbootie</v>
      </c>
    </row>
    <row r="59" spans="1:3" ht="15.75" customHeight="1" x14ac:dyDescent="0.2">
      <c r="A59" s="1" t="s">
        <v>30</v>
      </c>
      <c r="B59" s="2"/>
      <c r="C59" s="3" t="str">
        <f ca="1">IFERROR(__xludf.DUMMYFUNCTION("regexreplace(A59, ""(\s\(.*?\))"",)"),"Agent Darkbootie")</f>
        <v>Agent Darkbootie</v>
      </c>
    </row>
    <row r="60" spans="1:3" ht="15.75" customHeight="1" x14ac:dyDescent="0.2">
      <c r="A60" s="1" t="s">
        <v>31</v>
      </c>
      <c r="B60" s="2"/>
      <c r="C60" s="3" t="str">
        <f ca="1">IFERROR(__xludf.DUMMYFUNCTION("regexreplace(A60, ""(\s\(.*?\))"",)"),"Agent Disembodied Head")</f>
        <v>Agent Disembodied Head</v>
      </c>
    </row>
    <row r="61" spans="1:3" ht="15.75" customHeight="1" x14ac:dyDescent="0.2">
      <c r="A61" s="1" t="s">
        <v>31</v>
      </c>
      <c r="B61" s="2"/>
      <c r="C61" s="3" t="str">
        <f ca="1">IFERROR(__xludf.DUMMYFUNCTION("regexreplace(A61, ""(\s\(.*?\))"",)"),"Agent Disembodied Head")</f>
        <v>Agent Disembodied Head</v>
      </c>
    </row>
    <row r="62" spans="1:3" ht="15.75" customHeight="1" x14ac:dyDescent="0.2">
      <c r="A62" s="1" t="s">
        <v>32</v>
      </c>
      <c r="B62" s="2"/>
      <c r="C62" s="3" t="str">
        <f ca="1">IFERROR(__xludf.DUMMYFUNCTION("regexreplace(A62, ""(\s\(.*?\))"",)"),"Agent Kallus")</f>
        <v>Agent Kallus</v>
      </c>
    </row>
    <row r="63" spans="1:3" ht="15.75" customHeight="1" x14ac:dyDescent="0.2">
      <c r="A63" s="1" t="s">
        <v>32</v>
      </c>
      <c r="B63" s="2"/>
      <c r="C63" s="3" t="str">
        <f ca="1">IFERROR(__xludf.DUMMYFUNCTION("regexreplace(A63, ""(\s\(.*?\))"",)"),"Agent Kallus")</f>
        <v>Agent Kallus</v>
      </c>
    </row>
    <row r="64" spans="1:3" ht="15.75" customHeight="1" x14ac:dyDescent="0.2">
      <c r="A64" s="1" t="s">
        <v>33</v>
      </c>
      <c r="B64" s="2"/>
      <c r="C64" s="3" t="str">
        <f ca="1">IFERROR(__xludf.DUMMYFUNCTION("regexreplace(A64, ""(\s\(.*?\))"",)"),"Agent Nessie")</f>
        <v>Agent Nessie</v>
      </c>
    </row>
    <row r="65" spans="1:3" ht="15.75" customHeight="1" x14ac:dyDescent="0.2">
      <c r="A65" s="1" t="s">
        <v>33</v>
      </c>
      <c r="B65" s="2"/>
      <c r="C65" s="3" t="str">
        <f ca="1">IFERROR(__xludf.DUMMYFUNCTION("regexreplace(A65, ""(\s\(.*?\))"",)"),"Agent Nessie")</f>
        <v>Agent Nessie</v>
      </c>
    </row>
    <row r="66" spans="1:3" ht="15.75" customHeight="1" x14ac:dyDescent="0.2">
      <c r="A66" s="1" t="s">
        <v>34</v>
      </c>
      <c r="B66" s="2"/>
      <c r="C66" s="3" t="str">
        <f ca="1">IFERROR(__xludf.DUMMYFUNCTION("regexreplace(A66, ""(\s\(.*?\))"",)"),"Agent Tierny")</f>
        <v>Agent Tierny</v>
      </c>
    </row>
    <row r="67" spans="1:3" ht="15.75" customHeight="1" x14ac:dyDescent="0.2">
      <c r="A67" s="1" t="s">
        <v>34</v>
      </c>
      <c r="B67" s="2"/>
      <c r="C67" s="3" t="str">
        <f ca="1">IFERROR(__xludf.DUMMYFUNCTION("regexreplace(A67, ""(\s\(.*?\))"",)"),"Agent Tierny")</f>
        <v>Agent Tierny</v>
      </c>
    </row>
    <row r="68" spans="1:3" ht="15.75" customHeight="1" x14ac:dyDescent="0.2">
      <c r="A68" s="1" t="s">
        <v>35</v>
      </c>
      <c r="B68" s="2"/>
      <c r="C68" s="3" t="str">
        <f ca="1">IFERROR(__xludf.DUMMYFUNCTION("regexreplace(A68, ""(\s\(.*?\))"",)"),"Agent Trout")</f>
        <v>Agent Trout</v>
      </c>
    </row>
    <row r="69" spans="1:3" ht="15.75" customHeight="1" x14ac:dyDescent="0.2">
      <c r="A69" s="1" t="s">
        <v>35</v>
      </c>
      <c r="B69" s="1"/>
      <c r="C69" s="3" t="str">
        <f ca="1">IFERROR(__xludf.DUMMYFUNCTION("regexreplace(A69, ""(\s\(.*?\))"",)"),"Agent Trout")</f>
        <v>Agent Trout</v>
      </c>
    </row>
    <row r="70" spans="1:3" ht="15.75" customHeight="1" x14ac:dyDescent="0.2">
      <c r="A70" s="1" t="s">
        <v>36</v>
      </c>
      <c r="B70" s="2"/>
      <c r="C70" s="3" t="str">
        <f ca="1">IFERROR(__xludf.DUMMYFUNCTION("regexreplace(A70, ""(\s\(.*?\))"",)"),"Agent Tunaghost")</f>
        <v>Agent Tunaghost</v>
      </c>
    </row>
    <row r="71" spans="1:3" ht="15.75" customHeight="1" x14ac:dyDescent="0.2">
      <c r="A71" s="1" t="s">
        <v>36</v>
      </c>
      <c r="B71" s="2"/>
      <c r="C71" s="3" t="str">
        <f ca="1">IFERROR(__xludf.DUMMYFUNCTION("regexreplace(A71, ""(\s\(.*?\))"",)"),"Agent Tunaghost")</f>
        <v>Agent Tunaghost</v>
      </c>
    </row>
    <row r="72" spans="1:3" ht="15.75" customHeight="1" x14ac:dyDescent="0.2">
      <c r="A72" s="1" t="s">
        <v>37</v>
      </c>
      <c r="B72" s="2"/>
      <c r="C72" s="3" t="str">
        <f ca="1">IFERROR(__xludf.DUMMYFUNCTION("regexreplace(A72, ""(\s\(.*?\))"",)"),"Aggie")</f>
        <v>Aggie</v>
      </c>
    </row>
    <row r="73" spans="1:3" ht="15.75" customHeight="1" x14ac:dyDescent="0.2">
      <c r="A73" s="1" t="s">
        <v>37</v>
      </c>
      <c r="B73" s="2"/>
      <c r="C73" s="3" t="str">
        <f ca="1">IFERROR(__xludf.DUMMYFUNCTION("regexreplace(A73, ""(\s\(.*?\))"",)"),"Aggie")</f>
        <v>Aggie</v>
      </c>
    </row>
    <row r="74" spans="1:3" ht="15.75" customHeight="1" x14ac:dyDescent="0.2">
      <c r="A74" s="1" t="s">
        <v>38</v>
      </c>
      <c r="B74" s="2"/>
      <c r="C74" s="3" t="str">
        <f ca="1">IFERROR(__xludf.DUMMYFUNCTION("regexreplace(A74, ""(\s\(.*?\))"",)"),"Agnes")</f>
        <v>Agnes</v>
      </c>
    </row>
    <row r="75" spans="1:3" ht="15.75" customHeight="1" x14ac:dyDescent="0.2">
      <c r="A75" s="1" t="s">
        <v>38</v>
      </c>
      <c r="B75" s="2"/>
      <c r="C75" s="3" t="str">
        <f ca="1">IFERROR(__xludf.DUMMYFUNCTION("regexreplace(A75, ""(\s\(.*?\))"",)"),"Agnes")</f>
        <v>Agnes</v>
      </c>
    </row>
    <row r="76" spans="1:3" ht="15.75" customHeight="1" x14ac:dyDescent="0.2">
      <c r="A76" s="1" t="s">
        <v>39</v>
      </c>
      <c r="B76" s="2"/>
      <c r="C76" s="3" t="str">
        <f ca="1">IFERROR(__xludf.DUMMYFUNCTION("regexreplace(A76, ""(\s\(.*?\))"",)"),"Agnes Gru")</f>
        <v>Agnes Gru</v>
      </c>
    </row>
    <row r="77" spans="1:3" ht="15.75" customHeight="1" x14ac:dyDescent="0.2">
      <c r="A77" s="1" t="s">
        <v>39</v>
      </c>
      <c r="B77" s="1"/>
      <c r="C77" s="3" t="str">
        <f ca="1">IFERROR(__xludf.DUMMYFUNCTION("regexreplace(A77, ""(\s\(.*?\))"",)"),"Agnes Gru")</f>
        <v>Agnes Gru</v>
      </c>
    </row>
    <row r="78" spans="1:3" ht="15.75" customHeight="1" x14ac:dyDescent="0.2">
      <c r="A78" s="1" t="s">
        <v>40</v>
      </c>
      <c r="B78" s="2"/>
      <c r="C78" s="3" t="str">
        <f ca="1">IFERROR(__xludf.DUMMYFUNCTION("regexreplace(A78, ""(\s\(.*?\))"",)"),"Ailish")</f>
        <v>Ailish</v>
      </c>
    </row>
    <row r="79" spans="1:3" ht="15.75" customHeight="1" x14ac:dyDescent="0.2">
      <c r="A79" s="1" t="s">
        <v>40</v>
      </c>
      <c r="B79" s="2"/>
      <c r="C79" s="3" t="str">
        <f ca="1">IFERROR(__xludf.DUMMYFUNCTION("regexreplace(A79, ""(\s\(.*?\))"",)"),"Ailish")</f>
        <v>Ailish</v>
      </c>
    </row>
    <row r="80" spans="1:3" ht="15.75" customHeight="1" x14ac:dyDescent="0.2">
      <c r="A80" s="1" t="s">
        <v>41</v>
      </c>
      <c r="B80" s="2"/>
      <c r="C80" s="3" t="str">
        <f ca="1">IFERROR(__xludf.DUMMYFUNCTION("regexreplace(A80, ""(\s\(.*?\))"",)"),"Aisha")</f>
        <v>Aisha</v>
      </c>
    </row>
    <row r="81" spans="1:3" ht="15.75" customHeight="1" x14ac:dyDescent="0.2">
      <c r="A81" s="1" t="s">
        <v>41</v>
      </c>
      <c r="B81" s="2"/>
      <c r="C81" s="3" t="str">
        <f ca="1">IFERROR(__xludf.DUMMYFUNCTION("regexreplace(A81, ""(\s\(.*?\))"",)"),"Aisha")</f>
        <v>Aisha</v>
      </c>
    </row>
    <row r="82" spans="1:3" ht="15.75" customHeight="1" x14ac:dyDescent="0.2">
      <c r="A82" s="1" t="s">
        <v>42</v>
      </c>
      <c r="B82" s="1"/>
      <c r="C82" s="3" t="str">
        <f ca="1">IFERROR(__xludf.DUMMYFUNCTION("regexreplace(A82, ""(\s\(.*?\))"",)"),"Akiko Glitter")</f>
        <v>Akiko Glitter</v>
      </c>
    </row>
    <row r="83" spans="1:3" ht="15.75" customHeight="1" x14ac:dyDescent="0.2">
      <c r="A83" s="1" t="s">
        <v>42</v>
      </c>
      <c r="B83" s="2"/>
      <c r="C83" s="3" t="str">
        <f ca="1">IFERROR(__xludf.DUMMYFUNCTION("regexreplace(A83, ""(\s\(.*?\))"",)"),"Akiko Glitter")</f>
        <v>Akiko Glitter</v>
      </c>
    </row>
    <row r="84" spans="1:3" ht="15.75" customHeight="1" x14ac:dyDescent="0.2">
      <c r="A84" s="1" t="s">
        <v>43</v>
      </c>
      <c r="B84" s="2"/>
      <c r="C84" s="3" t="str">
        <f ca="1">IFERROR(__xludf.DUMMYFUNCTION("regexreplace(A84, ""(\s\(.*?\))"",)"),"Aku")</f>
        <v>Aku</v>
      </c>
    </row>
    <row r="85" spans="1:3" ht="15.75" customHeight="1" x14ac:dyDescent="0.2">
      <c r="A85" s="1" t="s">
        <v>43</v>
      </c>
      <c r="B85" s="1"/>
      <c r="C85" s="3" t="str">
        <f ca="1">IFERROR(__xludf.DUMMYFUNCTION("regexreplace(A85, ""(\s\(.*?\))"",)"),"Aku")</f>
        <v>Aku</v>
      </c>
    </row>
    <row r="86" spans="1:3" ht="15.75" customHeight="1" x14ac:dyDescent="0.2">
      <c r="A86" s="1" t="s">
        <v>44</v>
      </c>
      <c r="B86" s="2"/>
      <c r="C86" s="3" t="str">
        <f ca="1">IFERROR(__xludf.DUMMYFUNCTION("regexreplace(A86, ""(\s\(.*?\))"",)"),"Al Oft")</f>
        <v>Al Oft</v>
      </c>
    </row>
    <row r="87" spans="1:3" ht="15.75" customHeight="1" x14ac:dyDescent="0.2">
      <c r="A87" s="1" t="s">
        <v>44</v>
      </c>
      <c r="B87" s="1"/>
      <c r="C87" s="3" t="str">
        <f ca="1">IFERROR(__xludf.DUMMYFUNCTION("regexreplace(A87, ""(\s\(.*?\))"",)"),"Al Oft")</f>
        <v>Al Oft</v>
      </c>
    </row>
    <row r="88" spans="1:3" ht="15.75" customHeight="1" x14ac:dyDescent="0.2">
      <c r="A88" s="1" t="s">
        <v>45</v>
      </c>
      <c r="B88" s="2"/>
      <c r="C88" s="3" t="str">
        <f ca="1">IFERROR(__xludf.DUMMYFUNCTION("regexreplace(A88, ""(\s\(.*?\))"",)"),"Alan Duffy")</f>
        <v>Alan Duffy</v>
      </c>
    </row>
    <row r="89" spans="1:3" ht="15.75" customHeight="1" x14ac:dyDescent="0.2">
      <c r="A89" s="1" t="s">
        <v>45</v>
      </c>
      <c r="B89" s="2"/>
      <c r="C89" s="3" t="str">
        <f ca="1">IFERROR(__xludf.DUMMYFUNCTION("regexreplace(A89, ""(\s\(.*?\))"",)"),"Alan Duffy")</f>
        <v>Alan Duffy</v>
      </c>
    </row>
    <row r="90" spans="1:3" ht="15.75" customHeight="1" x14ac:dyDescent="0.2">
      <c r="A90" s="1" t="s">
        <v>46</v>
      </c>
      <c r="B90" s="2"/>
      <c r="C90" s="3" t="str">
        <f ca="1">IFERROR(__xludf.DUMMYFUNCTION("regexreplace(A90, ""(\s\(.*?\))"",)"),"Alan Keane")</f>
        <v>Alan Keane</v>
      </c>
    </row>
    <row r="91" spans="1:3" ht="15.75" customHeight="1" x14ac:dyDescent="0.2">
      <c r="A91" s="1" t="s">
        <v>46</v>
      </c>
      <c r="B91" s="2"/>
      <c r="C91" s="3" t="str">
        <f ca="1">IFERROR(__xludf.DUMMYFUNCTION("regexreplace(A91, ""(\s\(.*?\))"",)"),"Alan Keane")</f>
        <v>Alan Keane</v>
      </c>
    </row>
    <row r="92" spans="1:3" ht="15.75" customHeight="1" x14ac:dyDescent="0.2">
      <c r="A92" s="1" t="s">
        <v>47</v>
      </c>
      <c r="B92" s="2"/>
      <c r="C92" s="3" t="str">
        <f ca="1">IFERROR(__xludf.DUMMYFUNCTION("regexreplace(A92, ""(\s\(.*?\))"",)"),"Alan Parrish")</f>
        <v>Alan Parrish</v>
      </c>
    </row>
    <row r="93" spans="1:3" ht="15.75" customHeight="1" x14ac:dyDescent="0.2">
      <c r="A93" s="1" t="s">
        <v>47</v>
      </c>
      <c r="B93" s="2"/>
      <c r="C93" s="3" t="str">
        <f ca="1">IFERROR(__xludf.DUMMYFUNCTION("regexreplace(A93, ""(\s\(.*?\))"",)"),"Alan Parrish")</f>
        <v>Alan Parrish</v>
      </c>
    </row>
    <row r="94" spans="1:3" ht="15.75" customHeight="1" x14ac:dyDescent="0.2">
      <c r="A94" s="1" t="s">
        <v>48</v>
      </c>
      <c r="B94" s="2"/>
      <c r="C94" s="3" t="str">
        <f ca="1">IFERROR(__xludf.DUMMYFUNCTION("regexreplace(A94, ""(\s\(.*?\))"",)"),"Alberto Molina")</f>
        <v>Alberto Molina</v>
      </c>
    </row>
    <row r="95" spans="1:3" ht="15.75" customHeight="1" x14ac:dyDescent="0.2">
      <c r="A95" s="1" t="s">
        <v>48</v>
      </c>
      <c r="B95" s="2"/>
      <c r="C95" s="3" t="str">
        <f ca="1">IFERROR(__xludf.DUMMYFUNCTION("regexreplace(A95, ""(\s\(.*?\))"",)"),"Alberto Molina")</f>
        <v>Alberto Molina</v>
      </c>
    </row>
    <row r="96" spans="1:3" ht="15.75" customHeight="1" x14ac:dyDescent="0.2">
      <c r="A96" s="1" t="s">
        <v>49</v>
      </c>
      <c r="B96" s="2"/>
      <c r="C96" s="3" t="str">
        <f ca="1">IFERROR(__xludf.DUMMYFUNCTION("regexreplace(A96, ""(\s\(.*?\))"",)"),"Albino Alligator")</f>
        <v>Albino Alligator</v>
      </c>
    </row>
    <row r="97" spans="1:3" ht="15.75" customHeight="1" x14ac:dyDescent="0.2">
      <c r="A97" s="1" t="s">
        <v>49</v>
      </c>
      <c r="B97" s="2"/>
      <c r="C97" s="3" t="str">
        <f ca="1">IFERROR(__xludf.DUMMYFUNCTION("regexreplace(A97, ""(\s\(.*?\))"",)"),"Albino Alligator")</f>
        <v>Albino Alligator</v>
      </c>
    </row>
    <row r="98" spans="1:3" ht="15.75" customHeight="1" x14ac:dyDescent="0.2">
      <c r="A98" s="1" t="s">
        <v>50</v>
      </c>
      <c r="B98" s="2"/>
      <c r="C98" s="3" t="str">
        <f ca="1">IFERROR(__xludf.DUMMYFUNCTION("regexreplace(A98, ""(\s\(.*?\))"",)"),"Alejandro Burromuerto")</f>
        <v>Alejandro Burromuerto</v>
      </c>
    </row>
    <row r="99" spans="1:3" ht="15.75" customHeight="1" x14ac:dyDescent="0.2">
      <c r="A99" s="1" t="s">
        <v>50</v>
      </c>
      <c r="B99" s="1"/>
      <c r="C99" s="3" t="str">
        <f ca="1">IFERROR(__xludf.DUMMYFUNCTION("regexreplace(A99, ""(\s\(.*?\))"",)"),"Alejandro Burromuerto")</f>
        <v>Alejandro Burromuerto</v>
      </c>
    </row>
    <row r="100" spans="1:3" ht="15.75" customHeight="1" x14ac:dyDescent="0.2">
      <c r="A100" s="1" t="s">
        <v>51</v>
      </c>
      <c r="B100" s="2"/>
      <c r="C100" s="3" t="str">
        <f ca="1">IFERROR(__xludf.DUMMYFUNCTION("regexreplace(A100, ""(\s\(.*?\))"",)"),"Alex")</f>
        <v>Alex</v>
      </c>
    </row>
    <row r="101" spans="1:3" ht="15.75" customHeight="1" x14ac:dyDescent="0.2">
      <c r="A101" s="1" t="s">
        <v>51</v>
      </c>
      <c r="B101" s="1"/>
      <c r="C101" s="3" t="str">
        <f ca="1">IFERROR(__xludf.DUMMYFUNCTION("regexreplace(A101, ""(\s\(.*?\))"",)"),"Alex")</f>
        <v>Alex</v>
      </c>
    </row>
    <row r="102" spans="1:3" ht="15.75" customHeight="1" x14ac:dyDescent="0.2">
      <c r="A102" s="1" t="s">
        <v>52</v>
      </c>
      <c r="B102" s="1"/>
      <c r="C102" s="3" t="str">
        <f ca="1">IFERROR(__xludf.DUMMYFUNCTION("regexreplace(A102, ""(\s\(.*?\))"",)"),"Alexander")</f>
        <v>Alexander</v>
      </c>
    </row>
    <row r="103" spans="1:3" ht="15.75" customHeight="1" x14ac:dyDescent="0.2">
      <c r="A103" s="1" t="s">
        <v>52</v>
      </c>
      <c r="B103" s="1"/>
      <c r="C103" s="3" t="str">
        <f ca="1">IFERROR(__xludf.DUMMYFUNCTION("regexreplace(A103, ""(\s\(.*?\))"",)"),"Alexander")</f>
        <v>Alexander</v>
      </c>
    </row>
    <row r="104" spans="1:3" ht="15.75" customHeight="1" x14ac:dyDescent="0.2">
      <c r="A104" s="1" t="s">
        <v>53</v>
      </c>
      <c r="B104" s="1"/>
      <c r="C104" s="3" t="str">
        <f ca="1">IFERROR(__xludf.DUMMYFUNCTION("regexreplace(A104, ""(\s\(.*?\))"",)"),"Alfe")</f>
        <v>Alfe</v>
      </c>
    </row>
    <row r="105" spans="1:3" ht="15.75" customHeight="1" x14ac:dyDescent="0.2">
      <c r="A105" s="1" t="s">
        <v>54</v>
      </c>
      <c r="B105" s="1"/>
      <c r="C105" s="3" t="str">
        <f ca="1">IFERROR(__xludf.DUMMYFUNCTION("regexreplace(A105, ""(\s\(.*?\))"",)"),"Alfonzo Frohicky")</f>
        <v>Alfonzo Frohicky</v>
      </c>
    </row>
    <row r="106" spans="1:3" ht="15.75" customHeight="1" x14ac:dyDescent="0.2">
      <c r="A106" s="1" t="s">
        <v>54</v>
      </c>
      <c r="B106" s="1"/>
      <c r="C106" s="3" t="str">
        <f ca="1">IFERROR(__xludf.DUMMYFUNCTION("regexreplace(A106, ""(\s\(.*?\))"",)"),"Alfonzo Frohicky")</f>
        <v>Alfonzo Frohicky</v>
      </c>
    </row>
    <row r="107" spans="1:3" ht="15.75" customHeight="1" x14ac:dyDescent="0.2">
      <c r="A107" s="1" t="s">
        <v>55</v>
      </c>
      <c r="B107" s="1"/>
      <c r="C107" s="3" t="str">
        <f ca="1">IFERROR(__xludf.DUMMYFUNCTION("regexreplace(A107, ""(\s\(.*?\))"",)"),"Alfred")</f>
        <v>Alfred</v>
      </c>
    </row>
    <row r="108" spans="1:3" ht="15.75" customHeight="1" x14ac:dyDescent="0.2">
      <c r="A108" s="1" t="s">
        <v>55</v>
      </c>
      <c r="B108" s="1"/>
      <c r="C108" s="3" t="str">
        <f ca="1">IFERROR(__xludf.DUMMYFUNCTION("regexreplace(A108, ""(\s\(.*?\))"",)"),"Alfred")</f>
        <v>Alfred</v>
      </c>
    </row>
    <row r="109" spans="1:3" ht="15.75" customHeight="1" x14ac:dyDescent="0.2">
      <c r="A109" s="1" t="s">
        <v>56</v>
      </c>
      <c r="B109" s="1"/>
      <c r="C109" s="3" t="str">
        <f ca="1">IFERROR(__xludf.DUMMYFUNCTION("regexreplace(A109, ""(\s\(.*?\))"",)"),"Alfredo Linguini")</f>
        <v>Alfredo Linguini</v>
      </c>
    </row>
    <row r="110" spans="1:3" ht="15.75" customHeight="1" x14ac:dyDescent="0.2">
      <c r="A110" s="1" t="s">
        <v>56</v>
      </c>
      <c r="B110" s="1"/>
      <c r="C110" s="3" t="str">
        <f ca="1">IFERROR(__xludf.DUMMYFUNCTION("regexreplace(A110, ""(\s\(.*?\))"",)"),"Alfredo Linguini")</f>
        <v>Alfredo Linguini</v>
      </c>
    </row>
    <row r="111" spans="1:3" ht="15.75" customHeight="1" x14ac:dyDescent="0.2">
      <c r="A111" s="1" t="s">
        <v>57</v>
      </c>
      <c r="B111" s="1"/>
      <c r="C111" s="3" t="str">
        <f ca="1">IFERROR(__xludf.DUMMYFUNCTION("regexreplace(A111, ""(\s\(.*?\))"",)"),"Ali")</f>
        <v>Ali</v>
      </c>
    </row>
    <row r="112" spans="1:3" ht="15.75" customHeight="1" x14ac:dyDescent="0.2">
      <c r="A112" s="1" t="s">
        <v>57</v>
      </c>
      <c r="B112" s="1"/>
      <c r="C112" s="3" t="str">
        <f ca="1">IFERROR(__xludf.DUMMYFUNCTION("regexreplace(A112, ""(\s\(.*?\))"",)"),"Ali")</f>
        <v>Ali</v>
      </c>
    </row>
    <row r="113" spans="1:3" ht="15.75" customHeight="1" x14ac:dyDescent="0.2">
      <c r="A113" s="1" t="s">
        <v>58</v>
      </c>
      <c r="B113" s="1"/>
      <c r="C113" s="3" t="str">
        <f ca="1">IFERROR(__xludf.DUMMYFUNCTION("regexreplace(A113, ""(\s\(.*?\))"",)"),"Alice Fefferman")</f>
        <v>Alice Fefferman</v>
      </c>
    </row>
    <row r="114" spans="1:3" ht="15.75" customHeight="1" x14ac:dyDescent="0.2">
      <c r="A114" s="1" t="s">
        <v>58</v>
      </c>
      <c r="B114" s="1"/>
      <c r="C114" s="3" t="str">
        <f ca="1">IFERROR(__xludf.DUMMYFUNCTION("regexreplace(A114, ""(\s\(.*?\))"",)"),"Alice Fefferman")</f>
        <v>Alice Fefferman</v>
      </c>
    </row>
    <row r="115" spans="1:3" ht="15.75" customHeight="1" x14ac:dyDescent="0.2">
      <c r="A115" s="1" t="s">
        <v>59</v>
      </c>
      <c r="B115" s="1"/>
      <c r="C115" s="3" t="str">
        <f ca="1">IFERROR(__xludf.DUMMYFUNCTION("regexreplace(A115, ""(\s\(.*?\))"",)"),"Alicia Botti")</f>
        <v>Alicia Botti</v>
      </c>
    </row>
    <row r="116" spans="1:3" ht="15.75" customHeight="1" x14ac:dyDescent="0.2">
      <c r="A116" s="1" t="s">
        <v>59</v>
      </c>
      <c r="B116" s="1"/>
      <c r="C116" s="3" t="str">
        <f ca="1">IFERROR(__xludf.DUMMYFUNCTION("regexreplace(A116, ""(\s\(.*?\))"",)"),"Alicia Botti")</f>
        <v>Alicia Botti</v>
      </c>
    </row>
    <row r="117" spans="1:3" ht="15.75" customHeight="1" x14ac:dyDescent="0.2">
      <c r="A117" s="1" t="s">
        <v>60</v>
      </c>
      <c r="B117" s="1"/>
      <c r="C117" s="3" t="str">
        <f ca="1">IFERROR(__xludf.DUMMYFUNCTION("regexreplace(A117, ""(\s\(.*?\))"",)"),"Alicia Marquez")</f>
        <v>Alicia Marquez</v>
      </c>
    </row>
    <row r="118" spans="1:3" ht="15.75" customHeight="1" x14ac:dyDescent="0.2">
      <c r="A118" s="1" t="s">
        <v>60</v>
      </c>
      <c r="B118" s="1"/>
      <c r="C118" s="3" t="str">
        <f ca="1">IFERROR(__xludf.DUMMYFUNCTION("regexreplace(A118, ""(\s\(.*?\))"",)"),"Alicia Marquez")</f>
        <v>Alicia Marquez</v>
      </c>
    </row>
    <row r="119" spans="1:3" ht="15.75" customHeight="1" x14ac:dyDescent="0.2">
      <c r="A119" s="1" t="s">
        <v>61</v>
      </c>
      <c r="B119" s="1"/>
      <c r="C119" s="3" t="str">
        <f ca="1">IFERROR(__xludf.DUMMYFUNCTION("regexreplace(A119, ""(\s\(.*?\))"",)"),"Alien Morty")</f>
        <v>Alien Morty</v>
      </c>
    </row>
    <row r="120" spans="1:3" ht="15.75" customHeight="1" x14ac:dyDescent="0.2">
      <c r="A120" s="1" t="s">
        <v>61</v>
      </c>
      <c r="B120" s="1"/>
      <c r="C120" s="3" t="str">
        <f ca="1">IFERROR(__xludf.DUMMYFUNCTION("regexreplace(A120, ""(\s\(.*?\))"",)"),"Alien Morty")</f>
        <v>Alien Morty</v>
      </c>
    </row>
    <row r="121" spans="1:3" ht="15.75" customHeight="1" x14ac:dyDescent="0.2">
      <c r="A121" s="1" t="s">
        <v>62</v>
      </c>
      <c r="B121" s="1"/>
      <c r="C121" s="3" t="str">
        <f ca="1">IFERROR(__xludf.DUMMYFUNCTION("regexreplace(A121, ""(\s\(.*?\))"",)"),"Alistair Wonderland")</f>
        <v>Alistair Wonderland</v>
      </c>
    </row>
    <row r="122" spans="1:3" ht="15.75" customHeight="1" x14ac:dyDescent="0.2">
      <c r="A122" s="1" t="s">
        <v>62</v>
      </c>
      <c r="B122" s="1"/>
      <c r="C122" s="3" t="str">
        <f ca="1">IFERROR(__xludf.DUMMYFUNCTION("regexreplace(A122, ""(\s\(.*?\))"",)"),"Alistair Wonderland")</f>
        <v>Alistair Wonderland</v>
      </c>
    </row>
    <row r="123" spans="1:3" ht="15.75" customHeight="1" x14ac:dyDescent="0.2">
      <c r="A123" s="1" t="s">
        <v>63</v>
      </c>
      <c r="B123" s="1"/>
      <c r="C123" s="3" t="str">
        <f ca="1">IFERROR(__xludf.DUMMYFUNCTION("regexreplace(A123, ""(\s\(.*?\))"",)"),"Alix Kubdel")</f>
        <v>Alix Kubdel</v>
      </c>
    </row>
    <row r="124" spans="1:3" ht="15.75" customHeight="1" x14ac:dyDescent="0.2">
      <c r="A124" s="1" t="s">
        <v>63</v>
      </c>
      <c r="B124" s="1"/>
      <c r="C124" s="3" t="str">
        <f ca="1">IFERROR(__xludf.DUMMYFUNCTION("regexreplace(A124, ""(\s\(.*?\))"",)"),"Alix Kubdel")</f>
        <v>Alix Kubdel</v>
      </c>
    </row>
    <row r="125" spans="1:3" ht="15.75" customHeight="1" x14ac:dyDescent="0.2">
      <c r="A125" s="1" t="s">
        <v>64</v>
      </c>
      <c r="B125" s="1"/>
      <c r="C125" s="3" t="str">
        <f ca="1">IFERROR(__xludf.DUMMYFUNCTION("regexreplace(A125, ""(\s\(.*?\))"",)"),"Allegra Leaps ‘N’ Bounds")</f>
        <v>Allegra Leaps ‘N’ Bounds</v>
      </c>
    </row>
    <row r="126" spans="1:3" ht="15.75" customHeight="1" x14ac:dyDescent="0.2">
      <c r="A126" s="1" t="s">
        <v>64</v>
      </c>
      <c r="B126" s="1"/>
      <c r="C126" s="3" t="str">
        <f ca="1">IFERROR(__xludf.DUMMYFUNCTION("regexreplace(A126, ""(\s\(.*?\))"",)"),"Allegra Leaps ‘N’ Bounds")</f>
        <v>Allegra Leaps ‘N’ Bounds</v>
      </c>
    </row>
    <row r="127" spans="1:3" ht="15.75" customHeight="1" x14ac:dyDescent="0.2">
      <c r="A127" s="1" t="s">
        <v>65</v>
      </c>
      <c r="B127" s="1"/>
      <c r="C127" s="3" t="str">
        <f ca="1">IFERROR(__xludf.DUMMYFUNCTION("regexreplace(A127, ""(\s\(.*?\))"",)"),"Allie Nelson")</f>
        <v>Allie Nelson</v>
      </c>
    </row>
    <row r="128" spans="1:3" ht="15.75" customHeight="1" x14ac:dyDescent="0.2">
      <c r="A128" s="1" t="s">
        <v>65</v>
      </c>
      <c r="B128" s="1"/>
      <c r="C128" s="3" t="str">
        <f ca="1">IFERROR(__xludf.DUMMYFUNCTION("regexreplace(A128, ""(\s\(.*?\))"",)"),"Allie Nelson")</f>
        <v>Allie Nelson</v>
      </c>
    </row>
    <row r="129" spans="1:3" ht="15.75" customHeight="1" x14ac:dyDescent="0.2">
      <c r="A129" s="1" t="s">
        <v>66</v>
      </c>
      <c r="B129" s="1"/>
      <c r="C129" s="3" t="str">
        <f ca="1">IFERROR(__xludf.DUMMYFUNCTION("regexreplace(A129, ""(\s\(.*?\))"",)"),"Alligator")</f>
        <v>Alligator</v>
      </c>
    </row>
    <row r="130" spans="1:3" ht="15.75" customHeight="1" x14ac:dyDescent="0.2">
      <c r="A130" s="1" t="s">
        <v>66</v>
      </c>
      <c r="B130" s="1"/>
      <c r="C130" s="3" t="str">
        <f ca="1">IFERROR(__xludf.DUMMYFUNCTION("regexreplace(A130, ""(\s\(.*?\))"",)"),"Alligator")</f>
        <v>Alligator</v>
      </c>
    </row>
    <row r="131" spans="1:3" ht="15.75" customHeight="1" x14ac:dyDescent="0.2">
      <c r="A131" s="1" t="s">
        <v>67</v>
      </c>
      <c r="B131" s="1"/>
      <c r="C131" s="3" t="str">
        <f ca="1">IFERROR(__xludf.DUMMYFUNCTION("regexreplace(A131, ""(\s\(.*?\))"",)"),"Alma")</f>
        <v>Alma</v>
      </c>
    </row>
    <row r="132" spans="1:3" ht="15.75" customHeight="1" x14ac:dyDescent="0.2">
      <c r="A132" s="1" t="s">
        <v>67</v>
      </c>
      <c r="B132" s="1"/>
      <c r="C132" s="3" t="str">
        <f ca="1">IFERROR(__xludf.DUMMYFUNCTION("regexreplace(A132, ""(\s\(.*?\))"",)"),"Alma")</f>
        <v>Alma</v>
      </c>
    </row>
    <row r="133" spans="1:3" ht="15.75" customHeight="1" x14ac:dyDescent="0.2">
      <c r="A133" s="1" t="s">
        <v>68</v>
      </c>
      <c r="B133" s="1"/>
      <c r="C133" s="3" t="str">
        <f ca="1">IFERROR(__xludf.DUMMYFUNCTION("regexreplace(A133, ""(\s\(.*?\))"",)"),"Alma Madrigal")</f>
        <v>Alma Madrigal</v>
      </c>
    </row>
    <row r="134" spans="1:3" ht="15.75" customHeight="1" x14ac:dyDescent="0.2">
      <c r="A134" s="1" t="s">
        <v>69</v>
      </c>
      <c r="B134" s="1"/>
      <c r="C134" s="3" t="str">
        <f ca="1">IFERROR(__xludf.DUMMYFUNCTION("regexreplace(A134, ""(\s\(.*?\))"",)"),"Almec")</f>
        <v>Almec</v>
      </c>
    </row>
    <row r="135" spans="1:3" ht="15.75" customHeight="1" x14ac:dyDescent="0.2">
      <c r="A135" s="1" t="s">
        <v>69</v>
      </c>
      <c r="B135" s="1"/>
      <c r="C135" s="3" t="str">
        <f ca="1">IFERROR(__xludf.DUMMYFUNCTION("regexreplace(A135, ""(\s\(.*?\))"",)"),"Almec")</f>
        <v>Almec</v>
      </c>
    </row>
    <row r="136" spans="1:3" ht="15.75" customHeight="1" x14ac:dyDescent="0.2">
      <c r="A136" s="1" t="s">
        <v>70</v>
      </c>
      <c r="B136" s="1"/>
      <c r="C136" s="3" t="str">
        <f ca="1">IFERROR(__xludf.DUMMYFUNCTION("regexreplace(A136, ""(\s\(.*?\))"",)"),"Almondine")</f>
        <v>Almondine</v>
      </c>
    </row>
    <row r="137" spans="1:3" ht="15.75" customHeight="1" x14ac:dyDescent="0.2">
      <c r="A137" s="1" t="s">
        <v>71</v>
      </c>
      <c r="B137" s="1"/>
      <c r="C137" s="3" t="str">
        <f ca="1">IFERROR(__xludf.DUMMYFUNCTION("regexreplace(A137, ""(\s\(.*?\))"",)"),"Alya Césaire")</f>
        <v>Alya Césaire</v>
      </c>
    </row>
    <row r="138" spans="1:3" ht="15.75" customHeight="1" x14ac:dyDescent="0.2">
      <c r="A138" s="1" t="s">
        <v>71</v>
      </c>
      <c r="B138" s="1"/>
      <c r="C138" s="3" t="str">
        <f ca="1">IFERROR(__xludf.DUMMYFUNCTION("regexreplace(A138, ""(\s\(.*?\))"",)"),"Alya Césaire")</f>
        <v>Alya Césaire</v>
      </c>
    </row>
    <row r="139" spans="1:3" ht="15.75" customHeight="1" x14ac:dyDescent="0.2">
      <c r="A139" s="1" t="s">
        <v>72</v>
      </c>
      <c r="B139" s="1"/>
      <c r="C139" s="3" t="str">
        <f ca="1">IFERROR(__xludf.DUMMYFUNCTION("regexreplace(A139, ""(\s\(.*?\))"",)"),"Alyssa")</f>
        <v>Alyssa</v>
      </c>
    </row>
    <row r="140" spans="1:3" ht="15.75" customHeight="1" x14ac:dyDescent="0.2">
      <c r="A140" s="1" t="s">
        <v>72</v>
      </c>
      <c r="B140" s="1"/>
      <c r="C140" s="3" t="str">
        <f ca="1">IFERROR(__xludf.DUMMYFUNCTION("regexreplace(A140, ""(\s\(.*?\))"",)"),"Alyssa")</f>
        <v>Alyssa</v>
      </c>
    </row>
    <row r="141" spans="1:3" ht="15.75" customHeight="1" x14ac:dyDescent="0.2">
      <c r="A141" s="1" t="s">
        <v>73</v>
      </c>
      <c r="B141" s="1"/>
      <c r="C141" s="3" t="str">
        <f ca="1">IFERROR(__xludf.DUMMYFUNCTION("regexreplace(A141, ""(\s\(.*?\))"",)"),"Amalthea")</f>
        <v>Amalthea</v>
      </c>
    </row>
    <row r="142" spans="1:3" ht="15.75" customHeight="1" x14ac:dyDescent="0.2">
      <c r="A142" s="1" t="s">
        <v>73</v>
      </c>
      <c r="B142" s="1"/>
      <c r="C142" s="3" t="str">
        <f ca="1">IFERROR(__xludf.DUMMYFUNCTION("regexreplace(A142, ""(\s\(.*?\))"",)"),"Amalthea")</f>
        <v>Amalthea</v>
      </c>
    </row>
    <row r="143" spans="1:3" ht="15.75" customHeight="1" x14ac:dyDescent="0.2">
      <c r="A143" s="1" t="s">
        <v>74</v>
      </c>
      <c r="B143" s="1"/>
      <c r="C143" s="3" t="str">
        <f ca="1">IFERROR(__xludf.DUMMYFUNCTION("regexreplace(A143, ""(\s\(.*?\))"",)"),"Amanda")</f>
        <v>Amanda</v>
      </c>
    </row>
    <row r="144" spans="1:3" ht="15.75" customHeight="1" x14ac:dyDescent="0.2">
      <c r="A144" s="1" t="s">
        <v>74</v>
      </c>
      <c r="B144" s="1"/>
      <c r="C144" s="3" t="str">
        <f ca="1">IFERROR(__xludf.DUMMYFUNCTION("regexreplace(A144, ""(\s\(.*?\))"",)"),"Amanda")</f>
        <v>Amanda</v>
      </c>
    </row>
    <row r="145" spans="1:3" ht="15.75" customHeight="1" x14ac:dyDescent="0.2">
      <c r="A145" s="1" t="s">
        <v>75</v>
      </c>
      <c r="B145" s="1"/>
      <c r="C145" s="3" t="str">
        <f ca="1">IFERROR(__xludf.DUMMYFUNCTION("regexreplace(A145, ""(\s\(.*?\))"",)"),"Amanda Killman")</f>
        <v>Amanda Killman</v>
      </c>
    </row>
    <row r="146" spans="1:3" ht="15.75" customHeight="1" x14ac:dyDescent="0.2">
      <c r="A146" s="1" t="s">
        <v>75</v>
      </c>
      <c r="B146" s="1"/>
      <c r="C146" s="3" t="str">
        <f ca="1">IFERROR(__xludf.DUMMYFUNCTION("regexreplace(A146, ""(\s\(.*?\))"",)"),"Amanda Killman")</f>
        <v>Amanda Killman</v>
      </c>
    </row>
    <row r="147" spans="1:3" ht="15.75" customHeight="1" x14ac:dyDescent="0.2">
      <c r="A147" s="1" t="s">
        <v>76</v>
      </c>
      <c r="B147" s="1"/>
      <c r="C147" s="3" t="str">
        <f ca="1">IFERROR(__xludf.DUMMYFUNCTION("regexreplace(A147, ""(\s\(.*?\))"",)"),"Amber")</f>
        <v>Amber</v>
      </c>
    </row>
    <row r="148" spans="1:3" ht="15.75" customHeight="1" x14ac:dyDescent="0.2">
      <c r="A148" s="1" t="s">
        <v>76</v>
      </c>
      <c r="B148" s="1"/>
      <c r="C148" s="3" t="str">
        <f ca="1">IFERROR(__xludf.DUMMYFUNCTION("regexreplace(A148, ""(\s\(.*?\))"",)"),"Amber")</f>
        <v>Amber</v>
      </c>
    </row>
    <row r="149" spans="1:3" ht="15.75" customHeight="1" x14ac:dyDescent="0.2">
      <c r="A149" s="1" t="s">
        <v>77</v>
      </c>
      <c r="B149" s="1"/>
      <c r="C149" s="3" t="str">
        <f ca="1">IFERROR(__xludf.DUMMYFUNCTION("regexreplace(A149, ""(\s\(.*?\))"",)"),"Amelia")</f>
        <v>Amelia</v>
      </c>
    </row>
    <row r="150" spans="1:3" ht="15.75" customHeight="1" x14ac:dyDescent="0.2">
      <c r="A150" s="1" t="s">
        <v>77</v>
      </c>
      <c r="B150" s="1"/>
      <c r="C150" s="3" t="str">
        <f ca="1">IFERROR(__xludf.DUMMYFUNCTION("regexreplace(A150, ""(\s\(.*?\))"",)"),"Amelia")</f>
        <v>Amelia</v>
      </c>
    </row>
    <row r="151" spans="1:3" ht="15.75" customHeight="1" x14ac:dyDescent="0.2">
      <c r="A151" s="1" t="s">
        <v>78</v>
      </c>
      <c r="B151" s="1"/>
      <c r="C151" s="3" t="str">
        <f ca="1">IFERROR(__xludf.DUMMYFUNCTION("regexreplace(A151, ""(\s\(.*?\))"",)"),"Amethyst")</f>
        <v>Amethyst</v>
      </c>
    </row>
    <row r="152" spans="1:3" ht="15.75" customHeight="1" x14ac:dyDescent="0.2">
      <c r="A152" s="1" t="s">
        <v>78</v>
      </c>
      <c r="B152" s="1"/>
      <c r="C152" s="3" t="str">
        <f ca="1">IFERROR(__xludf.DUMMYFUNCTION("regexreplace(A152, ""(\s\(.*?\))"",)"),"Amethyst")</f>
        <v>Amethyst</v>
      </c>
    </row>
    <row r="153" spans="1:3" ht="15.75" customHeight="1" x14ac:dyDescent="0.2">
      <c r="A153" s="1" t="s">
        <v>79</v>
      </c>
      <c r="B153" s="1"/>
      <c r="C153" s="3" t="str">
        <f ca="1">IFERROR(__xludf.DUMMYFUNCTION("regexreplace(A153, ""(\s\(.*?\))"",)"),"Amethyst Star")</f>
        <v>Amethyst Star</v>
      </c>
    </row>
    <row r="154" spans="1:3" ht="15.75" customHeight="1" x14ac:dyDescent="0.2">
      <c r="A154" s="1" t="s">
        <v>79</v>
      </c>
      <c r="B154" s="1"/>
      <c r="C154" s="3" t="str">
        <f ca="1">IFERROR(__xludf.DUMMYFUNCTION("regexreplace(A154, ""(\s\(.*?\))"",)"),"Amethyst Star")</f>
        <v>Amethyst Star</v>
      </c>
    </row>
    <row r="155" spans="1:3" ht="15.75" customHeight="1" x14ac:dyDescent="0.2">
      <c r="A155" s="1" t="s">
        <v>80</v>
      </c>
      <c r="B155" s="1"/>
      <c r="C155" s="3" t="str">
        <f ca="1">IFERROR(__xludf.DUMMYFUNCTION("regexreplace(A155, ""(\s\(.*?\))"",)"),"Ami Onuki")</f>
        <v>Ami Onuki</v>
      </c>
    </row>
    <row r="156" spans="1:3" ht="15.75" customHeight="1" x14ac:dyDescent="0.2">
      <c r="A156" s="1" t="s">
        <v>80</v>
      </c>
      <c r="B156" s="1"/>
      <c r="C156" s="3" t="str">
        <f ca="1">IFERROR(__xludf.DUMMYFUNCTION("regexreplace(A156, ""(\s\(.*?\))"",)"),"Ami Onuki")</f>
        <v>Ami Onuki</v>
      </c>
    </row>
    <row r="157" spans="1:3" ht="15.75" customHeight="1" x14ac:dyDescent="0.2">
      <c r="A157" s="1" t="s">
        <v>81</v>
      </c>
      <c r="B157" s="1"/>
      <c r="C157" s="3" t="str">
        <f ca="1">IFERROR(__xludf.DUMMYFUNCTION("regexreplace(A157, ""(\s\(.*?\))"",)"),"Ami Onuki")</f>
        <v>Ami Onuki</v>
      </c>
    </row>
    <row r="158" spans="1:3" ht="15.75" customHeight="1" x14ac:dyDescent="0.2">
      <c r="A158" s="1" t="s">
        <v>81</v>
      </c>
      <c r="B158" s="1"/>
      <c r="C158" s="3" t="str">
        <f ca="1">IFERROR(__xludf.DUMMYFUNCTION("regexreplace(A158, ""(\s\(.*?\))"",)"),"Ami Onuki")</f>
        <v>Ami Onuki</v>
      </c>
    </row>
    <row r="159" spans="1:3" ht="15.75" customHeight="1" x14ac:dyDescent="0.2">
      <c r="A159" s="1" t="s">
        <v>82</v>
      </c>
      <c r="B159" s="1"/>
      <c r="C159" s="3" t="str">
        <f ca="1">IFERROR(__xludf.DUMMYFUNCTION("regexreplace(A159, ""(\s\(.*?\))"",)"),"Amonsun")</f>
        <v>Amonsun</v>
      </c>
    </row>
    <row r="160" spans="1:3" ht="15.75" customHeight="1" x14ac:dyDescent="0.2">
      <c r="A160" s="1" t="s">
        <v>82</v>
      </c>
      <c r="B160" s="1"/>
      <c r="C160" s="3" t="str">
        <f ca="1">IFERROR(__xludf.DUMMYFUNCTION("regexreplace(A160, ""(\s\(.*?\))"",)"),"Amonsun")</f>
        <v>Amonsun</v>
      </c>
    </row>
    <row r="161" spans="1:3" ht="15.75" customHeight="1" x14ac:dyDescent="0.2">
      <c r="A161" s="1" t="s">
        <v>83</v>
      </c>
      <c r="B161" s="1"/>
      <c r="C161" s="3" t="str">
        <f ca="1">IFERROR(__xludf.DUMMYFUNCTION("regexreplace(A161, ""(\s\(.*?\))"",)"),"Amy")</f>
        <v>Amy</v>
      </c>
    </row>
    <row r="162" spans="1:3" ht="15.75" customHeight="1" x14ac:dyDescent="0.2">
      <c r="A162" s="1" t="s">
        <v>83</v>
      </c>
      <c r="B162" s="1"/>
      <c r="C162" s="3" t="str">
        <f ca="1">IFERROR(__xludf.DUMMYFUNCTION("regexreplace(A162, ""(\s\(.*?\))"",)"),"Amy")</f>
        <v>Amy</v>
      </c>
    </row>
    <row r="163" spans="1:3" ht="15.75" customHeight="1" x14ac:dyDescent="0.2">
      <c r="A163" s="1" t="s">
        <v>84</v>
      </c>
      <c r="B163" s="1"/>
      <c r="C163" s="3" t="str">
        <f ca="1">IFERROR(__xludf.DUMMYFUNCTION("regexreplace(A163, ""(\s\(.*?\))"",)"),"Amy")</f>
        <v>Amy</v>
      </c>
    </row>
    <row r="164" spans="1:3" ht="15.75" customHeight="1" x14ac:dyDescent="0.2">
      <c r="A164" s="1" t="s">
        <v>84</v>
      </c>
      <c r="B164" s="1"/>
      <c r="C164" s="3" t="str">
        <f ca="1">IFERROR(__xludf.DUMMYFUNCTION("regexreplace(A164, ""(\s\(.*?\))"",)"),"Amy")</f>
        <v>Amy</v>
      </c>
    </row>
    <row r="165" spans="1:3" ht="15.75" customHeight="1" x14ac:dyDescent="0.2">
      <c r="A165" s="1" t="s">
        <v>85</v>
      </c>
      <c r="B165" s="1"/>
      <c r="C165" s="3" t="str">
        <f ca="1">IFERROR(__xludf.DUMMYFUNCTION("regexreplace(A165, ""(\s\(.*?\))"",)"),"Amy Rose")</f>
        <v>Amy Rose</v>
      </c>
    </row>
    <row r="166" spans="1:3" ht="15.75" customHeight="1" x14ac:dyDescent="0.2">
      <c r="A166" s="1" t="s">
        <v>85</v>
      </c>
      <c r="B166" s="1"/>
      <c r="C166" s="3" t="str">
        <f ca="1">IFERROR(__xludf.DUMMYFUNCTION("regexreplace(A166, ""(\s\(.*?\))"",)"),"Amy Rose")</f>
        <v>Amy Rose</v>
      </c>
    </row>
    <row r="167" spans="1:3" ht="15.75" customHeight="1" x14ac:dyDescent="0.2">
      <c r="A167" s="1" t="s">
        <v>86</v>
      </c>
      <c r="B167" s="1"/>
      <c r="C167" s="3" t="str">
        <f ca="1">IFERROR(__xludf.DUMMYFUNCTION("regexreplace(A167, ""(\s\(.*?\))"",)"),"Anabella")</f>
        <v>Anabella</v>
      </c>
    </row>
    <row r="168" spans="1:3" ht="15.75" customHeight="1" x14ac:dyDescent="0.2">
      <c r="A168" s="1" t="s">
        <v>86</v>
      </c>
      <c r="B168" s="1"/>
      <c r="C168" s="3" t="str">
        <f ca="1">IFERROR(__xludf.DUMMYFUNCTION("regexreplace(A168, ""(\s\(.*?\))"",)"),"Anabella")</f>
        <v>Anabella</v>
      </c>
    </row>
    <row r="169" spans="1:3" ht="15.75" customHeight="1" x14ac:dyDescent="0.2">
      <c r="A169" s="1" t="s">
        <v>87</v>
      </c>
      <c r="B169" s="1"/>
      <c r="C169" s="3" t="str">
        <f ca="1">IFERROR(__xludf.DUMMYFUNCTION("regexreplace(A169, ""(\s\(.*?\))"",)"),"Anais Watterson")</f>
        <v>Anais Watterson</v>
      </c>
    </row>
    <row r="170" spans="1:3" ht="15.75" customHeight="1" x14ac:dyDescent="0.2">
      <c r="A170" s="1" t="s">
        <v>87</v>
      </c>
      <c r="B170" s="1"/>
      <c r="C170" s="3" t="str">
        <f ca="1">IFERROR(__xludf.DUMMYFUNCTION("regexreplace(A170, ""(\s\(.*?\))"",)"),"Anais Watterson")</f>
        <v>Anais Watterson</v>
      </c>
    </row>
    <row r="171" spans="1:3" ht="15.75" customHeight="1" x14ac:dyDescent="0.2">
      <c r="A171" s="1" t="s">
        <v>88</v>
      </c>
      <c r="B171" s="1"/>
      <c r="C171" s="3" t="str">
        <f ca="1">IFERROR(__xludf.DUMMYFUNCTION("regexreplace(A171, ""(\s\(.*?\))"",)"),"Anakin Skywalker")</f>
        <v>Anakin Skywalker</v>
      </c>
    </row>
    <row r="172" spans="1:3" ht="15.75" customHeight="1" x14ac:dyDescent="0.2">
      <c r="A172" s="1" t="s">
        <v>88</v>
      </c>
      <c r="B172" s="1"/>
      <c r="C172" s="3" t="str">
        <f ca="1">IFERROR(__xludf.DUMMYFUNCTION("regexreplace(A172, ""(\s\(.*?\))"",)"),"Anakin Skywalker")</f>
        <v>Anakin Skywalker</v>
      </c>
    </row>
    <row r="173" spans="1:3" ht="15.75" customHeight="1" x14ac:dyDescent="0.2">
      <c r="A173" s="1" t="s">
        <v>89</v>
      </c>
      <c r="B173" s="1"/>
      <c r="C173" s="3" t="str">
        <f ca="1">IFERROR(__xludf.DUMMYFUNCTION("regexreplace(A173, ""(\s\(.*?\))"",)"),"Andrew")</f>
        <v>Andrew</v>
      </c>
    </row>
    <row r="174" spans="1:3" ht="15.75" customHeight="1" x14ac:dyDescent="0.2">
      <c r="A174" s="1" t="s">
        <v>89</v>
      </c>
      <c r="B174" s="1"/>
      <c r="C174" s="3" t="str">
        <f ca="1">IFERROR(__xludf.DUMMYFUNCTION("regexreplace(A174, ""(\s\(.*?\))"",)"),"Andrew")</f>
        <v>Andrew</v>
      </c>
    </row>
    <row r="175" spans="1:3" ht="15.75" customHeight="1" x14ac:dyDescent="0.2">
      <c r="A175" s="1" t="s">
        <v>90</v>
      </c>
      <c r="B175" s="1"/>
      <c r="C175" s="3" t="str">
        <f ca="1">IFERROR(__xludf.DUMMYFUNCTION("regexreplace(A175, ""(\s\(.*?\))"",)"),"Andrew LeGustambos")</f>
        <v>Andrew LeGustambos</v>
      </c>
    </row>
    <row r="176" spans="1:3" ht="15.75" customHeight="1" x14ac:dyDescent="0.2">
      <c r="A176" s="1" t="s">
        <v>90</v>
      </c>
      <c r="B176" s="1"/>
      <c r="C176" s="3" t="str">
        <f ca="1">IFERROR(__xludf.DUMMYFUNCTION("regexreplace(A176, ""(\s\(.*?\))"",)"),"Andrew LeGustambos")</f>
        <v>Andrew LeGustambos</v>
      </c>
    </row>
    <row r="177" spans="1:3" ht="15.75" customHeight="1" x14ac:dyDescent="0.2">
      <c r="A177" s="1" t="s">
        <v>91</v>
      </c>
      <c r="B177" s="1"/>
      <c r="C177" s="3" t="str">
        <f ca="1">IFERROR(__xludf.DUMMYFUNCTION("regexreplace(A177, ""(\s\(.*?\))"",)"),"Andy")</f>
        <v>Andy</v>
      </c>
    </row>
    <row r="178" spans="1:3" ht="15.75" customHeight="1" x14ac:dyDescent="0.2">
      <c r="A178" s="1" t="s">
        <v>91</v>
      </c>
      <c r="B178" s="1"/>
      <c r="C178" s="3" t="str">
        <f ca="1">IFERROR(__xludf.DUMMYFUNCTION("regexreplace(A178, ""(\s\(.*?\))"",)"),"Andy")</f>
        <v>Andy</v>
      </c>
    </row>
    <row r="179" spans="1:3" ht="15.75" customHeight="1" x14ac:dyDescent="0.2">
      <c r="A179" s="1" t="s">
        <v>92</v>
      </c>
      <c r="B179" s="1"/>
      <c r="C179" s="3" t="str">
        <f ca="1">IFERROR(__xludf.DUMMYFUNCTION("regexreplace(A179, ""(\s\(.*?\))"",)"),"Andy Bangs")</f>
        <v>Andy Bangs</v>
      </c>
    </row>
    <row r="180" spans="1:3" ht="15.75" customHeight="1" x14ac:dyDescent="0.2">
      <c r="A180" s="1" t="s">
        <v>92</v>
      </c>
      <c r="B180" s="1"/>
      <c r="C180" s="3" t="str">
        <f ca="1">IFERROR(__xludf.DUMMYFUNCTION("regexreplace(A180, ""(\s\(.*?\))"",)"),"Andy Bangs")</f>
        <v>Andy Bangs</v>
      </c>
    </row>
    <row r="181" spans="1:3" ht="15.75" customHeight="1" x14ac:dyDescent="0.2">
      <c r="A181" s="1" t="s">
        <v>93</v>
      </c>
      <c r="B181" s="1"/>
      <c r="C181" s="3" t="str">
        <f ca="1">IFERROR(__xludf.DUMMYFUNCTION("regexreplace(A181, ""(\s\(.*?\))"",)"),"Andy DeMayo")</f>
        <v>Andy DeMayo</v>
      </c>
    </row>
    <row r="182" spans="1:3" ht="15.75" customHeight="1" x14ac:dyDescent="0.2">
      <c r="A182" s="1" t="s">
        <v>93</v>
      </c>
      <c r="B182" s="1"/>
      <c r="C182" s="3" t="str">
        <f ca="1">IFERROR(__xludf.DUMMYFUNCTION("regexreplace(A182, ""(\s\(.*?\))"",)"),"Andy DeMayo")</f>
        <v>Andy DeMayo</v>
      </c>
    </row>
    <row r="183" spans="1:3" ht="15.75" customHeight="1" x14ac:dyDescent="0.2">
      <c r="A183" s="1" t="s">
        <v>94</v>
      </c>
      <c r="B183" s="1"/>
      <c r="C183" s="3" t="str">
        <f ca="1">IFERROR(__xludf.DUMMYFUNCTION("regexreplace(A183, ""(\s\(.*?\))"",)"),"Andy Panda")</f>
        <v>Andy Panda</v>
      </c>
    </row>
    <row r="184" spans="1:3" ht="15.75" customHeight="1" x14ac:dyDescent="0.2">
      <c r="A184" s="1" t="s">
        <v>94</v>
      </c>
      <c r="B184" s="1"/>
      <c r="C184" s="3" t="str">
        <f ca="1">IFERROR(__xludf.DUMMYFUNCTION("regexreplace(A184, ""(\s\(.*?\))"",)"),"Andy Panda")</f>
        <v>Andy Panda</v>
      </c>
    </row>
    <row r="185" spans="1:3" ht="15.75" customHeight="1" x14ac:dyDescent="0.2">
      <c r="A185" s="1" t="s">
        <v>95</v>
      </c>
      <c r="B185" s="1"/>
      <c r="C185" s="3" t="str">
        <f ca="1">IFERROR(__xludf.DUMMYFUNCTION("regexreplace(A185, ""(\s\(.*?\))"",)"),"Angel Bunny")</f>
        <v>Angel Bunny</v>
      </c>
    </row>
    <row r="186" spans="1:3" ht="15.75" customHeight="1" x14ac:dyDescent="0.2">
      <c r="A186" s="1" t="s">
        <v>95</v>
      </c>
      <c r="B186" s="1"/>
      <c r="C186" s="3" t="str">
        <f ca="1">IFERROR(__xludf.DUMMYFUNCTION("regexreplace(A186, ""(\s\(.*?\))"",)"),"Angel Bunny")</f>
        <v>Angel Bunny</v>
      </c>
    </row>
    <row r="187" spans="1:3" ht="15.75" customHeight="1" x14ac:dyDescent="0.2">
      <c r="A187" s="1" t="s">
        <v>96</v>
      </c>
      <c r="B187" s="1"/>
      <c r="C187" s="3" t="str">
        <f ca="1">IFERROR(__xludf.DUMMYFUNCTION("regexreplace(A187, ""(\s\(.*?\))"",)"),"Angel Dust")</f>
        <v>Angel Dust</v>
      </c>
    </row>
    <row r="188" spans="1:3" ht="15.75" customHeight="1" x14ac:dyDescent="0.2">
      <c r="A188" s="1" t="s">
        <v>96</v>
      </c>
      <c r="B188" s="1"/>
      <c r="C188" s="3" t="str">
        <f ca="1">IFERROR(__xludf.DUMMYFUNCTION("regexreplace(A188, ""(\s\(.*?\))"",)"),"Angel Dust")</f>
        <v>Angel Dust</v>
      </c>
    </row>
    <row r="189" spans="1:3" ht="15.75" customHeight="1" x14ac:dyDescent="0.2">
      <c r="A189" s="1" t="s">
        <v>97</v>
      </c>
      <c r="B189" s="1"/>
      <c r="C189" s="3" t="str">
        <f ca="1">IFERROR(__xludf.DUMMYFUNCTION("regexreplace(A189, ""(\s\(.*?\))"",)"),"Angela")</f>
        <v>Angela</v>
      </c>
    </row>
    <row r="190" spans="1:3" ht="15.75" customHeight="1" x14ac:dyDescent="0.2">
      <c r="A190" s="1" t="s">
        <v>97</v>
      </c>
      <c r="B190" s="1"/>
      <c r="C190" s="3" t="str">
        <f ca="1">IFERROR(__xludf.DUMMYFUNCTION("regexreplace(A190, ""(\s\(.*?\))"",)"),"Angela")</f>
        <v>Angela</v>
      </c>
    </row>
    <row r="191" spans="1:3" ht="15.75" customHeight="1" x14ac:dyDescent="0.2">
      <c r="A191" s="1" t="s">
        <v>98</v>
      </c>
      <c r="B191" s="1"/>
      <c r="C191" s="3" t="str">
        <f ca="1">IFERROR(__xludf.DUMMYFUNCTION("regexreplace(A191, ""(\s\(.*?\))"",)"),"Angelica Pickles")</f>
        <v>Angelica Pickles</v>
      </c>
    </row>
    <row r="192" spans="1:3" ht="15.75" customHeight="1" x14ac:dyDescent="0.2">
      <c r="A192" s="1" t="s">
        <v>98</v>
      </c>
      <c r="B192" s="1"/>
      <c r="C192" s="3" t="str">
        <f ca="1">IFERROR(__xludf.DUMMYFUNCTION("regexreplace(A192, ""(\s\(.*?\))"",)"),"Angelica Pickles")</f>
        <v>Angelica Pickles</v>
      </c>
    </row>
    <row r="193" spans="1:3" ht="15.75" customHeight="1" x14ac:dyDescent="0.2">
      <c r="A193" s="1" t="s">
        <v>99</v>
      </c>
      <c r="B193" s="1"/>
      <c r="C193" s="3" t="str">
        <f ca="1">IFERROR(__xludf.DUMMYFUNCTION("regexreplace(A193, ""(\s\(.*?\))"",)"),"Anger")</f>
        <v>Anger</v>
      </c>
    </row>
    <row r="194" spans="1:3" ht="15.75" customHeight="1" x14ac:dyDescent="0.2">
      <c r="A194" s="1" t="s">
        <v>99</v>
      </c>
      <c r="B194" s="1"/>
      <c r="C194" s="3" t="str">
        <f ca="1">IFERROR(__xludf.DUMMYFUNCTION("regexreplace(A194, ""(\s\(.*?\))"",)"),"Anger")</f>
        <v>Anger</v>
      </c>
    </row>
    <row r="195" spans="1:3" ht="15.75" customHeight="1" x14ac:dyDescent="0.2">
      <c r="A195" s="1" t="s">
        <v>100</v>
      </c>
      <c r="B195" s="1"/>
      <c r="C195" s="3" t="str">
        <f ca="1">IFERROR(__xludf.DUMMYFUNCTION("regexreplace(A195, ""(\s\(.*?\))"",)"),"Anger Watkins")</f>
        <v>Anger Watkins</v>
      </c>
    </row>
    <row r="196" spans="1:3" ht="15.75" customHeight="1" x14ac:dyDescent="0.2">
      <c r="A196" s="1" t="s">
        <v>100</v>
      </c>
      <c r="B196" s="1"/>
      <c r="C196" s="3" t="str">
        <f ca="1">IFERROR(__xludf.DUMMYFUNCTION("regexreplace(A196, ""(\s\(.*?\))"",)"),"Anger Watkins")</f>
        <v>Anger Watkins</v>
      </c>
    </row>
    <row r="197" spans="1:3" ht="15.75" customHeight="1" x14ac:dyDescent="0.2">
      <c r="A197" s="1" t="s">
        <v>101</v>
      </c>
      <c r="B197" s="1"/>
      <c r="C197" s="3" t="str">
        <f ca="1">IFERROR(__xludf.DUMMYFUNCTION("regexreplace(A197, ""(\s\(.*?\))"",)"),"Anitra")</f>
        <v>Anitra</v>
      </c>
    </row>
    <row r="198" spans="1:3" ht="15.75" customHeight="1" x14ac:dyDescent="0.2">
      <c r="A198" s="1" t="s">
        <v>101</v>
      </c>
      <c r="B198" s="1"/>
      <c r="C198" s="3" t="str">
        <f ca="1">IFERROR(__xludf.DUMMYFUNCTION("regexreplace(A198, ""(\s\(.*?\))"",)"),"Anitra")</f>
        <v>Anitra</v>
      </c>
    </row>
    <row r="199" spans="1:3" ht="15.75" customHeight="1" x14ac:dyDescent="0.2">
      <c r="A199" s="1" t="s">
        <v>102</v>
      </c>
      <c r="B199" s="1"/>
      <c r="C199" s="3" t="str">
        <f ca="1">IFERROR(__xludf.DUMMYFUNCTION("regexreplace(A199, ""(\s\(.*?\))"",)"),"Anna Banana")</f>
        <v>Anna Banana</v>
      </c>
    </row>
    <row r="200" spans="1:3" ht="15.75" customHeight="1" x14ac:dyDescent="0.2">
      <c r="A200" s="1" t="s">
        <v>102</v>
      </c>
      <c r="B200" s="1"/>
      <c r="C200" s="3" t="str">
        <f ca="1">IFERROR(__xludf.DUMMYFUNCTION("regexreplace(A200, ""(\s\(.*?\))"",)"),"Anna Banana")</f>
        <v>Anna Banana</v>
      </c>
    </row>
    <row r="201" spans="1:3" ht="15.75" customHeight="1" x14ac:dyDescent="0.2">
      <c r="A201" s="1" t="s">
        <v>103</v>
      </c>
      <c r="B201" s="1"/>
      <c r="C201" s="3" t="str">
        <f ca="1">IFERROR(__xludf.DUMMYFUNCTION("regexreplace(A201, ""(\s\(.*?\))"",)"),"Anne Maria")</f>
        <v>Anne Maria</v>
      </c>
    </row>
    <row r="202" spans="1:3" ht="15.75" customHeight="1" x14ac:dyDescent="0.2">
      <c r="A202" s="1" t="s">
        <v>103</v>
      </c>
      <c r="B202" s="1"/>
      <c r="C202" s="3" t="str">
        <f ca="1">IFERROR(__xludf.DUMMYFUNCTION("regexreplace(A202, ""(\s\(.*?\))"",)"),"Anne Maria")</f>
        <v>Anne Maria</v>
      </c>
    </row>
    <row r="203" spans="1:3" ht="15.75" customHeight="1" x14ac:dyDescent="0.2">
      <c r="A203" s="1" t="s">
        <v>104</v>
      </c>
      <c r="B203" s="1"/>
      <c r="C203" s="3" t="str">
        <f ca="1">IFERROR(__xludf.DUMMYFUNCTION("regexreplace(A203, ""(\s\(.*?\))"",)"),"Annie")</f>
        <v>Annie</v>
      </c>
    </row>
    <row r="204" spans="1:3" ht="15.75" customHeight="1" x14ac:dyDescent="0.2">
      <c r="A204" s="1" t="s">
        <v>104</v>
      </c>
      <c r="B204" s="1"/>
      <c r="C204" s="3" t="str">
        <f ca="1">IFERROR(__xludf.DUMMYFUNCTION("regexreplace(A204, ""(\s\(.*?\))"",)"),"Annie")</f>
        <v>Annie</v>
      </c>
    </row>
    <row r="205" spans="1:3" ht="15.75" customHeight="1" x14ac:dyDescent="0.2">
      <c r="A205" s="1" t="s">
        <v>105</v>
      </c>
      <c r="B205" s="1"/>
      <c r="C205" s="3" t="str">
        <f ca="1">IFERROR(__xludf.DUMMYFUNCTION("regexreplace(A205, ""(\s\(.*?\))"",)"),"Annie Knitts")</f>
        <v>Annie Knitts</v>
      </c>
    </row>
    <row r="206" spans="1:3" ht="15.75" customHeight="1" x14ac:dyDescent="0.2">
      <c r="A206" s="1" t="s">
        <v>105</v>
      </c>
      <c r="B206" s="1"/>
      <c r="C206" s="3" t="str">
        <f ca="1">IFERROR(__xludf.DUMMYFUNCTION("regexreplace(A206, ""(\s\(.*?\))"",)"),"Annie Knitts")</f>
        <v>Annie Knitts</v>
      </c>
    </row>
    <row r="207" spans="1:3" ht="15.75" customHeight="1" x14ac:dyDescent="0.2">
      <c r="A207" s="1" t="s">
        <v>106</v>
      </c>
      <c r="B207" s="1"/>
      <c r="C207" s="3" t="str">
        <f ca="1">IFERROR(__xludf.DUMMYFUNCTION("regexreplace(A207, ""(\s\(.*?\))"",)"),"Annie Onion")</f>
        <v>Annie Onion</v>
      </c>
    </row>
    <row r="208" spans="1:3" ht="15.75" customHeight="1" x14ac:dyDescent="0.2">
      <c r="A208" s="1" t="s">
        <v>106</v>
      </c>
      <c r="B208" s="1"/>
      <c r="C208" s="3" t="str">
        <f ca="1">IFERROR(__xludf.DUMMYFUNCTION("regexreplace(A208, ""(\s\(.*?\))"",)"),"Annie Onion")</f>
        <v>Annie Onion</v>
      </c>
    </row>
    <row r="209" spans="1:3" ht="15.75" customHeight="1" x14ac:dyDescent="0.2">
      <c r="A209" s="1" t="s">
        <v>107</v>
      </c>
      <c r="B209" s="1"/>
      <c r="C209" s="3" t="str">
        <f ca="1">IFERROR(__xludf.DUMMYFUNCTION("regexreplace(A209, ""(\s\(.*?\))"",)"),"Ant")</f>
        <v>Ant</v>
      </c>
    </row>
    <row r="210" spans="1:3" ht="15.75" customHeight="1" x14ac:dyDescent="0.2">
      <c r="A210" s="1" t="s">
        <v>107</v>
      </c>
      <c r="B210" s="1"/>
      <c r="C210" s="3" t="str">
        <f ca="1">IFERROR(__xludf.DUMMYFUNCTION("regexreplace(A210, ""(\s\(.*?\))"",)"),"Ant")</f>
        <v>Ant</v>
      </c>
    </row>
    <row r="211" spans="1:3" ht="15.75" customHeight="1" x14ac:dyDescent="0.2">
      <c r="A211" s="1" t="s">
        <v>108</v>
      </c>
      <c r="B211" s="1"/>
      <c r="C211" s="3" t="str">
        <f ca="1">IFERROR(__xludf.DUMMYFUNCTION("regexreplace(A211, ""(\s\(.*?\))"",)"),"Anti-Pops")</f>
        <v>Anti-Pops</v>
      </c>
    </row>
    <row r="212" spans="1:3" ht="15.75" customHeight="1" x14ac:dyDescent="0.2">
      <c r="A212" s="1" t="s">
        <v>108</v>
      </c>
      <c r="B212" s="1"/>
      <c r="C212" s="3" t="str">
        <f ca="1">IFERROR(__xludf.DUMMYFUNCTION("regexreplace(A212, ""(\s\(.*?\))"",)"),"Anti-Pops")</f>
        <v>Anti-Pops</v>
      </c>
    </row>
    <row r="213" spans="1:3" ht="15.75" customHeight="1" x14ac:dyDescent="0.2">
      <c r="A213" s="1" t="s">
        <v>109</v>
      </c>
      <c r="B213" s="1"/>
      <c r="C213" s="3" t="str">
        <f ca="1">IFERROR(__xludf.DUMMYFUNCTION("regexreplace(A213, ""(\s\(.*?\))"",)"),"Anton")</f>
        <v>Anton</v>
      </c>
    </row>
    <row r="214" spans="1:3" ht="15.75" customHeight="1" x14ac:dyDescent="0.2">
      <c r="A214" s="1" t="s">
        <v>109</v>
      </c>
      <c r="B214" s="1"/>
      <c r="C214" s="3" t="str">
        <f ca="1">IFERROR(__xludf.DUMMYFUNCTION("regexreplace(A214, ""(\s\(.*?\))"",)"),"Anton")</f>
        <v>Anton</v>
      </c>
    </row>
    <row r="215" spans="1:3" ht="15.75" customHeight="1" x14ac:dyDescent="0.2">
      <c r="A215" s="1" t="s">
        <v>110</v>
      </c>
      <c r="B215" s="1"/>
      <c r="C215" s="3" t="str">
        <f ca="1">IFERROR(__xludf.DUMMYFUNCTION("regexreplace(A215, ""(\s\(.*?\))"",)"),"Antonio Madrigal")</f>
        <v>Antonio Madrigal</v>
      </c>
    </row>
    <row r="216" spans="1:3" ht="15.75" customHeight="1" x14ac:dyDescent="0.2">
      <c r="A216" s="1" t="s">
        <v>110</v>
      </c>
      <c r="B216" s="1"/>
      <c r="C216" s="3" t="str">
        <f ca="1">IFERROR(__xludf.DUMMYFUNCTION("regexreplace(A216, ""(\s\(.*?\))"",)"),"Antonio Madrigal")</f>
        <v>Antonio Madrigal</v>
      </c>
    </row>
    <row r="217" spans="1:3" ht="15.75" customHeight="1" x14ac:dyDescent="0.2">
      <c r="A217" s="1" t="s">
        <v>111</v>
      </c>
      <c r="B217" s="1"/>
      <c r="C217" s="3" t="str">
        <f ca="1">IFERROR(__xludf.DUMMYFUNCTION("regexreplace(A217, ""(\s\(.*?\))"",)"),"Antonio Perez")</f>
        <v>Antonio Perez</v>
      </c>
    </row>
    <row r="218" spans="1:3" ht="15.75" customHeight="1" x14ac:dyDescent="0.2">
      <c r="A218" s="1" t="s">
        <v>111</v>
      </c>
      <c r="B218" s="1"/>
      <c r="C218" s="3" t="str">
        <f ca="1">IFERROR(__xludf.DUMMYFUNCTION("regexreplace(A218, ""(\s\(.*?\))"",)"),"Antonio Perez")</f>
        <v>Antonio Perez</v>
      </c>
    </row>
    <row r="219" spans="1:3" ht="15.75" customHeight="1" x14ac:dyDescent="0.2">
      <c r="A219" s="1" t="s">
        <v>112</v>
      </c>
      <c r="B219" s="1"/>
      <c r="C219" s="3" t="str">
        <f ca="1">IFERROR(__xludf.DUMMYFUNCTION("regexreplace(A219, ""(\s\(.*?\))"",)"),"Anyo ukani")</f>
        <v>Anyo ukani</v>
      </c>
    </row>
    <row r="220" spans="1:3" ht="15.75" customHeight="1" x14ac:dyDescent="0.2">
      <c r="A220" s="1" t="s">
        <v>113</v>
      </c>
      <c r="B220" s="1"/>
      <c r="C220" s="3" t="str">
        <f ca="1">IFERROR(__xludf.DUMMYFUNCTION("regexreplace(A220, ""(\s\(.*?\))"",)"),"Apple")</f>
        <v>Apple</v>
      </c>
    </row>
    <row r="221" spans="1:3" ht="15.75" customHeight="1" x14ac:dyDescent="0.2">
      <c r="A221" s="1" t="s">
        <v>113</v>
      </c>
      <c r="B221" s="1"/>
      <c r="C221" s="3" t="str">
        <f ca="1">IFERROR(__xludf.DUMMYFUNCTION("regexreplace(A221, ""(\s\(.*?\))"",)"),"Apple")</f>
        <v>Apple</v>
      </c>
    </row>
    <row r="222" spans="1:3" ht="15.75" customHeight="1" x14ac:dyDescent="0.2">
      <c r="A222" s="1" t="s">
        <v>114</v>
      </c>
      <c r="B222" s="1"/>
      <c r="C222" s="3" t="str">
        <f ca="1">IFERROR(__xludf.DUMMYFUNCTION("regexreplace(A222, ""(\s\(.*?\))"",)"),"Apple")</f>
        <v>Apple</v>
      </c>
    </row>
    <row r="223" spans="1:3" ht="15.75" customHeight="1" x14ac:dyDescent="0.2">
      <c r="A223" s="1" t="s">
        <v>114</v>
      </c>
      <c r="B223" s="1"/>
      <c r="C223" s="3" t="str">
        <f ca="1">IFERROR(__xludf.DUMMYFUNCTION("regexreplace(A223, ""(\s\(.*?\))"",)"),"Apple")</f>
        <v>Apple</v>
      </c>
    </row>
    <row r="224" spans="1:3" ht="15.75" customHeight="1" x14ac:dyDescent="0.2">
      <c r="A224" s="1" t="s">
        <v>115</v>
      </c>
      <c r="B224" s="1"/>
      <c r="C224" s="3" t="str">
        <f ca="1">IFERROR(__xludf.DUMMYFUNCTION("regexreplace(A224, ""(\s\(.*?\))"",)"),"Apple Bloom")</f>
        <v>Apple Bloom</v>
      </c>
    </row>
    <row r="225" spans="1:3" ht="15.75" customHeight="1" x14ac:dyDescent="0.2">
      <c r="A225" s="1" t="s">
        <v>115</v>
      </c>
      <c r="B225" s="1"/>
      <c r="C225" s="3" t="str">
        <f ca="1">IFERROR(__xludf.DUMMYFUNCTION("regexreplace(A225, ""(\s\(.*?\))"",)"),"Apple Bloom")</f>
        <v>Apple Bloom</v>
      </c>
    </row>
    <row r="226" spans="1:3" ht="15.75" customHeight="1" x14ac:dyDescent="0.2">
      <c r="A226" s="1" t="s">
        <v>116</v>
      </c>
      <c r="B226" s="1"/>
      <c r="C226" s="3" t="str">
        <f ca="1">IFERROR(__xludf.DUMMYFUNCTION("regexreplace(A226, ""(\s\(.*?\))"",)"),"Apple White")</f>
        <v>Apple White</v>
      </c>
    </row>
    <row r="227" spans="1:3" ht="15.75" customHeight="1" x14ac:dyDescent="0.2">
      <c r="A227" s="1" t="s">
        <v>116</v>
      </c>
      <c r="B227" s="1"/>
      <c r="C227" s="3" t="str">
        <f ca="1">IFERROR(__xludf.DUMMYFUNCTION("regexreplace(A227, ""(\s\(.*?\))"",)"),"Apple White")</f>
        <v>Apple White</v>
      </c>
    </row>
    <row r="228" spans="1:3" ht="15.75" customHeight="1" x14ac:dyDescent="0.2">
      <c r="A228" s="1" t="s">
        <v>117</v>
      </c>
      <c r="B228" s="1"/>
      <c r="C228" s="3" t="str">
        <f ca="1">IFERROR(__xludf.DUMMYFUNCTION("regexreplace(A228, ""(\s\(.*?\))"",)"),"April, May and June Duck")</f>
        <v>April, May and June Duck</v>
      </c>
    </row>
    <row r="229" spans="1:3" ht="15.75" customHeight="1" x14ac:dyDescent="0.2">
      <c r="A229" s="1" t="s">
        <v>117</v>
      </c>
      <c r="B229" s="1"/>
      <c r="C229" s="3" t="str">
        <f ca="1">IFERROR(__xludf.DUMMYFUNCTION("regexreplace(A229, ""(\s\(.*?\))"",)"),"April, May and June Duck")</f>
        <v>April, May and June Duck</v>
      </c>
    </row>
    <row r="230" spans="1:3" ht="15.75" customHeight="1" x14ac:dyDescent="0.2">
      <c r="A230" s="1" t="s">
        <v>118</v>
      </c>
      <c r="B230" s="1"/>
      <c r="C230" s="3" t="str">
        <f ca="1">IFERROR(__xludf.DUMMYFUNCTION("regexreplace(A230, ""(\s\(.*?\))"",)"),"Apu")</f>
        <v>Apu</v>
      </c>
    </row>
    <row r="231" spans="1:3" ht="15.75" customHeight="1" x14ac:dyDescent="0.2">
      <c r="A231" s="1" t="s">
        <v>118</v>
      </c>
      <c r="B231" s="1"/>
      <c r="C231" s="3" t="str">
        <f ca="1">IFERROR(__xludf.DUMMYFUNCTION("regexreplace(A231, ""(\s\(.*?\))"",)"),"Apu")</f>
        <v>Apu</v>
      </c>
    </row>
    <row r="232" spans="1:3" ht="15.75" customHeight="1" x14ac:dyDescent="0.2">
      <c r="A232" s="1" t="s">
        <v>119</v>
      </c>
      <c r="B232" s="1"/>
      <c r="C232" s="3" t="str">
        <f ca="1">IFERROR(__xludf.DUMMYFUNCTION("regexreplace(A232, ""(\s\(.*?\))"",)"),"Apu Nahasapeemapetilon")</f>
        <v>Apu Nahasapeemapetilon</v>
      </c>
    </row>
    <row r="233" spans="1:3" ht="15.75" customHeight="1" x14ac:dyDescent="0.2">
      <c r="A233" s="1" t="s">
        <v>119</v>
      </c>
      <c r="B233" s="1"/>
      <c r="C233" s="3" t="str">
        <f ca="1">IFERROR(__xludf.DUMMYFUNCTION("regexreplace(A233, ""(\s\(.*?\))"",)"),"Apu Nahasapeemapetilon")</f>
        <v>Apu Nahasapeemapetilon</v>
      </c>
    </row>
    <row r="234" spans="1:3" ht="15.75" customHeight="1" x14ac:dyDescent="0.2">
      <c r="A234" s="1" t="s">
        <v>120</v>
      </c>
      <c r="B234" s="1"/>
      <c r="C234" s="3" t="str">
        <f ca="1">IFERROR(__xludf.DUMMYFUNCTION("regexreplace(A234, ""(\s\(.*?\))"",)"),"Aquamarine")</f>
        <v>Aquamarine</v>
      </c>
    </row>
    <row r="235" spans="1:3" ht="15.75" customHeight="1" x14ac:dyDescent="0.2">
      <c r="A235" s="1" t="s">
        <v>120</v>
      </c>
      <c r="B235" s="1"/>
      <c r="C235" s="3" t="str">
        <f ca="1">IFERROR(__xludf.DUMMYFUNCTION("regexreplace(A235, ""(\s\(.*?\))"",)"),"Aquamarine")</f>
        <v>Aquamarine</v>
      </c>
    </row>
    <row r="236" spans="1:3" ht="15.75" customHeight="1" x14ac:dyDescent="0.2">
      <c r="A236" s="1" t="s">
        <v>121</v>
      </c>
      <c r="B236" s="1"/>
      <c r="C236" s="3" t="str">
        <f ca="1">IFERROR(__xludf.DUMMYFUNCTION("regexreplace(A236, ""(\s\(.*?\))"",)"),"Archer Pastry")</f>
        <v>Archer Pastry</v>
      </c>
    </row>
    <row r="237" spans="1:3" ht="15.75" customHeight="1" x14ac:dyDescent="0.2">
      <c r="A237" s="1" t="s">
        <v>121</v>
      </c>
      <c r="B237" s="1"/>
      <c r="C237" s="3" t="str">
        <f ca="1">IFERROR(__xludf.DUMMYFUNCTION("regexreplace(A237, ""(\s\(.*?\))"",)"),"Archer Pastry")</f>
        <v>Archer Pastry</v>
      </c>
    </row>
    <row r="238" spans="1:3" ht="15.75" customHeight="1" x14ac:dyDescent="0.2">
      <c r="A238" s="1" t="s">
        <v>122</v>
      </c>
      <c r="B238" s="1"/>
      <c r="C238" s="3" t="str">
        <f ca="1">IFERROR(__xludf.DUMMYFUNCTION("regexreplace(A238, ""(\s\(.*?\))"",)"),"Archimedes Q. Porter")</f>
        <v>Archimedes Q. Porter</v>
      </c>
    </row>
    <row r="239" spans="1:3" ht="15.75" customHeight="1" x14ac:dyDescent="0.2">
      <c r="A239" s="1" t="s">
        <v>122</v>
      </c>
      <c r="B239" s="1"/>
      <c r="C239" s="3" t="str">
        <f ca="1">IFERROR(__xludf.DUMMYFUNCTION("regexreplace(A239, ""(\s\(.*?\))"",)"),"Archimedes Q. Porter")</f>
        <v>Archimedes Q. Porter</v>
      </c>
    </row>
    <row r="240" spans="1:3" ht="15.75" customHeight="1" x14ac:dyDescent="0.2">
      <c r="A240" s="1" t="s">
        <v>123</v>
      </c>
      <c r="B240" s="1"/>
      <c r="C240" s="3" t="str">
        <f ca="1">IFERROR(__xludf.DUMMYFUNCTION("regexreplace(A240, ""(\s\(.*?\))"",)"),"Argent")</f>
        <v>Argent</v>
      </c>
    </row>
    <row r="241" spans="1:3" ht="15.75" customHeight="1" x14ac:dyDescent="0.2">
      <c r="A241" s="1" t="s">
        <v>123</v>
      </c>
      <c r="B241" s="1"/>
      <c r="C241" s="3" t="str">
        <f ca="1">IFERROR(__xludf.DUMMYFUNCTION("regexreplace(A241, ""(\s\(.*?\))"",)"),"Argent")</f>
        <v>Argent</v>
      </c>
    </row>
    <row r="242" spans="1:3" ht="15.75" customHeight="1" x14ac:dyDescent="0.2">
      <c r="A242" s="1" t="s">
        <v>124</v>
      </c>
      <c r="B242" s="1"/>
      <c r="C242" s="3" t="str">
        <f ca="1">IFERROR(__xludf.DUMMYFUNCTION("regexreplace(A242, ""(\s\(.*?\))"",)"),"Ari Curd")</f>
        <v>Ari Curd</v>
      </c>
    </row>
    <row r="243" spans="1:3" ht="15.75" customHeight="1" x14ac:dyDescent="0.2">
      <c r="A243" s="1" t="s">
        <v>124</v>
      </c>
      <c r="B243" s="1"/>
      <c r="C243" s="3" t="str">
        <f ca="1">IFERROR(__xludf.DUMMYFUNCTION("regexreplace(A243, ""(\s\(.*?\))"",)"),"Ari Curd")</f>
        <v>Ari Curd</v>
      </c>
    </row>
    <row r="244" spans="1:3" ht="15.75" customHeight="1" x14ac:dyDescent="0.2">
      <c r="A244" s="1" t="s">
        <v>125</v>
      </c>
      <c r="B244" s="1"/>
      <c r="C244" s="3" t="str">
        <f ca="1">IFERROR(__xludf.DUMMYFUNCTION("regexreplace(A244, ""(\s\(.*?\))"",)"),"Arihnda Pryce")</f>
        <v>Arihnda Pryce</v>
      </c>
    </row>
    <row r="245" spans="1:3" ht="15.75" customHeight="1" x14ac:dyDescent="0.2">
      <c r="A245" s="1" t="s">
        <v>125</v>
      </c>
      <c r="B245" s="1"/>
      <c r="C245" s="3" t="str">
        <f ca="1">IFERROR(__xludf.DUMMYFUNCTION("regexreplace(A245, ""(\s\(.*?\))"",)"),"Arihnda Pryce")</f>
        <v>Arihnda Pryce</v>
      </c>
    </row>
    <row r="246" spans="1:3" ht="15.75" customHeight="1" x14ac:dyDescent="0.2">
      <c r="A246" s="1" t="s">
        <v>126</v>
      </c>
      <c r="B246" s="1"/>
      <c r="C246" s="3" t="str">
        <f ca="1">IFERROR(__xludf.DUMMYFUNCTION("regexreplace(A246, ""(\s\(.*?\))"",)"),"Arkade")</f>
        <v>Arkade</v>
      </c>
    </row>
    <row r="247" spans="1:3" ht="15.75" customHeight="1" x14ac:dyDescent="0.2">
      <c r="A247" s="1" t="s">
        <v>126</v>
      </c>
      <c r="B247" s="1"/>
      <c r="C247" s="3" t="str">
        <f ca="1">IFERROR(__xludf.DUMMYFUNCTION("regexreplace(A247, ""(\s\(.*?\))"",)"),"Arkade")</f>
        <v>Arkade</v>
      </c>
    </row>
    <row r="248" spans="1:3" ht="15.75" customHeight="1" x14ac:dyDescent="0.2">
      <c r="A248" s="1" t="s">
        <v>127</v>
      </c>
      <c r="B248" s="1"/>
      <c r="C248" s="3" t="str">
        <f ca="1">IFERROR(__xludf.DUMMYFUNCTION("regexreplace(A248, ""(\s\(.*?\))"",)"),"Arkayna Goodfey")</f>
        <v>Arkayna Goodfey</v>
      </c>
    </row>
    <row r="249" spans="1:3" ht="15.75" customHeight="1" x14ac:dyDescent="0.2">
      <c r="A249" s="1" t="s">
        <v>127</v>
      </c>
      <c r="B249" s="1"/>
      <c r="C249" s="3" t="str">
        <f ca="1">IFERROR(__xludf.DUMMYFUNCTION("regexreplace(A249, ""(\s\(.*?\))"",)"),"Arkayna Goodfey")</f>
        <v>Arkayna Goodfey</v>
      </c>
    </row>
    <row r="250" spans="1:3" ht="15.75" customHeight="1" x14ac:dyDescent="0.2">
      <c r="A250" s="1" t="s">
        <v>128</v>
      </c>
      <c r="B250" s="1"/>
      <c r="C250" s="3" t="str">
        <f ca="1">IFERROR(__xludf.DUMMYFUNCTION("regexreplace(A250, ""(\s\(.*?\))"",)"),"Arlene")</f>
        <v>Arlene</v>
      </c>
    </row>
    <row r="251" spans="1:3" ht="15.75" customHeight="1" x14ac:dyDescent="0.2">
      <c r="A251" s="1" t="s">
        <v>128</v>
      </c>
      <c r="B251" s="1"/>
      <c r="C251" s="3" t="str">
        <f ca="1">IFERROR(__xludf.DUMMYFUNCTION("regexreplace(A251, ""(\s\(.*?\))"",)"),"Arlene")</f>
        <v>Arlene</v>
      </c>
    </row>
    <row r="252" spans="1:3" ht="15.75" customHeight="1" x14ac:dyDescent="0.2">
      <c r="A252" s="1" t="s">
        <v>129</v>
      </c>
      <c r="B252" s="1"/>
      <c r="C252" s="3" t="str">
        <f ca="1">IFERROR(__xludf.DUMMYFUNCTION("regexreplace(A252, ""(\s\(.*?\))"",)"),"Arnold Perlstein")</f>
        <v>Arnold Perlstein</v>
      </c>
    </row>
    <row r="253" spans="1:3" ht="15.75" customHeight="1" x14ac:dyDescent="0.2">
      <c r="A253" s="1" t="s">
        <v>129</v>
      </c>
      <c r="B253" s="1"/>
      <c r="C253" s="3" t="str">
        <f ca="1">IFERROR(__xludf.DUMMYFUNCTION("regexreplace(A253, ""(\s\(.*?\))"",)"),"Arnold Perlstein")</f>
        <v>Arnold Perlstein</v>
      </c>
    </row>
    <row r="254" spans="1:3" ht="15.75" customHeight="1" x14ac:dyDescent="0.2">
      <c r="A254" s="1" t="s">
        <v>130</v>
      </c>
      <c r="B254" s="1"/>
      <c r="C254" s="3" t="str">
        <f ca="1">IFERROR(__xludf.DUMMYFUNCTION("regexreplace(A254, ""(\s\(.*?\))"",)"),"Arthur")</f>
        <v>Arthur</v>
      </c>
    </row>
    <row r="255" spans="1:3" ht="15.75" customHeight="1" x14ac:dyDescent="0.2">
      <c r="A255" s="1" t="s">
        <v>130</v>
      </c>
      <c r="B255" s="1"/>
      <c r="C255" s="3" t="str">
        <f ca="1">IFERROR(__xludf.DUMMYFUNCTION("regexreplace(A255, ""(\s\(.*?\))"",)"),"Arthur")</f>
        <v>Arthur</v>
      </c>
    </row>
    <row r="256" spans="1:3" ht="15.75" customHeight="1" x14ac:dyDescent="0.2">
      <c r="A256" s="1" t="s">
        <v>131</v>
      </c>
      <c r="B256" s="1"/>
      <c r="C256" s="3" t="str">
        <f ca="1">IFERROR(__xludf.DUMMYFUNCTION("regexreplace(A256, ""(\s\(.*?\))"",)"),"Arthur Monroe")</f>
        <v>Arthur Monroe</v>
      </c>
    </row>
    <row r="257" spans="1:3" ht="15.75" customHeight="1" x14ac:dyDescent="0.2">
      <c r="A257" s="1" t="s">
        <v>131</v>
      </c>
      <c r="B257" s="1"/>
      <c r="C257" s="3" t="str">
        <f ca="1">IFERROR(__xludf.DUMMYFUNCTION("regexreplace(A257, ""(\s\(.*?\))"",)"),"Arthur Monroe")</f>
        <v>Arthur Monroe</v>
      </c>
    </row>
    <row r="258" spans="1:3" ht="15.75" customHeight="1" x14ac:dyDescent="0.2">
      <c r="A258" s="1" t="s">
        <v>132</v>
      </c>
      <c r="B258" s="1"/>
      <c r="C258" s="3" t="str">
        <f ca="1">IFERROR(__xludf.DUMMYFUNCTION("regexreplace(A258, ""(\s\(.*?\))"",)"),"Arthur Read")</f>
        <v>Arthur Read</v>
      </c>
    </row>
    <row r="259" spans="1:3" ht="15.75" customHeight="1" x14ac:dyDescent="0.2">
      <c r="A259" s="1" t="s">
        <v>132</v>
      </c>
      <c r="B259" s="1"/>
      <c r="C259" s="3" t="str">
        <f ca="1">IFERROR(__xludf.DUMMYFUNCTION("regexreplace(A259, ""(\s\(.*?\))"",)"),"Arthur Read")</f>
        <v>Arthur Read</v>
      </c>
    </row>
    <row r="260" spans="1:3" ht="15.75" customHeight="1" x14ac:dyDescent="0.2">
      <c r="A260" s="1" t="s">
        <v>133</v>
      </c>
      <c r="B260" s="1"/>
      <c r="C260" s="3" t="str">
        <f ca="1">IFERROR(__xludf.DUMMYFUNCTION("regexreplace(A260, ""(\s\(.*?\))"",)"),"Asajj Ventress")</f>
        <v>Asajj Ventress</v>
      </c>
    </row>
    <row r="261" spans="1:3" ht="15.75" customHeight="1" x14ac:dyDescent="0.2">
      <c r="A261" s="1" t="s">
        <v>133</v>
      </c>
      <c r="B261" s="1"/>
      <c r="C261" s="3" t="str">
        <f ca="1">IFERROR(__xludf.DUMMYFUNCTION("regexreplace(A261, ""(\s\(.*?\))"",)"),"Asajj Ventress")</f>
        <v>Asajj Ventress</v>
      </c>
    </row>
    <row r="262" spans="1:3" ht="15.75" customHeight="1" x14ac:dyDescent="0.2">
      <c r="A262" s="1" t="s">
        <v>134</v>
      </c>
      <c r="B262" s="1"/>
      <c r="C262" s="3" t="str">
        <f ca="1">IFERROR(__xludf.DUMMYFUNCTION("regexreplace(A262, ""(\s\(.*?\))"",)"),"Ashi")</f>
        <v>Ashi</v>
      </c>
    </row>
    <row r="263" spans="1:3" ht="15.75" customHeight="1" x14ac:dyDescent="0.2">
      <c r="A263" s="1" t="s">
        <v>135</v>
      </c>
      <c r="B263" s="1"/>
      <c r="C263" s="3" t="str">
        <f ca="1">IFERROR(__xludf.DUMMYFUNCTION("regexreplace(A263, ""(\s\(.*?\))"",)"),"Ashley")</f>
        <v>Ashley</v>
      </c>
    </row>
    <row r="264" spans="1:3" ht="15.75" customHeight="1" x14ac:dyDescent="0.2">
      <c r="A264" s="1" t="s">
        <v>135</v>
      </c>
      <c r="B264" s="1"/>
      <c r="C264" s="3" t="str">
        <f ca="1">IFERROR(__xludf.DUMMYFUNCTION("regexreplace(A264, ""(\s\(.*?\))"",)"),"Ashley")</f>
        <v>Ashley</v>
      </c>
    </row>
    <row r="265" spans="1:3" ht="15.75" customHeight="1" x14ac:dyDescent="0.2">
      <c r="A265" s="1" t="s">
        <v>136</v>
      </c>
      <c r="B265" s="1"/>
      <c r="C265" s="3" t="str">
        <f ca="1">IFERROR(__xludf.DUMMYFUNCTION("regexreplace(A265, ""(\s\(.*?\))"",)"),"Ashley")</f>
        <v>Ashley</v>
      </c>
    </row>
    <row r="266" spans="1:3" ht="15.75" customHeight="1" x14ac:dyDescent="0.2">
      <c r="A266" s="1" t="s">
        <v>136</v>
      </c>
      <c r="B266" s="1"/>
      <c r="C266" s="3" t="str">
        <f ca="1">IFERROR(__xludf.DUMMYFUNCTION("regexreplace(A266, ""(\s\(.*?\))"",)"),"Ashley")</f>
        <v>Ashley</v>
      </c>
    </row>
    <row r="267" spans="1:3" ht="15.75" customHeight="1" x14ac:dyDescent="0.2">
      <c r="A267" s="1" t="s">
        <v>137</v>
      </c>
      <c r="B267" s="1"/>
      <c r="C267" s="3" t="str">
        <f ca="1">IFERROR(__xludf.DUMMYFUNCTION("regexreplace(A267, ""(\s\(.*?\))"",)"),"Astro")</f>
        <v>Astro</v>
      </c>
    </row>
    <row r="268" spans="1:3" ht="15.75" customHeight="1" x14ac:dyDescent="0.2">
      <c r="A268" s="1" t="s">
        <v>137</v>
      </c>
      <c r="B268" s="1"/>
      <c r="C268" s="3" t="str">
        <f ca="1">IFERROR(__xludf.DUMMYFUNCTION("regexreplace(A268, ""(\s\(.*?\))"",)"),"Astro")</f>
        <v>Astro</v>
      </c>
    </row>
    <row r="269" spans="1:3" ht="15.75" customHeight="1" x14ac:dyDescent="0.2">
      <c r="A269" s="1" t="s">
        <v>138</v>
      </c>
      <c r="B269" s="1"/>
      <c r="C269" s="3" t="str">
        <f ca="1">IFERROR(__xludf.DUMMYFUNCTION("regexreplace(A269, ""(\s\(.*?\))"",)"),"Atchan")</f>
        <v>Atchan</v>
      </c>
    </row>
    <row r="270" spans="1:3" ht="15.75" customHeight="1" x14ac:dyDescent="0.2">
      <c r="A270" s="1" t="s">
        <v>138</v>
      </c>
      <c r="B270" s="1"/>
      <c r="C270" s="3" t="str">
        <f ca="1">IFERROR(__xludf.DUMMYFUNCTION("regexreplace(A270, ""(\s\(.*?\))"",)"),"Atchan")</f>
        <v>Atchan</v>
      </c>
    </row>
    <row r="271" spans="1:3" ht="15.75" customHeight="1" x14ac:dyDescent="0.2">
      <c r="A271" s="1" t="s">
        <v>139</v>
      </c>
      <c r="B271" s="1"/>
      <c r="C271" s="3" t="str">
        <f ca="1">IFERROR(__xludf.DUMMYFUNCTION("regexreplace(A271, ""(\s\(.*?\))"",)"),"Atom Ant")</f>
        <v>Atom Ant</v>
      </c>
    </row>
    <row r="272" spans="1:3" ht="15.75" customHeight="1" x14ac:dyDescent="0.2">
      <c r="A272" s="1" t="s">
        <v>139</v>
      </c>
      <c r="B272" s="1"/>
      <c r="C272" s="3" t="str">
        <f ca="1">IFERROR(__xludf.DUMMYFUNCTION("regexreplace(A272, ""(\s\(.*?\))"",)"),"Atom Ant")</f>
        <v>Atom Ant</v>
      </c>
    </row>
    <row r="273" spans="1:3" ht="15.75" customHeight="1" x14ac:dyDescent="0.2">
      <c r="A273" s="1" t="s">
        <v>140</v>
      </c>
      <c r="B273" s="1"/>
      <c r="C273" s="3" t="str">
        <f ca="1">IFERROR(__xludf.DUMMYFUNCTION("regexreplace(A273, ""(\s\(.*?\))"",)"),"Aubergine Pearl")</f>
        <v>Aubergine Pearl</v>
      </c>
    </row>
    <row r="274" spans="1:3" ht="15.75" customHeight="1" x14ac:dyDescent="0.2">
      <c r="A274" s="1" t="s">
        <v>140</v>
      </c>
      <c r="B274" s="1"/>
      <c r="C274" s="3" t="str">
        <f ca="1">IFERROR(__xludf.DUMMYFUNCTION("regexreplace(A274, ""(\s\(.*?\))"",)"),"Aubergine Pearl")</f>
        <v>Aubergine Pearl</v>
      </c>
    </row>
    <row r="275" spans="1:3" ht="15.75" customHeight="1" x14ac:dyDescent="0.2">
      <c r="A275" s="1" t="s">
        <v>141</v>
      </c>
      <c r="B275" s="1"/>
      <c r="C275" s="3" t="str">
        <f ca="1">IFERROR(__xludf.DUMMYFUNCTION("regexreplace(A275, ""(\s\(.*?\))"",)"),"Aubrey Rudich")</f>
        <v>Aubrey Rudich</v>
      </c>
    </row>
    <row r="276" spans="1:3" ht="15.75" customHeight="1" x14ac:dyDescent="0.2">
      <c r="A276" s="1" t="s">
        <v>141</v>
      </c>
      <c r="B276" s="1"/>
      <c r="C276" s="3" t="str">
        <f ca="1">IFERROR(__xludf.DUMMYFUNCTION("regexreplace(A276, ""(\s\(.*?\))"",)"),"Aubrey Rudich")</f>
        <v>Aubrey Rudich</v>
      </c>
    </row>
    <row r="277" spans="1:3" ht="15.75" customHeight="1" x14ac:dyDescent="0.2">
      <c r="A277" s="1" t="s">
        <v>142</v>
      </c>
      <c r="B277" s="1"/>
      <c r="C277" s="3" t="str">
        <f ca="1">IFERROR(__xludf.DUMMYFUNCTION("regexreplace(A277, ""(\s\(.*?\))"",)"),"Audrey the Ostrich")</f>
        <v>Audrey the Ostrich</v>
      </c>
    </row>
    <row r="278" spans="1:3" ht="15.75" customHeight="1" x14ac:dyDescent="0.2">
      <c r="A278" s="1" t="s">
        <v>142</v>
      </c>
      <c r="B278" s="1"/>
      <c r="C278" s="3" t="str">
        <f ca="1">IFERROR(__xludf.DUMMYFUNCTION("regexreplace(A278, ""(\s\(.*?\))"",)"),"Audrey the Ostrich")</f>
        <v>Audrey the Ostrich</v>
      </c>
    </row>
    <row r="279" spans="1:3" ht="15.75" customHeight="1" x14ac:dyDescent="0.2">
      <c r="A279" s="1" t="s">
        <v>143</v>
      </c>
      <c r="B279" s="1"/>
      <c r="C279" s="3" t="str">
        <f ca="1">IFERROR(__xludf.DUMMYFUNCTION("regexreplace(A279, ""(\s\(.*?\))"",)"),"Aunt Nanner")</f>
        <v>Aunt Nanner</v>
      </c>
    </row>
    <row r="280" spans="1:3" ht="15.75" customHeight="1" x14ac:dyDescent="0.2">
      <c r="A280" s="1" t="s">
        <v>143</v>
      </c>
      <c r="B280" s="1"/>
      <c r="C280" s="3" t="str">
        <f ca="1">IFERROR(__xludf.DUMMYFUNCTION("regexreplace(A280, ""(\s\(.*?\))"",)"),"Aunt Nanner")</f>
        <v>Aunt Nanner</v>
      </c>
    </row>
    <row r="281" spans="1:3" ht="15.75" customHeight="1" x14ac:dyDescent="0.2">
      <c r="A281" s="1" t="s">
        <v>144</v>
      </c>
      <c r="B281" s="1"/>
      <c r="C281" s="3" t="str">
        <f ca="1">IFERROR(__xludf.DUMMYFUNCTION("regexreplace(A281, ""(\s\(.*?\))"",)"),"Aurra Sing")</f>
        <v>Aurra Sing</v>
      </c>
    </row>
    <row r="282" spans="1:3" ht="15.75" customHeight="1" x14ac:dyDescent="0.2">
      <c r="A282" s="1" t="s">
        <v>144</v>
      </c>
      <c r="B282" s="1"/>
      <c r="C282" s="3" t="str">
        <f ca="1">IFERROR(__xludf.DUMMYFUNCTION("regexreplace(A282, ""(\s\(.*?\))"",)"),"Aurra Sing")</f>
        <v>Aurra Sing</v>
      </c>
    </row>
    <row r="283" spans="1:3" ht="15.75" customHeight="1" x14ac:dyDescent="0.2">
      <c r="A283" s="1" t="s">
        <v>145</v>
      </c>
      <c r="B283" s="1"/>
      <c r="C283" s="3" t="str">
        <f ca="1">IFERROR(__xludf.DUMMYFUNCTION("regexreplace(A283, ""(\s\(.*?\))"",)"),"Avalanche Anderson")</f>
        <v>Avalanche Anderson</v>
      </c>
    </row>
    <row r="284" spans="1:3" ht="15.75" customHeight="1" x14ac:dyDescent="0.2">
      <c r="A284" s="1" t="s">
        <v>145</v>
      </c>
      <c r="B284" s="1"/>
      <c r="C284" s="3" t="str">
        <f ca="1">IFERROR(__xludf.DUMMYFUNCTION("regexreplace(A284, ""(\s\(.*?\))"",)"),"Avalanche Anderson")</f>
        <v>Avalanche Anderson</v>
      </c>
    </row>
    <row r="285" spans="1:3" ht="15.75" customHeight="1" x14ac:dyDescent="0.2">
      <c r="A285" s="1" t="s">
        <v>146</v>
      </c>
      <c r="B285" s="1"/>
      <c r="C285" s="3" t="str">
        <f ca="1">IFERROR(__xludf.DUMMYFUNCTION("regexreplace(A285, ""(\s\(.*?\))"",)"),"Avi Singh")</f>
        <v>Avi Singh</v>
      </c>
    </row>
    <row r="286" spans="1:3" ht="15.75" customHeight="1" x14ac:dyDescent="0.2">
      <c r="A286" s="1" t="s">
        <v>146</v>
      </c>
      <c r="B286" s="1"/>
      <c r="C286" s="3" t="str">
        <f ca="1">IFERROR(__xludf.DUMMYFUNCTION("regexreplace(A286, ""(\s\(.*?\))"",)"),"Avi Singh")</f>
        <v>Avi Singh</v>
      </c>
    </row>
    <row r="287" spans="1:3" ht="15.75" customHeight="1" x14ac:dyDescent="0.2">
      <c r="A287" s="1" t="s">
        <v>147</v>
      </c>
      <c r="B287" s="1"/>
      <c r="C287" s="3" t="str">
        <f ca="1">IFERROR(__xludf.DUMMYFUNCTION("regexreplace(A287, ""(\s\(.*?\))"",)"),"Axel")</f>
        <v>Axel</v>
      </c>
    </row>
    <row r="288" spans="1:3" ht="15.75" customHeight="1" x14ac:dyDescent="0.2">
      <c r="A288" s="1" t="s">
        <v>147</v>
      </c>
      <c r="B288" s="1"/>
      <c r="C288" s="3" t="str">
        <f ca="1">IFERROR(__xludf.DUMMYFUNCTION("regexreplace(A288, ""(\s\(.*?\))"",)"),"Axel")</f>
        <v>Axel</v>
      </c>
    </row>
    <row r="289" spans="1:3" ht="15.75" customHeight="1" x14ac:dyDescent="0.2">
      <c r="A289" s="1" t="s">
        <v>148</v>
      </c>
      <c r="B289" s="1"/>
      <c r="C289" s="3" t="str">
        <f ca="1">IFERROR(__xludf.DUMMYFUNCTION("regexreplace(A289, ""(\s\(.*?\))"",)"),"Axel")</f>
        <v>Axel</v>
      </c>
    </row>
    <row r="290" spans="1:3" ht="15.75" customHeight="1" x14ac:dyDescent="0.2">
      <c r="A290" s="1" t="s">
        <v>148</v>
      </c>
      <c r="B290" s="1"/>
      <c r="C290" s="3" t="str">
        <f ca="1">IFERROR(__xludf.DUMMYFUNCTION("regexreplace(A290, ""(\s\(.*?\))"",)"),"Axel")</f>
        <v>Axel</v>
      </c>
    </row>
    <row r="291" spans="1:3" ht="15.75" customHeight="1" x14ac:dyDescent="0.2">
      <c r="A291" s="1" t="s">
        <v>149</v>
      </c>
      <c r="B291" s="1"/>
      <c r="C291" s="3" t="str">
        <f ca="1">IFERROR(__xludf.DUMMYFUNCTION("regexreplace(A291, ""(\s\(.*?\))"",)"),"Azula")</f>
        <v>Azula</v>
      </c>
    </row>
    <row r="292" spans="1:3" ht="15.75" customHeight="1" x14ac:dyDescent="0.2">
      <c r="A292" s="1" t="s">
        <v>149</v>
      </c>
      <c r="B292" s="1"/>
      <c r="C292" s="3" t="str">
        <f ca="1">IFERROR(__xludf.DUMMYFUNCTION("regexreplace(A292, ""(\s\(.*?\))"",)"),"Azula")</f>
        <v>Azula</v>
      </c>
    </row>
    <row r="293" spans="1:3" ht="15.75" customHeight="1" x14ac:dyDescent="0.2">
      <c r="A293" s="1" t="s">
        <v>150</v>
      </c>
      <c r="B293" s="1"/>
      <c r="C293" s="3" t="str">
        <f ca="1">IFERROR(__xludf.DUMMYFUNCTION("regexreplace(A293, ""(\s\(.*?\))"",)"),"Azzouz")</f>
        <v>Azzouz</v>
      </c>
    </row>
    <row r="294" spans="1:3" ht="15.75" customHeight="1" x14ac:dyDescent="0.2">
      <c r="A294" s="1" t="s">
        <v>150</v>
      </c>
      <c r="B294" s="1"/>
      <c r="C294" s="3" t="str">
        <f ca="1">IFERROR(__xludf.DUMMYFUNCTION("regexreplace(A294, ""(\s\(.*?\))"",)"),"Azzouz")</f>
        <v>Azzouz</v>
      </c>
    </row>
    <row r="295" spans="1:3" ht="15.75" customHeight="1" x14ac:dyDescent="0.2">
      <c r="A295" s="1" t="s">
        <v>151</v>
      </c>
      <c r="B295" s="1"/>
      <c r="C295" s="3" t="str">
        <f ca="1">IFERROR(__xludf.DUMMYFUNCTION("regexreplace(A295, ""(\s\(.*?\))"",)"),"B1")</f>
        <v>B1</v>
      </c>
    </row>
    <row r="296" spans="1:3" ht="15.75" customHeight="1" x14ac:dyDescent="0.2">
      <c r="A296" s="1" t="s">
        <v>152</v>
      </c>
      <c r="B296" s="1"/>
      <c r="C296" s="3" t="str">
        <f ca="1">IFERROR(__xludf.DUMMYFUNCTION("regexreplace(A296, ""(\s\(.*?\))"",)"),"Baa Baa")</f>
        <v>Baa Baa</v>
      </c>
    </row>
    <row r="297" spans="1:3" ht="15.75" customHeight="1" x14ac:dyDescent="0.2">
      <c r="A297" s="1" t="s">
        <v>152</v>
      </c>
      <c r="B297" s="1"/>
      <c r="C297" s="3" t="str">
        <f ca="1">IFERROR(__xludf.DUMMYFUNCTION("regexreplace(A297, ""(\s\(.*?\))"",)"),"Baa Baa")</f>
        <v>Baa Baa</v>
      </c>
    </row>
    <row r="298" spans="1:3" ht="15.75" customHeight="1" x14ac:dyDescent="0.2">
      <c r="A298" s="1" t="s">
        <v>153</v>
      </c>
      <c r="B298" s="1"/>
      <c r="C298" s="3" t="str">
        <f ca="1">IFERROR(__xludf.DUMMYFUNCTION("regexreplace(A298, ""(\s\(.*?\))"",)"),"Babban")</f>
        <v>Babban</v>
      </c>
    </row>
    <row r="299" spans="1:3" ht="15.75" customHeight="1" x14ac:dyDescent="0.2">
      <c r="A299" s="1" t="s">
        <v>153</v>
      </c>
      <c r="B299" s="1"/>
      <c r="C299" s="3" t="str">
        <f ca="1">IFERROR(__xludf.DUMMYFUNCTION("regexreplace(A299, ""(\s\(.*?\))"",)"),"Babban")</f>
        <v>Babban</v>
      </c>
    </row>
    <row r="300" spans="1:3" ht="15.75" customHeight="1" x14ac:dyDescent="0.2">
      <c r="A300" s="1" t="s">
        <v>154</v>
      </c>
      <c r="B300" s="1"/>
      <c r="C300" s="3" t="str">
        <f ca="1">IFERROR(__xludf.DUMMYFUNCTION("regexreplace(A300, ""(\s\(.*?\))"",)"),"Babs Bunny")</f>
        <v>Babs Bunny</v>
      </c>
    </row>
    <row r="301" spans="1:3" ht="15.75" customHeight="1" x14ac:dyDescent="0.2">
      <c r="A301" s="1" t="s">
        <v>154</v>
      </c>
      <c r="B301" s="1"/>
      <c r="C301" s="3" t="str">
        <f ca="1">IFERROR(__xludf.DUMMYFUNCTION("regexreplace(A301, ""(\s\(.*?\))"",)"),"Babs Bunny")</f>
        <v>Babs Bunny</v>
      </c>
    </row>
    <row r="302" spans="1:3" ht="15.75" customHeight="1" x14ac:dyDescent="0.2">
      <c r="A302" s="1" t="s">
        <v>155</v>
      </c>
      <c r="B302" s="1"/>
      <c r="C302" s="3" t="str">
        <f ca="1">IFERROR(__xludf.DUMMYFUNCTION("regexreplace(A302, ""(\s\(.*?\))"",)"),"Baby Bird")</f>
        <v>Baby Bird</v>
      </c>
    </row>
    <row r="303" spans="1:3" ht="15.75" customHeight="1" x14ac:dyDescent="0.2">
      <c r="A303" s="1" t="s">
        <v>155</v>
      </c>
      <c r="B303" s="1"/>
      <c r="C303" s="3" t="str">
        <f ca="1">IFERROR(__xludf.DUMMYFUNCTION("regexreplace(A303, ""(\s\(.*?\))"",)"),"Baby Bird")</f>
        <v>Baby Bird</v>
      </c>
    </row>
    <row r="304" spans="1:3" ht="15.75" customHeight="1" x14ac:dyDescent="0.2">
      <c r="A304" s="1" t="s">
        <v>156</v>
      </c>
      <c r="B304" s="1"/>
      <c r="C304" s="3" t="str">
        <f ca="1">IFERROR(__xludf.DUMMYFUNCTION("regexreplace(A304, ""(\s\(.*?\))"",)"),"Baby Chick")</f>
        <v>Baby Chick</v>
      </c>
    </row>
    <row r="305" spans="1:3" ht="15.75" customHeight="1" x14ac:dyDescent="0.2">
      <c r="A305" s="1" t="s">
        <v>156</v>
      </c>
      <c r="B305" s="1"/>
      <c r="C305" s="3" t="str">
        <f ca="1">IFERROR(__xludf.DUMMYFUNCTION("regexreplace(A305, ""(\s\(.*?\))"",)"),"Baby Chick")</f>
        <v>Baby Chick</v>
      </c>
    </row>
    <row r="306" spans="1:3" ht="15.75" customHeight="1" x14ac:dyDescent="0.2">
      <c r="A306" s="1" t="s">
        <v>157</v>
      </c>
      <c r="B306" s="1"/>
      <c r="C306" s="3" t="str">
        <f ca="1">IFERROR(__xludf.DUMMYFUNCTION("regexreplace(A306, ""(\s\(.*?\))"",)"),"Baby Chick")</f>
        <v>Baby Chick</v>
      </c>
    </row>
    <row r="307" spans="1:3" ht="15.75" customHeight="1" x14ac:dyDescent="0.2">
      <c r="A307" s="1" t="s">
        <v>157</v>
      </c>
      <c r="B307" s="1"/>
      <c r="C307" s="3" t="str">
        <f ca="1">IFERROR(__xludf.DUMMYFUNCTION("regexreplace(A307, ""(\s\(.*?\))"",)"),"Baby Chick")</f>
        <v>Baby Chick</v>
      </c>
    </row>
    <row r="308" spans="1:3" ht="15.75" customHeight="1" x14ac:dyDescent="0.2">
      <c r="A308" s="1" t="s">
        <v>158</v>
      </c>
      <c r="B308" s="1"/>
      <c r="C308" s="3" t="str">
        <f ca="1">IFERROR(__xludf.DUMMYFUNCTION("regexreplace(A308, ""(\s\(.*?\))"",)"),"Baby Doll")</f>
        <v>Baby Doll</v>
      </c>
    </row>
    <row r="309" spans="1:3" ht="15.75" customHeight="1" x14ac:dyDescent="0.2">
      <c r="A309" s="1" t="s">
        <v>159</v>
      </c>
      <c r="B309" s="1"/>
      <c r="C309" s="3" t="str">
        <f ca="1">IFERROR(__xludf.DUMMYFUNCTION("regexreplace(A309, ""(\s\(.*?\))"",)"),"Baby Fox")</f>
        <v>Baby Fox</v>
      </c>
    </row>
    <row r="310" spans="1:3" ht="15.75" customHeight="1" x14ac:dyDescent="0.2">
      <c r="A310" s="1" t="s">
        <v>160</v>
      </c>
      <c r="B310" s="1"/>
      <c r="C310" s="3" t="str">
        <f ca="1">IFERROR(__xludf.DUMMYFUNCTION("regexreplace(A310, ""(\s\(.*?\))"",)"),"Baby Goo Goo")</f>
        <v>Baby Goo Goo</v>
      </c>
    </row>
    <row r="311" spans="1:3" ht="15.75" customHeight="1" x14ac:dyDescent="0.2">
      <c r="A311" s="1" t="s">
        <v>161</v>
      </c>
      <c r="B311" s="1"/>
      <c r="C311" s="3" t="str">
        <f ca="1">IFERROR(__xludf.DUMMYFUNCTION("regexreplace(A311, ""(\s\(.*?\))"",)"),"Baby Huey")</f>
        <v>Baby Huey</v>
      </c>
    </row>
    <row r="312" spans="1:3" ht="15.75" customHeight="1" x14ac:dyDescent="0.2">
      <c r="A312" s="1" t="s">
        <v>161</v>
      </c>
      <c r="B312" s="1"/>
      <c r="C312" s="3" t="str">
        <f ca="1">IFERROR(__xludf.DUMMYFUNCTION("regexreplace(A312, ""(\s\(.*?\))"",)"),"Baby Huey")</f>
        <v>Baby Huey</v>
      </c>
    </row>
    <row r="313" spans="1:3" ht="15.75" customHeight="1" x14ac:dyDescent="0.2">
      <c r="A313" s="1" t="s">
        <v>162</v>
      </c>
      <c r="B313" s="1"/>
      <c r="C313" s="3" t="str">
        <f ca="1">IFERROR(__xludf.DUMMYFUNCTION("regexreplace(A313, ""(\s\(.*?\))"",)"),"Baby Kermit")</f>
        <v>Baby Kermit</v>
      </c>
    </row>
    <row r="314" spans="1:3" ht="15.75" customHeight="1" x14ac:dyDescent="0.2">
      <c r="A314" s="1" t="s">
        <v>162</v>
      </c>
      <c r="B314" s="1"/>
      <c r="C314" s="3" t="str">
        <f ca="1">IFERROR(__xludf.DUMMYFUNCTION("regexreplace(A314, ""(\s\(.*?\))"",)"),"Baby Kermit")</f>
        <v>Baby Kermit</v>
      </c>
    </row>
    <row r="315" spans="1:3" ht="15.75" customHeight="1" x14ac:dyDescent="0.2">
      <c r="A315" s="1" t="s">
        <v>163</v>
      </c>
      <c r="B315" s="1"/>
      <c r="C315" s="3" t="str">
        <f ca="1">IFERROR(__xludf.DUMMYFUNCTION("regexreplace(A315, ""(\s\(.*?\))"",)"),"Baby Ostrich")</f>
        <v>Baby Ostrich</v>
      </c>
    </row>
    <row r="316" spans="1:3" ht="15.75" customHeight="1" x14ac:dyDescent="0.2">
      <c r="A316" s="1" t="s">
        <v>163</v>
      </c>
      <c r="B316" s="1"/>
      <c r="C316" s="3" t="str">
        <f ca="1">IFERROR(__xludf.DUMMYFUNCTION("regexreplace(A316, ""(\s\(.*?\))"",)"),"Baby Ostrich")</f>
        <v>Baby Ostrich</v>
      </c>
    </row>
    <row r="317" spans="1:3" ht="15.75" customHeight="1" x14ac:dyDescent="0.2">
      <c r="A317" s="1" t="s">
        <v>164</v>
      </c>
      <c r="B317" s="1"/>
      <c r="C317" s="3" t="str">
        <f ca="1">IFERROR(__xludf.DUMMYFUNCTION("regexreplace(A317, ""(\s\(.*?\))"",)"),"Baby Panda")</f>
        <v>Baby Panda</v>
      </c>
    </row>
    <row r="318" spans="1:3" ht="15.75" customHeight="1" x14ac:dyDescent="0.2">
      <c r="A318" s="1" t="s">
        <v>164</v>
      </c>
      <c r="B318" s="1"/>
      <c r="C318" s="3" t="str">
        <f ca="1">IFERROR(__xludf.DUMMYFUNCTION("regexreplace(A318, ""(\s\(.*?\))"",)"),"Baby Panda")</f>
        <v>Baby Panda</v>
      </c>
    </row>
    <row r="319" spans="1:3" ht="15.75" customHeight="1" x14ac:dyDescent="0.2">
      <c r="A319" s="1" t="s">
        <v>165</v>
      </c>
      <c r="B319" s="1"/>
      <c r="C319" s="3" t="str">
        <f ca="1">IFERROR(__xludf.DUMMYFUNCTION("regexreplace(A319, ""(\s\(.*?\))"",)"),"Baby Panda")</f>
        <v>Baby Panda</v>
      </c>
    </row>
    <row r="320" spans="1:3" ht="15.75" customHeight="1" x14ac:dyDescent="0.2">
      <c r="A320" s="1" t="s">
        <v>165</v>
      </c>
      <c r="B320" s="1"/>
      <c r="C320" s="3" t="str">
        <f ca="1">IFERROR(__xludf.DUMMYFUNCTION("regexreplace(A320, ""(\s\(.*?\))"",)"),"Baby Panda")</f>
        <v>Baby Panda</v>
      </c>
    </row>
    <row r="321" spans="1:3" ht="15.75" customHeight="1" x14ac:dyDescent="0.2">
      <c r="A321" s="1" t="s">
        <v>166</v>
      </c>
      <c r="B321" s="1"/>
      <c r="C321" s="3" t="str">
        <f ca="1">IFERROR(__xludf.DUMMYFUNCTION("regexreplace(A321, ""(\s\(.*?\))"",)"),"Baby Puss")</f>
        <v>Baby Puss</v>
      </c>
    </row>
    <row r="322" spans="1:3" ht="15.75" customHeight="1" x14ac:dyDescent="0.2">
      <c r="A322" s="1" t="s">
        <v>166</v>
      </c>
      <c r="B322" s="1"/>
      <c r="C322" s="3" t="str">
        <f ca="1">IFERROR(__xludf.DUMMYFUNCTION("regexreplace(A322, ""(\s\(.*?\))"",)"),"Baby Puss")</f>
        <v>Baby Puss</v>
      </c>
    </row>
    <row r="323" spans="1:3" ht="15.75" customHeight="1" x14ac:dyDescent="0.2">
      <c r="A323" s="1" t="s">
        <v>167</v>
      </c>
      <c r="B323" s="1"/>
      <c r="C323" s="3" t="str">
        <f ca="1">IFERROR(__xludf.DUMMYFUNCTION("regexreplace(A323, ""(\s\(.*?\))"",)"),"Baby Rowlf")</f>
        <v>Baby Rowlf</v>
      </c>
    </row>
    <row r="324" spans="1:3" ht="15.75" customHeight="1" x14ac:dyDescent="0.2">
      <c r="A324" s="1" t="s">
        <v>167</v>
      </c>
      <c r="B324" s="1"/>
      <c r="C324" s="3" t="str">
        <f ca="1">IFERROR(__xludf.DUMMYFUNCTION("regexreplace(A324, ""(\s\(.*?\))"",)"),"Baby Rowlf")</f>
        <v>Baby Rowlf</v>
      </c>
    </row>
    <row r="325" spans="1:3" ht="15.75" customHeight="1" x14ac:dyDescent="0.2">
      <c r="A325" s="1" t="s">
        <v>168</v>
      </c>
      <c r="B325" s="1"/>
      <c r="C325" s="3" t="str">
        <f ca="1">IFERROR(__xludf.DUMMYFUNCTION("regexreplace(A325, ""(\s\(.*?\))"",)"),"Baby Sam the Eagle")</f>
        <v>Baby Sam the Eagle</v>
      </c>
    </row>
    <row r="326" spans="1:3" ht="15.75" customHeight="1" x14ac:dyDescent="0.2">
      <c r="A326" s="1" t="s">
        <v>168</v>
      </c>
      <c r="B326" s="1"/>
      <c r="C326" s="3" t="str">
        <f ca="1">IFERROR(__xludf.DUMMYFUNCTION("regexreplace(A326, ""(\s\(.*?\))"",)"),"Baby Sam the Eagle")</f>
        <v>Baby Sam the Eagle</v>
      </c>
    </row>
    <row r="327" spans="1:3" ht="15.75" customHeight="1" x14ac:dyDescent="0.2">
      <c r="A327" s="1" t="s">
        <v>169</v>
      </c>
      <c r="B327" s="1"/>
      <c r="C327" s="3" t="str">
        <f ca="1">IFERROR(__xludf.DUMMYFUNCTION("regexreplace(A327, ""(\s\(.*?\))"",)"),"Baby Statler")</f>
        <v>Baby Statler</v>
      </c>
    </row>
    <row r="328" spans="1:3" ht="15.75" customHeight="1" x14ac:dyDescent="0.2">
      <c r="A328" s="1" t="s">
        <v>170</v>
      </c>
      <c r="B328" s="1"/>
      <c r="C328" s="3" t="str">
        <f ca="1">IFERROR(__xludf.DUMMYFUNCTION("regexreplace(A328, ""(\s\(.*?\))"",)"),"Baby Waldorf")</f>
        <v>Baby Waldorf</v>
      </c>
    </row>
    <row r="329" spans="1:3" ht="15.75" customHeight="1" x14ac:dyDescent="0.2">
      <c r="A329" s="1" t="s">
        <v>171</v>
      </c>
      <c r="B329" s="1"/>
      <c r="C329" s="3" t="str">
        <f ca="1">IFERROR(__xludf.DUMMYFUNCTION("regexreplace(A329, ""(\s\(.*?\))"",)"),"Bad Bob")</f>
        <v>Bad Bob</v>
      </c>
    </row>
    <row r="330" spans="1:3" ht="15.75" customHeight="1" x14ac:dyDescent="0.2">
      <c r="A330" s="1" t="s">
        <v>171</v>
      </c>
      <c r="B330" s="1"/>
      <c r="C330" s="3" t="str">
        <f ca="1">IFERROR(__xludf.DUMMYFUNCTION("regexreplace(A330, ""(\s\(.*?\))"",)"),"Bad Bob")</f>
        <v>Bad Bob</v>
      </c>
    </row>
    <row r="331" spans="1:3" ht="15.75" customHeight="1" x14ac:dyDescent="0.2">
      <c r="A331" s="1" t="s">
        <v>172</v>
      </c>
      <c r="B331" s="1"/>
      <c r="C331" s="3" t="str">
        <f ca="1">IFERROR(__xludf.DUMMYFUNCTION("regexreplace(A331, ""(\s\(.*?\))"",)"),"C-3PO")</f>
        <v>C-3PO</v>
      </c>
    </row>
    <row r="332" spans="1:3" ht="15.75" customHeight="1" x14ac:dyDescent="0.2">
      <c r="A332" s="1" t="s">
        <v>173</v>
      </c>
      <c r="B332" s="1"/>
      <c r="C332" s="3" t="str">
        <f ca="1">IFERROR(__xludf.DUMMYFUNCTION("regexreplace(A332, ""(\s\(.*?\))"",)"),"Caged Bears")</f>
        <v>Caged Bears</v>
      </c>
    </row>
    <row r="333" spans="1:3" ht="15.75" customHeight="1" x14ac:dyDescent="0.2">
      <c r="A333" s="1" t="s">
        <v>173</v>
      </c>
      <c r="B333" s="1"/>
      <c r="C333" s="3" t="str">
        <f ca="1">IFERROR(__xludf.DUMMYFUNCTION("regexreplace(A333, ""(\s\(.*?\))"",)"),"Caged Bears")</f>
        <v>Caged Bears</v>
      </c>
    </row>
    <row r="334" spans="1:3" ht="15.75" customHeight="1" x14ac:dyDescent="0.2">
      <c r="A334" s="1" t="s">
        <v>174</v>
      </c>
      <c r="B334" s="1"/>
      <c r="C334" s="3" t="str">
        <f ca="1">IFERROR(__xludf.DUMMYFUNCTION("regexreplace(A334, ""(\s\(.*?\))"",)"),"Caillou")</f>
        <v>Caillou</v>
      </c>
    </row>
    <row r="335" spans="1:3" ht="15.75" customHeight="1" x14ac:dyDescent="0.2">
      <c r="A335" s="1" t="s">
        <v>174</v>
      </c>
      <c r="B335" s="1"/>
      <c r="C335" s="3" t="str">
        <f ca="1">IFERROR(__xludf.DUMMYFUNCTION("regexreplace(A335, ""(\s\(.*?\))"",)"),"Caillou")</f>
        <v>Caillou</v>
      </c>
    </row>
    <row r="336" spans="1:3" ht="15.75" customHeight="1" x14ac:dyDescent="0.2">
      <c r="A336" s="1" t="s">
        <v>175</v>
      </c>
      <c r="B336" s="1"/>
      <c r="C336" s="3" t="str">
        <f ca="1">IFERROR(__xludf.DUMMYFUNCTION("regexreplace(A336, ""(\s\(.*?\))"",)"),"Caine")</f>
        <v>Caine</v>
      </c>
    </row>
    <row r="337" spans="1:3" ht="15.75" customHeight="1" x14ac:dyDescent="0.2">
      <c r="A337" s="1" t="s">
        <v>175</v>
      </c>
      <c r="B337" s="1"/>
      <c r="C337" s="3" t="str">
        <f ca="1">IFERROR(__xludf.DUMMYFUNCTION("regexreplace(A337, ""(\s\(.*?\))"",)"),"Caine")</f>
        <v>Caine</v>
      </c>
    </row>
    <row r="338" spans="1:3" ht="15.75" customHeight="1" x14ac:dyDescent="0.2">
      <c r="A338" s="1" t="s">
        <v>176</v>
      </c>
      <c r="B338" s="1"/>
      <c r="C338" s="3" t="str">
        <f ca="1">IFERROR(__xludf.DUMMYFUNCTION("regexreplace(A338, ""(\s\(.*?\))"",)"),"Caitlin Cooke")</f>
        <v>Caitlin Cooke</v>
      </c>
    </row>
    <row r="339" spans="1:3" ht="15.75" customHeight="1" x14ac:dyDescent="0.2">
      <c r="A339" s="1" t="s">
        <v>176</v>
      </c>
      <c r="B339" s="1"/>
      <c r="C339" s="3" t="str">
        <f ca="1">IFERROR(__xludf.DUMMYFUNCTION("regexreplace(A339, ""(\s\(.*?\))"",)"),"Caitlin Cooke")</f>
        <v>Caitlin Cooke</v>
      </c>
    </row>
    <row r="340" spans="1:3" ht="15.75" customHeight="1" x14ac:dyDescent="0.2">
      <c r="A340" s="1" t="s">
        <v>177</v>
      </c>
      <c r="B340" s="1"/>
      <c r="C340" s="3" t="str">
        <f ca="1">IFERROR(__xludf.DUMMYFUNCTION("regexreplace(A340, ""(\s\(.*?\))"",)"),"Cake")</f>
        <v>Cake</v>
      </c>
    </row>
    <row r="341" spans="1:3" ht="15.75" customHeight="1" x14ac:dyDescent="0.2">
      <c r="A341" s="1" t="s">
        <v>177</v>
      </c>
      <c r="B341" s="1"/>
      <c r="C341" s="3" t="str">
        <f ca="1">IFERROR(__xludf.DUMMYFUNCTION("regexreplace(A341, ""(\s\(.*?\))"",)"),"Cake")</f>
        <v>Cake</v>
      </c>
    </row>
    <row r="342" spans="1:3" ht="15.75" customHeight="1" x14ac:dyDescent="0.2">
      <c r="A342" s="1" t="s">
        <v>178</v>
      </c>
      <c r="B342" s="1"/>
      <c r="C342" s="3" t="str">
        <f ca="1">IFERROR(__xludf.DUMMYFUNCTION("regexreplace(A342, ""(\s\(.*?\))"",)"),"Cake the Cat")</f>
        <v>Cake the Cat</v>
      </c>
    </row>
    <row r="343" spans="1:3" ht="15.75" customHeight="1" x14ac:dyDescent="0.2">
      <c r="A343" s="1" t="s">
        <v>178</v>
      </c>
      <c r="B343" s="1"/>
      <c r="C343" s="3" t="str">
        <f ca="1">IFERROR(__xludf.DUMMYFUNCTION("regexreplace(A343, ""(\s\(.*?\))"",)"),"Cake the Cat")</f>
        <v>Cake the Cat</v>
      </c>
    </row>
    <row r="344" spans="1:3" ht="15.75" customHeight="1" x14ac:dyDescent="0.2">
      <c r="A344" s="1" t="s">
        <v>179</v>
      </c>
      <c r="B344" s="1"/>
      <c r="C344" s="3" t="str">
        <f ca="1">IFERROR(__xludf.DUMMYFUNCTION("regexreplace(A344, ""(\s\(.*?\))"",)"),"Caleb")</f>
        <v>Caleb</v>
      </c>
    </row>
    <row r="345" spans="1:3" ht="15.75" customHeight="1" x14ac:dyDescent="0.2">
      <c r="A345" s="1" t="s">
        <v>179</v>
      </c>
      <c r="B345" s="1"/>
      <c r="C345" s="3" t="str">
        <f ca="1">IFERROR(__xludf.DUMMYFUNCTION("regexreplace(A345, ""(\s\(.*?\))"",)"),"Caleb")</f>
        <v>Caleb</v>
      </c>
    </row>
    <row r="346" spans="1:3" ht="15.75" customHeight="1" x14ac:dyDescent="0.2">
      <c r="A346" s="1" t="s">
        <v>180</v>
      </c>
      <c r="B346" s="1"/>
      <c r="C346" s="3" t="str">
        <f ca="1">IFERROR(__xludf.DUMMYFUNCTION("regexreplace(A346, ""(\s\(.*?\))"",)"),"Calliope Juniper")</f>
        <v>Calliope Juniper</v>
      </c>
    </row>
    <row r="347" spans="1:3" ht="15.75" customHeight="1" x14ac:dyDescent="0.2">
      <c r="A347" s="1" t="s">
        <v>180</v>
      </c>
      <c r="B347" s="1"/>
      <c r="C347" s="3" t="str">
        <f ca="1">IFERROR(__xludf.DUMMYFUNCTION("regexreplace(A347, ""(\s\(.*?\))"",)"),"Calliope Juniper")</f>
        <v>Calliope Juniper</v>
      </c>
    </row>
    <row r="348" spans="1:3" ht="15.75" customHeight="1" x14ac:dyDescent="0.2">
      <c r="A348" s="1" t="s">
        <v>181</v>
      </c>
      <c r="B348" s="1"/>
      <c r="C348" s="3" t="str">
        <f ca="1">IFERROR(__xludf.DUMMYFUNCTION("regexreplace(A348, ""(\s\(.*?\))"",)"),"Cameron")</f>
        <v>Cameron</v>
      </c>
    </row>
    <row r="349" spans="1:3" ht="15.75" customHeight="1" x14ac:dyDescent="0.2">
      <c r="A349" s="1" t="s">
        <v>181</v>
      </c>
      <c r="B349" s="1"/>
      <c r="C349" s="3" t="str">
        <f ca="1">IFERROR(__xludf.DUMMYFUNCTION("regexreplace(A349, ""(\s\(.*?\))"",)"),"Cameron")</f>
        <v>Cameron</v>
      </c>
    </row>
    <row r="350" spans="1:3" ht="15.75" customHeight="1" x14ac:dyDescent="0.2">
      <c r="A350" s="1" t="s">
        <v>182</v>
      </c>
      <c r="B350" s="1"/>
      <c r="C350" s="3" t="str">
        <f ca="1">IFERROR(__xludf.DUMMYFUNCTION("regexreplace(A350, ""(\s\(.*?\))"",)"),"Camilo Madrigal")</f>
        <v>Camilo Madrigal</v>
      </c>
    </row>
    <row r="351" spans="1:3" ht="15.75" customHeight="1" x14ac:dyDescent="0.2">
      <c r="A351" s="1" t="s">
        <v>182</v>
      </c>
      <c r="B351" s="1"/>
      <c r="C351" s="3" t="str">
        <f ca="1">IFERROR(__xludf.DUMMYFUNCTION("regexreplace(A351, ""(\s\(.*?\))"",)"),"Camilo Madrigal")</f>
        <v>Camilo Madrigal</v>
      </c>
    </row>
    <row r="352" spans="1:3" ht="15.75" customHeight="1" x14ac:dyDescent="0.2">
      <c r="A352" s="1" t="s">
        <v>183</v>
      </c>
      <c r="B352" s="1"/>
      <c r="C352" s="3" t="str">
        <f ca="1">IFERROR(__xludf.DUMMYFUNCTION("regexreplace(A352, ""(\s\(.*?\))"",)"),"Canadian Ranger")</f>
        <v>Canadian Ranger</v>
      </c>
    </row>
    <row r="353" spans="1:3" ht="15.75" customHeight="1" x14ac:dyDescent="0.2">
      <c r="A353" s="1" t="s">
        <v>183</v>
      </c>
      <c r="B353" s="1"/>
      <c r="C353" s="3" t="str">
        <f ca="1">IFERROR(__xludf.DUMMYFUNCTION("regexreplace(A353, ""(\s\(.*?\))"",)"),"Canadian Ranger")</f>
        <v>Canadian Ranger</v>
      </c>
    </row>
    <row r="354" spans="1:3" ht="15.75" customHeight="1" x14ac:dyDescent="0.2">
      <c r="A354" s="1" t="s">
        <v>184</v>
      </c>
      <c r="B354" s="1"/>
      <c r="C354" s="3" t="str">
        <f ca="1">IFERROR(__xludf.DUMMYFUNCTION("regexreplace(A354, ""(\s\(.*?\))"",)"),"Candace Flynn")</f>
        <v>Candace Flynn</v>
      </c>
    </row>
    <row r="355" spans="1:3" ht="15.75" customHeight="1" x14ac:dyDescent="0.2">
      <c r="A355" s="1" t="s">
        <v>184</v>
      </c>
      <c r="B355" s="1"/>
      <c r="C355" s="3" t="str">
        <f ca="1">IFERROR(__xludf.DUMMYFUNCTION("regexreplace(A355, ""(\s\(.*?\))"",)"),"Candace Flynn")</f>
        <v>Candace Flynn</v>
      </c>
    </row>
    <row r="356" spans="1:3" ht="15.75" customHeight="1" x14ac:dyDescent="0.2">
      <c r="A356" s="1" t="s">
        <v>185</v>
      </c>
      <c r="B356" s="1"/>
      <c r="C356" s="3" t="str">
        <f ca="1">IFERROR(__xludf.DUMMYFUNCTION("regexreplace(A356, ""(\s\(.*?\))"",)"),"Candace's C.O.")</f>
        <v>Candace's C.O.</v>
      </c>
    </row>
    <row r="357" spans="1:3" ht="15.75" customHeight="1" x14ac:dyDescent="0.2">
      <c r="A357" s="1" t="s">
        <v>185</v>
      </c>
      <c r="B357" s="1"/>
      <c r="C357" s="3" t="str">
        <f ca="1">IFERROR(__xludf.DUMMYFUNCTION("regexreplace(A357, ""(\s\(.*?\))"",)"),"Candace's C.O.")</f>
        <v>Candace's C.O.</v>
      </c>
    </row>
    <row r="358" spans="1:3" ht="15.75" customHeight="1" x14ac:dyDescent="0.2">
      <c r="A358" s="1" t="s">
        <v>186</v>
      </c>
      <c r="B358" s="1"/>
      <c r="C358" s="3" t="str">
        <f ca="1">IFERROR(__xludf.DUMMYFUNCTION("regexreplace(A358, ""(\s\(.*?\))"",)"),"Candie Chipmunk")</f>
        <v>Candie Chipmunk</v>
      </c>
    </row>
    <row r="359" spans="1:3" ht="15.75" customHeight="1" x14ac:dyDescent="0.2">
      <c r="A359" s="1" t="s">
        <v>186</v>
      </c>
      <c r="B359" s="1"/>
      <c r="C359" s="3" t="str">
        <f ca="1">IFERROR(__xludf.DUMMYFUNCTION("regexreplace(A359, ""(\s\(.*?\))"",)"),"Candie Chipmunk")</f>
        <v>Candie Chipmunk</v>
      </c>
    </row>
    <row r="360" spans="1:3" ht="15.75" customHeight="1" x14ac:dyDescent="0.2">
      <c r="A360" s="1" t="s">
        <v>187</v>
      </c>
      <c r="B360" s="1"/>
      <c r="C360" s="3" t="str">
        <f ca="1">IFERROR(__xludf.DUMMYFUNCTION("regexreplace(A360, ""(\s\(.*?\))"",)"),"Candle Fox")</f>
        <v>Candle Fox</v>
      </c>
    </row>
    <row r="361" spans="1:3" ht="15.75" customHeight="1" x14ac:dyDescent="0.2">
      <c r="A361" s="1" t="s">
        <v>187</v>
      </c>
      <c r="B361" s="1"/>
      <c r="C361" s="3" t="str">
        <f ca="1">IFERROR(__xludf.DUMMYFUNCTION("regexreplace(A361, ""(\s\(.*?\))"",)"),"Candle Fox")</f>
        <v>Candle Fox</v>
      </c>
    </row>
    <row r="362" spans="1:3" ht="15.75" customHeight="1" x14ac:dyDescent="0.2">
      <c r="A362" s="1" t="s">
        <v>188</v>
      </c>
      <c r="B362" s="1"/>
      <c r="C362" s="3" t="str">
        <f ca="1">IFERROR(__xludf.DUMMYFUNCTION("regexreplace(A362, ""(\s\(.*?\))"",)"),"Candlehead")</f>
        <v>Candlehead</v>
      </c>
    </row>
    <row r="363" spans="1:3" ht="15.75" customHeight="1" x14ac:dyDescent="0.2">
      <c r="A363" s="1" t="s">
        <v>188</v>
      </c>
      <c r="B363" s="1"/>
      <c r="C363" s="3" t="str">
        <f ca="1">IFERROR(__xludf.DUMMYFUNCTION("regexreplace(A363, ""(\s\(.*?\))"",)"),"Candlehead")</f>
        <v>Candlehead</v>
      </c>
    </row>
    <row r="364" spans="1:3" ht="15.75" customHeight="1" x14ac:dyDescent="0.2">
      <c r="A364" s="1" t="s">
        <v>189</v>
      </c>
      <c r="B364" s="1"/>
      <c r="C364" s="3" t="str">
        <f ca="1">IFERROR(__xludf.DUMMYFUNCTION("regexreplace(A364, ""(\s\(.*?\))"",)"),"Candy Cat")</f>
        <v>Candy Cat</v>
      </c>
    </row>
    <row r="365" spans="1:3" ht="15.75" customHeight="1" x14ac:dyDescent="0.2">
      <c r="A365" s="1" t="s">
        <v>189</v>
      </c>
      <c r="B365" s="1"/>
      <c r="C365" s="3" t="str">
        <f ca="1">IFERROR(__xludf.DUMMYFUNCTION("regexreplace(A365, ""(\s\(.*?\))"",)"),"Candy Cat")</f>
        <v>Candy Cat</v>
      </c>
    </row>
    <row r="366" spans="1:3" ht="15.75" customHeight="1" x14ac:dyDescent="0.2">
      <c r="A366" s="1" t="s">
        <v>190</v>
      </c>
      <c r="B366" s="1"/>
      <c r="C366" s="3" t="str">
        <f ca="1">IFERROR(__xludf.DUMMYFUNCTION("regexreplace(A366, ""(\s\(.*?\))"",)"),"Candy Floss")</f>
        <v>Candy Floss</v>
      </c>
    </row>
    <row r="367" spans="1:3" ht="15.75" customHeight="1" x14ac:dyDescent="0.2">
      <c r="A367" s="1" t="s">
        <v>191</v>
      </c>
      <c r="B367" s="1"/>
      <c r="C367" s="3" t="str">
        <f ca="1">IFERROR(__xludf.DUMMYFUNCTION("regexreplace(A367, ""(\s\(.*?\))"",)"),"Captain")</f>
        <v>Captain</v>
      </c>
    </row>
    <row r="368" spans="1:3" ht="15.75" customHeight="1" x14ac:dyDescent="0.2">
      <c r="A368" s="1" t="s">
        <v>191</v>
      </c>
      <c r="B368" s="1"/>
      <c r="C368" s="3" t="str">
        <f ca="1">IFERROR(__xludf.DUMMYFUNCTION("regexreplace(A368, ""(\s\(.*?\))"",)"),"Captain")</f>
        <v>Captain</v>
      </c>
    </row>
    <row r="369" spans="1:3" ht="15.75" customHeight="1" x14ac:dyDescent="0.2">
      <c r="A369" s="1" t="s">
        <v>192</v>
      </c>
      <c r="B369" s="1"/>
      <c r="C369" s="3" t="str">
        <f ca="1">IFERROR(__xludf.DUMMYFUNCTION("regexreplace(A369, ""(\s\(.*?\))"",)"),"Captain Bragg")</f>
        <v>Captain Bragg</v>
      </c>
    </row>
    <row r="370" spans="1:3" ht="15.75" customHeight="1" x14ac:dyDescent="0.2">
      <c r="A370" s="1" t="s">
        <v>192</v>
      </c>
      <c r="B370" s="1"/>
      <c r="C370" s="3" t="str">
        <f ca="1">IFERROR(__xludf.DUMMYFUNCTION("regexreplace(A370, ""(\s\(.*?\))"",)"),"Captain Bragg")</f>
        <v>Captain Bragg</v>
      </c>
    </row>
    <row r="371" spans="1:3" ht="15.75" customHeight="1" x14ac:dyDescent="0.2">
      <c r="A371" s="1" t="s">
        <v>193</v>
      </c>
      <c r="B371" s="1"/>
      <c r="C371" s="3" t="str">
        <f ca="1">IFERROR(__xludf.DUMMYFUNCTION("regexreplace(A371, ""(\s\(.*?\))"",)"),"Captain Carter")</f>
        <v>Captain Carter</v>
      </c>
    </row>
    <row r="372" spans="1:3" ht="15.75" customHeight="1" x14ac:dyDescent="0.2">
      <c r="A372" s="1" t="s">
        <v>193</v>
      </c>
      <c r="B372" s="1"/>
      <c r="C372" s="3" t="str">
        <f ca="1">IFERROR(__xludf.DUMMYFUNCTION("regexreplace(A372, ""(\s\(.*?\))"",)"),"Captain Carter")</f>
        <v>Captain Carter</v>
      </c>
    </row>
    <row r="373" spans="1:3" ht="15.75" customHeight="1" x14ac:dyDescent="0.2">
      <c r="A373" s="1" t="s">
        <v>194</v>
      </c>
      <c r="B373" s="1"/>
      <c r="C373" s="3" t="str">
        <f ca="1">IFERROR(__xludf.DUMMYFUNCTION("regexreplace(A373, ""(\s\(.*?\))"",)"),"Captain Craboo")</f>
        <v>Captain Craboo</v>
      </c>
    </row>
    <row r="374" spans="1:3" ht="15.75" customHeight="1" x14ac:dyDescent="0.2">
      <c r="A374" s="1" t="s">
        <v>194</v>
      </c>
      <c r="B374" s="1"/>
      <c r="C374" s="3" t="str">
        <f ca="1">IFERROR(__xludf.DUMMYFUNCTION("regexreplace(A374, ""(\s\(.*?\))"",)"),"Captain Craboo")</f>
        <v>Captain Craboo</v>
      </c>
    </row>
    <row r="375" spans="1:3" ht="15.75" customHeight="1" x14ac:dyDescent="0.2">
      <c r="A375" s="1" t="s">
        <v>195</v>
      </c>
      <c r="B375" s="1"/>
      <c r="C375" s="3" t="str">
        <f ca="1">IFERROR(__xludf.DUMMYFUNCTION("regexreplace(A375, ""(\s\(.*?\))"",)"),"Captain Crane")</f>
        <v>Captain Crane</v>
      </c>
    </row>
    <row r="376" spans="1:3" ht="15.75" customHeight="1" x14ac:dyDescent="0.2">
      <c r="A376" s="1" t="s">
        <v>195</v>
      </c>
      <c r="B376" s="1"/>
      <c r="C376" s="3" t="str">
        <f ca="1">IFERROR(__xludf.DUMMYFUNCTION("regexreplace(A376, ""(\s\(.*?\))"",)"),"Captain Crane")</f>
        <v>Captain Crane</v>
      </c>
    </row>
    <row r="377" spans="1:3" ht="15.75" customHeight="1" x14ac:dyDescent="0.2">
      <c r="A377" s="1" t="s">
        <v>196</v>
      </c>
      <c r="B377" s="1"/>
      <c r="C377" s="3" t="str">
        <f ca="1">IFERROR(__xludf.DUMMYFUNCTION("regexreplace(A377, ""(\s\(.*?\))"",)"),"Captain Elephire")</f>
        <v>Captain Elephire</v>
      </c>
    </row>
    <row r="378" spans="1:3" ht="15.75" customHeight="1" x14ac:dyDescent="0.2">
      <c r="A378" s="1" t="s">
        <v>196</v>
      </c>
      <c r="B378" s="1"/>
      <c r="C378" s="3" t="str">
        <f ca="1">IFERROR(__xludf.DUMMYFUNCTION("regexreplace(A378, ""(\s\(.*?\))"",)"),"Captain Elephire")</f>
        <v>Captain Elephire</v>
      </c>
    </row>
    <row r="379" spans="1:3" ht="15.75" customHeight="1" x14ac:dyDescent="0.2">
      <c r="A379" s="1" t="s">
        <v>197</v>
      </c>
      <c r="B379" s="1"/>
      <c r="C379" s="3" t="str">
        <f ca="1">IFERROR(__xludf.DUMMYFUNCTION("regexreplace(A379, ""(\s\(.*?\))"",)"),"Captain Fordo")</f>
        <v>Captain Fordo</v>
      </c>
    </row>
    <row r="380" spans="1:3" ht="15.75" customHeight="1" x14ac:dyDescent="0.2">
      <c r="A380" s="1" t="s">
        <v>197</v>
      </c>
      <c r="B380" s="1"/>
      <c r="C380" s="3" t="str">
        <f ca="1">IFERROR(__xludf.DUMMYFUNCTION("regexreplace(A380, ""(\s\(.*?\))"",)"),"Captain Fordo")</f>
        <v>Captain Fordo</v>
      </c>
    </row>
    <row r="381" spans="1:3" ht="15.75" customHeight="1" x14ac:dyDescent="0.2">
      <c r="A381" s="1" t="s">
        <v>198</v>
      </c>
      <c r="B381" s="1"/>
      <c r="C381" s="3" t="str">
        <f ca="1">IFERROR(__xludf.DUMMYFUNCTION("regexreplace(A381, ""(\s\(.*?\))"",)"),"Captain Gantu")</f>
        <v>Captain Gantu</v>
      </c>
    </row>
    <row r="382" spans="1:3" ht="15.75" customHeight="1" x14ac:dyDescent="0.2">
      <c r="A382" s="1" t="s">
        <v>198</v>
      </c>
      <c r="B382" s="1"/>
      <c r="C382" s="3" t="str">
        <f ca="1">IFERROR(__xludf.DUMMYFUNCTION("regexreplace(A382, ""(\s\(.*?\))"",)"),"Captain Gantu")</f>
        <v>Captain Gantu</v>
      </c>
    </row>
    <row r="383" spans="1:3" ht="15.75" customHeight="1" x14ac:dyDescent="0.2">
      <c r="A383" s="1" t="s">
        <v>199</v>
      </c>
      <c r="B383" s="1"/>
      <c r="C383" s="3" t="str">
        <f ca="1">IFERROR(__xludf.DUMMYFUNCTION("regexreplace(A383, ""(\s\(.*?\))"",)"),"Captain Gutt")</f>
        <v>Captain Gutt</v>
      </c>
    </row>
    <row r="384" spans="1:3" ht="15.75" customHeight="1" x14ac:dyDescent="0.2">
      <c r="A384" s="1" t="s">
        <v>199</v>
      </c>
      <c r="B384" s="1"/>
      <c r="C384" s="3" t="str">
        <f ca="1">IFERROR(__xludf.DUMMYFUNCTION("regexreplace(A384, ""(\s\(.*?\))"",)"),"Captain Gutt")</f>
        <v>Captain Gutt</v>
      </c>
    </row>
    <row r="385" spans="1:3" ht="15.75" customHeight="1" x14ac:dyDescent="0.2">
      <c r="A385" s="1" t="s">
        <v>200</v>
      </c>
      <c r="B385" s="1"/>
      <c r="C385" s="3" t="str">
        <f ca="1">IFERROR(__xludf.DUMMYFUNCTION("regexreplace(A385, ""(\s\(.*?\))"",)"),"Captain Kiddie")</f>
        <v>Captain Kiddie</v>
      </c>
    </row>
    <row r="386" spans="1:3" ht="15.75" customHeight="1" x14ac:dyDescent="0.2">
      <c r="A386" s="1" t="s">
        <v>200</v>
      </c>
      <c r="B386" s="1"/>
      <c r="C386" s="3" t="str">
        <f ca="1">IFERROR(__xludf.DUMMYFUNCTION("regexreplace(A386, ""(\s\(.*?\))"",)"),"Captain Kiddie")</f>
        <v>Captain Kiddie</v>
      </c>
    </row>
    <row r="387" spans="1:3" ht="15.75" customHeight="1" x14ac:dyDescent="0.2">
      <c r="A387" s="1" t="s">
        <v>201</v>
      </c>
      <c r="B387" s="1"/>
      <c r="C387" s="3" t="str">
        <f ca="1">IFERROR(__xludf.DUMMYFUNCTION("regexreplace(A387, ""(\s\(.*?\))"",)"),"Captain Mann")</f>
        <v>Captain Mann</v>
      </c>
    </row>
    <row r="388" spans="1:3" ht="15.75" customHeight="1" x14ac:dyDescent="0.2">
      <c r="A388" s="1" t="s">
        <v>201</v>
      </c>
      <c r="B388" s="1"/>
      <c r="C388" s="3" t="str">
        <f ca="1">IFERROR(__xludf.DUMMYFUNCTION("regexreplace(A388, ""(\s\(.*?\))"",)"),"Captain Mann")</f>
        <v>Captain Mann</v>
      </c>
    </row>
    <row r="389" spans="1:3" ht="15.75" customHeight="1" x14ac:dyDescent="0.2">
      <c r="A389" s="1" t="s">
        <v>202</v>
      </c>
      <c r="B389" s="1"/>
      <c r="C389" s="3" t="str">
        <f ca="1">IFERROR(__xludf.DUMMYFUNCTION("regexreplace(A389, ""(\s\(.*?\))"",)"),"Captain Rex")</f>
        <v>Captain Rex</v>
      </c>
    </row>
    <row r="390" spans="1:3" ht="15.75" customHeight="1" x14ac:dyDescent="0.2">
      <c r="A390" s="1" t="s">
        <v>202</v>
      </c>
      <c r="B390" s="1"/>
      <c r="C390" s="3" t="str">
        <f ca="1">IFERROR(__xludf.DUMMYFUNCTION("regexreplace(A390, ""(\s\(.*?\))"",)"),"Captain Rex")</f>
        <v>Captain Rex</v>
      </c>
    </row>
    <row r="391" spans="1:3" ht="15.75" customHeight="1" x14ac:dyDescent="0.2">
      <c r="A391" s="1" t="s">
        <v>203</v>
      </c>
      <c r="B391" s="1"/>
      <c r="C391" s="3" t="str">
        <f ca="1">IFERROR(__xludf.DUMMYFUNCTION("regexreplace(A391, ""(\s\(.*?\))"",)"),"Captain Tromaras")</f>
        <v>Captain Tromaras</v>
      </c>
    </row>
    <row r="392" spans="1:3" ht="15.75" customHeight="1" x14ac:dyDescent="0.2">
      <c r="A392" s="1" t="s">
        <v>203</v>
      </c>
      <c r="B392" s="1"/>
      <c r="C392" s="3" t="str">
        <f ca="1">IFERROR(__xludf.DUMMYFUNCTION("regexreplace(A392, ""(\s\(.*?\))"",)"),"Captain Tromaras")</f>
        <v>Captain Tromaras</v>
      </c>
    </row>
    <row r="393" spans="1:3" ht="15.75" customHeight="1" x14ac:dyDescent="0.2">
      <c r="A393" s="1" t="s">
        <v>204</v>
      </c>
      <c r="B393" s="1"/>
      <c r="C393" s="3" t="str">
        <f ca="1">IFERROR(__xludf.DUMMYFUNCTION("regexreplace(A393, ""(\s\(.*?\))"",)"),"Captain Underpants")</f>
        <v>Captain Underpants</v>
      </c>
    </row>
    <row r="394" spans="1:3" ht="15.75" customHeight="1" x14ac:dyDescent="0.2">
      <c r="A394" s="1" t="s">
        <v>204</v>
      </c>
      <c r="B394" s="1"/>
      <c r="C394" s="3" t="str">
        <f ca="1">IFERROR(__xludf.DUMMYFUNCTION("regexreplace(A394, ""(\s\(.*?\))"",)"),"Captain Underpants")</f>
        <v>Captain Underpants</v>
      </c>
    </row>
    <row r="395" spans="1:3" ht="15.75" customHeight="1" x14ac:dyDescent="0.2">
      <c r="A395" s="1" t="s">
        <v>205</v>
      </c>
      <c r="B395" s="1"/>
      <c r="C395" s="3" t="str">
        <f ca="1">IFERROR(__xludf.DUMMYFUNCTION("regexreplace(A395, ""(\s\(.*?\))"",)"),"Captain Wilco")</f>
        <v>Captain Wilco</v>
      </c>
    </row>
    <row r="396" spans="1:3" ht="15.75" customHeight="1" x14ac:dyDescent="0.2">
      <c r="A396" s="1" t="s">
        <v>205</v>
      </c>
      <c r="B396" s="1"/>
      <c r="C396" s="3" t="str">
        <f ca="1">IFERROR(__xludf.DUMMYFUNCTION("regexreplace(A396, ""(\s\(.*?\))"",)"),"Captain Wilco")</f>
        <v>Captain Wilco</v>
      </c>
    </row>
    <row r="397" spans="1:3" ht="15.75" customHeight="1" x14ac:dyDescent="0.2">
      <c r="A397" s="1" t="s">
        <v>206</v>
      </c>
      <c r="B397" s="1"/>
      <c r="C397" s="3" t="str">
        <f ca="1">IFERROR(__xludf.DUMMYFUNCTION("regexreplace(A397, ""(\s\(.*?\))"",)"),"Carl")</f>
        <v>Carl</v>
      </c>
    </row>
    <row r="398" spans="1:3" ht="15.75" customHeight="1" x14ac:dyDescent="0.2">
      <c r="A398" s="1" t="s">
        <v>207</v>
      </c>
      <c r="B398" s="1"/>
      <c r="C398" s="3" t="str">
        <f ca="1">IFERROR(__xludf.DUMMYFUNCTION("regexreplace(A398, ""(\s\(.*?\))"",)"),"Carl")</f>
        <v>Carl</v>
      </c>
    </row>
    <row r="399" spans="1:3" ht="15.75" customHeight="1" x14ac:dyDescent="0.2">
      <c r="A399" s="1" t="s">
        <v>207</v>
      </c>
      <c r="B399" s="1"/>
      <c r="C399" s="3" t="str">
        <f ca="1">IFERROR(__xludf.DUMMYFUNCTION("regexreplace(A399, ""(\s\(.*?\))"",)"),"Carl")</f>
        <v>Carl</v>
      </c>
    </row>
    <row r="400" spans="1:3" ht="15.75" customHeight="1" x14ac:dyDescent="0.2">
      <c r="A400" s="1" t="s">
        <v>208</v>
      </c>
      <c r="B400" s="1"/>
      <c r="C400" s="3" t="str">
        <f ca="1">IFERROR(__xludf.DUMMYFUNCTION("regexreplace(A400, ""(\s\(.*?\))"",)"),"Carl")</f>
        <v>Carl</v>
      </c>
    </row>
    <row r="401" spans="1:3" ht="15.75" customHeight="1" x14ac:dyDescent="0.2">
      <c r="A401" s="1" t="s">
        <v>208</v>
      </c>
      <c r="B401" s="1"/>
      <c r="C401" s="3" t="str">
        <f ca="1">IFERROR(__xludf.DUMMYFUNCTION("regexreplace(A401, ""(\s\(.*?\))"",)"),"Carl")</f>
        <v>Carl</v>
      </c>
    </row>
    <row r="402" spans="1:3" ht="15.75" customHeight="1" x14ac:dyDescent="0.2">
      <c r="A402" s="1" t="s">
        <v>209</v>
      </c>
      <c r="B402" s="1"/>
      <c r="C402" s="3" t="str">
        <f ca="1">IFERROR(__xludf.DUMMYFUNCTION("regexreplace(A402, ""(\s\(.*?\))"",)"),"Carl Carlson")</f>
        <v>Carl Carlson</v>
      </c>
    </row>
    <row r="403" spans="1:3" ht="15.75" customHeight="1" x14ac:dyDescent="0.2">
      <c r="A403" s="1" t="s">
        <v>209</v>
      </c>
      <c r="B403" s="1"/>
      <c r="C403" s="3" t="str">
        <f ca="1">IFERROR(__xludf.DUMMYFUNCTION("regexreplace(A403, ""(\s\(.*?\))"",)"),"Carl Carlson")</f>
        <v>Carl Carlson</v>
      </c>
    </row>
    <row r="404" spans="1:3" ht="15.75" customHeight="1" x14ac:dyDescent="0.2">
      <c r="A404" s="1" t="s">
        <v>210</v>
      </c>
      <c r="B404" s="1"/>
      <c r="C404" s="3" t="str">
        <f ca="1">IFERROR(__xludf.DUMMYFUNCTION("regexreplace(A404, ""(\s\(.*?\))"",)"),"Carl Karl")</f>
        <v>Carl Karl</v>
      </c>
    </row>
    <row r="405" spans="1:3" ht="15.75" customHeight="1" x14ac:dyDescent="0.2">
      <c r="A405" s="1" t="s">
        <v>210</v>
      </c>
      <c r="B405" s="1"/>
      <c r="C405" s="3" t="str">
        <f ca="1">IFERROR(__xludf.DUMMYFUNCTION("regexreplace(A405, ""(\s\(.*?\))"",)"),"Carl Karl")</f>
        <v>Carl Karl</v>
      </c>
    </row>
    <row r="406" spans="1:3" ht="15.75" customHeight="1" x14ac:dyDescent="0.2">
      <c r="A406" s="1" t="s">
        <v>211</v>
      </c>
      <c r="B406" s="1"/>
      <c r="C406" s="3" t="str">
        <f ca="1">IFERROR(__xludf.DUMMYFUNCTION("regexreplace(A406, ""(\s\(.*?\))"",)"),"Carla")</f>
        <v>Carla</v>
      </c>
    </row>
    <row r="407" spans="1:3" ht="15.75" customHeight="1" x14ac:dyDescent="0.2">
      <c r="A407" s="1" t="s">
        <v>211</v>
      </c>
      <c r="B407" s="1"/>
      <c r="C407" s="3" t="str">
        <f ca="1">IFERROR(__xludf.DUMMYFUNCTION("regexreplace(A407, ""(\s\(.*?\))"",)"),"Carla")</f>
        <v>Carla</v>
      </c>
    </row>
    <row r="408" spans="1:3" ht="15.75" customHeight="1" x14ac:dyDescent="0.2">
      <c r="A408" s="1" t="s">
        <v>212</v>
      </c>
      <c r="B408" s="1"/>
      <c r="C408" s="3" t="str">
        <f ca="1">IFERROR(__xludf.DUMMYFUNCTION("regexreplace(A408, ""(\s\(.*?\))"",)"),"Carlita")</f>
        <v>Carlita</v>
      </c>
    </row>
    <row r="409" spans="1:3" ht="15.75" customHeight="1" x14ac:dyDescent="0.2">
      <c r="A409" s="1" t="s">
        <v>212</v>
      </c>
      <c r="B409" s="1"/>
      <c r="C409" s="3" t="str">
        <f ca="1">IFERROR(__xludf.DUMMYFUNCTION("regexreplace(A409, ""(\s\(.*?\))"",)"),"Carlita")</f>
        <v>Carlita</v>
      </c>
    </row>
    <row r="410" spans="1:3" ht="15.75" customHeight="1" x14ac:dyDescent="0.2">
      <c r="A410" s="1" t="s">
        <v>213</v>
      </c>
      <c r="B410" s="1"/>
      <c r="C410" s="3" t="str">
        <f ca="1">IFERROR(__xludf.DUMMYFUNCTION("regexreplace(A410, ""(\s\(.*?\))"",)"),"Carly")</f>
        <v>Carly</v>
      </c>
    </row>
    <row r="411" spans="1:3" ht="15.75" customHeight="1" x14ac:dyDescent="0.2">
      <c r="A411" s="1" t="s">
        <v>213</v>
      </c>
      <c r="B411" s="1"/>
      <c r="C411" s="3" t="str">
        <f ca="1">IFERROR(__xludf.DUMMYFUNCTION("regexreplace(A411, ""(\s\(.*?\))"",)"),"Carly")</f>
        <v>Carly</v>
      </c>
    </row>
    <row r="412" spans="1:3" ht="15.75" customHeight="1" x14ac:dyDescent="0.2">
      <c r="A412" s="1" t="s">
        <v>214</v>
      </c>
      <c r="B412" s="1"/>
      <c r="C412" s="3" t="str">
        <f ca="1">IFERROR(__xludf.DUMMYFUNCTION("regexreplace(A412, ""(\s\(.*?\))"",)"),"Carmen")</f>
        <v>Carmen</v>
      </c>
    </row>
    <row r="413" spans="1:3" ht="15.75" customHeight="1" x14ac:dyDescent="0.2">
      <c r="A413" s="1" t="s">
        <v>214</v>
      </c>
      <c r="B413" s="1"/>
      <c r="C413" s="3" t="str">
        <f ca="1">IFERROR(__xludf.DUMMYFUNCTION("regexreplace(A413, ""(\s\(.*?\))"",)"),"Carmen")</f>
        <v>Carmen</v>
      </c>
    </row>
    <row r="414" spans="1:3" ht="15.75" customHeight="1" x14ac:dyDescent="0.2">
      <c r="A414" s="1" t="s">
        <v>215</v>
      </c>
      <c r="B414" s="1"/>
      <c r="C414" s="3" t="str">
        <f ca="1">IFERROR(__xludf.DUMMYFUNCTION("regexreplace(A414, ""(\s\(.*?\))"",)"),"Carnelian")</f>
        <v>Carnelian</v>
      </c>
    </row>
    <row r="415" spans="1:3" ht="15.75" customHeight="1" x14ac:dyDescent="0.2">
      <c r="A415" s="1" t="s">
        <v>215</v>
      </c>
      <c r="B415" s="1"/>
      <c r="C415" s="3" t="str">
        <f ca="1">IFERROR(__xludf.DUMMYFUNCTION("regexreplace(A415, ""(\s\(.*?\))"",)"),"Carnelian")</f>
        <v>Carnelian</v>
      </c>
    </row>
    <row r="416" spans="1:3" ht="15.75" customHeight="1" x14ac:dyDescent="0.2">
      <c r="A416" s="1" t="s">
        <v>216</v>
      </c>
      <c r="B416" s="1"/>
      <c r="C416" s="3" t="str">
        <f ca="1">IFERROR(__xludf.DUMMYFUNCTION("regexreplace(A416, ""(\s\(.*?\))"",)"),"Carol")</f>
        <v>Carol</v>
      </c>
    </row>
    <row r="417" spans="1:3" ht="15.75" customHeight="1" x14ac:dyDescent="0.2">
      <c r="A417" s="1" t="s">
        <v>216</v>
      </c>
      <c r="B417" s="1"/>
      <c r="C417" s="3" t="str">
        <f ca="1">IFERROR(__xludf.DUMMYFUNCTION("regexreplace(A417, ""(\s\(.*?\))"",)"),"Carol")</f>
        <v>Carol</v>
      </c>
    </row>
    <row r="418" spans="1:3" ht="15.75" customHeight="1" x14ac:dyDescent="0.2">
      <c r="A418" s="1" t="s">
        <v>217</v>
      </c>
      <c r="B418" s="1"/>
      <c r="C418" s="3" t="str">
        <f ca="1">IFERROR(__xludf.DUMMYFUNCTION("regexreplace(A418, ""(\s\(.*?\))"",)"),"Caroleena Creecher")</f>
        <v>Caroleena Creecher</v>
      </c>
    </row>
    <row r="419" spans="1:3" ht="15.75" customHeight="1" x14ac:dyDescent="0.2">
      <c r="A419" s="1" t="s">
        <v>217</v>
      </c>
      <c r="B419" s="1"/>
      <c r="C419" s="3" t="str">
        <f ca="1">IFERROR(__xludf.DUMMYFUNCTION("regexreplace(A419, ""(\s\(.*?\))"",)"),"Caroleena Creecher")</f>
        <v>Caroleena Creecher</v>
      </c>
    </row>
    <row r="420" spans="1:3" ht="15.75" customHeight="1" x14ac:dyDescent="0.2">
      <c r="A420" s="1" t="s">
        <v>218</v>
      </c>
      <c r="B420" s="1"/>
      <c r="C420" s="3" t="str">
        <f ca="1">IFERROR(__xludf.DUMMYFUNCTION("regexreplace(A420, ""(\s\(.*?\))"",)"),"Carrie Krueger")</f>
        <v>Carrie Krueger</v>
      </c>
    </row>
    <row r="421" spans="1:3" ht="15.75" customHeight="1" x14ac:dyDescent="0.2">
      <c r="A421" s="1" t="s">
        <v>218</v>
      </c>
      <c r="B421" s="1"/>
      <c r="C421" s="3" t="str">
        <f ca="1">IFERROR(__xludf.DUMMYFUNCTION("regexreplace(A421, ""(\s\(.*?\))"",)"),"Carrie Krueger")</f>
        <v>Carrie Krueger</v>
      </c>
    </row>
    <row r="422" spans="1:3" ht="15.75" customHeight="1" x14ac:dyDescent="0.2">
      <c r="A422" s="1" t="s">
        <v>219</v>
      </c>
      <c r="B422" s="1"/>
      <c r="C422" s="3" t="str">
        <f ca="1">IFERROR(__xludf.DUMMYFUNCTION("regexreplace(A422, ""(\s\(.*?\))"",)"),"Carrot")</f>
        <v>Carrot</v>
      </c>
    </row>
    <row r="423" spans="1:3" ht="15.75" customHeight="1" x14ac:dyDescent="0.2">
      <c r="A423" s="1" t="s">
        <v>219</v>
      </c>
      <c r="B423" s="1"/>
      <c r="C423" s="3" t="str">
        <f ca="1">IFERROR(__xludf.DUMMYFUNCTION("regexreplace(A423, ""(\s\(.*?\))"",)"),"Carrot")</f>
        <v>Carrot</v>
      </c>
    </row>
    <row r="424" spans="1:3" ht="15.75" customHeight="1" x14ac:dyDescent="0.2">
      <c r="A424" s="1" t="s">
        <v>220</v>
      </c>
      <c r="B424" s="1"/>
      <c r="C424" s="3" t="str">
        <f ca="1">IFERROR(__xludf.DUMMYFUNCTION("regexreplace(A424, ""(\s\(.*?\))"",)"),"Cartax")</f>
        <v>Cartax</v>
      </c>
    </row>
    <row r="425" spans="1:3" ht="15.75" customHeight="1" x14ac:dyDescent="0.2">
      <c r="A425" s="1" t="s">
        <v>220</v>
      </c>
      <c r="B425" s="1"/>
      <c r="C425" s="3" t="str">
        <f ca="1">IFERROR(__xludf.DUMMYFUNCTION("regexreplace(A425, ""(\s\(.*?\))"",)"),"Cartax")</f>
        <v>Cartax</v>
      </c>
    </row>
    <row r="426" spans="1:3" ht="15.75" customHeight="1" x14ac:dyDescent="0.2">
      <c r="A426" s="1" t="s">
        <v>221</v>
      </c>
      <c r="B426" s="1"/>
      <c r="C426" s="3" t="str">
        <f ca="1">IFERROR(__xludf.DUMMYFUNCTION("regexreplace(A426, ""(\s\(.*?\))"",)"),"Carter Pewterschmidt")</f>
        <v>Carter Pewterschmidt</v>
      </c>
    </row>
    <row r="427" spans="1:3" ht="15.75" customHeight="1" x14ac:dyDescent="0.2">
      <c r="A427" s="1" t="s">
        <v>221</v>
      </c>
      <c r="B427" s="1"/>
      <c r="C427" s="3" t="str">
        <f ca="1">IFERROR(__xludf.DUMMYFUNCTION("regexreplace(A427, ""(\s\(.*?\))"",)"),"Carter Pewterschmidt")</f>
        <v>Carter Pewterschmidt</v>
      </c>
    </row>
    <row r="428" spans="1:3" ht="15.75" customHeight="1" x14ac:dyDescent="0.2">
      <c r="A428" s="1" t="s">
        <v>222</v>
      </c>
      <c r="B428" s="1"/>
      <c r="C428" s="3" t="str">
        <f ca="1">IFERROR(__xludf.DUMMYFUNCTION("regexreplace(A428, ""(\s\(.*?\))"",)"),"Casey Junior")</f>
        <v>Casey Junior</v>
      </c>
    </row>
    <row r="429" spans="1:3" ht="15.75" customHeight="1" x14ac:dyDescent="0.2">
      <c r="A429" s="1" t="s">
        <v>222</v>
      </c>
      <c r="B429" s="1"/>
      <c r="C429" s="3" t="str">
        <f ca="1">IFERROR(__xludf.DUMMYFUNCTION("regexreplace(A429, ""(\s\(.*?\))"",)"),"Casey Junior")</f>
        <v>Casey Junior</v>
      </c>
    </row>
    <row r="430" spans="1:3" ht="15.75" customHeight="1" x14ac:dyDescent="0.2">
      <c r="A430" s="1" t="s">
        <v>223</v>
      </c>
      <c r="B430" s="1"/>
      <c r="C430" s="3" t="str">
        <f ca="1">IFERROR(__xludf.DUMMYFUNCTION("regexreplace(A430, ""(\s\(.*?\))"",)"),"Casper the Friendly Ghost")</f>
        <v>Casper the Friendly Ghost</v>
      </c>
    </row>
    <row r="431" spans="1:3" ht="15.75" customHeight="1" x14ac:dyDescent="0.2">
      <c r="A431" s="1" t="s">
        <v>223</v>
      </c>
      <c r="B431" s="1"/>
      <c r="C431" s="3" t="str">
        <f ca="1">IFERROR(__xludf.DUMMYFUNCTION("regexreplace(A431, ""(\s\(.*?\))"",)"),"Casper the Friendly Ghost")</f>
        <v>Casper the Friendly Ghost</v>
      </c>
    </row>
    <row r="432" spans="1:3" ht="15.75" customHeight="1" x14ac:dyDescent="0.2">
      <c r="A432" s="1" t="s">
        <v>224</v>
      </c>
      <c r="B432" s="1"/>
      <c r="C432" s="3" t="str">
        <f ca="1">IFERROR(__xludf.DUMMYFUNCTION("regexreplace(A432, ""(\s\(.*?\))"",)"),"Cassandra")</f>
        <v>Cassandra</v>
      </c>
    </row>
    <row r="433" spans="1:3" ht="15.75" customHeight="1" x14ac:dyDescent="0.2">
      <c r="A433" s="1" t="s">
        <v>224</v>
      </c>
      <c r="B433" s="1"/>
      <c r="C433" s="3" t="str">
        <f ca="1">IFERROR(__xludf.DUMMYFUNCTION("regexreplace(A433, ""(\s\(.*?\))"",)"),"Cassandra")</f>
        <v>Cassandra</v>
      </c>
    </row>
    <row r="434" spans="1:3" ht="15.75" customHeight="1" x14ac:dyDescent="0.2">
      <c r="A434" s="1" t="s">
        <v>225</v>
      </c>
      <c r="B434" s="1"/>
      <c r="C434" s="3" t="str">
        <f ca="1">IFERROR(__xludf.DUMMYFUNCTION("regexreplace(A434, ""(\s\(.*?\))"",)"),"Cassi")</f>
        <v>Cassi</v>
      </c>
    </row>
    <row r="435" spans="1:3" ht="15.75" customHeight="1" x14ac:dyDescent="0.2">
      <c r="A435" s="1" t="s">
        <v>225</v>
      </c>
      <c r="B435" s="1"/>
      <c r="C435" s="3" t="str">
        <f ca="1">IFERROR(__xludf.DUMMYFUNCTION("regexreplace(A435, ""(\s\(.*?\))"",)"),"Cassi")</f>
        <v>Cassi</v>
      </c>
    </row>
    <row r="436" spans="1:3" ht="15.75" customHeight="1" x14ac:dyDescent="0.2">
      <c r="A436" s="1" t="s">
        <v>226</v>
      </c>
      <c r="B436" s="1"/>
      <c r="C436" s="3" t="str">
        <f ca="1">IFERROR(__xludf.DUMMYFUNCTION("regexreplace(A436, ""(\s\(.*?\))"",)"),"Cat")</f>
        <v>Cat</v>
      </c>
    </row>
    <row r="437" spans="1:3" ht="15.75" customHeight="1" x14ac:dyDescent="0.2">
      <c r="A437" s="1" t="s">
        <v>226</v>
      </c>
      <c r="B437" s="1"/>
      <c r="C437" s="3" t="str">
        <f ca="1">IFERROR(__xludf.DUMMYFUNCTION("regexreplace(A437, ""(\s\(.*?\))"",)"),"Cat")</f>
        <v>Cat</v>
      </c>
    </row>
    <row r="438" spans="1:3" ht="15.75" customHeight="1" x14ac:dyDescent="0.2">
      <c r="A438" s="1" t="s">
        <v>227</v>
      </c>
      <c r="B438" s="1"/>
      <c r="C438" s="3" t="str">
        <f ca="1">IFERROR(__xludf.DUMMYFUNCTION("regexreplace(A438, ""(\s\(.*?\))"",)"),"Cat")</f>
        <v>Cat</v>
      </c>
    </row>
    <row r="439" spans="1:3" ht="15.75" customHeight="1" x14ac:dyDescent="0.2">
      <c r="A439" s="1" t="s">
        <v>227</v>
      </c>
      <c r="B439" s="1"/>
      <c r="C439" s="3" t="str">
        <f ca="1">IFERROR(__xludf.DUMMYFUNCTION("regexreplace(A439, ""(\s\(.*?\))"",)"),"Cat")</f>
        <v>Cat</v>
      </c>
    </row>
    <row r="440" spans="1:3" ht="15.75" customHeight="1" x14ac:dyDescent="0.2">
      <c r="A440" s="1" t="s">
        <v>228</v>
      </c>
      <c r="B440" s="1"/>
      <c r="C440" s="3" t="str">
        <f ca="1">IFERROR(__xludf.DUMMYFUNCTION("regexreplace(A440, ""(\s\(.*?\))"",)"),"Cat")</f>
        <v>Cat</v>
      </c>
    </row>
    <row r="441" spans="1:3" ht="15.75" customHeight="1" x14ac:dyDescent="0.2">
      <c r="A441" s="1" t="s">
        <v>228</v>
      </c>
      <c r="B441" s="1"/>
      <c r="C441" s="3" t="str">
        <f ca="1">IFERROR(__xludf.DUMMYFUNCTION("regexreplace(A441, ""(\s\(.*?\))"",)"),"Cat")</f>
        <v>Cat</v>
      </c>
    </row>
    <row r="442" spans="1:3" ht="15.75" customHeight="1" x14ac:dyDescent="0.2">
      <c r="A442" s="1" t="s">
        <v>229</v>
      </c>
      <c r="B442" s="1"/>
      <c r="C442" s="3" t="str">
        <f ca="1">IFERROR(__xludf.DUMMYFUNCTION("regexreplace(A442, ""(\s\(.*?\))"",)"),"Cat")</f>
        <v>Cat</v>
      </c>
    </row>
    <row r="443" spans="1:3" ht="15.75" customHeight="1" x14ac:dyDescent="0.2">
      <c r="A443" s="1" t="s">
        <v>229</v>
      </c>
      <c r="B443" s="1"/>
      <c r="C443" s="3" t="str">
        <f ca="1">IFERROR(__xludf.DUMMYFUNCTION("regexreplace(A443, ""(\s\(.*?\))"",)"),"Cat")</f>
        <v>Cat</v>
      </c>
    </row>
    <row r="444" spans="1:3" ht="15.75" customHeight="1" x14ac:dyDescent="0.2">
      <c r="A444" s="1" t="s">
        <v>230</v>
      </c>
      <c r="B444" s="1"/>
      <c r="C444" s="3" t="str">
        <f ca="1">IFERROR(__xludf.DUMMYFUNCTION("regexreplace(A444, ""(\s\(.*?\))"",)"),"Cat")</f>
        <v>Cat</v>
      </c>
    </row>
    <row r="445" spans="1:3" ht="15.75" customHeight="1" x14ac:dyDescent="0.2">
      <c r="A445" s="1" t="s">
        <v>230</v>
      </c>
      <c r="B445" s="1"/>
      <c r="C445" s="3" t="str">
        <f ca="1">IFERROR(__xludf.DUMMYFUNCTION("regexreplace(A445, ""(\s\(.*?\))"",)"),"Cat")</f>
        <v>Cat</v>
      </c>
    </row>
    <row r="446" spans="1:3" ht="15.75" customHeight="1" x14ac:dyDescent="0.2">
      <c r="A446" s="1" t="s">
        <v>231</v>
      </c>
      <c r="B446" s="1"/>
      <c r="C446" s="3" t="str">
        <f ca="1">IFERROR(__xludf.DUMMYFUNCTION("regexreplace(A446, ""(\s\(.*?\))"",)"),"Cat Family")</f>
        <v>Cat Family</v>
      </c>
    </row>
    <row r="447" spans="1:3" ht="15.75" customHeight="1" x14ac:dyDescent="0.2">
      <c r="A447" s="1" t="s">
        <v>231</v>
      </c>
      <c r="B447" s="1"/>
      <c r="C447" s="3" t="str">
        <f ca="1">IFERROR(__xludf.DUMMYFUNCTION("regexreplace(A447, ""(\s\(.*?\))"",)"),"Cat Family")</f>
        <v>Cat Family</v>
      </c>
    </row>
    <row r="448" spans="1:3" ht="15.75" customHeight="1" x14ac:dyDescent="0.2">
      <c r="A448" s="1" t="s">
        <v>232</v>
      </c>
      <c r="B448" s="1"/>
      <c r="C448" s="3" t="str">
        <f ca="1">IFERROR(__xludf.DUMMYFUNCTION("regexreplace(A448, ""(\s\(.*?\))"",)"),"Catbus")</f>
        <v>Catbus</v>
      </c>
    </row>
    <row r="449" spans="1:3" ht="15.75" customHeight="1" x14ac:dyDescent="0.2">
      <c r="A449" s="1" t="s">
        <v>232</v>
      </c>
      <c r="B449" s="1"/>
      <c r="C449" s="3" t="str">
        <f ca="1">IFERROR(__xludf.DUMMYFUNCTION("regexreplace(A449, ""(\s\(.*?\))"",)"),"Catbus")</f>
        <v>Catbus</v>
      </c>
    </row>
    <row r="450" spans="1:3" ht="15.75" customHeight="1" x14ac:dyDescent="0.2">
      <c r="A450" s="1" t="s">
        <v>233</v>
      </c>
      <c r="B450" s="1"/>
      <c r="C450" s="3" t="str">
        <f ca="1">IFERROR(__xludf.DUMMYFUNCTION("regexreplace(A450, ""(\s\(.*?\))"",)"),"Catherine Frensky")</f>
        <v>Catherine Frensky</v>
      </c>
    </row>
    <row r="451" spans="1:3" ht="15.75" customHeight="1" x14ac:dyDescent="0.2">
      <c r="A451" s="1" t="s">
        <v>233</v>
      </c>
      <c r="B451" s="1"/>
      <c r="C451" s="3" t="str">
        <f ca="1">IFERROR(__xludf.DUMMYFUNCTION("regexreplace(A451, ""(\s\(.*?\))"",)"),"Catherine Frensky")</f>
        <v>Catherine Frensky</v>
      </c>
    </row>
    <row r="452" spans="1:3" ht="15.75" customHeight="1" x14ac:dyDescent="0.2">
      <c r="A452" s="1" t="s">
        <v>234</v>
      </c>
      <c r="B452" s="1"/>
      <c r="C452" s="3" t="str">
        <f ca="1">IFERROR(__xludf.DUMMYFUNCTION("regexreplace(A452, ""(\s\(.*?\))"",)"),"Cece")</f>
        <v>Cece</v>
      </c>
    </row>
    <row r="453" spans="1:3" ht="15.75" customHeight="1" x14ac:dyDescent="0.2">
      <c r="A453" s="1" t="s">
        <v>234</v>
      </c>
      <c r="B453" s="1"/>
      <c r="C453" s="3" t="str">
        <f ca="1">IFERROR(__xludf.DUMMYFUNCTION("regexreplace(A453, ""(\s\(.*?\))"",)"),"Cece")</f>
        <v>Cece</v>
      </c>
    </row>
    <row r="454" spans="1:3" ht="15.75" customHeight="1" x14ac:dyDescent="0.2">
      <c r="A454" s="1" t="s">
        <v>235</v>
      </c>
      <c r="B454" s="1"/>
      <c r="C454" s="3" t="str">
        <f ca="1">IFERROR(__xludf.DUMMYFUNCTION("regexreplace(A454, ""(\s\(.*?\))"",)"),"Cecile")</f>
        <v>Cecile</v>
      </c>
    </row>
    <row r="455" spans="1:3" ht="15.75" customHeight="1" x14ac:dyDescent="0.2">
      <c r="A455" s="1" t="s">
        <v>235</v>
      </c>
      <c r="B455" s="1"/>
      <c r="C455" s="3" t="str">
        <f ca="1">IFERROR(__xludf.DUMMYFUNCTION("regexreplace(A455, ""(\s\(.*?\))"",)"),"Cecile")</f>
        <v>Cecile</v>
      </c>
    </row>
    <row r="456" spans="1:3" ht="15.75" customHeight="1" x14ac:dyDescent="0.2">
      <c r="A456" s="1" t="s">
        <v>236</v>
      </c>
      <c r="B456" s="1"/>
      <c r="C456" s="3" t="str">
        <f ca="1">IFERROR(__xludf.DUMMYFUNCTION("regexreplace(A456, ""(\s\(.*?\))"",)"),"Cecilia")</f>
        <v>Cecilia</v>
      </c>
    </row>
    <row r="457" spans="1:3" ht="15.75" customHeight="1" x14ac:dyDescent="0.2">
      <c r="A457" s="1" t="s">
        <v>237</v>
      </c>
      <c r="B457" s="1"/>
      <c r="C457" s="3" t="str">
        <f ca="1">IFERROR(__xludf.DUMMYFUNCTION("regexreplace(A457, ""(\s\(.*?\))"",)"),"Celia Mae")</f>
        <v>Celia Mae</v>
      </c>
    </row>
    <row r="458" spans="1:3" ht="15.75" customHeight="1" x14ac:dyDescent="0.2">
      <c r="A458" s="1" t="s">
        <v>237</v>
      </c>
      <c r="B458" s="1"/>
      <c r="C458" s="3" t="str">
        <f ca="1">IFERROR(__xludf.DUMMYFUNCTION("regexreplace(A458, ""(\s\(.*?\))"",)"),"Celia Mae")</f>
        <v>Celia Mae</v>
      </c>
    </row>
    <row r="459" spans="1:3" ht="15.75" customHeight="1" x14ac:dyDescent="0.2">
      <c r="A459" s="1" t="s">
        <v>238</v>
      </c>
      <c r="B459" s="1"/>
      <c r="C459" s="3" t="str">
        <f ca="1">IFERROR(__xludf.DUMMYFUNCTION("regexreplace(A459, ""(\s\(.*?\))"",)"),"Celine")</f>
        <v>Celine</v>
      </c>
    </row>
    <row r="460" spans="1:3" ht="15.75" customHeight="1" x14ac:dyDescent="0.2">
      <c r="A460" s="1" t="s">
        <v>238</v>
      </c>
      <c r="B460" s="1"/>
      <c r="C460" s="3" t="str">
        <f ca="1">IFERROR(__xludf.DUMMYFUNCTION("regexreplace(A460, ""(\s\(.*?\))"",)"),"Celine")</f>
        <v>Celine</v>
      </c>
    </row>
    <row r="461" spans="1:3" ht="15.75" customHeight="1" x14ac:dyDescent="0.2">
      <c r="A461" s="1" t="s">
        <v>239</v>
      </c>
      <c r="B461" s="1"/>
      <c r="C461" s="3" t="str">
        <f ca="1">IFERROR(__xludf.DUMMYFUNCTION("regexreplace(A461, ""(\s\(.*?\))"",)"),"Chacho")</f>
        <v>Chacho</v>
      </c>
    </row>
    <row r="462" spans="1:3" ht="15.75" customHeight="1" x14ac:dyDescent="0.2">
      <c r="A462" s="1" t="s">
        <v>239</v>
      </c>
      <c r="B462" s="1"/>
      <c r="C462" s="3" t="str">
        <f ca="1">IFERROR(__xludf.DUMMYFUNCTION("regexreplace(A462, ""(\s\(.*?\))"",)"),"Chacho")</f>
        <v>Chacho</v>
      </c>
    </row>
    <row r="463" spans="1:3" ht="15.75" customHeight="1" x14ac:dyDescent="0.2">
      <c r="A463" s="1" t="s">
        <v>240</v>
      </c>
      <c r="B463" s="1"/>
      <c r="C463" s="3" t="str">
        <f ca="1">IFERROR(__xludf.DUMMYFUNCTION("regexreplace(A463, ""(\s\(.*?\))"",)"),"Chad")</f>
        <v>Chad</v>
      </c>
    </row>
    <row r="464" spans="1:3" ht="15.75" customHeight="1" x14ac:dyDescent="0.2">
      <c r="A464" s="1" t="s">
        <v>240</v>
      </c>
      <c r="B464" s="1"/>
      <c r="C464" s="3" t="str">
        <f ca="1">IFERROR(__xludf.DUMMYFUNCTION("regexreplace(A464, ""(\s\(.*?\))"",)"),"Chad")</f>
        <v>Chad</v>
      </c>
    </row>
    <row r="465" spans="1:3" ht="15.75" customHeight="1" x14ac:dyDescent="0.2">
      <c r="A465" s="1" t="s">
        <v>241</v>
      </c>
      <c r="B465" s="1"/>
      <c r="C465" s="3" t="str">
        <f ca="1">IFERROR(__xludf.DUMMYFUNCTION("regexreplace(A465, ""(\s\(.*?\))"",)"),"Chad")</f>
        <v>Chad</v>
      </c>
    </row>
    <row r="466" spans="1:3" ht="15.75" customHeight="1" x14ac:dyDescent="0.2">
      <c r="A466" s="1" t="s">
        <v>241</v>
      </c>
      <c r="B466" s="1"/>
      <c r="C466" s="3" t="str">
        <f ca="1">IFERROR(__xludf.DUMMYFUNCTION("regexreplace(A466, ""(\s\(.*?\))"",)"),"Chad")</f>
        <v>Chad</v>
      </c>
    </row>
    <row r="467" spans="1:3" ht="15.75" customHeight="1" x14ac:dyDescent="0.2">
      <c r="A467" s="1" t="s">
        <v>242</v>
      </c>
      <c r="B467" s="1"/>
      <c r="C467" s="3" t="str">
        <f ca="1">IFERROR(__xludf.DUMMYFUNCTION("regexreplace(A467, ""(\s\(.*?\))"",)"),"Chad")</f>
        <v>Chad</v>
      </c>
    </row>
    <row r="468" spans="1:3" ht="15.75" customHeight="1" x14ac:dyDescent="0.2">
      <c r="A468" s="1" t="s">
        <v>242</v>
      </c>
      <c r="B468" s="1"/>
      <c r="C468" s="3" t="str">
        <f ca="1">IFERROR(__xludf.DUMMYFUNCTION("regexreplace(A468, ""(\s\(.*?\))"",)"),"Chad")</f>
        <v>Chad</v>
      </c>
    </row>
    <row r="469" spans="1:3" ht="15.75" customHeight="1" x14ac:dyDescent="0.2">
      <c r="A469" s="1" t="s">
        <v>243</v>
      </c>
      <c r="B469" s="1"/>
      <c r="C469" s="3" t="str">
        <f ca="1">IFERROR(__xludf.DUMMYFUNCTION("regexreplace(A469, ""(\s\(.*?\))"",)"),"Chandler McCann")</f>
        <v>Chandler McCann</v>
      </c>
    </row>
    <row r="470" spans="1:3" ht="15.75" customHeight="1" x14ac:dyDescent="0.2">
      <c r="A470" s="1" t="s">
        <v>243</v>
      </c>
      <c r="B470" s="1"/>
      <c r="C470" s="3" t="str">
        <f ca="1">IFERROR(__xludf.DUMMYFUNCTION("regexreplace(A470, ""(\s\(.*?\))"",)"),"Chandler McCann")</f>
        <v>Chandler McCann</v>
      </c>
    </row>
    <row r="471" spans="1:3" ht="15.75" customHeight="1" x14ac:dyDescent="0.2">
      <c r="A471" s="1" t="s">
        <v>244</v>
      </c>
      <c r="B471" s="1"/>
      <c r="C471" s="3" t="str">
        <f ca="1">IFERROR(__xludf.DUMMYFUNCTION("regexreplace(A471, ""(\s\(.*?\))"",)"),"Charizard")</f>
        <v>Charizard</v>
      </c>
    </row>
    <row r="472" spans="1:3" ht="15.75" customHeight="1" x14ac:dyDescent="0.2">
      <c r="A472" s="1" t="s">
        <v>244</v>
      </c>
      <c r="B472" s="1"/>
      <c r="C472" s="3" t="str">
        <f ca="1">IFERROR(__xludf.DUMMYFUNCTION("regexreplace(A472, ""(\s\(.*?\))"",)"),"Charizard")</f>
        <v>Charizard</v>
      </c>
    </row>
    <row r="473" spans="1:3" ht="15.75" customHeight="1" x14ac:dyDescent="0.2">
      <c r="A473" s="1" t="s">
        <v>245</v>
      </c>
      <c r="B473" s="1"/>
      <c r="C473" s="3" t="str">
        <f ca="1">IFERROR(__xludf.DUMMYFUNCTION("regexreplace(A473, ""(\s\(.*?\))"",)"),"Charlene Doofenshmirtz")</f>
        <v>Charlene Doofenshmirtz</v>
      </c>
    </row>
    <row r="474" spans="1:3" ht="15.75" customHeight="1" x14ac:dyDescent="0.2">
      <c r="A474" s="1" t="s">
        <v>245</v>
      </c>
      <c r="B474" s="1"/>
      <c r="C474" s="3" t="str">
        <f ca="1">IFERROR(__xludf.DUMMYFUNCTION("regexreplace(A474, ""(\s\(.*?\))"",)"),"Charlene Doofenshmirtz")</f>
        <v>Charlene Doofenshmirtz</v>
      </c>
    </row>
    <row r="475" spans="1:3" ht="15.75" customHeight="1" x14ac:dyDescent="0.2">
      <c r="A475" s="1" t="s">
        <v>246</v>
      </c>
      <c r="B475" s="1"/>
      <c r="C475" s="3" t="str">
        <f ca="1">IFERROR(__xludf.DUMMYFUNCTION("regexreplace(A475, ""(\s\(.*?\))"",)"),"Charles Barkley")</f>
        <v>Charles Barkley</v>
      </c>
    </row>
    <row r="476" spans="1:3" ht="15.75" customHeight="1" x14ac:dyDescent="0.2">
      <c r="A476" s="1" t="s">
        <v>246</v>
      </c>
      <c r="B476" s="1"/>
      <c r="C476" s="3" t="str">
        <f ca="1">IFERROR(__xludf.DUMMYFUNCTION("regexreplace(A476, ""(\s\(.*?\))"",)"),"Charles Barkley")</f>
        <v>Charles Barkley</v>
      </c>
    </row>
    <row r="477" spans="1:3" ht="15.75" customHeight="1" x14ac:dyDescent="0.2">
      <c r="A477" s="1" t="s">
        <v>247</v>
      </c>
      <c r="B477" s="1"/>
      <c r="C477" s="3" t="str">
        <f ca="1">IFERROR(__xludf.DUMMYFUNCTION("regexreplace(A477, ""(\s\(.*?\))"",)"),"Charlie")</f>
        <v>Charlie</v>
      </c>
    </row>
    <row r="478" spans="1:3" ht="15.75" customHeight="1" x14ac:dyDescent="0.2">
      <c r="A478" s="1" t="s">
        <v>247</v>
      </c>
      <c r="B478" s="1"/>
      <c r="C478" s="3" t="str">
        <f ca="1">IFERROR(__xludf.DUMMYFUNCTION("regexreplace(A478, ""(\s\(.*?\))"",)"),"Charlie")</f>
        <v>Charlie</v>
      </c>
    </row>
    <row r="479" spans="1:3" ht="15.75" customHeight="1" x14ac:dyDescent="0.2">
      <c r="A479" s="1" t="s">
        <v>248</v>
      </c>
      <c r="B479" s="1"/>
      <c r="C479" s="3" t="str">
        <f ca="1">IFERROR(__xludf.DUMMYFUNCTION("regexreplace(A479, ""(\s\(.*?\))"",)"),"Charlie Dog")</f>
        <v>Charlie Dog</v>
      </c>
    </row>
    <row r="480" spans="1:3" ht="15.75" customHeight="1" x14ac:dyDescent="0.2">
      <c r="A480" s="1" t="s">
        <v>248</v>
      </c>
      <c r="B480" s="1"/>
      <c r="C480" s="3" t="str">
        <f ca="1">IFERROR(__xludf.DUMMYFUNCTION("regexreplace(A480, ""(\s\(.*?\))"",)"),"Charlie Dog")</f>
        <v>Charlie Dog</v>
      </c>
    </row>
    <row r="481" spans="1:3" ht="15.75" customHeight="1" x14ac:dyDescent="0.2">
      <c r="A481" s="1" t="s">
        <v>249</v>
      </c>
      <c r="B481" s="1"/>
      <c r="C481" s="3" t="str">
        <f ca="1">IFERROR(__xludf.DUMMYFUNCTION("regexreplace(A481, ""(\s\(.*?\))"",)"),"Charlie in the Box")</f>
        <v>Charlie in the Box</v>
      </c>
    </row>
    <row r="482" spans="1:3" ht="15.75" customHeight="1" x14ac:dyDescent="0.2">
      <c r="A482" s="1" t="s">
        <v>250</v>
      </c>
      <c r="B482" s="1"/>
      <c r="C482" s="3" t="str">
        <f ca="1">IFERROR(__xludf.DUMMYFUNCTION("regexreplace(A482, ""(\s\(.*?\))"",)"),"Charlie Morningstar")</f>
        <v>Charlie Morningstar</v>
      </c>
    </row>
    <row r="483" spans="1:3" ht="15.75" customHeight="1" x14ac:dyDescent="0.2">
      <c r="A483" s="1" t="s">
        <v>250</v>
      </c>
      <c r="B483" s="1"/>
      <c r="C483" s="3" t="str">
        <f ca="1">IFERROR(__xludf.DUMMYFUNCTION("regexreplace(A483, ""(\s\(.*?\))"",)"),"Charlie Morningstar")</f>
        <v>Charlie Morningstar</v>
      </c>
    </row>
    <row r="484" spans="1:3" ht="15.75" customHeight="1" x14ac:dyDescent="0.2">
      <c r="A484" s="1" t="s">
        <v>251</v>
      </c>
      <c r="B484" s="1"/>
      <c r="C484" s="3" t="str">
        <f ca="1">IFERROR(__xludf.DUMMYFUNCTION("regexreplace(A484, ""(\s\(.*?\))"",)"),"Charlotte Pickles")</f>
        <v>Charlotte Pickles</v>
      </c>
    </row>
    <row r="485" spans="1:3" ht="15.75" customHeight="1" x14ac:dyDescent="0.2">
      <c r="A485" s="1" t="s">
        <v>252</v>
      </c>
      <c r="B485" s="1"/>
      <c r="C485" s="3" t="str">
        <f ca="1">IFERROR(__xludf.DUMMYFUNCTION("regexreplace(A485, ""(\s\(.*?\))"",)"),"Charmander")</f>
        <v>Charmander</v>
      </c>
    </row>
    <row r="486" spans="1:3" ht="15.75" customHeight="1" x14ac:dyDescent="0.2">
      <c r="A486" s="1" t="s">
        <v>252</v>
      </c>
      <c r="B486" s="1"/>
      <c r="C486" s="3" t="str">
        <f ca="1">IFERROR(__xludf.DUMMYFUNCTION("regexreplace(A486, ""(\s\(.*?\))"",)"),"Charmander")</f>
        <v>Charmander</v>
      </c>
    </row>
    <row r="487" spans="1:3" ht="15.75" customHeight="1" x14ac:dyDescent="0.2">
      <c r="A487" s="1" t="s">
        <v>253</v>
      </c>
      <c r="B487" s="1"/>
      <c r="C487" s="3" t="str">
        <f ca="1">IFERROR(__xludf.DUMMYFUNCTION("regexreplace(A487, ""(\s\(.*?\))"",)"),"Charmin Bear Family")</f>
        <v>Charmin Bear Family</v>
      </c>
    </row>
    <row r="488" spans="1:3" ht="15.75" customHeight="1" x14ac:dyDescent="0.2">
      <c r="A488" s="1" t="s">
        <v>253</v>
      </c>
      <c r="B488" s="1"/>
      <c r="C488" s="3" t="str">
        <f ca="1">IFERROR(__xludf.DUMMYFUNCTION("regexreplace(A488, ""(\s\(.*?\))"",)"),"Charmin Bear Family")</f>
        <v>Charmin Bear Family</v>
      </c>
    </row>
    <row r="489" spans="1:3" ht="15.75" customHeight="1" x14ac:dyDescent="0.2">
      <c r="A489" s="1" t="s">
        <v>254</v>
      </c>
      <c r="B489" s="1"/>
      <c r="C489" s="3" t="str">
        <f ca="1">IFERROR(__xludf.DUMMYFUNCTION("regexreplace(A489, ""(\s\(.*?\))"",)"),"Charmmy Kitty")</f>
        <v>Charmmy Kitty</v>
      </c>
    </row>
    <row r="490" spans="1:3" ht="15.75" customHeight="1" x14ac:dyDescent="0.2">
      <c r="A490" s="1" t="s">
        <v>254</v>
      </c>
      <c r="B490" s="1"/>
      <c r="C490" s="3" t="str">
        <f ca="1">IFERROR(__xludf.DUMMYFUNCTION("regexreplace(A490, ""(\s\(.*?\))"",)"),"Charmmy Kitty")</f>
        <v>Charmmy Kitty</v>
      </c>
    </row>
    <row r="491" spans="1:3" ht="15.75" customHeight="1" x14ac:dyDescent="0.2">
      <c r="A491" s="1" t="s">
        <v>255</v>
      </c>
      <c r="B491" s="1"/>
      <c r="C491" s="3" t="str">
        <f ca="1">IFERROR(__xludf.DUMMYFUNCTION("regexreplace(A491, ""(\s\(.*?\))"",)"),"Charms Seven Carat")</f>
        <v>Charms Seven Carat</v>
      </c>
    </row>
    <row r="492" spans="1:3" ht="15.75" customHeight="1" x14ac:dyDescent="0.2">
      <c r="A492" s="1" t="s">
        <v>255</v>
      </c>
      <c r="B492" s="1"/>
      <c r="C492" s="3" t="str">
        <f ca="1">IFERROR(__xludf.DUMMYFUNCTION("regexreplace(A492, ""(\s\(.*?\))"",)"),"Charms Seven Carat")</f>
        <v>Charms Seven Carat</v>
      </c>
    </row>
    <row r="493" spans="1:3" ht="15.75" customHeight="1" x14ac:dyDescent="0.2">
      <c r="A493" s="1" t="s">
        <v>256</v>
      </c>
      <c r="B493" s="1"/>
      <c r="C493" s="3" t="str">
        <f ca="1">IFERROR(__xludf.DUMMYFUNCTION("regexreplace(A493, ""(\s\(.*?\))"",)"),"Chase")</f>
        <v>Chase</v>
      </c>
    </row>
    <row r="494" spans="1:3" ht="15.75" customHeight="1" x14ac:dyDescent="0.2">
      <c r="A494" s="1" t="s">
        <v>256</v>
      </c>
      <c r="B494" s="1"/>
      <c r="C494" s="3" t="str">
        <f ca="1">IFERROR(__xludf.DUMMYFUNCTION("regexreplace(A494, ""(\s\(.*?\))"",)"),"Chase")</f>
        <v>Chase</v>
      </c>
    </row>
    <row r="495" spans="1:3" ht="15.75" customHeight="1" x14ac:dyDescent="0.2">
      <c r="A495" s="1" t="s">
        <v>257</v>
      </c>
      <c r="B495" s="1"/>
      <c r="C495" s="3" t="str">
        <f ca="1">IFERROR(__xludf.DUMMYFUNCTION("regexreplace(A495, ""(\s\(.*?\))"",)"),"Chase")</f>
        <v>Chase</v>
      </c>
    </row>
    <row r="496" spans="1:3" ht="15.75" customHeight="1" x14ac:dyDescent="0.2">
      <c r="A496" s="1" t="s">
        <v>257</v>
      </c>
      <c r="B496" s="1"/>
      <c r="C496" s="3" t="str">
        <f ca="1">IFERROR(__xludf.DUMMYFUNCTION("regexreplace(A496, ""(\s\(.*?\))"",)"),"Chase")</f>
        <v>Chase</v>
      </c>
    </row>
    <row r="497" spans="1:3" ht="15.75" customHeight="1" x14ac:dyDescent="0.2">
      <c r="A497" s="1" t="s">
        <v>258</v>
      </c>
      <c r="B497" s="1"/>
      <c r="C497" s="3" t="str">
        <f ca="1">IFERROR(__xludf.DUMMYFUNCTION("regexreplace(A497, ""(\s\(.*?\))"",)"),"Chauncey Pesky")</f>
        <v>Chauncey Pesky</v>
      </c>
    </row>
    <row r="498" spans="1:3" ht="15.75" customHeight="1" x14ac:dyDescent="0.2">
      <c r="A498" s="1" t="s">
        <v>258</v>
      </c>
      <c r="B498" s="1"/>
      <c r="C498" s="3" t="str">
        <f ca="1">IFERROR(__xludf.DUMMYFUNCTION("regexreplace(A498, ""(\s\(.*?\))"",)"),"Chauncey Pesky")</f>
        <v>Chauncey Pesky</v>
      </c>
    </row>
    <row r="499" spans="1:3" ht="15.75" customHeight="1" x14ac:dyDescent="0.2">
      <c r="A499" s="1" t="s">
        <v>259</v>
      </c>
      <c r="B499" s="1"/>
      <c r="C499" s="3" t="str">
        <f ca="1">IFERROR(__xludf.DUMMYFUNCTION("regexreplace(A499, ""(\s\(.*?\))"",)"),"Chaz Finster")</f>
        <v>Chaz Finster</v>
      </c>
    </row>
    <row r="500" spans="1:3" ht="15.75" customHeight="1" x14ac:dyDescent="0.2">
      <c r="A500" s="1" t="s">
        <v>260</v>
      </c>
      <c r="B500" s="1"/>
      <c r="C500" s="3" t="str">
        <f ca="1">IFERROR(__xludf.DUMMYFUNCTION("regexreplace(A500, ""(\s\(.*?\))"",)"),"Checkers")</f>
        <v>Checkers</v>
      </c>
    </row>
    <row r="501" spans="1:3" ht="15.75" customHeight="1" x14ac:dyDescent="0.2">
      <c r="A501" s="1" t="s">
        <v>260</v>
      </c>
      <c r="B501" s="1"/>
      <c r="C501" s="3" t="str">
        <f ca="1">IFERROR(__xludf.DUMMYFUNCTION("regexreplace(A501, ""(\s\(.*?\))"",)"),"Checkers")</f>
        <v>Checkers</v>
      </c>
    </row>
    <row r="502" spans="1:3" ht="15.75" customHeight="1" x14ac:dyDescent="0.2">
      <c r="A502" s="1" t="s">
        <v>261</v>
      </c>
      <c r="B502" s="1"/>
      <c r="C502" s="3" t="str">
        <f ca="1">IFERROR(__xludf.DUMMYFUNCTION("regexreplace(A502, ""(\s\(.*?\))"",)"),"Cheese")</f>
        <v>Cheese</v>
      </c>
    </row>
    <row r="503" spans="1:3" ht="15.75" customHeight="1" x14ac:dyDescent="0.2">
      <c r="A503" s="1" t="s">
        <v>261</v>
      </c>
      <c r="B503" s="1"/>
      <c r="C503" s="3" t="str">
        <f ca="1">IFERROR(__xludf.DUMMYFUNCTION("regexreplace(A503, ""(\s\(.*?\))"",)"),"Cheese")</f>
        <v>Cheese</v>
      </c>
    </row>
    <row r="504" spans="1:3" ht="15.75" customHeight="1" x14ac:dyDescent="0.2">
      <c r="A504" s="1" t="s">
        <v>262</v>
      </c>
      <c r="B504" s="1"/>
      <c r="C504" s="3" t="str">
        <f ca="1">IFERROR(__xludf.DUMMYFUNCTION("regexreplace(A504, ""(\s\(.*?\))"",)"),"Cheese")</f>
        <v>Cheese</v>
      </c>
    </row>
    <row r="505" spans="1:3" ht="15.75" customHeight="1" x14ac:dyDescent="0.2">
      <c r="A505" s="1" t="s">
        <v>262</v>
      </c>
      <c r="B505" s="1"/>
      <c r="C505" s="3" t="str">
        <f ca="1">IFERROR(__xludf.DUMMYFUNCTION("regexreplace(A505, ""(\s\(.*?\))"",)"),"Cheese")</f>
        <v>Cheese</v>
      </c>
    </row>
    <row r="506" spans="1:3" ht="15.75" customHeight="1" x14ac:dyDescent="0.2">
      <c r="A506" s="1" t="s">
        <v>263</v>
      </c>
      <c r="B506" s="1"/>
      <c r="C506" s="3" t="str">
        <f ca="1">IFERROR(__xludf.DUMMYFUNCTION("regexreplace(A506, ""(\s\(.*?\))"",)"),"Cheese")</f>
        <v>Cheese</v>
      </c>
    </row>
    <row r="507" spans="1:3" ht="15.75" customHeight="1" x14ac:dyDescent="0.2">
      <c r="A507" s="1" t="s">
        <v>263</v>
      </c>
      <c r="B507" s="1"/>
      <c r="C507" s="3" t="str">
        <f ca="1">IFERROR(__xludf.DUMMYFUNCTION("regexreplace(A507, ""(\s\(.*?\))"",)"),"Cheese")</f>
        <v>Cheese</v>
      </c>
    </row>
    <row r="508" spans="1:3" ht="15.75" customHeight="1" x14ac:dyDescent="0.2">
      <c r="A508" s="1" t="s">
        <v>264</v>
      </c>
      <c r="B508" s="1"/>
      <c r="C508" s="3" t="str">
        <f ca="1">IFERROR(__xludf.DUMMYFUNCTION("regexreplace(A508, ""(\s\(.*?\))"",)"),"Cheese")</f>
        <v>Cheese</v>
      </c>
    </row>
    <row r="509" spans="1:3" ht="15.75" customHeight="1" x14ac:dyDescent="0.2">
      <c r="A509" s="1" t="s">
        <v>264</v>
      </c>
      <c r="B509" s="1"/>
      <c r="C509" s="3" t="str">
        <f ca="1">IFERROR(__xludf.DUMMYFUNCTION("regexreplace(A509, ""(\s\(.*?\))"",)"),"Cheese")</f>
        <v>Cheese</v>
      </c>
    </row>
    <row r="510" spans="1:3" ht="15.75" customHeight="1" x14ac:dyDescent="0.2">
      <c r="A510" s="1" t="s">
        <v>265</v>
      </c>
      <c r="B510" s="1"/>
      <c r="C510" s="3" t="str">
        <f ca="1">IFERROR(__xludf.DUMMYFUNCTION("regexreplace(A510, ""(\s\(.*?\))"",)"),"Cheese Sandwich")</f>
        <v>Cheese Sandwich</v>
      </c>
    </row>
    <row r="511" spans="1:3" ht="15.75" customHeight="1" x14ac:dyDescent="0.2">
      <c r="A511" s="1" t="s">
        <v>265</v>
      </c>
      <c r="B511" s="1"/>
      <c r="C511" s="3" t="str">
        <f ca="1">IFERROR(__xludf.DUMMYFUNCTION("regexreplace(A511, ""(\s\(.*?\))"",)"),"Cheese Sandwich")</f>
        <v>Cheese Sandwich</v>
      </c>
    </row>
    <row r="512" spans="1:3" ht="15.75" customHeight="1" x14ac:dyDescent="0.2">
      <c r="A512" s="1" t="s">
        <v>266</v>
      </c>
      <c r="B512" s="1"/>
      <c r="C512" s="3" t="str">
        <f ca="1">IFERROR(__xludf.DUMMYFUNCTION("regexreplace(A512, ""(\s\(.*?\))"",)"),"Cheesy")</f>
        <v>Cheesy</v>
      </c>
    </row>
    <row r="513" spans="1:3" ht="15.75" customHeight="1" x14ac:dyDescent="0.2">
      <c r="A513" s="1" t="s">
        <v>266</v>
      </c>
      <c r="B513" s="1"/>
      <c r="C513" s="3" t="str">
        <f ca="1">IFERROR(__xludf.DUMMYFUNCTION("regexreplace(A513, ""(\s\(.*?\))"",)"),"Cheesy")</f>
        <v>Cheesy</v>
      </c>
    </row>
    <row r="514" spans="1:3" ht="15.75" customHeight="1" x14ac:dyDescent="0.2">
      <c r="A514" s="1" t="s">
        <v>267</v>
      </c>
      <c r="B514" s="1"/>
      <c r="C514" s="3" t="str">
        <f ca="1">IFERROR(__xludf.DUMMYFUNCTION("regexreplace(A514, ""(\s\(.*?\))"",)"),"Chef")</f>
        <v>Chef</v>
      </c>
    </row>
    <row r="515" spans="1:3" ht="15.75" customHeight="1" x14ac:dyDescent="0.2">
      <c r="A515" s="1" t="s">
        <v>267</v>
      </c>
      <c r="B515" s="1"/>
      <c r="C515" s="3" t="str">
        <f ca="1">IFERROR(__xludf.DUMMYFUNCTION("regexreplace(A515, ""(\s\(.*?\))"",)"),"Chef")</f>
        <v>Chef</v>
      </c>
    </row>
    <row r="516" spans="1:3" ht="15.75" customHeight="1" x14ac:dyDescent="0.2">
      <c r="A516" s="1" t="s">
        <v>268</v>
      </c>
      <c r="B516" s="1"/>
      <c r="C516" s="3" t="str">
        <f ca="1">IFERROR(__xludf.DUMMYFUNCTION("regexreplace(A516, ""(\s\(.*?\))"",)"),"Chef Hatchet")</f>
        <v>Chef Hatchet</v>
      </c>
    </row>
    <row r="517" spans="1:3" ht="15.75" customHeight="1" x14ac:dyDescent="0.2">
      <c r="A517" s="1" t="s">
        <v>268</v>
      </c>
      <c r="B517" s="1"/>
      <c r="C517" s="3" t="str">
        <f ca="1">IFERROR(__xludf.DUMMYFUNCTION("regexreplace(A517, ""(\s\(.*?\))"",)"),"Chef Hatchet")</f>
        <v>Chef Hatchet</v>
      </c>
    </row>
    <row r="518" spans="1:3" ht="15.75" customHeight="1" x14ac:dyDescent="0.2">
      <c r="A518" s="1" t="s">
        <v>269</v>
      </c>
      <c r="B518" s="1"/>
      <c r="C518" s="3" t="str">
        <f ca="1">IFERROR(__xludf.DUMMYFUNCTION("regexreplace(A518, ""(\s\(.*?\))"",)"),"Chef Heimlich McMuesli")</f>
        <v>Chef Heimlich McMuesli</v>
      </c>
    </row>
    <row r="519" spans="1:3" ht="15.75" customHeight="1" x14ac:dyDescent="0.2">
      <c r="A519" s="1" t="s">
        <v>270</v>
      </c>
      <c r="B519" s="1"/>
      <c r="C519" s="3" t="str">
        <f ca="1">IFERROR(__xludf.DUMMYFUNCTION("regexreplace(A519, ""(\s\(.*?\))"",)"),"Chef Louis")</f>
        <v>Chef Louis</v>
      </c>
    </row>
    <row r="520" spans="1:3" ht="15.75" customHeight="1" x14ac:dyDescent="0.2">
      <c r="A520" s="1" t="s">
        <v>270</v>
      </c>
      <c r="B520" s="1"/>
      <c r="C520" s="3" t="str">
        <f ca="1">IFERROR(__xludf.DUMMYFUNCTION("regexreplace(A520, ""(\s\(.*?\))"",)"),"Chef Louis")</f>
        <v>Chef Louis</v>
      </c>
    </row>
    <row r="521" spans="1:3" ht="15.75" customHeight="1" x14ac:dyDescent="0.2">
      <c r="A521" s="1" t="s">
        <v>271</v>
      </c>
      <c r="B521" s="1"/>
      <c r="C521" s="3" t="str">
        <f ca="1">IFERROR(__xludf.DUMMYFUNCTION("regexreplace(A521, ""(\s\(.*?\))"",)"),"Cherry Berry")</f>
        <v>Cherry Berry</v>
      </c>
    </row>
    <row r="522" spans="1:3" ht="15.75" customHeight="1" x14ac:dyDescent="0.2">
      <c r="A522" s="1" t="s">
        <v>271</v>
      </c>
      <c r="B522" s="1"/>
      <c r="C522" s="3" t="str">
        <f ca="1">IFERROR(__xludf.DUMMYFUNCTION("regexreplace(A522, ""(\s\(.*?\))"",)"),"Cherry Berry")</f>
        <v>Cherry Berry</v>
      </c>
    </row>
    <row r="523" spans="1:3" ht="15.75" customHeight="1" x14ac:dyDescent="0.2">
      <c r="A523" s="1" t="s">
        <v>272</v>
      </c>
      <c r="B523" s="1"/>
      <c r="C523" s="3" t="str">
        <f ca="1">IFERROR(__xludf.DUMMYFUNCTION("regexreplace(A523, ""(\s\(.*?\))"",)"),"Cherry Jam")</f>
        <v>Cherry Jam</v>
      </c>
    </row>
    <row r="524" spans="1:3" ht="15.75" customHeight="1" x14ac:dyDescent="0.2">
      <c r="A524" s="1" t="s">
        <v>272</v>
      </c>
      <c r="B524" s="1"/>
      <c r="C524" s="3" t="str">
        <f ca="1">IFERROR(__xludf.DUMMYFUNCTION("regexreplace(A524, ""(\s\(.*?\))"",)"),"Cherry Jam")</f>
        <v>Cherry Jam</v>
      </c>
    </row>
    <row r="525" spans="1:3" ht="15.75" customHeight="1" x14ac:dyDescent="0.2">
      <c r="A525" s="1" t="s">
        <v>273</v>
      </c>
      <c r="B525" s="1"/>
      <c r="C525" s="3" t="str">
        <f ca="1">IFERROR(__xludf.DUMMYFUNCTION("regexreplace(A525, ""(\s\(.*?\))"",)"),"Cherry Quartz")</f>
        <v>Cherry Quartz</v>
      </c>
    </row>
    <row r="526" spans="1:3" ht="15.75" customHeight="1" x14ac:dyDescent="0.2">
      <c r="A526" s="1" t="s">
        <v>273</v>
      </c>
      <c r="B526" s="1"/>
      <c r="C526" s="3" t="str">
        <f ca="1">IFERROR(__xludf.DUMMYFUNCTION("regexreplace(A526, ""(\s\(.*?\))"",)"),"Cherry Quartz")</f>
        <v>Cherry Quartz</v>
      </c>
    </row>
    <row r="527" spans="1:3" ht="15.75" customHeight="1" x14ac:dyDescent="0.2">
      <c r="A527" s="1" t="s">
        <v>274</v>
      </c>
      <c r="B527" s="1"/>
      <c r="C527" s="3" t="str">
        <f ca="1">IFERROR(__xludf.DUMMYFUNCTION("regexreplace(A527, ""(\s\(.*?\))"",)"),"Chert")</f>
        <v>Chert</v>
      </c>
    </row>
    <row r="528" spans="1:3" ht="15.75" customHeight="1" x14ac:dyDescent="0.2">
      <c r="A528" s="1" t="s">
        <v>274</v>
      </c>
      <c r="B528" s="1"/>
      <c r="C528" s="3" t="str">
        <f ca="1">IFERROR(__xludf.DUMMYFUNCTION("regexreplace(A528, ""(\s\(.*?\))"",)"),"Chert")</f>
        <v>Chert</v>
      </c>
    </row>
    <row r="529" spans="1:3" ht="15.75" customHeight="1" x14ac:dyDescent="0.2">
      <c r="A529" s="1" t="s">
        <v>275</v>
      </c>
      <c r="B529" s="1"/>
      <c r="C529" s="3" t="str">
        <f ca="1">IFERROR(__xludf.DUMMYFUNCTION("regexreplace(A529, ""(\s\(.*?\))"",)"),"Chester")</f>
        <v>Chester</v>
      </c>
    </row>
    <row r="530" spans="1:3" ht="15.75" customHeight="1" x14ac:dyDescent="0.2">
      <c r="A530" s="1" t="s">
        <v>275</v>
      </c>
      <c r="B530" s="1"/>
      <c r="C530" s="3" t="str">
        <f ca="1">IFERROR(__xludf.DUMMYFUNCTION("regexreplace(A530, ""(\s\(.*?\))"",)"),"Chester")</f>
        <v>Chester</v>
      </c>
    </row>
    <row r="531" spans="1:3" ht="15.75" customHeight="1" x14ac:dyDescent="0.2">
      <c r="A531" s="1" t="s">
        <v>276</v>
      </c>
      <c r="B531" s="1"/>
      <c r="C531" s="3" t="str">
        <f ca="1">IFERROR(__xludf.DUMMYFUNCTION("regexreplace(A531, ""(\s\(.*?\))"",)"),"Chester the Jester")</f>
        <v>Chester the Jester</v>
      </c>
    </row>
    <row r="532" spans="1:3" ht="15.75" customHeight="1" x14ac:dyDescent="0.2">
      <c r="A532" s="1" t="s">
        <v>276</v>
      </c>
      <c r="B532" s="1"/>
      <c r="C532" s="3" t="str">
        <f ca="1">IFERROR(__xludf.DUMMYFUNCTION("regexreplace(A532, ""(\s\(.*?\))"",)"),"Chester the Jester")</f>
        <v>Chester the Jester</v>
      </c>
    </row>
    <row r="533" spans="1:3" ht="15.75" customHeight="1" x14ac:dyDescent="0.2">
      <c r="A533" s="1" t="s">
        <v>277</v>
      </c>
      <c r="B533" s="1"/>
      <c r="C533" s="3" t="str">
        <f ca="1">IFERROR(__xludf.DUMMYFUNCTION("regexreplace(A533, ""(\s\(.*?\))"",)"),"Chewbacca")</f>
        <v>Chewbacca</v>
      </c>
    </row>
    <row r="534" spans="1:3" ht="15.75" customHeight="1" x14ac:dyDescent="0.2">
      <c r="A534" s="1" t="s">
        <v>277</v>
      </c>
      <c r="B534" s="1"/>
      <c r="C534" s="3" t="str">
        <f ca="1">IFERROR(__xludf.DUMMYFUNCTION("regexreplace(A534, ""(\s\(.*?\))"",)"),"Chewbacca")</f>
        <v>Chewbacca</v>
      </c>
    </row>
    <row r="535" spans="1:3" ht="15.75" customHeight="1" x14ac:dyDescent="0.2">
      <c r="A535" s="1" t="s">
        <v>278</v>
      </c>
      <c r="B535" s="1"/>
      <c r="C535" s="3" t="str">
        <f ca="1">IFERROR(__xludf.DUMMYFUNCTION("regexreplace(A535, ""(\s\(.*?\))"",)"),"Chi Chi")</f>
        <v>Chi Chi</v>
      </c>
    </row>
    <row r="536" spans="1:3" ht="15.75" customHeight="1" x14ac:dyDescent="0.2">
      <c r="A536" s="1" t="s">
        <v>278</v>
      </c>
      <c r="B536" s="1"/>
      <c r="C536" s="3" t="str">
        <f ca="1">IFERROR(__xludf.DUMMYFUNCTION("regexreplace(A536, ""(\s\(.*?\))"",)"),"Chi Chi")</f>
        <v>Chi Chi</v>
      </c>
    </row>
    <row r="537" spans="1:3" ht="15.75" customHeight="1" x14ac:dyDescent="0.2">
      <c r="A537" s="1" t="s">
        <v>279</v>
      </c>
      <c r="B537" s="1"/>
      <c r="C537" s="3" t="str">
        <f ca="1">IFERROR(__xludf.DUMMYFUNCTION("regexreplace(A537, ""(\s\(.*?\))"",)"),"Chiaki")</f>
        <v>Chiaki</v>
      </c>
    </row>
    <row r="538" spans="1:3" ht="15.75" customHeight="1" x14ac:dyDescent="0.2">
      <c r="A538" s="1" t="s">
        <v>279</v>
      </c>
      <c r="B538" s="1"/>
      <c r="C538" s="3" t="str">
        <f ca="1">IFERROR(__xludf.DUMMYFUNCTION("regexreplace(A538, ""(\s\(.*?\))"",)"),"Chiaki")</f>
        <v>Chiaki</v>
      </c>
    </row>
    <row r="539" spans="1:3" ht="15.75" customHeight="1" x14ac:dyDescent="0.2">
      <c r="A539" s="1" t="s">
        <v>280</v>
      </c>
      <c r="B539" s="1"/>
      <c r="C539" s="3" t="str">
        <f ca="1">IFERROR(__xludf.DUMMYFUNCTION("regexreplace(A539, ""(\s\(.*?\))"",)"),"Chickadee Family")</f>
        <v>Chickadee Family</v>
      </c>
    </row>
    <row r="540" spans="1:3" ht="15.75" customHeight="1" x14ac:dyDescent="0.2">
      <c r="A540" s="1" t="s">
        <v>280</v>
      </c>
      <c r="B540" s="1"/>
      <c r="C540" s="3" t="str">
        <f ca="1">IFERROR(__xludf.DUMMYFUNCTION("regexreplace(A540, ""(\s\(.*?\))"",)"),"Chickadee Family")</f>
        <v>Chickadee Family</v>
      </c>
    </row>
    <row r="541" spans="1:3" ht="15.75" customHeight="1" x14ac:dyDescent="0.2">
      <c r="A541" s="1" t="s">
        <v>281</v>
      </c>
      <c r="B541" s="1"/>
      <c r="C541" s="3" t="str">
        <f ca="1">IFERROR(__xludf.DUMMYFUNCTION("regexreplace(A541, ""(\s\(.*?\))"",)"),"Chicken")</f>
        <v>Chicken</v>
      </c>
    </row>
    <row r="542" spans="1:3" ht="15.75" customHeight="1" x14ac:dyDescent="0.2">
      <c r="A542" s="1" t="s">
        <v>281</v>
      </c>
      <c r="B542" s="1"/>
      <c r="C542" s="3" t="str">
        <f ca="1">IFERROR(__xludf.DUMMYFUNCTION("regexreplace(A542, ""(\s\(.*?\))"",)"),"Chicken")</f>
        <v>Chicken</v>
      </c>
    </row>
    <row r="543" spans="1:3" ht="15.75" customHeight="1" x14ac:dyDescent="0.2">
      <c r="A543" s="1" t="s">
        <v>282</v>
      </c>
      <c r="B543" s="1"/>
      <c r="C543" s="3" t="str">
        <f ca="1">IFERROR(__xludf.DUMMYFUNCTION("regexreplace(A543, ""(\s\(.*?\))"",)"),"Chicken")</f>
        <v>Chicken</v>
      </c>
    </row>
    <row r="544" spans="1:3" ht="15.75" customHeight="1" x14ac:dyDescent="0.2">
      <c r="A544" s="1" t="s">
        <v>283</v>
      </c>
      <c r="B544" s="1"/>
      <c r="C544" s="3" t="str">
        <f ca="1">IFERROR(__xludf.DUMMYFUNCTION("regexreplace(A544, ""(\s\(.*?\))"",)"),"Chicken")</f>
        <v>Chicken</v>
      </c>
    </row>
    <row r="545" spans="1:3" ht="15.75" customHeight="1" x14ac:dyDescent="0.2">
      <c r="A545" s="1" t="s">
        <v>283</v>
      </c>
      <c r="B545" s="1"/>
      <c r="C545" s="3" t="str">
        <f ca="1">IFERROR(__xludf.DUMMYFUNCTION("regexreplace(A545, ""(\s\(.*?\))"",)"),"Chicken")</f>
        <v>Chicken</v>
      </c>
    </row>
    <row r="546" spans="1:3" ht="15.75" customHeight="1" x14ac:dyDescent="0.2">
      <c r="A546" s="1" t="s">
        <v>284</v>
      </c>
      <c r="B546" s="1"/>
      <c r="C546" s="3" t="str">
        <f ca="1">IFERROR(__xludf.DUMMYFUNCTION("regexreplace(A546, ""(\s\(.*?\))"",)"),"Chicken")</f>
        <v>Chicken</v>
      </c>
    </row>
    <row r="547" spans="1:3" ht="15.75" customHeight="1" x14ac:dyDescent="0.2">
      <c r="A547" s="1" t="s">
        <v>284</v>
      </c>
      <c r="B547" s="1"/>
      <c r="C547" s="3" t="str">
        <f ca="1">IFERROR(__xludf.DUMMYFUNCTION("regexreplace(A547, ""(\s\(.*?\))"",)"),"Chicken")</f>
        <v>Chicken</v>
      </c>
    </row>
    <row r="548" spans="1:3" ht="15.75" customHeight="1" x14ac:dyDescent="0.2">
      <c r="A548" s="1" t="s">
        <v>285</v>
      </c>
      <c r="B548" s="1"/>
      <c r="C548" s="3" t="str">
        <f ca="1">IFERROR(__xludf.DUMMYFUNCTION("regexreplace(A548, ""(\s\(.*?\))"",)"),"Chicken")</f>
        <v>Chicken</v>
      </c>
    </row>
    <row r="549" spans="1:3" ht="15.75" customHeight="1" x14ac:dyDescent="0.2">
      <c r="A549" s="1" t="s">
        <v>286</v>
      </c>
      <c r="B549" s="1"/>
      <c r="C549" s="3" t="str">
        <f ca="1">IFERROR(__xludf.DUMMYFUNCTION("regexreplace(A549, ""(\s\(.*?\))"",)"),"Chicken")</f>
        <v>Chicken</v>
      </c>
    </row>
    <row r="550" spans="1:3" ht="15.75" customHeight="1" x14ac:dyDescent="0.2">
      <c r="A550" s="1" t="s">
        <v>286</v>
      </c>
      <c r="B550" s="1"/>
      <c r="C550" s="3" t="str">
        <f ca="1">IFERROR(__xludf.DUMMYFUNCTION("regexreplace(A550, ""(\s\(.*?\))"",)"),"Chicken")</f>
        <v>Chicken</v>
      </c>
    </row>
    <row r="551" spans="1:3" ht="15.75" customHeight="1" x14ac:dyDescent="0.2">
      <c r="A551" s="1" t="s">
        <v>287</v>
      </c>
      <c r="B551" s="1"/>
      <c r="C551" s="3" t="str">
        <f ca="1">IFERROR(__xludf.DUMMYFUNCTION("regexreplace(A551, ""(\s\(.*?\))"",)"),"Chicken")</f>
        <v>Chicken</v>
      </c>
    </row>
    <row r="552" spans="1:3" ht="15.75" customHeight="1" x14ac:dyDescent="0.2">
      <c r="A552" s="1" t="s">
        <v>287</v>
      </c>
      <c r="B552" s="1"/>
      <c r="C552" s="3" t="str">
        <f ca="1">IFERROR(__xludf.DUMMYFUNCTION("regexreplace(A552, ""(\s\(.*?\))"",)"),"Chicken")</f>
        <v>Chicken</v>
      </c>
    </row>
    <row r="553" spans="1:3" ht="15.75" customHeight="1" x14ac:dyDescent="0.2">
      <c r="A553" s="1" t="s">
        <v>288</v>
      </c>
      <c r="B553" s="1"/>
      <c r="C553" s="3" t="str">
        <f ca="1">IFERROR(__xludf.DUMMYFUNCTION("regexreplace(A553, ""(\s\(.*?\))"",)"),"Chicken Jane")</f>
        <v>Chicken Jane</v>
      </c>
    </row>
    <row r="554" spans="1:3" ht="15.75" customHeight="1" x14ac:dyDescent="0.2">
      <c r="A554" s="1" t="s">
        <v>288</v>
      </c>
      <c r="B554" s="1"/>
      <c r="C554" s="3" t="str">
        <f ca="1">IFERROR(__xludf.DUMMYFUNCTION("regexreplace(A554, ""(\s\(.*?\))"",)"),"Chicken Jane")</f>
        <v>Chicken Jane</v>
      </c>
    </row>
    <row r="555" spans="1:3" ht="15.75" customHeight="1" x14ac:dyDescent="0.2">
      <c r="A555" s="1" t="s">
        <v>289</v>
      </c>
      <c r="B555" s="1"/>
      <c r="C555" s="3" t="str">
        <f ca="1">IFERROR(__xludf.DUMMYFUNCTION("regexreplace(A555, ""(\s\(.*?\))"",)"),"Chicken Joe")</f>
        <v>Chicken Joe</v>
      </c>
    </row>
    <row r="556" spans="1:3" ht="15.75" customHeight="1" x14ac:dyDescent="0.2">
      <c r="A556" s="1" t="s">
        <v>290</v>
      </c>
      <c r="B556" s="1"/>
      <c r="C556" s="3" t="str">
        <f ca="1">IFERROR(__xludf.DUMMYFUNCTION("regexreplace(A556, ""(\s\(.*?\))"",)"),"Chicken Little")</f>
        <v>Chicken Little</v>
      </c>
    </row>
    <row r="557" spans="1:3" ht="15.75" customHeight="1" x14ac:dyDescent="0.2">
      <c r="A557" s="1" t="s">
        <v>290</v>
      </c>
      <c r="B557" s="1"/>
      <c r="C557" s="3" t="str">
        <f ca="1">IFERROR(__xludf.DUMMYFUNCTION("regexreplace(A557, ""(\s\(.*?\))"",)"),"Chicken Little")</f>
        <v>Chicken Little</v>
      </c>
    </row>
    <row r="558" spans="1:3" ht="15.75" customHeight="1" x14ac:dyDescent="0.2">
      <c r="A558" s="1" t="s">
        <v>291</v>
      </c>
      <c r="B558" s="1"/>
      <c r="C558" s="3" t="str">
        <f ca="1">IFERROR(__xludf.DUMMYFUNCTION("regexreplace(A558, ""(\s\(.*?\))"",)"),"Chickens")</f>
        <v>Chickens</v>
      </c>
    </row>
    <row r="559" spans="1:3" ht="15.75" customHeight="1" x14ac:dyDescent="0.2">
      <c r="A559" s="1" t="s">
        <v>291</v>
      </c>
      <c r="B559" s="1"/>
      <c r="C559" s="3" t="str">
        <f ca="1">IFERROR(__xludf.DUMMYFUNCTION("regexreplace(A559, ""(\s\(.*?\))"",)"),"Chickens")</f>
        <v>Chickens</v>
      </c>
    </row>
    <row r="560" spans="1:3" ht="15.75" customHeight="1" x14ac:dyDescent="0.2">
      <c r="A560" s="1" t="s">
        <v>292</v>
      </c>
      <c r="B560" s="1"/>
      <c r="C560" s="3" t="str">
        <f ca="1">IFERROR(__xludf.DUMMYFUNCTION("regexreplace(A560, ""(\s\(.*?\))"",)"),"Chickens")</f>
        <v>Chickens</v>
      </c>
    </row>
    <row r="561" spans="1:3" ht="15.75" customHeight="1" x14ac:dyDescent="0.2">
      <c r="A561" s="1" t="s">
        <v>292</v>
      </c>
      <c r="B561" s="1"/>
      <c r="C561" s="3" t="str">
        <f ca="1">IFERROR(__xludf.DUMMYFUNCTION("regexreplace(A561, ""(\s\(.*?\))"",)"),"Chickens")</f>
        <v>Chickens</v>
      </c>
    </row>
    <row r="562" spans="1:3" ht="15.75" customHeight="1" x14ac:dyDescent="0.2">
      <c r="A562" s="1" t="s">
        <v>293</v>
      </c>
      <c r="B562" s="1"/>
      <c r="C562" s="3" t="str">
        <f ca="1">IFERROR(__xludf.DUMMYFUNCTION("regexreplace(A562, ""(\s\(.*?\))"",)"),"Chickens")</f>
        <v>Chickens</v>
      </c>
    </row>
    <row r="563" spans="1:3" ht="15.75" customHeight="1" x14ac:dyDescent="0.2">
      <c r="A563" s="1" t="s">
        <v>293</v>
      </c>
      <c r="B563" s="1"/>
      <c r="C563" s="3" t="str">
        <f ca="1">IFERROR(__xludf.DUMMYFUNCTION("regexreplace(A563, ""(\s\(.*?\))"",)"),"Chickens")</f>
        <v>Chickens</v>
      </c>
    </row>
    <row r="564" spans="1:3" ht="15.75" customHeight="1" x14ac:dyDescent="0.2">
      <c r="A564" s="1" t="s">
        <v>294</v>
      </c>
      <c r="B564" s="1"/>
      <c r="C564" s="3" t="str">
        <f ca="1">IFERROR(__xludf.DUMMYFUNCTION("regexreplace(A564, ""(\s\(.*?\))"",)"),"Chickens")</f>
        <v>Chickens</v>
      </c>
    </row>
    <row r="565" spans="1:3" ht="15.75" customHeight="1" x14ac:dyDescent="0.2">
      <c r="A565" s="1" t="s">
        <v>294</v>
      </c>
      <c r="B565" s="1"/>
      <c r="C565" s="3" t="str">
        <f ca="1">IFERROR(__xludf.DUMMYFUNCTION("regexreplace(A565, ""(\s\(.*?\))"",)"),"Chickens")</f>
        <v>Chickens</v>
      </c>
    </row>
    <row r="566" spans="1:3" ht="15.75" customHeight="1" x14ac:dyDescent="0.2">
      <c r="A566" s="1" t="s">
        <v>295</v>
      </c>
      <c r="B566" s="1"/>
      <c r="C566" s="3" t="str">
        <f ca="1">IFERROR(__xludf.DUMMYFUNCTION("regexreplace(A566, ""(\s\(.*?\))"",)"),"Chicks")</f>
        <v>Chicks</v>
      </c>
    </row>
    <row r="567" spans="1:3" ht="15.75" customHeight="1" x14ac:dyDescent="0.2">
      <c r="A567" s="1" t="s">
        <v>295</v>
      </c>
      <c r="B567" s="1"/>
      <c r="C567" s="3" t="str">
        <f ca="1">IFERROR(__xludf.DUMMYFUNCTION("regexreplace(A567, ""(\s\(.*?\))"",)"),"Chicks")</f>
        <v>Chicks</v>
      </c>
    </row>
    <row r="568" spans="1:3" ht="15.75" customHeight="1" x14ac:dyDescent="0.2">
      <c r="A568" s="1" t="s">
        <v>296</v>
      </c>
      <c r="B568" s="1"/>
      <c r="C568" s="3" t="str">
        <f ca="1">IFERROR(__xludf.DUMMYFUNCTION("regexreplace(A568, ""(\s\(.*?\))"",)"),"Chief Bogo")</f>
        <v>Chief Bogo</v>
      </c>
    </row>
    <row r="569" spans="1:3" ht="15.75" customHeight="1" x14ac:dyDescent="0.2">
      <c r="A569" s="1" t="s">
        <v>296</v>
      </c>
      <c r="B569" s="1"/>
      <c r="C569" s="3" t="str">
        <f ca="1">IFERROR(__xludf.DUMMYFUNCTION("regexreplace(A569, ""(\s\(.*?\))"",)"),"Chief Bogo")</f>
        <v>Chief Bogo</v>
      </c>
    </row>
    <row r="570" spans="1:3" ht="15.75" customHeight="1" x14ac:dyDescent="0.2">
      <c r="A570" s="1" t="s">
        <v>297</v>
      </c>
      <c r="B570" s="1"/>
      <c r="C570" s="3" t="str">
        <f ca="1">IFERROR(__xludf.DUMMYFUNCTION("regexreplace(A570, ""(\s\(.*?\))"",)"),"Chieftess")</f>
        <v>Chieftess</v>
      </c>
    </row>
    <row r="571" spans="1:3" ht="15.75" customHeight="1" x14ac:dyDescent="0.2">
      <c r="A571" s="1" t="s">
        <v>297</v>
      </c>
      <c r="B571" s="1"/>
      <c r="C571" s="3" t="str">
        <f ca="1">IFERROR(__xludf.DUMMYFUNCTION("regexreplace(A571, ""(\s\(.*?\))"",)"),"Chieftess")</f>
        <v>Chieftess</v>
      </c>
    </row>
    <row r="572" spans="1:3" ht="15.75" customHeight="1" x14ac:dyDescent="0.2">
      <c r="A572" s="1" t="s">
        <v>298</v>
      </c>
      <c r="B572" s="1"/>
      <c r="C572" s="3" t="str">
        <f ca="1">IFERROR(__xludf.DUMMYFUNCTION("regexreplace(A572, ""(\s\(.*?\))"",)"),"Chiku")</f>
        <v>Chiku</v>
      </c>
    </row>
    <row r="573" spans="1:3" ht="15.75" customHeight="1" x14ac:dyDescent="0.2">
      <c r="A573" s="1" t="s">
        <v>298</v>
      </c>
      <c r="B573" s="1"/>
      <c r="C573" s="3" t="str">
        <f ca="1">IFERROR(__xludf.DUMMYFUNCTION("regexreplace(A573, ""(\s\(.*?\))"",)"),"Chiku")</f>
        <v>Chiku</v>
      </c>
    </row>
    <row r="574" spans="1:3" ht="15.75" customHeight="1" x14ac:dyDescent="0.2">
      <c r="A574" s="1" t="s">
        <v>299</v>
      </c>
      <c r="B574" s="1"/>
      <c r="C574" s="3" t="str">
        <f ca="1">IFERROR(__xludf.DUMMYFUNCTION("regexreplace(A574, ""(\s\(.*?\))"",)"),"Chip Skylark")</f>
        <v>Chip Skylark</v>
      </c>
    </row>
    <row r="575" spans="1:3" ht="15.75" customHeight="1" x14ac:dyDescent="0.2">
      <c r="A575" s="1" t="s">
        <v>299</v>
      </c>
      <c r="B575" s="1"/>
      <c r="C575" s="3" t="str">
        <f ca="1">IFERROR(__xludf.DUMMYFUNCTION("regexreplace(A575, ""(\s\(.*?\))"",)"),"Chip Skylark")</f>
        <v>Chip Skylark</v>
      </c>
    </row>
    <row r="576" spans="1:3" ht="15.75" customHeight="1" x14ac:dyDescent="0.2">
      <c r="A576" s="1" t="s">
        <v>300</v>
      </c>
      <c r="B576" s="1"/>
      <c r="C576" s="3" t="str">
        <f ca="1">IFERROR(__xludf.DUMMYFUNCTION("regexreplace(A576, ""(\s\(.*?\))"",)"),"Chip the Dog")</f>
        <v>Chip the Dog</v>
      </c>
    </row>
    <row r="577" spans="1:3" ht="15.75" customHeight="1" x14ac:dyDescent="0.2">
      <c r="A577" s="1" t="s">
        <v>300</v>
      </c>
      <c r="B577" s="1"/>
      <c r="C577" s="3" t="str">
        <f ca="1">IFERROR(__xludf.DUMMYFUNCTION("regexreplace(A577, ""(\s\(.*?\))"",)"),"Chip the Dog")</f>
        <v>Chip the Dog</v>
      </c>
    </row>
    <row r="578" spans="1:3" ht="15.75" customHeight="1" x14ac:dyDescent="0.2">
      <c r="A578" s="1" t="s">
        <v>301</v>
      </c>
      <c r="B578" s="1"/>
      <c r="C578" s="3" t="str">
        <f ca="1">IFERROR(__xludf.DUMMYFUNCTION("regexreplace(A578, ""(\s\(.*?\))"",)"),"Chippy the Squirrel")</f>
        <v>Chippy the Squirrel</v>
      </c>
    </row>
    <row r="579" spans="1:3" ht="15.75" customHeight="1" x14ac:dyDescent="0.2">
      <c r="A579" s="1" t="s">
        <v>302</v>
      </c>
      <c r="B579" s="1"/>
      <c r="C579" s="3" t="str">
        <f ca="1">IFERROR(__xludf.DUMMYFUNCTION("regexreplace(A579, ""(\s\(.*?\))"",)"),"Chirag Gupta")</f>
        <v>Chirag Gupta</v>
      </c>
    </row>
    <row r="580" spans="1:3" ht="15.75" customHeight="1" x14ac:dyDescent="0.2">
      <c r="A580" s="1" t="s">
        <v>302</v>
      </c>
      <c r="B580" s="1"/>
      <c r="C580" s="3" t="str">
        <f ca="1">IFERROR(__xludf.DUMMYFUNCTION("regexreplace(A580, ""(\s\(.*?\))"",)"),"Chirag Gupta")</f>
        <v>Chirag Gupta</v>
      </c>
    </row>
    <row r="581" spans="1:3" ht="15.75" customHeight="1" x14ac:dyDescent="0.2">
      <c r="A581" s="1" t="s">
        <v>303</v>
      </c>
      <c r="B581" s="1"/>
      <c r="C581" s="3" t="str">
        <f ca="1">IFERROR(__xludf.DUMMYFUNCTION("regexreplace(A581, ""(\s\(.*?\))"",)"),"Chloe")</f>
        <v>Chloe</v>
      </c>
    </row>
    <row r="582" spans="1:3" ht="15.75" customHeight="1" x14ac:dyDescent="0.2">
      <c r="A582" s="1" t="s">
        <v>303</v>
      </c>
      <c r="B582" s="1"/>
      <c r="C582" s="3" t="str">
        <f ca="1">IFERROR(__xludf.DUMMYFUNCTION("regexreplace(A582, ""(\s\(.*?\))"",)"),"Chloe")</f>
        <v>Chloe</v>
      </c>
    </row>
    <row r="583" spans="1:3" ht="15.75" customHeight="1" x14ac:dyDescent="0.2">
      <c r="A583" s="1" t="s">
        <v>304</v>
      </c>
      <c r="B583" s="1"/>
      <c r="C583" s="3" t="str">
        <f ca="1">IFERROR(__xludf.DUMMYFUNCTION("regexreplace(A583, ""(\s\(.*?\))"",)"),"Chloé Bourgeois")</f>
        <v>Chloé Bourgeois</v>
      </c>
    </row>
    <row r="584" spans="1:3" ht="15.75" customHeight="1" x14ac:dyDescent="0.2">
      <c r="A584" s="1" t="s">
        <v>304</v>
      </c>
      <c r="B584" s="1"/>
      <c r="C584" s="3" t="str">
        <f ca="1">IFERROR(__xludf.DUMMYFUNCTION("regexreplace(A584, ""(\s\(.*?\))"",)"),"Chloé Bourgeois")</f>
        <v>Chloé Bourgeois</v>
      </c>
    </row>
    <row r="585" spans="1:3" ht="15.75" customHeight="1" x14ac:dyDescent="0.2">
      <c r="A585" s="1" t="s">
        <v>305</v>
      </c>
      <c r="B585" s="1"/>
      <c r="C585" s="3" t="str">
        <f ca="1">IFERROR(__xludf.DUMMYFUNCTION("regexreplace(A585, ""(\s\(.*?\))"",)"),"Chloe Park")</f>
        <v>Chloe Park</v>
      </c>
    </row>
    <row r="586" spans="1:3" ht="15.75" customHeight="1" x14ac:dyDescent="0.2">
      <c r="A586" s="1" t="s">
        <v>305</v>
      </c>
      <c r="B586" s="1"/>
      <c r="C586" s="3" t="str">
        <f ca="1">IFERROR(__xludf.DUMMYFUNCTION("regexreplace(A586, ""(\s\(.*?\))"",)"),"Chloe Park")</f>
        <v>Chloe Park</v>
      </c>
    </row>
    <row r="587" spans="1:3" ht="15.75" customHeight="1" x14ac:dyDescent="0.2">
      <c r="A587" s="1" t="s">
        <v>306</v>
      </c>
      <c r="B587" s="1"/>
      <c r="C587" s="3" t="str">
        <f ca="1">IFERROR(__xludf.DUMMYFUNCTION("regexreplace(A587, ""(\s\(.*?\))"",)"),"Chloe's Grandma")</f>
        <v>Chloe's Grandma</v>
      </c>
    </row>
    <row r="588" spans="1:3" ht="15.75" customHeight="1" x14ac:dyDescent="0.2">
      <c r="A588" s="1" t="s">
        <v>306</v>
      </c>
      <c r="B588" s="1"/>
      <c r="C588" s="3" t="str">
        <f ca="1">IFERROR(__xludf.DUMMYFUNCTION("regexreplace(A588, ""(\s\(.*?\))"",)"),"Chloe's Grandma")</f>
        <v>Chloe's Grandma</v>
      </c>
    </row>
    <row r="589" spans="1:3" ht="15.75" customHeight="1" x14ac:dyDescent="0.2">
      <c r="A589" s="1" t="s">
        <v>307</v>
      </c>
      <c r="B589" s="1"/>
      <c r="C589" s="3" t="str">
        <f ca="1">IFERROR(__xludf.DUMMYFUNCTION("regexreplace(A589, ""(\s\(.*?\))"",)"),"Cho")</f>
        <v>Cho</v>
      </c>
    </row>
    <row r="590" spans="1:3" ht="15.75" customHeight="1" x14ac:dyDescent="0.2">
      <c r="A590" s="1" t="s">
        <v>307</v>
      </c>
      <c r="B590" s="1"/>
      <c r="C590" s="3" t="str">
        <f ca="1">IFERROR(__xludf.DUMMYFUNCTION("regexreplace(A590, ""(\s\(.*?\))"",)"),"Cho")</f>
        <v>Cho</v>
      </c>
    </row>
    <row r="591" spans="1:3" ht="15.75" customHeight="1" x14ac:dyDescent="0.2">
      <c r="A591" s="1" t="s">
        <v>308</v>
      </c>
      <c r="B591" s="1"/>
      <c r="C591" s="3" t="str">
        <f ca="1">IFERROR(__xludf.DUMMYFUNCTION("regexreplace(A591, ""(\s\(.*?\))"",)"),"Chococat")</f>
        <v>Chococat</v>
      </c>
    </row>
    <row r="592" spans="1:3" ht="15.75" customHeight="1" x14ac:dyDescent="0.2">
      <c r="A592" s="1" t="s">
        <v>308</v>
      </c>
      <c r="B592" s="1"/>
      <c r="C592" s="3" t="str">
        <f ca="1">IFERROR(__xludf.DUMMYFUNCTION("regexreplace(A592, ""(\s\(.*?\))"",)"),"Chococat")</f>
        <v>Chococat</v>
      </c>
    </row>
    <row r="593" spans="1:3" ht="15.75" customHeight="1" x14ac:dyDescent="0.2">
      <c r="A593" s="1" t="s">
        <v>309</v>
      </c>
      <c r="B593" s="1"/>
      <c r="C593" s="3" t="str">
        <f ca="1">IFERROR(__xludf.DUMMYFUNCTION("regexreplace(A593, ""(\s\(.*?\))"",)"),"Chocos Bear")</f>
        <v>Chocos Bear</v>
      </c>
    </row>
    <row r="594" spans="1:3" ht="15.75" customHeight="1" x14ac:dyDescent="0.2">
      <c r="A594" s="1" t="s">
        <v>309</v>
      </c>
      <c r="B594" s="1"/>
      <c r="C594" s="3" t="str">
        <f ca="1">IFERROR(__xludf.DUMMYFUNCTION("regexreplace(A594, ""(\s\(.*?\))"",)"),"Chocos Bear")</f>
        <v>Chocos Bear</v>
      </c>
    </row>
    <row r="595" spans="1:3" ht="15.75" customHeight="1" x14ac:dyDescent="0.2">
      <c r="A595" s="1" t="s">
        <v>310</v>
      </c>
      <c r="B595" s="1"/>
      <c r="C595" s="3" t="str">
        <f ca="1">IFERROR(__xludf.DUMMYFUNCTION("regexreplace(A595, ""(\s\(.*?\))"",)"),"Choice")</f>
        <v>Choice</v>
      </c>
    </row>
    <row r="596" spans="1:3" ht="15.75" customHeight="1" x14ac:dyDescent="0.2">
      <c r="A596" s="1" t="s">
        <v>310</v>
      </c>
      <c r="B596" s="1"/>
      <c r="C596" s="3" t="str">
        <f ca="1">IFERROR(__xludf.DUMMYFUNCTION("regexreplace(A596, ""(\s\(.*?\))"",)"),"Choice")</f>
        <v>Choice</v>
      </c>
    </row>
    <row r="597" spans="1:3" ht="15.75" customHeight="1" x14ac:dyDescent="0.2">
      <c r="A597" s="1" t="s">
        <v>311</v>
      </c>
      <c r="B597" s="1"/>
      <c r="C597" s="3" t="str">
        <f ca="1">IFERROR(__xludf.DUMMYFUNCTION("regexreplace(A597, ""(\s\(.*?\))"",)"),"Chompy the Beaver")</f>
        <v>Chompy the Beaver</v>
      </c>
    </row>
    <row r="598" spans="1:3" ht="15.75" customHeight="1" x14ac:dyDescent="0.2">
      <c r="A598" s="1" t="s">
        <v>311</v>
      </c>
      <c r="B598" s="1"/>
      <c r="C598" s="3" t="str">
        <f ca="1">IFERROR(__xludf.DUMMYFUNCTION("regexreplace(A598, ""(\s\(.*?\))"",)"),"Chompy the Beaver")</f>
        <v>Chompy the Beaver</v>
      </c>
    </row>
    <row r="599" spans="1:3" ht="15.75" customHeight="1" x14ac:dyDescent="0.2">
      <c r="A599" s="1" t="s">
        <v>312</v>
      </c>
      <c r="B599" s="1"/>
      <c r="C599" s="3" t="str">
        <f ca="1">IFERROR(__xludf.DUMMYFUNCTION("regexreplace(A599, ""(\s\(.*?\))"",)"),"Chopper")</f>
        <v>Chopper</v>
      </c>
    </row>
    <row r="600" spans="1:3" ht="15.75" customHeight="1" x14ac:dyDescent="0.2">
      <c r="A600" s="1" t="s">
        <v>312</v>
      </c>
      <c r="B600" s="1"/>
      <c r="C600" s="3" t="str">
        <f ca="1">IFERROR(__xludf.DUMMYFUNCTION("regexreplace(A600, ""(\s\(.*?\))"",)"),"Chopper")</f>
        <v>Chopper</v>
      </c>
    </row>
    <row r="601" spans="1:3" ht="15.75" customHeight="1" x14ac:dyDescent="0.2">
      <c r="A601" s="1" t="s">
        <v>313</v>
      </c>
      <c r="B601" s="1"/>
      <c r="C601" s="3" t="str">
        <f ca="1">IFERROR(__xludf.DUMMYFUNCTION("regexreplace(A601, ""(\s\(.*?\))"",)"),"Chris Freightman")</f>
        <v>Chris Freightman</v>
      </c>
    </row>
    <row r="602" spans="1:3" ht="15.75" customHeight="1" x14ac:dyDescent="0.2">
      <c r="A602" s="1" t="s">
        <v>313</v>
      </c>
      <c r="B602" s="1"/>
      <c r="C602" s="3" t="str">
        <f ca="1">IFERROR(__xludf.DUMMYFUNCTION("regexreplace(A602, ""(\s\(.*?\))"",)"),"Chris Freightman")</f>
        <v>Chris Freightman</v>
      </c>
    </row>
    <row r="603" spans="1:3" ht="15.75" customHeight="1" x14ac:dyDescent="0.2">
      <c r="A603" s="1" t="s">
        <v>314</v>
      </c>
      <c r="B603" s="1"/>
      <c r="C603" s="3" t="str">
        <f ca="1">IFERROR(__xludf.DUMMYFUNCTION("regexreplace(A603, ""(\s\(.*?\))"",)"),"Chris McLean")</f>
        <v>Chris McLean</v>
      </c>
    </row>
    <row r="604" spans="1:3" ht="15.75" customHeight="1" x14ac:dyDescent="0.2">
      <c r="A604" s="1" t="s">
        <v>314</v>
      </c>
      <c r="B604" s="1"/>
      <c r="C604" s="3" t="str">
        <f ca="1">IFERROR(__xludf.DUMMYFUNCTION("regexreplace(A604, ""(\s\(.*?\))"",)"),"Chris McLean")</f>
        <v>Chris McLean</v>
      </c>
    </row>
    <row r="605" spans="1:3" ht="15.75" customHeight="1" x14ac:dyDescent="0.2">
      <c r="A605" s="1" t="s">
        <v>315</v>
      </c>
      <c r="B605" s="1"/>
      <c r="C605" s="3" t="str">
        <f ca="1">IFERROR(__xludf.DUMMYFUNCTION("regexreplace(A605, ""(\s\(.*?\))"",)"),"Chrissy Carson")</f>
        <v>Chrissy Carson</v>
      </c>
    </row>
    <row r="606" spans="1:3" ht="15.75" customHeight="1" x14ac:dyDescent="0.2">
      <c r="A606" s="1" t="s">
        <v>315</v>
      </c>
      <c r="B606" s="1"/>
      <c r="C606" s="3" t="str">
        <f ca="1">IFERROR(__xludf.DUMMYFUNCTION("regexreplace(A606, ""(\s\(.*?\))"",)"),"Chrissy Carson")</f>
        <v>Chrissy Carson</v>
      </c>
    </row>
    <row r="607" spans="1:3" ht="15.75" customHeight="1" x14ac:dyDescent="0.2">
      <c r="A607" s="1" t="s">
        <v>316</v>
      </c>
      <c r="B607" s="1"/>
      <c r="C607" s="3" t="str">
        <f ca="1">IFERROR(__xludf.DUMMYFUNCTION("regexreplace(A607, ""(\s\(.*?\))"",)"),"Christopher")</f>
        <v>Christopher</v>
      </c>
    </row>
    <row r="608" spans="1:3" ht="15.75" customHeight="1" x14ac:dyDescent="0.2">
      <c r="A608" s="1" t="s">
        <v>316</v>
      </c>
      <c r="B608" s="1"/>
      <c r="C608" s="3" t="str">
        <f ca="1">IFERROR(__xludf.DUMMYFUNCTION("regexreplace(A608, ""(\s\(.*?\))"",)"),"Christopher")</f>
        <v>Christopher</v>
      </c>
    </row>
    <row r="609" spans="1:3" ht="15.75" customHeight="1" x14ac:dyDescent="0.2">
      <c r="A609" s="1" t="s">
        <v>317</v>
      </c>
      <c r="B609" s="1"/>
      <c r="C609" s="3" t="str">
        <f ca="1">IFERROR(__xludf.DUMMYFUNCTION("regexreplace(A609, ""(\s\(.*?\))"",)"),"Chromastone")</f>
        <v>Chromastone</v>
      </c>
    </row>
    <row r="610" spans="1:3" ht="15.75" customHeight="1" x14ac:dyDescent="0.2">
      <c r="A610" s="1" t="s">
        <v>317</v>
      </c>
      <c r="B610" s="1"/>
      <c r="C610" s="3" t="str">
        <f ca="1">IFERROR(__xludf.DUMMYFUNCTION("regexreplace(A610, ""(\s\(.*?\))"",)"),"Chromastone")</f>
        <v>Chromastone</v>
      </c>
    </row>
    <row r="611" spans="1:3" ht="15.75" customHeight="1" x14ac:dyDescent="0.2">
      <c r="A611" s="1" t="s">
        <v>318</v>
      </c>
      <c r="B611" s="1"/>
      <c r="C611" s="3" t="str">
        <f ca="1">IFERROR(__xludf.DUMMYFUNCTION("regexreplace(A611, ""(\s\(.*?\))"",)"),"Chu-Chu")</f>
        <v>Chu-Chu</v>
      </c>
    </row>
    <row r="612" spans="1:3" ht="15.75" customHeight="1" x14ac:dyDescent="0.2">
      <c r="A612" s="1" t="s">
        <v>318</v>
      </c>
      <c r="B612" s="1"/>
      <c r="C612" s="3" t="str">
        <f ca="1">IFERROR(__xludf.DUMMYFUNCTION("regexreplace(A612, ""(\s\(.*?\))"",)"),"Chu-Chu")</f>
        <v>Chu-Chu</v>
      </c>
    </row>
    <row r="613" spans="1:3" ht="15.75" customHeight="1" x14ac:dyDescent="0.2">
      <c r="A613" s="1" t="s">
        <v>319</v>
      </c>
      <c r="B613" s="1"/>
      <c r="C613" s="3" t="str">
        <f ca="1">IFERROR(__xludf.DUMMYFUNCTION("regexreplace(A613, ""(\s\(.*?\))"",)"),"Chuck")</f>
        <v>Chuck</v>
      </c>
    </row>
    <row r="614" spans="1:3" ht="15.75" customHeight="1" x14ac:dyDescent="0.2">
      <c r="A614" s="1" t="s">
        <v>319</v>
      </c>
      <c r="B614" s="1"/>
      <c r="C614" s="3" t="str">
        <f ca="1">IFERROR(__xludf.DUMMYFUNCTION("regexreplace(A614, ""(\s\(.*?\))"",)"),"Chuck")</f>
        <v>Chuck</v>
      </c>
    </row>
    <row r="615" spans="1:3" ht="15.75" customHeight="1" x14ac:dyDescent="0.2">
      <c r="A615" s="1" t="s">
        <v>320</v>
      </c>
      <c r="B615" s="1"/>
      <c r="C615" s="3" t="str">
        <f ca="1">IFERROR(__xludf.DUMMYFUNCTION("regexreplace(A615, ""(\s\(.*?\))"",)"),"Chuck The Clucker")</f>
        <v>Chuck The Clucker</v>
      </c>
    </row>
    <row r="616" spans="1:3" ht="15.75" customHeight="1" x14ac:dyDescent="0.2">
      <c r="A616" s="1" t="s">
        <v>320</v>
      </c>
      <c r="B616" s="1"/>
      <c r="C616" s="3" t="str">
        <f ca="1">IFERROR(__xludf.DUMMYFUNCTION("regexreplace(A616, ""(\s\(.*?\))"",)"),"Chuck The Clucker")</f>
        <v>Chuck The Clucker</v>
      </c>
    </row>
    <row r="617" spans="1:3" ht="15.75" customHeight="1" x14ac:dyDescent="0.2">
      <c r="A617" s="1" t="s">
        <v>321</v>
      </c>
      <c r="B617" s="1"/>
      <c r="C617" s="3" t="str">
        <f ca="1">IFERROR(__xludf.DUMMYFUNCTION("regexreplace(A617, ""(\s\(.*?\))"",)"),"Chuck The Evil Sandwich Making Guy")</f>
        <v>Chuck The Evil Sandwich Making Guy</v>
      </c>
    </row>
    <row r="618" spans="1:3" ht="15.75" customHeight="1" x14ac:dyDescent="0.2">
      <c r="A618" s="1" t="s">
        <v>321</v>
      </c>
      <c r="B618" s="1"/>
      <c r="C618" s="3" t="str">
        <f ca="1">IFERROR(__xludf.DUMMYFUNCTION("regexreplace(A618, ""(\s\(.*?\))"",)"),"Chuck The Evil Sandwich Making Guy")</f>
        <v>Chuck The Evil Sandwich Making Guy</v>
      </c>
    </row>
    <row r="619" spans="1:3" ht="15.75" customHeight="1" x14ac:dyDescent="0.2">
      <c r="A619" s="1" t="s">
        <v>322</v>
      </c>
      <c r="B619" s="1"/>
      <c r="C619" s="3" t="str">
        <f ca="1">IFERROR(__xludf.DUMMYFUNCTION("regexreplace(A619, ""(\s\(.*?\))"",)"),"Chuck Wallace")</f>
        <v>Chuck Wallace</v>
      </c>
    </row>
    <row r="620" spans="1:3" ht="15.75" customHeight="1" x14ac:dyDescent="0.2">
      <c r="A620" s="1" t="s">
        <v>322</v>
      </c>
      <c r="B620" s="1"/>
      <c r="C620" s="3" t="str">
        <f ca="1">IFERROR(__xludf.DUMMYFUNCTION("regexreplace(A620, ""(\s\(.*?\))"",)"),"Chuck Wallace")</f>
        <v>Chuck Wallace</v>
      </c>
    </row>
    <row r="621" spans="1:3" ht="15.75" customHeight="1" x14ac:dyDescent="0.2">
      <c r="A621" s="1" t="s">
        <v>323</v>
      </c>
      <c r="B621" s="1"/>
      <c r="C621" s="3" t="str">
        <f ca="1">IFERROR(__xludf.DUMMYFUNCTION("regexreplace(A621, ""(\s\(.*?\))"",)"),"Chuckie Finster")</f>
        <v>Chuckie Finster</v>
      </c>
    </row>
    <row r="622" spans="1:3" ht="15.75" customHeight="1" x14ac:dyDescent="0.2">
      <c r="A622" s="1" t="s">
        <v>323</v>
      </c>
      <c r="B622" s="1"/>
      <c r="C622" s="3" t="str">
        <f ca="1">IFERROR(__xludf.DUMMYFUNCTION("regexreplace(A622, ""(\s\(.*?\))"",)"),"Chuckie Finster")</f>
        <v>Chuckie Finster</v>
      </c>
    </row>
    <row r="623" spans="1:3" ht="15.75" customHeight="1" x14ac:dyDescent="0.2">
      <c r="A623" s="1" t="s">
        <v>324</v>
      </c>
      <c r="B623" s="1"/>
      <c r="C623" s="3" t="str">
        <f ca="1">IFERROR(__xludf.DUMMYFUNCTION("regexreplace(A623, ""(\s\(.*?\))"",)"),"Chuckles the Clown")</f>
        <v>Chuckles the Clown</v>
      </c>
    </row>
    <row r="624" spans="1:3" ht="15.75" customHeight="1" x14ac:dyDescent="0.2">
      <c r="A624" s="1" t="s">
        <v>324</v>
      </c>
      <c r="B624" s="1"/>
      <c r="C624" s="3" t="str">
        <f ca="1">IFERROR(__xludf.DUMMYFUNCTION("regexreplace(A624, ""(\s\(.*?\))"",)"),"Chuckles the Clown")</f>
        <v>Chuckles the Clown</v>
      </c>
    </row>
    <row r="625" spans="1:3" ht="15.75" customHeight="1" x14ac:dyDescent="0.2">
      <c r="A625" s="1" t="s">
        <v>325</v>
      </c>
      <c r="B625" s="1"/>
      <c r="C625" s="3" t="str">
        <f ca="1">IFERROR(__xludf.DUMMYFUNCTION("regexreplace(A625, ""(\s\(.*?\))"",)"),"Chuki")</f>
        <v>Chuki</v>
      </c>
    </row>
    <row r="626" spans="1:3" ht="15.75" customHeight="1" x14ac:dyDescent="0.2">
      <c r="A626" s="1" t="s">
        <v>325</v>
      </c>
      <c r="B626" s="1"/>
      <c r="C626" s="3" t="str">
        <f ca="1">IFERROR(__xludf.DUMMYFUNCTION("regexreplace(A626, ""(\s\(.*?\))"",)"),"Chuki")</f>
        <v>Chuki</v>
      </c>
    </row>
    <row r="627" spans="1:3" ht="15.75" customHeight="1" x14ac:dyDescent="0.2">
      <c r="A627" s="1" t="s">
        <v>326</v>
      </c>
      <c r="B627" s="1"/>
      <c r="C627" s="3" t="str">
        <f ca="1">IFERROR(__xludf.DUMMYFUNCTION("regexreplace(A627, ""(\s\(.*?\))"",)"),"Chum Chum")</f>
        <v>Chum Chum</v>
      </c>
    </row>
    <row r="628" spans="1:3" ht="15.75" customHeight="1" x14ac:dyDescent="0.2">
      <c r="A628" s="1" t="s">
        <v>326</v>
      </c>
      <c r="B628" s="1"/>
      <c r="C628" s="3" t="str">
        <f ca="1">IFERROR(__xludf.DUMMYFUNCTION("regexreplace(A628, ""(\s\(.*?\))"",)"),"Chum Chum")</f>
        <v>Chum Chum</v>
      </c>
    </row>
    <row r="629" spans="1:3" ht="15.75" customHeight="1" x14ac:dyDescent="0.2">
      <c r="A629" s="1" t="s">
        <v>327</v>
      </c>
      <c r="B629" s="1"/>
      <c r="C629" s="3" t="str">
        <f ca="1">IFERROR(__xludf.DUMMYFUNCTION("regexreplace(A629, ""(\s\(.*?\))"",)"),"Chungu")</f>
        <v>Chungu</v>
      </c>
    </row>
    <row r="630" spans="1:3" ht="15.75" customHeight="1" x14ac:dyDescent="0.2">
      <c r="A630" s="1" t="s">
        <v>327</v>
      </c>
      <c r="B630" s="1"/>
      <c r="C630" s="3" t="str">
        <f ca="1">IFERROR(__xludf.DUMMYFUNCTION("regexreplace(A630, ""(\s\(.*?\))"",)"),"Chungu")</f>
        <v>Chungu</v>
      </c>
    </row>
    <row r="631" spans="1:3" ht="15.75" customHeight="1" x14ac:dyDescent="0.2">
      <c r="A631" s="1" t="s">
        <v>328</v>
      </c>
      <c r="B631" s="1"/>
      <c r="C631" s="3" t="str">
        <f ca="1">IFERROR(__xludf.DUMMYFUNCTION("regexreplace(A631, ""(\s\(.*?\))"",)"),"Chunk")</f>
        <v>Chunk</v>
      </c>
    </row>
    <row r="632" spans="1:3" ht="15.75" customHeight="1" x14ac:dyDescent="0.2">
      <c r="A632" s="1" t="s">
        <v>328</v>
      </c>
      <c r="B632" s="1"/>
      <c r="C632" s="3" t="str">
        <f ca="1">IFERROR(__xludf.DUMMYFUNCTION("regexreplace(A632, ""(\s\(.*?\))"",)"),"Chunk")</f>
        <v>Chunk</v>
      </c>
    </row>
    <row r="633" spans="1:3" ht="15.75" customHeight="1" x14ac:dyDescent="0.2">
      <c r="A633" s="1" t="s">
        <v>329</v>
      </c>
      <c r="B633" s="1"/>
      <c r="C633" s="3" t="str">
        <f ca="1">IFERROR(__xludf.DUMMYFUNCTION("regexreplace(A633, ""(\s\(.*?\))"",)"),"Chunk")</f>
        <v>Chunk</v>
      </c>
    </row>
    <row r="634" spans="1:3" ht="15.75" customHeight="1" x14ac:dyDescent="0.2">
      <c r="A634" s="1" t="s">
        <v>329</v>
      </c>
      <c r="B634" s="1"/>
      <c r="C634" s="3" t="str">
        <f ca="1">IFERROR(__xludf.DUMMYFUNCTION("regexreplace(A634, ""(\s\(.*?\))"",)"),"Chunk")</f>
        <v>Chunk</v>
      </c>
    </row>
    <row r="635" spans="1:3" ht="15.75" customHeight="1" x14ac:dyDescent="0.2">
      <c r="A635" s="1" t="s">
        <v>330</v>
      </c>
      <c r="B635" s="1"/>
      <c r="C635" s="3" t="str">
        <f ca="1">IFERROR(__xludf.DUMMYFUNCTION("regexreplace(A635, ""(\s\(.*?\))"",)"),"Chunk the Boar")</f>
        <v>Chunk the Boar</v>
      </c>
    </row>
    <row r="636" spans="1:3" ht="15.75" customHeight="1" x14ac:dyDescent="0.2">
      <c r="A636" s="1" t="s">
        <v>330</v>
      </c>
      <c r="B636" s="1"/>
      <c r="C636" s="3" t="str">
        <f ca="1">IFERROR(__xludf.DUMMYFUNCTION("regexreplace(A636, ""(\s\(.*?\))"",)"),"Chunk the Boar")</f>
        <v>Chunk the Boar</v>
      </c>
    </row>
    <row r="637" spans="1:3" ht="15.75" customHeight="1" x14ac:dyDescent="0.2">
      <c r="A637" s="1" t="s">
        <v>331</v>
      </c>
      <c r="B637" s="1"/>
      <c r="C637" s="3" t="str">
        <f ca="1">IFERROR(__xludf.DUMMYFUNCTION("regexreplace(A637, ""(\s\(.*?\))"",)"),"Chuy")</f>
        <v>Chuy</v>
      </c>
    </row>
    <row r="638" spans="1:3" ht="15.75" customHeight="1" x14ac:dyDescent="0.2">
      <c r="A638" s="1" t="s">
        <v>331</v>
      </c>
      <c r="B638" s="1"/>
      <c r="C638" s="3" t="str">
        <f ca="1">IFERROR(__xludf.DUMMYFUNCTION("regexreplace(A638, ""(\s\(.*?\))"",)"),"Chuy")</f>
        <v>Chuy</v>
      </c>
    </row>
    <row r="639" spans="1:3" ht="15.75" customHeight="1" x14ac:dyDescent="0.2">
      <c r="A639" s="1" t="s">
        <v>332</v>
      </c>
      <c r="B639" s="1"/>
      <c r="C639" s="3" t="str">
        <f ca="1">IFERROR(__xludf.DUMMYFUNCTION("regexreplace(A639, ""(\s\(.*?\))"",)"),"Cici")</f>
        <v>Cici</v>
      </c>
    </row>
    <row r="640" spans="1:3" ht="15.75" customHeight="1" x14ac:dyDescent="0.2">
      <c r="A640" s="1" t="s">
        <v>332</v>
      </c>
      <c r="B640" s="1"/>
      <c r="C640" s="3" t="str">
        <f ca="1">IFERROR(__xludf.DUMMYFUNCTION("regexreplace(A640, ""(\s\(.*?\))"",)"),"Cici")</f>
        <v>Cici</v>
      </c>
    </row>
    <row r="641" spans="1:3" ht="15.75" customHeight="1" x14ac:dyDescent="0.2">
      <c r="A641" s="1" t="s">
        <v>333</v>
      </c>
      <c r="B641" s="1"/>
      <c r="C641" s="3" t="str">
        <f ca="1">IFERROR(__xludf.DUMMYFUNCTION("regexreplace(A641, ""(\s\(.*?\))"",)"),"Ciddarin Scaleback")</f>
        <v>Ciddarin Scaleback</v>
      </c>
    </row>
    <row r="642" spans="1:3" ht="15.75" customHeight="1" x14ac:dyDescent="0.2">
      <c r="A642" s="1" t="s">
        <v>333</v>
      </c>
      <c r="B642" s="1"/>
      <c r="C642" s="3" t="str">
        <f ca="1">IFERROR(__xludf.DUMMYFUNCTION("regexreplace(A642, ""(\s\(.*?\))"",)"),"Ciddarin Scaleback")</f>
        <v>Ciddarin Scaleback</v>
      </c>
    </row>
    <row r="643" spans="1:3" ht="15.75" customHeight="1" x14ac:dyDescent="0.2">
      <c r="A643" s="1" t="s">
        <v>334</v>
      </c>
      <c r="B643" s="1"/>
      <c r="C643" s="3" t="str">
        <f ca="1">IFERROR(__xludf.DUMMYFUNCTION("regexreplace(A643, ""(\s\(.*?\))"",)"),"Cinderella")</f>
        <v>Cinderella</v>
      </c>
    </row>
    <row r="644" spans="1:3" ht="15.75" customHeight="1" x14ac:dyDescent="0.2">
      <c r="A644" s="1" t="s">
        <v>335</v>
      </c>
      <c r="B644" s="1"/>
      <c r="C644" s="3" t="str">
        <f ca="1">IFERROR(__xludf.DUMMYFUNCTION("regexreplace(A644, ""(\s\(.*?\))"",)"),"Cinnamoroll")</f>
        <v>Cinnamoroll</v>
      </c>
    </row>
    <row r="645" spans="1:3" ht="15.75" customHeight="1" x14ac:dyDescent="0.2">
      <c r="A645" s="1" t="s">
        <v>335</v>
      </c>
      <c r="B645" s="1"/>
      <c r="C645" s="3" t="str">
        <f ca="1">IFERROR(__xludf.DUMMYFUNCTION("regexreplace(A645, ""(\s\(.*?\))"",)"),"Cinnamoroll")</f>
        <v>Cinnamoroll</v>
      </c>
    </row>
    <row r="646" spans="1:3" ht="15.75" customHeight="1" x14ac:dyDescent="0.2">
      <c r="A646" s="1" t="s">
        <v>336</v>
      </c>
      <c r="B646" s="1"/>
      <c r="C646" s="3" t="str">
        <f ca="1">IFERROR(__xludf.DUMMYFUNCTION("regexreplace(A646, ""(\s\(.*?\))"",)"),"City Mouse")</f>
        <v>City Mouse</v>
      </c>
    </row>
    <row r="647" spans="1:3" ht="15.75" customHeight="1" x14ac:dyDescent="0.2">
      <c r="A647" s="1" t="s">
        <v>336</v>
      </c>
      <c r="B647" s="1"/>
      <c r="C647" s="3" t="str">
        <f ca="1">IFERROR(__xludf.DUMMYFUNCTION("regexreplace(A647, ""(\s\(.*?\))"",)"),"City Mouse")</f>
        <v>City Mouse</v>
      </c>
    </row>
    <row r="648" spans="1:3" ht="15.75" customHeight="1" x14ac:dyDescent="0.2">
      <c r="A648" s="1" t="s">
        <v>337</v>
      </c>
      <c r="B648" s="1"/>
      <c r="C648" s="3" t="str">
        <f ca="1">IFERROR(__xludf.DUMMYFUNCTION("regexreplace(A648, ""(\s\(.*?\))"",)"),"Claire")</f>
        <v>Claire</v>
      </c>
    </row>
    <row r="649" spans="1:3" ht="15.75" customHeight="1" x14ac:dyDescent="0.2">
      <c r="A649" s="1" t="s">
        <v>337</v>
      </c>
      <c r="B649" s="1"/>
      <c r="C649" s="3" t="str">
        <f ca="1">IFERROR(__xludf.DUMMYFUNCTION("regexreplace(A649, ""(\s\(.*?\))"",)"),"Claire")</f>
        <v>Claire</v>
      </c>
    </row>
    <row r="650" spans="1:3" ht="15.75" customHeight="1" x14ac:dyDescent="0.2">
      <c r="A650" s="1" t="s">
        <v>338</v>
      </c>
      <c r="B650" s="1"/>
      <c r="C650" s="3" t="str">
        <f ca="1">IFERROR(__xludf.DUMMYFUNCTION("regexreplace(A650, ""(\s\(.*?\))"",)"),"Claire Brewster")</f>
        <v>Claire Brewster</v>
      </c>
    </row>
    <row r="651" spans="1:3" ht="15.75" customHeight="1" x14ac:dyDescent="0.2">
      <c r="A651" s="1" t="s">
        <v>338</v>
      </c>
      <c r="B651" s="1"/>
      <c r="C651" s="3" t="str">
        <f ca="1">IFERROR(__xludf.DUMMYFUNCTION("regexreplace(A651, ""(\s\(.*?\))"",)"),"Claire Brewster")</f>
        <v>Claire Brewster</v>
      </c>
    </row>
    <row r="652" spans="1:3" ht="15.75" customHeight="1" x14ac:dyDescent="0.2">
      <c r="A652" s="1" t="s">
        <v>339</v>
      </c>
      <c r="B652" s="1"/>
      <c r="C652" s="3" t="str">
        <f ca="1">IFERROR(__xludf.DUMMYFUNCTION("regexreplace(A652, ""(\s\(.*?\))"",)"),"Claire Gunz'er")</f>
        <v>Claire Gunz'er</v>
      </c>
    </row>
    <row r="653" spans="1:3" ht="15.75" customHeight="1" x14ac:dyDescent="0.2">
      <c r="A653" s="1" t="s">
        <v>339</v>
      </c>
      <c r="B653" s="1"/>
      <c r="C653" s="3" t="str">
        <f ca="1">IFERROR(__xludf.DUMMYFUNCTION("regexreplace(A653, ""(\s\(.*?\))"",)"),"Claire Gunz'er")</f>
        <v>Claire Gunz'er</v>
      </c>
    </row>
    <row r="654" spans="1:3" ht="15.75" customHeight="1" x14ac:dyDescent="0.2">
      <c r="A654" s="1" t="s">
        <v>340</v>
      </c>
      <c r="B654" s="1"/>
      <c r="C654" s="3" t="str">
        <f ca="1">IFERROR(__xludf.DUMMYFUNCTION("regexreplace(A654, ""(\s\(.*?\))"",)"),"Clambake")</f>
        <v>Clambake</v>
      </c>
    </row>
    <row r="655" spans="1:3" ht="15.75" customHeight="1" x14ac:dyDescent="0.2">
      <c r="A655" s="1" t="s">
        <v>340</v>
      </c>
      <c r="B655" s="1"/>
      <c r="C655" s="3" t="str">
        <f ca="1">IFERROR(__xludf.DUMMYFUNCTION("regexreplace(A655, ""(\s\(.*?\))"",)"),"Clambake")</f>
        <v>Clambake</v>
      </c>
    </row>
    <row r="656" spans="1:3" ht="15.75" customHeight="1" x14ac:dyDescent="0.2">
      <c r="A656" s="1" t="s">
        <v>341</v>
      </c>
      <c r="B656" s="1"/>
      <c r="C656" s="3" t="str">
        <f ca="1">IFERROR(__xludf.DUMMYFUNCTION("regexreplace(A656, ""(\s\(.*?\))"",)"),"Clare Cooper")</f>
        <v>Clare Cooper</v>
      </c>
    </row>
    <row r="657" spans="1:3" ht="15.75" customHeight="1" x14ac:dyDescent="0.2">
      <c r="A657" s="1" t="s">
        <v>341</v>
      </c>
      <c r="B657" s="1"/>
      <c r="C657" s="3" t="str">
        <f ca="1">IFERROR(__xludf.DUMMYFUNCTION("regexreplace(A657, ""(\s\(.*?\))"",)"),"Clare Cooper")</f>
        <v>Clare Cooper</v>
      </c>
    </row>
    <row r="658" spans="1:3" ht="15.75" customHeight="1" x14ac:dyDescent="0.2">
      <c r="A658" s="1" t="s">
        <v>342</v>
      </c>
      <c r="B658" s="1"/>
      <c r="C658" s="3" t="str">
        <f ca="1">IFERROR(__xludf.DUMMYFUNCTION("regexreplace(A658, ""(\s\(.*?\))"",)"),"Clarence Wendle")</f>
        <v>Clarence Wendle</v>
      </c>
    </row>
    <row r="659" spans="1:3" ht="15.75" customHeight="1" x14ac:dyDescent="0.2">
      <c r="A659" s="1" t="s">
        <v>342</v>
      </c>
      <c r="B659" s="1"/>
      <c r="C659" s="3" t="str">
        <f ca="1">IFERROR(__xludf.DUMMYFUNCTION("regexreplace(A659, ""(\s\(.*?\))"",)"),"Clarence Wendle")</f>
        <v>Clarence Wendle</v>
      </c>
    </row>
    <row r="660" spans="1:3" ht="15.75" customHeight="1" x14ac:dyDescent="0.2">
      <c r="A660" s="1" t="s">
        <v>343</v>
      </c>
      <c r="B660" s="1"/>
      <c r="C660" s="3" t="str">
        <f ca="1">IFERROR(__xludf.DUMMYFUNCTION("regexreplace(A660, ""(\s\(.*?\))"",)"),"Clark")</f>
        <v>Clark</v>
      </c>
    </row>
    <row r="661" spans="1:3" ht="15.75" customHeight="1" x14ac:dyDescent="0.2">
      <c r="A661" s="1" t="s">
        <v>343</v>
      </c>
      <c r="B661" s="1"/>
      <c r="C661" s="3" t="str">
        <f ca="1">IFERROR(__xludf.DUMMYFUNCTION("regexreplace(A661, ""(\s\(.*?\))"",)"),"Clark")</f>
        <v>Clark</v>
      </c>
    </row>
    <row r="662" spans="1:3" ht="15.75" customHeight="1" x14ac:dyDescent="0.2">
      <c r="A662" s="1" t="s">
        <v>344</v>
      </c>
      <c r="B662" s="1"/>
      <c r="C662" s="3" t="str">
        <f ca="1">IFERROR(__xludf.DUMMYFUNCTION("regexreplace(A662, ""(\s\(.*?\))"",)"),"Claude")</f>
        <v>Claude</v>
      </c>
    </row>
    <row r="663" spans="1:3" ht="15.75" customHeight="1" x14ac:dyDescent="0.2">
      <c r="A663" s="1" t="s">
        <v>344</v>
      </c>
      <c r="B663" s="1"/>
      <c r="C663" s="3" t="str">
        <f ca="1">IFERROR(__xludf.DUMMYFUNCTION("regexreplace(A663, ""(\s\(.*?\))"",)"),"Claude")</f>
        <v>Claude</v>
      </c>
    </row>
    <row r="664" spans="1:3" ht="15.75" customHeight="1" x14ac:dyDescent="0.2">
      <c r="A664" s="1" t="s">
        <v>345</v>
      </c>
      <c r="B664" s="1"/>
      <c r="C664" s="3" t="str">
        <f ca="1">IFERROR(__xludf.DUMMYFUNCTION("regexreplace(A664, ""(\s\(.*?\))"",)"),"Claude")</f>
        <v>Claude</v>
      </c>
    </row>
    <row r="665" spans="1:3" ht="15.75" customHeight="1" x14ac:dyDescent="0.2">
      <c r="A665" s="1" t="s">
        <v>345</v>
      </c>
      <c r="B665" s="1"/>
      <c r="C665" s="3" t="str">
        <f ca="1">IFERROR(__xludf.DUMMYFUNCTION("regexreplace(A665, ""(\s\(.*?\))"",)"),"Claude")</f>
        <v>Claude</v>
      </c>
    </row>
    <row r="666" spans="1:3" ht="15.75" customHeight="1" x14ac:dyDescent="0.2">
      <c r="A666" s="1" t="s">
        <v>346</v>
      </c>
      <c r="B666" s="1"/>
      <c r="C666" s="3" t="str">
        <f ca="1">IFERROR(__xludf.DUMMYFUNCTION("regexreplace(A666, ""(\s\(.*?\))"",)"),"Clawhauser")</f>
        <v>Clawhauser</v>
      </c>
    </row>
    <row r="667" spans="1:3" ht="15.75" customHeight="1" x14ac:dyDescent="0.2">
      <c r="A667" s="1" t="s">
        <v>346</v>
      </c>
      <c r="B667" s="1"/>
      <c r="C667" s="3" t="str">
        <f ca="1">IFERROR(__xludf.DUMMYFUNCTION("regexreplace(A667, ""(\s\(.*?\))"",)"),"Clawhauser")</f>
        <v>Clawhauser</v>
      </c>
    </row>
    <row r="668" spans="1:3" ht="15.75" customHeight="1" x14ac:dyDescent="0.2">
      <c r="A668" s="1" t="s">
        <v>347</v>
      </c>
      <c r="B668" s="1"/>
      <c r="C668" s="3" t="str">
        <f ca="1">IFERROR(__xludf.DUMMYFUNCTION("regexreplace(A668, ""(\s\(.*?\))"",)"),"Clay Puppington")</f>
        <v>Clay Puppington</v>
      </c>
    </row>
    <row r="669" spans="1:3" ht="15.75" customHeight="1" x14ac:dyDescent="0.2">
      <c r="A669" s="1" t="s">
        <v>347</v>
      </c>
      <c r="B669" s="1"/>
      <c r="C669" s="3" t="str">
        <f ca="1">IFERROR(__xludf.DUMMYFUNCTION("regexreplace(A669, ""(\s\(.*?\))"",)"),"Clay Puppington")</f>
        <v>Clay Puppington</v>
      </c>
    </row>
    <row r="670" spans="1:3" ht="15.75" customHeight="1" x14ac:dyDescent="0.2">
      <c r="A670" s="1" t="s">
        <v>348</v>
      </c>
      <c r="B670" s="1"/>
      <c r="C670" s="3" t="str">
        <f ca="1">IFERROR(__xludf.DUMMYFUNCTION("regexreplace(A670, ""(\s\(.*?\))"",)"),"Clayton")</f>
        <v>Clayton</v>
      </c>
    </row>
    <row r="671" spans="1:3" ht="15.75" customHeight="1" x14ac:dyDescent="0.2">
      <c r="A671" s="1" t="s">
        <v>348</v>
      </c>
      <c r="B671" s="1"/>
      <c r="C671" s="3" t="str">
        <f ca="1">IFERROR(__xludf.DUMMYFUNCTION("regexreplace(A671, ""(\s\(.*?\))"",)"),"Clayton")</f>
        <v>Clayton</v>
      </c>
    </row>
    <row r="672" spans="1:3" ht="15.75" customHeight="1" x14ac:dyDescent="0.2">
      <c r="A672" s="1" t="s">
        <v>349</v>
      </c>
      <c r="B672" s="1"/>
      <c r="C672" s="3" t="str">
        <f ca="1">IFERROR(__xludf.DUMMYFUNCTION("regexreplace(A672, ""(\s\(.*?\))"",)"),"Cleo")</f>
        <v>Cleo</v>
      </c>
    </row>
    <row r="673" spans="1:3" ht="15.75" customHeight="1" x14ac:dyDescent="0.2">
      <c r="A673" s="1" t="s">
        <v>349</v>
      </c>
      <c r="B673" s="1"/>
      <c r="C673" s="3" t="str">
        <f ca="1">IFERROR(__xludf.DUMMYFUNCTION("regexreplace(A673, ""(\s\(.*?\))"",)"),"Cleo")</f>
        <v>Cleo</v>
      </c>
    </row>
    <row r="674" spans="1:3" ht="15.75" customHeight="1" x14ac:dyDescent="0.2">
      <c r="A674" s="1" t="s">
        <v>350</v>
      </c>
      <c r="B674" s="1"/>
      <c r="C674" s="3" t="str">
        <f ca="1">IFERROR(__xludf.DUMMYFUNCTION("regexreplace(A674, ""(\s\(.*?\))"",)"),"Cleo Carter")</f>
        <v>Cleo Carter</v>
      </c>
    </row>
    <row r="675" spans="1:3" ht="15.75" customHeight="1" x14ac:dyDescent="0.2">
      <c r="A675" s="1" t="s">
        <v>350</v>
      </c>
      <c r="B675" s="1"/>
      <c r="C675" s="3" t="str">
        <f ca="1">IFERROR(__xludf.DUMMYFUNCTION("regexreplace(A675, ""(\s\(.*?\))"",)"),"Cleo Carter")</f>
        <v>Cleo Carter</v>
      </c>
    </row>
    <row r="676" spans="1:3" ht="15.75" customHeight="1" x14ac:dyDescent="0.2">
      <c r="A676" s="1" t="s">
        <v>351</v>
      </c>
      <c r="B676" s="1"/>
      <c r="C676" s="3" t="str">
        <f ca="1">IFERROR(__xludf.DUMMYFUNCTION("regexreplace(A676, ""(\s\(.*?\))"",)"),"Cleopatra")</f>
        <v>Cleopatra</v>
      </c>
    </row>
    <row r="677" spans="1:3" ht="15.75" customHeight="1" x14ac:dyDescent="0.2">
      <c r="A677" s="1" t="s">
        <v>351</v>
      </c>
      <c r="B677" s="1"/>
      <c r="C677" s="3" t="str">
        <f ca="1">IFERROR(__xludf.DUMMYFUNCTION("regexreplace(A677, ""(\s\(.*?\))"",)"),"Cleopatra")</f>
        <v>Cleopatra</v>
      </c>
    </row>
    <row r="678" spans="1:3" ht="15.75" customHeight="1" x14ac:dyDescent="0.2">
      <c r="A678" s="1" t="s">
        <v>352</v>
      </c>
      <c r="B678" s="1"/>
      <c r="C678" s="3" t="str">
        <f ca="1">IFERROR(__xludf.DUMMYFUNCTION("regexreplace(A678, ""(\s\(.*?\))"",)"),"Cleveland Brown, Jr.")</f>
        <v>Cleveland Brown, Jr.</v>
      </c>
    </row>
    <row r="679" spans="1:3" ht="15.75" customHeight="1" x14ac:dyDescent="0.2">
      <c r="A679" s="1" t="s">
        <v>352</v>
      </c>
      <c r="B679" s="1"/>
      <c r="C679" s="3" t="str">
        <f ca="1">IFERROR(__xludf.DUMMYFUNCTION("regexreplace(A679, ""(\s\(.*?\))"",)"),"Cleveland Brown, Jr.")</f>
        <v>Cleveland Brown, Jr.</v>
      </c>
    </row>
    <row r="680" spans="1:3" ht="15.75" customHeight="1" x14ac:dyDescent="0.2">
      <c r="A680" s="1" t="s">
        <v>353</v>
      </c>
      <c r="B680" s="1"/>
      <c r="C680" s="3" t="str">
        <f ca="1">IFERROR(__xludf.DUMMYFUNCTION("regexreplace(A680, ""(\s\(.*?\))"",)"),"Cliff")</f>
        <v>Cliff</v>
      </c>
    </row>
    <row r="681" spans="1:3" ht="15.75" customHeight="1" x14ac:dyDescent="0.2">
      <c r="A681" s="1" t="s">
        <v>353</v>
      </c>
      <c r="B681" s="1"/>
      <c r="C681" s="3" t="str">
        <f ca="1">IFERROR(__xludf.DUMMYFUNCTION("regexreplace(A681, ""(\s\(.*?\))"",)"),"Cliff")</f>
        <v>Cliff</v>
      </c>
    </row>
    <row r="682" spans="1:3" ht="15.75" customHeight="1" x14ac:dyDescent="0.2">
      <c r="A682" s="1" t="s">
        <v>354</v>
      </c>
      <c r="B682" s="1"/>
      <c r="C682" s="3" t="str">
        <f ca="1">IFERROR(__xludf.DUMMYFUNCTION("regexreplace(A682, ""(\s\(.*?\))"",)"),"Cliff Hanger")</f>
        <v>Cliff Hanger</v>
      </c>
    </row>
    <row r="683" spans="1:3" ht="15.75" customHeight="1" x14ac:dyDescent="0.2">
      <c r="A683" s="1" t="s">
        <v>354</v>
      </c>
      <c r="B683" s="1"/>
      <c r="C683" s="3" t="str">
        <f ca="1">IFERROR(__xludf.DUMMYFUNCTION("regexreplace(A683, ""(\s\(.*?\))"",)"),"Cliff Hanger")</f>
        <v>Cliff Hanger</v>
      </c>
    </row>
    <row r="684" spans="1:3" ht="15.75" customHeight="1" x14ac:dyDescent="0.2">
      <c r="A684" s="1" t="s">
        <v>355</v>
      </c>
      <c r="B684" s="1"/>
      <c r="C684" s="3" t="str">
        <f ca="1">IFERROR(__xludf.DUMMYFUNCTION("regexreplace(A684, ""(\s\(.*?\))"",)"),"Clifford")</f>
        <v>Clifford</v>
      </c>
    </row>
    <row r="685" spans="1:3" ht="15.75" customHeight="1" x14ac:dyDescent="0.2">
      <c r="A685" s="1" t="s">
        <v>355</v>
      </c>
      <c r="B685" s="1"/>
      <c r="C685" s="3" t="str">
        <f ca="1">IFERROR(__xludf.DUMMYFUNCTION("regexreplace(A685, ""(\s\(.*?\))"",)"),"Clifford")</f>
        <v>Clifford</v>
      </c>
    </row>
    <row r="686" spans="1:3" ht="15.75" customHeight="1" x14ac:dyDescent="0.2">
      <c r="A686" s="1" t="s">
        <v>356</v>
      </c>
      <c r="B686" s="1"/>
      <c r="C686" s="3" t="str">
        <f ca="1">IFERROR(__xludf.DUMMYFUNCTION("regexreplace(A686, ""(\s\(.*?\))"",)"),"Clipboard men")</f>
        <v>Clipboard men</v>
      </c>
    </row>
    <row r="687" spans="1:3" ht="15.75" customHeight="1" x14ac:dyDescent="0.2">
      <c r="A687" s="1" t="s">
        <v>356</v>
      </c>
      <c r="B687" s="1"/>
      <c r="C687" s="3" t="str">
        <f ca="1">IFERROR(__xludf.DUMMYFUNCTION("regexreplace(A687, ""(\s\(.*?\))"",)"),"Clipboard men")</f>
        <v>Clipboard men</v>
      </c>
    </row>
    <row r="688" spans="1:3" ht="15.75" customHeight="1" x14ac:dyDescent="0.2">
      <c r="A688" s="1" t="s">
        <v>357</v>
      </c>
      <c r="B688" s="1"/>
      <c r="C688" s="3" t="str">
        <f ca="1">IFERROR(__xludf.DUMMYFUNCTION("regexreplace(A688, ""(\s\(.*?\))"",)"),"Clockwork")</f>
        <v>Clockwork</v>
      </c>
    </row>
    <row r="689" spans="1:3" ht="15.75" customHeight="1" x14ac:dyDescent="0.2">
      <c r="A689" s="1" t="s">
        <v>357</v>
      </c>
      <c r="B689" s="1"/>
      <c r="C689" s="3" t="str">
        <f ca="1">IFERROR(__xludf.DUMMYFUNCTION("regexreplace(A689, ""(\s\(.*?\))"",)"),"Clockwork")</f>
        <v>Clockwork</v>
      </c>
    </row>
    <row r="690" spans="1:3" ht="15.75" customHeight="1" x14ac:dyDescent="0.2">
      <c r="A690" s="1" t="s">
        <v>358</v>
      </c>
      <c r="B690" s="1"/>
      <c r="C690" s="3" t="str">
        <f ca="1">IFERROR(__xludf.DUMMYFUNCTION("regexreplace(A690, ""(\s\(.*?\))"",)"),"Cloe")</f>
        <v>Cloe</v>
      </c>
    </row>
    <row r="691" spans="1:3" ht="15.75" customHeight="1" x14ac:dyDescent="0.2">
      <c r="A691" s="1" t="s">
        <v>358</v>
      </c>
      <c r="B691" s="1"/>
      <c r="C691" s="3" t="str">
        <f ca="1">IFERROR(__xludf.DUMMYFUNCTION("regexreplace(A691, ""(\s\(.*?\))"",)"),"Cloe")</f>
        <v>Cloe</v>
      </c>
    </row>
    <row r="692" spans="1:3" ht="15.75" customHeight="1" x14ac:dyDescent="0.2">
      <c r="A692" s="1" t="s">
        <v>359</v>
      </c>
      <c r="B692" s="1"/>
      <c r="C692" s="3" t="str">
        <f ca="1">IFERROR(__xludf.DUMMYFUNCTION("regexreplace(A692, ""(\s\(.*?\))"",)"),"Cloud Kicker")</f>
        <v>Cloud Kicker</v>
      </c>
    </row>
    <row r="693" spans="1:3" ht="15.75" customHeight="1" x14ac:dyDescent="0.2">
      <c r="A693" s="1" t="s">
        <v>359</v>
      </c>
      <c r="B693" s="1"/>
      <c r="C693" s="3" t="str">
        <f ca="1">IFERROR(__xludf.DUMMYFUNCTION("regexreplace(A693, ""(\s\(.*?\))"",)"),"Cloud Kicker")</f>
        <v>Cloud Kicker</v>
      </c>
    </row>
    <row r="694" spans="1:3" ht="15.75" customHeight="1" x14ac:dyDescent="0.2">
      <c r="A694" s="1" t="s">
        <v>360</v>
      </c>
      <c r="B694" s="1"/>
      <c r="C694" s="3" t="str">
        <f ca="1">IFERROR(__xludf.DUMMYFUNCTION("regexreplace(A694, ""(\s\(.*?\))"",)"),"Cousin Itt")</f>
        <v>Cousin Itt</v>
      </c>
    </row>
    <row r="695" spans="1:3" ht="15.75" customHeight="1" x14ac:dyDescent="0.2">
      <c r="A695" s="1" t="s">
        <v>360</v>
      </c>
      <c r="B695" s="1"/>
      <c r="C695" s="3" t="str">
        <f ca="1">IFERROR(__xludf.DUMMYFUNCTION("regexreplace(A695, ""(\s\(.*?\))"",)"),"Cousin Itt")</f>
        <v>Cousin Itt</v>
      </c>
    </row>
    <row r="696" spans="1:3" ht="15.75" customHeight="1" x14ac:dyDescent="0.2">
      <c r="A696" s="1" t="s">
        <v>361</v>
      </c>
      <c r="B696" s="1"/>
      <c r="C696" s="3" t="str">
        <f ca="1">IFERROR(__xludf.DUMMYFUNCTION("regexreplace(A696, ""(\s\(.*?\))"",)"),"D-Fekt")</f>
        <v>D-Fekt</v>
      </c>
    </row>
    <row r="697" spans="1:3" ht="15.75" customHeight="1" x14ac:dyDescent="0.2">
      <c r="A697" s="1" t="s">
        <v>362</v>
      </c>
      <c r="B697" s="1"/>
      <c r="C697" s="3" t="str">
        <f ca="1">IFERROR(__xludf.DUMMYFUNCTION("regexreplace(A697, ""(\s\(.*?\))"",)"),"D.W. Read")</f>
        <v>D.W. Read</v>
      </c>
    </row>
    <row r="698" spans="1:3" ht="15.75" customHeight="1" x14ac:dyDescent="0.2">
      <c r="A698" s="1" t="s">
        <v>362</v>
      </c>
      <c r="B698" s="1"/>
      <c r="C698" s="3" t="str">
        <f ca="1">IFERROR(__xludf.DUMMYFUNCTION("regexreplace(A698, ""(\s\(.*?\))"",)"),"D.W. Read")</f>
        <v>D.W. Read</v>
      </c>
    </row>
    <row r="699" spans="1:3" ht="15.75" customHeight="1" x14ac:dyDescent="0.2">
      <c r="A699" s="1" t="s">
        <v>363</v>
      </c>
      <c r="B699" s="1"/>
      <c r="C699" s="3" t="str">
        <f ca="1">IFERROR(__xludf.DUMMYFUNCTION("regexreplace(A699, ""(\s\(.*?\))"",)"),"Dactar")</f>
        <v>Dactar</v>
      </c>
    </row>
    <row r="700" spans="1:3" ht="15.75" customHeight="1" x14ac:dyDescent="0.2">
      <c r="A700" s="1" t="s">
        <v>363</v>
      </c>
      <c r="B700" s="1"/>
      <c r="C700" s="3" t="str">
        <f ca="1">IFERROR(__xludf.DUMMYFUNCTION("regexreplace(A700, ""(\s\(.*?\))"",)"),"Dactar")</f>
        <v>Dactar</v>
      </c>
    </row>
    <row r="701" spans="1:3" ht="15.75" customHeight="1" x14ac:dyDescent="0.2">
      <c r="A701" s="1" t="s">
        <v>364</v>
      </c>
      <c r="B701" s="1"/>
      <c r="C701" s="3" t="str">
        <f ca="1">IFERROR(__xludf.DUMMYFUNCTION("regexreplace(A701, ""(\s\(.*?\))"",)"),"Dad")</f>
        <v>Dad</v>
      </c>
    </row>
    <row r="702" spans="1:3" ht="15.75" customHeight="1" x14ac:dyDescent="0.2">
      <c r="A702" s="1" t="s">
        <v>364</v>
      </c>
      <c r="B702" s="1"/>
      <c r="C702" s="3" t="str">
        <f ca="1">IFERROR(__xludf.DUMMYFUNCTION("regexreplace(A702, ""(\s\(.*?\))"",)"),"Dad")</f>
        <v>Dad</v>
      </c>
    </row>
    <row r="703" spans="1:3" ht="15.75" customHeight="1" x14ac:dyDescent="0.2">
      <c r="A703" s="1" t="s">
        <v>365</v>
      </c>
      <c r="B703" s="1"/>
      <c r="C703" s="3" t="str">
        <f ca="1">IFERROR(__xludf.DUMMYFUNCTION("regexreplace(A703, ""(\s\(.*?\))"",)"),"Dad")</f>
        <v>Dad</v>
      </c>
    </row>
    <row r="704" spans="1:3" ht="15.75" customHeight="1" x14ac:dyDescent="0.2">
      <c r="A704" s="1" t="s">
        <v>365</v>
      </c>
      <c r="B704" s="1"/>
      <c r="C704" s="3" t="str">
        <f ca="1">IFERROR(__xludf.DUMMYFUNCTION("regexreplace(A704, ""(\s\(.*?\))"",)"),"Dad")</f>
        <v>Dad</v>
      </c>
    </row>
    <row r="705" spans="1:3" ht="15.75" customHeight="1" x14ac:dyDescent="0.2">
      <c r="A705" s="1" t="s">
        <v>366</v>
      </c>
      <c r="B705" s="1"/>
      <c r="C705" s="3" t="str">
        <f ca="1">IFERROR(__xludf.DUMMYFUNCTION("regexreplace(A705, ""(\s\(.*?\))"",)"),"Daemona")</f>
        <v>Daemona</v>
      </c>
    </row>
    <row r="706" spans="1:3" ht="15.75" customHeight="1" x14ac:dyDescent="0.2">
      <c r="A706" s="1" t="s">
        <v>367</v>
      </c>
      <c r="B706" s="1"/>
      <c r="C706" s="3" t="str">
        <f ca="1">IFERROR(__xludf.DUMMYFUNCTION("regexreplace(A706, ""(\s\(.*?\))"",)"),"Daffy Duck")</f>
        <v>Daffy Duck</v>
      </c>
    </row>
    <row r="707" spans="1:3" ht="15.75" customHeight="1" x14ac:dyDescent="0.2">
      <c r="A707" s="1" t="s">
        <v>367</v>
      </c>
      <c r="B707" s="1"/>
      <c r="C707" s="3" t="str">
        <f ca="1">IFERROR(__xludf.DUMMYFUNCTION("regexreplace(A707, ""(\s\(.*?\))"",)"),"Daffy Duck")</f>
        <v>Daffy Duck</v>
      </c>
    </row>
    <row r="708" spans="1:3" ht="15.75" customHeight="1" x14ac:dyDescent="0.2">
      <c r="A708" s="1" t="s">
        <v>368</v>
      </c>
      <c r="B708" s="1"/>
      <c r="C708" s="3" t="str">
        <f ca="1">IFERROR(__xludf.DUMMYFUNCTION("regexreplace(A708, ""(\s\(.*?\))"",)"),"Daisy Duck")</f>
        <v>Daisy Duck</v>
      </c>
    </row>
    <row r="709" spans="1:3" ht="15.75" customHeight="1" x14ac:dyDescent="0.2">
      <c r="A709" s="1" t="s">
        <v>368</v>
      </c>
      <c r="B709" s="1"/>
      <c r="C709" s="3" t="str">
        <f ca="1">IFERROR(__xludf.DUMMYFUNCTION("regexreplace(A709, ""(\s\(.*?\))"",)"),"Daisy Duck")</f>
        <v>Daisy Duck</v>
      </c>
    </row>
    <row r="710" spans="1:3" ht="15.75" customHeight="1" x14ac:dyDescent="0.2">
      <c r="A710" s="1" t="s">
        <v>369</v>
      </c>
      <c r="B710" s="1"/>
      <c r="C710" s="3" t="str">
        <f ca="1">IFERROR(__xludf.DUMMYFUNCTION("regexreplace(A710, ""(\s\(.*?\))"",)"),"Daizzi")</f>
        <v>Daizzi</v>
      </c>
    </row>
    <row r="711" spans="1:3" ht="15.75" customHeight="1" x14ac:dyDescent="0.2">
      <c r="A711" s="1" t="s">
        <v>369</v>
      </c>
      <c r="B711" s="1"/>
      <c r="C711" s="3" t="str">
        <f ca="1">IFERROR(__xludf.DUMMYFUNCTION("regexreplace(A711, ""(\s\(.*?\))"",)"),"Daizzi")</f>
        <v>Daizzi</v>
      </c>
    </row>
    <row r="712" spans="1:3" ht="15.75" customHeight="1" x14ac:dyDescent="0.2">
      <c r="A712" s="1" t="s">
        <v>370</v>
      </c>
      <c r="B712" s="1"/>
      <c r="C712" s="3" t="str">
        <f ca="1">IFERROR(__xludf.DUMMYFUNCTION("regexreplace(A712, ""(\s\(.*?\))"",)"),"Dakota Milton")</f>
        <v>Dakota Milton</v>
      </c>
    </row>
    <row r="713" spans="1:3" ht="15.75" customHeight="1" x14ac:dyDescent="0.2">
      <c r="A713" s="1" t="s">
        <v>370</v>
      </c>
      <c r="B713" s="1"/>
      <c r="C713" s="3" t="str">
        <f ca="1">IFERROR(__xludf.DUMMYFUNCTION("regexreplace(A713, ""(\s\(.*?\))"",)"),"Dakota Milton")</f>
        <v>Dakota Milton</v>
      </c>
    </row>
    <row r="714" spans="1:3" ht="15.75" customHeight="1" x14ac:dyDescent="0.2">
      <c r="A714" s="1" t="s">
        <v>371</v>
      </c>
      <c r="B714" s="1"/>
      <c r="C714" s="3" t="str">
        <f ca="1">IFERROR(__xludf.DUMMYFUNCTION("regexreplace(A714, ""(\s\(.*?\))"",)"),"Dalia")</f>
        <v>Dalia</v>
      </c>
    </row>
    <row r="715" spans="1:3" ht="15.75" customHeight="1" x14ac:dyDescent="0.2">
      <c r="A715" s="1" t="s">
        <v>372</v>
      </c>
      <c r="B715" s="1"/>
      <c r="C715" s="3" t="str">
        <f ca="1">IFERROR(__xludf.DUMMYFUNCTION("regexreplace(A715, ""(\s\(.*?\))"",)"),"Dalmatian")</f>
        <v>Dalmatian</v>
      </c>
    </row>
    <row r="716" spans="1:3" ht="15.75" customHeight="1" x14ac:dyDescent="0.2">
      <c r="A716" s="1" t="s">
        <v>372</v>
      </c>
      <c r="B716" s="1"/>
      <c r="C716" s="3" t="str">
        <f ca="1">IFERROR(__xludf.DUMMYFUNCTION("regexreplace(A716, ""(\s\(.*?\))"",)"),"Dalmatian")</f>
        <v>Dalmatian</v>
      </c>
    </row>
    <row r="717" spans="1:3" ht="15.75" customHeight="1" x14ac:dyDescent="0.2">
      <c r="A717" s="1" t="s">
        <v>373</v>
      </c>
      <c r="B717" s="1"/>
      <c r="C717" s="3" t="str">
        <f ca="1">IFERROR(__xludf.DUMMYFUNCTION("regexreplace(A717, ""(\s\(.*?\))"",)"),"Damien")</f>
        <v>Damien</v>
      </c>
    </row>
    <row r="718" spans="1:3" ht="15.75" customHeight="1" x14ac:dyDescent="0.2">
      <c r="A718" s="1" t="s">
        <v>373</v>
      </c>
      <c r="B718" s="1"/>
      <c r="C718" s="3" t="str">
        <f ca="1">IFERROR(__xludf.DUMMYFUNCTION("regexreplace(A718, ""(\s\(.*?\))"",)"),"Damien")</f>
        <v>Damien</v>
      </c>
    </row>
    <row r="719" spans="1:3" ht="15.75" customHeight="1" x14ac:dyDescent="0.2">
      <c r="A719" s="1" t="s">
        <v>374</v>
      </c>
      <c r="B719" s="1"/>
      <c r="C719" s="3" t="str">
        <f ca="1">IFERROR(__xludf.DUMMYFUNCTION("regexreplace(A719, ""(\s\(.*?\))"",)"),"Dana Dufresne")</f>
        <v>Dana Dufresne</v>
      </c>
    </row>
    <row r="720" spans="1:3" ht="15.75" customHeight="1" x14ac:dyDescent="0.2">
      <c r="A720" s="1" t="s">
        <v>374</v>
      </c>
      <c r="B720" s="1"/>
      <c r="C720" s="3" t="str">
        <f ca="1">IFERROR(__xludf.DUMMYFUNCTION("regexreplace(A720, ""(\s\(.*?\))"",)"),"Dana Dufresne")</f>
        <v>Dana Dufresne</v>
      </c>
    </row>
    <row r="721" spans="1:3" ht="15.75" customHeight="1" x14ac:dyDescent="0.2">
      <c r="A721" s="1" t="s">
        <v>375</v>
      </c>
      <c r="B721" s="1"/>
      <c r="C721" s="3" t="str">
        <f ca="1">IFERROR(__xludf.DUMMYFUNCTION("regexreplace(A721, ""(\s\(.*?\))"",)"),"Dana Yeosan")</f>
        <v>Dana Yeosan</v>
      </c>
    </row>
    <row r="722" spans="1:3" ht="15.75" customHeight="1" x14ac:dyDescent="0.2">
      <c r="A722" s="1" t="s">
        <v>375</v>
      </c>
      <c r="B722" s="1"/>
      <c r="C722" s="3" t="str">
        <f ca="1">IFERROR(__xludf.DUMMYFUNCTION("regexreplace(A722, ""(\s\(.*?\))"",)"),"Dana Yeosan")</f>
        <v>Dana Yeosan</v>
      </c>
    </row>
    <row r="723" spans="1:3" ht="15.75" customHeight="1" x14ac:dyDescent="0.2">
      <c r="A723" s="1" t="s">
        <v>376</v>
      </c>
      <c r="B723" s="1"/>
      <c r="C723" s="3" t="str">
        <f ca="1">IFERROR(__xludf.DUMMYFUNCTION("regexreplace(A723, ""(\s\(.*?\))"",)"),"Dandelion Family")</f>
        <v>Dandelion Family</v>
      </c>
    </row>
    <row r="724" spans="1:3" ht="15.75" customHeight="1" x14ac:dyDescent="0.2">
      <c r="A724" s="1" t="s">
        <v>377</v>
      </c>
      <c r="B724" s="1"/>
      <c r="C724" s="3" t="str">
        <f ca="1">IFERROR(__xludf.DUMMYFUNCTION("regexreplace(A724, ""(\s\(.*?\))"",)"),"Daniel")</f>
        <v>Daniel</v>
      </c>
    </row>
    <row r="725" spans="1:3" ht="15.75" customHeight="1" x14ac:dyDescent="0.2">
      <c r="A725" s="1" t="s">
        <v>378</v>
      </c>
      <c r="B725" s="1"/>
      <c r="C725" s="3" t="str">
        <f ca="1">IFERROR(__xludf.DUMMYFUNCTION("regexreplace(A725, ""(\s\(.*?\))"",)"),"Danny Dog")</f>
        <v>Danny Dog</v>
      </c>
    </row>
    <row r="726" spans="1:3" ht="15.75" customHeight="1" x14ac:dyDescent="0.2">
      <c r="A726" s="1" t="s">
        <v>378</v>
      </c>
      <c r="B726" s="1"/>
      <c r="C726" s="3" t="str">
        <f ca="1">IFERROR(__xludf.DUMMYFUNCTION("regexreplace(A726, ""(\s\(.*?\))"",)"),"Danny Dog")</f>
        <v>Danny Dog</v>
      </c>
    </row>
    <row r="727" spans="1:3" ht="15.75" customHeight="1" x14ac:dyDescent="0.2">
      <c r="A727" s="1" t="s">
        <v>379</v>
      </c>
      <c r="B727" s="1"/>
      <c r="C727" s="3" t="str">
        <f ca="1">IFERROR(__xludf.DUMMYFUNCTION("regexreplace(A727, ""(\s\(.*?\))"",)"),"Danny Fenton/Phantom")</f>
        <v>Danny Fenton/Phantom</v>
      </c>
    </row>
    <row r="728" spans="1:3" ht="15.75" customHeight="1" x14ac:dyDescent="0.2">
      <c r="A728" s="1" t="s">
        <v>379</v>
      </c>
      <c r="B728" s="1"/>
      <c r="C728" s="3" t="str">
        <f ca="1">IFERROR(__xludf.DUMMYFUNCTION("regexreplace(A728, ""(\s\(.*?\))"",)"),"Danny Fenton/Phantom")</f>
        <v>Danny Fenton/Phantom</v>
      </c>
    </row>
    <row r="729" spans="1:3" ht="15.75" customHeight="1" x14ac:dyDescent="0.2">
      <c r="A729" s="1" t="s">
        <v>380</v>
      </c>
      <c r="B729" s="1"/>
      <c r="C729" s="3" t="str">
        <f ca="1">IFERROR(__xludf.DUMMYFUNCTION("regexreplace(A729, ""(\s\(.*?\))"",)"),"Dante")</f>
        <v>Dante</v>
      </c>
    </row>
    <row r="730" spans="1:3" ht="15.75" customHeight="1" x14ac:dyDescent="0.2">
      <c r="A730" s="1" t="s">
        <v>380</v>
      </c>
      <c r="B730" s="1"/>
      <c r="C730" s="3" t="str">
        <f ca="1">IFERROR(__xludf.DUMMYFUNCTION("regexreplace(A730, ""(\s\(.*?\))"",)"),"Dante")</f>
        <v>Dante</v>
      </c>
    </row>
    <row r="731" spans="1:3" ht="15.75" customHeight="1" x14ac:dyDescent="0.2">
      <c r="A731" s="1" t="s">
        <v>381</v>
      </c>
      <c r="B731" s="1"/>
      <c r="C731" s="3" t="str">
        <f ca="1">IFERROR(__xludf.DUMMYFUNCTION("regexreplace(A731, ""(\s\(.*?\))"",)"),"Darcy Wu")</f>
        <v>Darcy Wu</v>
      </c>
    </row>
    <row r="732" spans="1:3" ht="15.75" customHeight="1" x14ac:dyDescent="0.2">
      <c r="A732" s="1" t="s">
        <v>381</v>
      </c>
      <c r="B732" s="1"/>
      <c r="C732" s="3" t="str">
        <f ca="1">IFERROR(__xludf.DUMMYFUNCTION("regexreplace(A732, ""(\s\(.*?\))"",)"),"Darcy Wu")</f>
        <v>Darcy Wu</v>
      </c>
    </row>
    <row r="733" spans="1:3" ht="15.75" customHeight="1" x14ac:dyDescent="0.2">
      <c r="A733" s="1" t="s">
        <v>382</v>
      </c>
      <c r="B733" s="1"/>
      <c r="C733" s="3" t="str">
        <f ca="1">IFERROR(__xludf.DUMMYFUNCTION("regexreplace(A733, ""(\s\(.*?\))"",)"),"Darius Deamonne")</f>
        <v>Darius Deamonne</v>
      </c>
    </row>
    <row r="734" spans="1:3" ht="15.75" customHeight="1" x14ac:dyDescent="0.2">
      <c r="A734" s="1" t="s">
        <v>382</v>
      </c>
      <c r="B734" s="1"/>
      <c r="C734" s="3" t="str">
        <f ca="1">IFERROR(__xludf.DUMMYFUNCTION("regexreplace(A734, ""(\s\(.*?\))"",)"),"Darius Deamonne")</f>
        <v>Darius Deamonne</v>
      </c>
    </row>
    <row r="735" spans="1:3" ht="15.75" customHeight="1" x14ac:dyDescent="0.2">
      <c r="A735" s="1" t="s">
        <v>383</v>
      </c>
      <c r="B735" s="1"/>
      <c r="C735" s="3" t="str">
        <f ca="1">IFERROR(__xludf.DUMMYFUNCTION("regexreplace(A735, ""(\s\(.*?\))"",)"),"Dark Oak")</f>
        <v>Dark Oak</v>
      </c>
    </row>
    <row r="736" spans="1:3" ht="15.75" customHeight="1" x14ac:dyDescent="0.2">
      <c r="A736" s="1" t="s">
        <v>383</v>
      </c>
      <c r="B736" s="1"/>
      <c r="C736" s="3" t="str">
        <f ca="1">IFERROR(__xludf.DUMMYFUNCTION("regexreplace(A736, ""(\s\(.*?\))"",)"),"Dark Oak")</f>
        <v>Dark Oak</v>
      </c>
    </row>
    <row r="737" spans="1:3" ht="15.75" customHeight="1" x14ac:dyDescent="0.2">
      <c r="A737" s="1" t="s">
        <v>384</v>
      </c>
      <c r="B737" s="1"/>
      <c r="C737" s="3" t="str">
        <f ca="1">IFERROR(__xludf.DUMMYFUNCTION("regexreplace(A737, ""(\s\(.*?\))"",)"),"Dark Yoda")</f>
        <v>Dark Yoda</v>
      </c>
    </row>
    <row r="738" spans="1:3" ht="15.75" customHeight="1" x14ac:dyDescent="0.2">
      <c r="A738" s="1" t="s">
        <v>384</v>
      </c>
      <c r="B738" s="1"/>
      <c r="C738" s="3" t="str">
        <f ca="1">IFERROR(__xludf.DUMMYFUNCTION("regexreplace(A738, ""(\s\(.*?\))"",)"),"Dark Yoda")</f>
        <v>Dark Yoda</v>
      </c>
    </row>
    <row r="739" spans="1:3" ht="15.75" customHeight="1" x14ac:dyDescent="0.2">
      <c r="A739" s="1" t="s">
        <v>385</v>
      </c>
      <c r="B739" s="1"/>
      <c r="C739" s="3" t="str">
        <f ca="1">IFERROR(__xludf.DUMMYFUNCTION("regexreplace(A739, ""(\s\(.*?\))"",)"),"Darla Sherman")</f>
        <v>Darla Sherman</v>
      </c>
    </row>
    <row r="740" spans="1:3" ht="15.75" customHeight="1" x14ac:dyDescent="0.2">
      <c r="A740" s="1" t="s">
        <v>385</v>
      </c>
      <c r="B740" s="1"/>
      <c r="C740" s="3" t="str">
        <f ca="1">IFERROR(__xludf.DUMMYFUNCTION("regexreplace(A740, ""(\s\(.*?\))"",)"),"Darla Sherman")</f>
        <v>Darla Sherman</v>
      </c>
    </row>
    <row r="741" spans="1:3" ht="15.75" customHeight="1" x14ac:dyDescent="0.2">
      <c r="A741" s="1" t="s">
        <v>386</v>
      </c>
      <c r="B741" s="1"/>
      <c r="C741" s="3" t="str">
        <f ca="1">IFERROR(__xludf.DUMMYFUNCTION("regexreplace(A741, ""(\s\(.*?\))"",)"),"Darrell Saragosa")</f>
        <v>Darrell Saragosa</v>
      </c>
    </row>
    <row r="742" spans="1:3" ht="15.75" customHeight="1" x14ac:dyDescent="0.2">
      <c r="A742" s="1" t="s">
        <v>386</v>
      </c>
      <c r="B742" s="1"/>
      <c r="C742" s="3" t="str">
        <f ca="1">IFERROR(__xludf.DUMMYFUNCTION("regexreplace(A742, ""(\s\(.*?\))"",)"),"Darrell Saragosa")</f>
        <v>Darrell Saragosa</v>
      </c>
    </row>
    <row r="743" spans="1:3" ht="15.75" customHeight="1" x14ac:dyDescent="0.2">
      <c r="A743" s="1" t="s">
        <v>387</v>
      </c>
      <c r="B743" s="1"/>
      <c r="C743" s="3" t="str">
        <f ca="1">IFERROR(__xludf.DUMMYFUNCTION("regexreplace(A743, ""(\s\(.*?\))"",)"),"Darth Bane")</f>
        <v>Darth Bane</v>
      </c>
    </row>
    <row r="744" spans="1:3" ht="15.75" customHeight="1" x14ac:dyDescent="0.2">
      <c r="A744" s="1" t="s">
        <v>387</v>
      </c>
      <c r="B744" s="1"/>
      <c r="C744" s="3" t="str">
        <f ca="1">IFERROR(__xludf.DUMMYFUNCTION("regexreplace(A744, ""(\s\(.*?\))"",)"),"Darth Bane")</f>
        <v>Darth Bane</v>
      </c>
    </row>
    <row r="745" spans="1:3" ht="15.75" customHeight="1" x14ac:dyDescent="0.2">
      <c r="A745" s="1" t="s">
        <v>388</v>
      </c>
      <c r="B745" s="1"/>
      <c r="C745" s="3" t="str">
        <f ca="1">IFERROR(__xludf.DUMMYFUNCTION("regexreplace(A745, ""(\s\(.*?\))"",)"),"Darth Sidious")</f>
        <v>Darth Sidious</v>
      </c>
    </row>
    <row r="746" spans="1:3" ht="15.75" customHeight="1" x14ac:dyDescent="0.2">
      <c r="A746" s="1" t="s">
        <v>388</v>
      </c>
      <c r="B746" s="1"/>
      <c r="C746" s="3" t="str">
        <f ca="1">IFERROR(__xludf.DUMMYFUNCTION("regexreplace(A746, ""(\s\(.*?\))"",)"),"Darth Sidious")</f>
        <v>Darth Sidious</v>
      </c>
    </row>
    <row r="747" spans="1:3" ht="15.75" customHeight="1" x14ac:dyDescent="0.2">
      <c r="A747" s="1" t="s">
        <v>389</v>
      </c>
      <c r="B747" s="1"/>
      <c r="C747" s="3" t="str">
        <f ca="1">IFERROR(__xludf.DUMMYFUNCTION("regexreplace(A747, ""(\s\(.*?\))"",)"),"Darth Vader")</f>
        <v>Darth Vader</v>
      </c>
    </row>
    <row r="748" spans="1:3" ht="15.75" customHeight="1" x14ac:dyDescent="0.2">
      <c r="A748" s="1" t="s">
        <v>389</v>
      </c>
      <c r="B748" s="1"/>
      <c r="C748" s="3" t="str">
        <f ca="1">IFERROR(__xludf.DUMMYFUNCTION("regexreplace(A748, ""(\s\(.*?\))"",)"),"Darth Vader")</f>
        <v>Darth Vader</v>
      </c>
    </row>
    <row r="749" spans="1:3" ht="15.75" customHeight="1" x14ac:dyDescent="0.2">
      <c r="A749" s="1" t="s">
        <v>390</v>
      </c>
      <c r="B749" s="1"/>
      <c r="C749" s="3" t="str">
        <f ca="1">IFERROR(__xludf.DUMMYFUNCTION("regexreplace(A749, ""(\s\(.*?\))"",)"),"Darwin Watterson")</f>
        <v>Darwin Watterson</v>
      </c>
    </row>
    <row r="750" spans="1:3" ht="15.75" customHeight="1" x14ac:dyDescent="0.2">
      <c r="A750" s="1" t="s">
        <v>390</v>
      </c>
      <c r="B750" s="1"/>
      <c r="C750" s="3" t="str">
        <f ca="1">IFERROR(__xludf.DUMMYFUNCTION("regexreplace(A750, ""(\s\(.*?\))"",)"),"Darwin Watterson")</f>
        <v>Darwin Watterson</v>
      </c>
    </row>
    <row r="751" spans="1:3" ht="15.75" customHeight="1" x14ac:dyDescent="0.2">
      <c r="A751" s="1" t="s">
        <v>391</v>
      </c>
      <c r="B751" s="1"/>
      <c r="C751" s="3" t="str">
        <f ca="1">IFERROR(__xludf.DUMMYFUNCTION("regexreplace(A751, ""(\s\(.*?\))"",)"),"Dashiel")</f>
        <v>Dashiel</v>
      </c>
    </row>
    <row r="752" spans="1:3" ht="15.75" customHeight="1" x14ac:dyDescent="0.2">
      <c r="A752" s="1" t="s">
        <v>391</v>
      </c>
      <c r="B752" s="1"/>
      <c r="C752" s="3" t="str">
        <f ca="1">IFERROR(__xludf.DUMMYFUNCTION("regexreplace(A752, ""(\s\(.*?\))"",)"),"Dashiel")</f>
        <v>Dashiel</v>
      </c>
    </row>
    <row r="753" spans="1:3" ht="15.75" customHeight="1" x14ac:dyDescent="0.2">
      <c r="A753" s="1" t="s">
        <v>392</v>
      </c>
      <c r="B753" s="1"/>
      <c r="C753" s="3" t="str">
        <f ca="1">IFERROR(__xludf.DUMMYFUNCTION("regexreplace(A753, ""(\s\(.*?\))"",)"),"Dave")</f>
        <v>Dave</v>
      </c>
    </row>
    <row r="754" spans="1:3" ht="15.75" customHeight="1" x14ac:dyDescent="0.2">
      <c r="A754" s="1" t="s">
        <v>392</v>
      </c>
      <c r="B754" s="1"/>
      <c r="C754" s="3" t="str">
        <f ca="1">IFERROR(__xludf.DUMMYFUNCTION("regexreplace(A754, ""(\s\(.*?\))"",)"),"Dave")</f>
        <v>Dave</v>
      </c>
    </row>
    <row r="755" spans="1:3" ht="15.75" customHeight="1" x14ac:dyDescent="0.2">
      <c r="A755" s="1" t="s">
        <v>393</v>
      </c>
      <c r="B755" s="1"/>
      <c r="C755" s="3" t="str">
        <f ca="1">IFERROR(__xludf.DUMMYFUNCTION("regexreplace(A755, ""(\s\(.*?\))"",)"),"Dave")</f>
        <v>Dave</v>
      </c>
    </row>
    <row r="756" spans="1:3" ht="15.75" customHeight="1" x14ac:dyDescent="0.2">
      <c r="A756" s="1" t="s">
        <v>393</v>
      </c>
      <c r="B756" s="1"/>
      <c r="C756" s="3" t="str">
        <f ca="1">IFERROR(__xludf.DUMMYFUNCTION("regexreplace(A756, ""(\s\(.*?\))"",)"),"Dave")</f>
        <v>Dave</v>
      </c>
    </row>
    <row r="757" spans="1:3" ht="15.75" customHeight="1" x14ac:dyDescent="0.2">
      <c r="A757" s="1" t="s">
        <v>394</v>
      </c>
      <c r="B757" s="1"/>
      <c r="C757" s="3" t="str">
        <f ca="1">IFERROR(__xludf.DUMMYFUNCTION("regexreplace(A757, ""(\s\(.*?\))"",)"),"David Read")</f>
        <v>David Read</v>
      </c>
    </row>
    <row r="758" spans="1:3" ht="15.75" customHeight="1" x14ac:dyDescent="0.2">
      <c r="A758" s="1" t="s">
        <v>394</v>
      </c>
      <c r="B758" s="1"/>
      <c r="C758" s="3" t="str">
        <f ca="1">IFERROR(__xludf.DUMMYFUNCTION("regexreplace(A758, ""(\s\(.*?\))"",)"),"David Read")</f>
        <v>David Read</v>
      </c>
    </row>
    <row r="759" spans="1:3" ht="15.75" customHeight="1" x14ac:dyDescent="0.2">
      <c r="A759" s="1" t="s">
        <v>395</v>
      </c>
      <c r="B759" s="1"/>
      <c r="C759" s="3" t="str">
        <f ca="1">IFERROR(__xludf.DUMMYFUNCTION("regexreplace(A759, ""(\s\(.*?\))"",)"),"Dawn")</f>
        <v>Dawn</v>
      </c>
    </row>
    <row r="760" spans="1:3" ht="15.75" customHeight="1" x14ac:dyDescent="0.2">
      <c r="A760" s="1" t="s">
        <v>395</v>
      </c>
      <c r="B760" s="1"/>
      <c r="C760" s="3" t="str">
        <f ca="1">IFERROR(__xludf.DUMMYFUNCTION("regexreplace(A760, ""(\s\(.*?\))"",)"),"Dawn")</f>
        <v>Dawn</v>
      </c>
    </row>
    <row r="761" spans="1:3" ht="15.75" customHeight="1" x14ac:dyDescent="0.2">
      <c r="A761" s="1" t="s">
        <v>396</v>
      </c>
      <c r="B761" s="1"/>
      <c r="C761" s="3" t="str">
        <f ca="1">IFERROR(__xludf.DUMMYFUNCTION("regexreplace(A761, ""(\s\(.*?\))"",)"),"Dear Daniel")</f>
        <v>Dear Daniel</v>
      </c>
    </row>
    <row r="762" spans="1:3" ht="15.75" customHeight="1" x14ac:dyDescent="0.2">
      <c r="A762" s="1" t="s">
        <v>396</v>
      </c>
      <c r="B762" s="1"/>
      <c r="C762" s="3" t="str">
        <f ca="1">IFERROR(__xludf.DUMMYFUNCTION("regexreplace(A762, ""(\s\(.*?\))"",)"),"Dear Daniel")</f>
        <v>Dear Daniel</v>
      </c>
    </row>
    <row r="763" spans="1:3" ht="15.75" customHeight="1" x14ac:dyDescent="0.2">
      <c r="A763" s="1" t="s">
        <v>397</v>
      </c>
      <c r="B763" s="1"/>
      <c r="C763" s="3" t="str">
        <f ca="1">IFERROR(__xludf.DUMMYFUNCTION("regexreplace(A763, ""(\s\(.*?\))"",)"),"Death Bear")</f>
        <v>Death Bear</v>
      </c>
    </row>
    <row r="764" spans="1:3" ht="15.75" customHeight="1" x14ac:dyDescent="0.2">
      <c r="A764" s="1" t="s">
        <v>397</v>
      </c>
      <c r="B764" s="1"/>
      <c r="C764" s="3" t="str">
        <f ca="1">IFERROR(__xludf.DUMMYFUNCTION("regexreplace(A764, ""(\s\(.*?\))"",)"),"Death Bear")</f>
        <v>Death Bear</v>
      </c>
    </row>
    <row r="765" spans="1:3" ht="15.75" customHeight="1" x14ac:dyDescent="0.2">
      <c r="A765" s="1" t="s">
        <v>398</v>
      </c>
      <c r="B765" s="1"/>
      <c r="C765" s="3" t="str">
        <f ca="1">IFERROR(__xludf.DUMMYFUNCTION("regexreplace(A765, ""(\s\(.*?\))"",)"),"Death Troopers")</f>
        <v>Death Troopers</v>
      </c>
    </row>
    <row r="766" spans="1:3" ht="15.75" customHeight="1" x14ac:dyDescent="0.2">
      <c r="A766" s="1" t="s">
        <v>398</v>
      </c>
      <c r="B766" s="1"/>
      <c r="C766" s="3" t="str">
        <f ca="1">IFERROR(__xludf.DUMMYFUNCTION("regexreplace(A766, ""(\s\(.*?\))"",)"),"Death Troopers")</f>
        <v>Death Troopers</v>
      </c>
    </row>
    <row r="767" spans="1:3" ht="15.75" customHeight="1" x14ac:dyDescent="0.2">
      <c r="A767" s="1" t="s">
        <v>399</v>
      </c>
      <c r="B767" s="1"/>
      <c r="C767" s="3" t="str">
        <f ca="1">IFERROR(__xludf.DUMMYFUNCTION("regexreplace(A767, ""(\s\(.*?\))"",)"),"Dee")</f>
        <v>Dee</v>
      </c>
    </row>
    <row r="768" spans="1:3" ht="15.75" customHeight="1" x14ac:dyDescent="0.2">
      <c r="A768" s="1" t="s">
        <v>399</v>
      </c>
      <c r="B768" s="1"/>
      <c r="C768" s="3" t="str">
        <f ca="1">IFERROR(__xludf.DUMMYFUNCTION("regexreplace(A768, ""(\s\(.*?\))"",)"),"Dee")</f>
        <v>Dee</v>
      </c>
    </row>
    <row r="769" spans="1:3" ht="15.75" customHeight="1" x14ac:dyDescent="0.2">
      <c r="A769" s="1" t="s">
        <v>400</v>
      </c>
      <c r="B769" s="1"/>
      <c r="C769" s="3" t="str">
        <f ca="1">IFERROR(__xludf.DUMMYFUNCTION("regexreplace(A769, ""(\s\(.*?\))"",)"),"Dee Dee")</f>
        <v>Dee Dee</v>
      </c>
    </row>
    <row r="770" spans="1:3" ht="15.75" customHeight="1" x14ac:dyDescent="0.2">
      <c r="A770" s="1" t="s">
        <v>400</v>
      </c>
      <c r="B770" s="1"/>
      <c r="C770" s="3" t="str">
        <f ca="1">IFERROR(__xludf.DUMMYFUNCTION("regexreplace(A770, ""(\s\(.*?\))"",)"),"Dee Dee")</f>
        <v>Dee Dee</v>
      </c>
    </row>
    <row r="771" spans="1:3" ht="15.75" customHeight="1" x14ac:dyDescent="0.2">
      <c r="A771" s="1" t="s">
        <v>401</v>
      </c>
      <c r="B771" s="1"/>
      <c r="C771" s="3" t="str">
        <f ca="1">IFERROR(__xludf.DUMMYFUNCTION("regexreplace(A771, ""(\s\(.*?\))"",)"),"Dee Dee Schwitzerson")</f>
        <v>Dee Dee Schwitzerson</v>
      </c>
    </row>
    <row r="772" spans="1:3" ht="15.75" customHeight="1" x14ac:dyDescent="0.2">
      <c r="A772" s="1" t="s">
        <v>401</v>
      </c>
      <c r="B772" s="1"/>
      <c r="C772" s="3" t="str">
        <f ca="1">IFERROR(__xludf.DUMMYFUNCTION("regexreplace(A772, ""(\s\(.*?\))"",)"),"Dee Dee Schwitzerson")</f>
        <v>Dee Dee Schwitzerson</v>
      </c>
    </row>
    <row r="773" spans="1:3" ht="15.75" customHeight="1" x14ac:dyDescent="0.2">
      <c r="A773" s="1" t="s">
        <v>402</v>
      </c>
      <c r="B773" s="1"/>
      <c r="C773" s="3" t="str">
        <f ca="1">IFERROR(__xludf.DUMMYFUNCTION("regexreplace(A773, ""(\s\(.*?\))"",)"),"Deja Vus")</f>
        <v>Deja Vus</v>
      </c>
    </row>
    <row r="774" spans="1:3" ht="15.75" customHeight="1" x14ac:dyDescent="0.2">
      <c r="A774" s="1" t="s">
        <v>402</v>
      </c>
      <c r="B774" s="1"/>
      <c r="C774" s="3" t="str">
        <f ca="1">IFERROR(__xludf.DUMMYFUNCTION("regexreplace(A774, ""(\s\(.*?\))"",)"),"Deja Vus")</f>
        <v>Deja Vus</v>
      </c>
    </row>
    <row r="775" spans="1:3" ht="15.75" customHeight="1" x14ac:dyDescent="0.2">
      <c r="A775" s="1" t="s">
        <v>403</v>
      </c>
      <c r="B775" s="1"/>
      <c r="C775" s="3" t="str">
        <f ca="1">IFERROR(__xludf.DUMMYFUNCTION("regexreplace(A775, ""(\s\(.*?\))"",)"),"Delightful Children From Down The Lane")</f>
        <v>Delightful Children From Down The Lane</v>
      </c>
    </row>
    <row r="776" spans="1:3" ht="15.75" customHeight="1" x14ac:dyDescent="0.2">
      <c r="A776" s="1" t="s">
        <v>403</v>
      </c>
      <c r="B776" s="1"/>
      <c r="C776" s="3" t="str">
        <f ca="1">IFERROR(__xludf.DUMMYFUNCTION("regexreplace(A776, ""(\s\(.*?\))"",)"),"Delightful Children From Down The Lane")</f>
        <v>Delightful Children From Down The Lane</v>
      </c>
    </row>
    <row r="777" spans="1:3" ht="15.75" customHeight="1" x14ac:dyDescent="0.2">
      <c r="A777" s="1" t="s">
        <v>404</v>
      </c>
      <c r="B777" s="1"/>
      <c r="C777" s="3" t="str">
        <f ca="1">IFERROR(__xludf.DUMMYFUNCTION("regexreplace(A777, ""(\s\(.*?\))"",)"),"Delilah")</f>
        <v>Delilah</v>
      </c>
    </row>
    <row r="778" spans="1:3" ht="15.75" customHeight="1" x14ac:dyDescent="0.2">
      <c r="A778" s="1" t="s">
        <v>404</v>
      </c>
      <c r="B778" s="1"/>
      <c r="C778" s="3" t="str">
        <f ca="1">IFERROR(__xludf.DUMMYFUNCTION("regexreplace(A778, ""(\s\(.*?\))"",)"),"Delilah")</f>
        <v>Delilah</v>
      </c>
    </row>
    <row r="779" spans="1:3" ht="15.75" customHeight="1" x14ac:dyDescent="0.2">
      <c r="A779" s="1" t="s">
        <v>405</v>
      </c>
      <c r="B779" s="1"/>
      <c r="C779" s="3" t="str">
        <f ca="1">IFERROR(__xludf.DUMMYFUNCTION("regexreplace(A779, ""(\s\(.*?\))"",)"),"Delilah")</f>
        <v>Delilah</v>
      </c>
    </row>
    <row r="780" spans="1:3" ht="15.75" customHeight="1" x14ac:dyDescent="0.2">
      <c r="A780" s="1" t="s">
        <v>406</v>
      </c>
      <c r="B780" s="1"/>
      <c r="C780" s="3" t="str">
        <f ca="1">IFERROR(__xludf.DUMMYFUNCTION("regexreplace(A780, ""(\s\(.*?\))"",)"),"Delinquent Road Hazards")</f>
        <v>Delinquent Road Hazards</v>
      </c>
    </row>
    <row r="781" spans="1:3" ht="15.75" customHeight="1" x14ac:dyDescent="0.2">
      <c r="A781" s="1" t="s">
        <v>406</v>
      </c>
      <c r="B781" s="1"/>
      <c r="C781" s="3" t="str">
        <f ca="1">IFERROR(__xludf.DUMMYFUNCTION("regexreplace(A781, ""(\s\(.*?\))"",)"),"Delinquent Road Hazards")</f>
        <v>Delinquent Road Hazards</v>
      </c>
    </row>
    <row r="782" spans="1:3" ht="15.75" customHeight="1" x14ac:dyDescent="0.2">
      <c r="A782" s="1" t="s">
        <v>407</v>
      </c>
      <c r="B782" s="1"/>
      <c r="C782" s="3" t="str">
        <f ca="1">IFERROR(__xludf.DUMMYFUNCTION("regexreplace(A782, ""(\s\(.*?\))"",)"),"Demencia")</f>
        <v>Demencia</v>
      </c>
    </row>
    <row r="783" spans="1:3" ht="15.75" customHeight="1" x14ac:dyDescent="0.2">
      <c r="A783" s="1" t="s">
        <v>407</v>
      </c>
      <c r="B783" s="1"/>
      <c r="C783" s="3" t="str">
        <f ca="1">IFERROR(__xludf.DUMMYFUNCTION("regexreplace(A783, ""(\s\(.*?\))"",)"),"Demencia")</f>
        <v>Demencia</v>
      </c>
    </row>
    <row r="784" spans="1:3" ht="15.75" customHeight="1" x14ac:dyDescent="0.2">
      <c r="A784" s="1" t="s">
        <v>408</v>
      </c>
      <c r="B784" s="1"/>
      <c r="C784" s="3" t="str">
        <f ca="1">IFERROR(__xludf.DUMMYFUNCTION("regexreplace(A784, ""(\s\(.*?\))"",)"),"Demon")</f>
        <v>Demon</v>
      </c>
    </row>
    <row r="785" spans="1:3" ht="15.75" customHeight="1" x14ac:dyDescent="0.2">
      <c r="A785" s="1" t="s">
        <v>408</v>
      </c>
      <c r="B785" s="1"/>
      <c r="C785" s="3" t="str">
        <f ca="1">IFERROR(__xludf.DUMMYFUNCTION("regexreplace(A785, ""(\s\(.*?\))"",)"),"Demon")</f>
        <v>Demon</v>
      </c>
    </row>
    <row r="786" spans="1:3" ht="15.75" customHeight="1" x14ac:dyDescent="0.2">
      <c r="A786" s="1" t="s">
        <v>409</v>
      </c>
      <c r="B786" s="1"/>
      <c r="C786" s="3" t="str">
        <f ca="1">IFERROR(__xludf.DUMMYFUNCTION("regexreplace(A786, ""(\s\(.*?\))"",)"),"Denahi")</f>
        <v>Denahi</v>
      </c>
    </row>
    <row r="787" spans="1:3" ht="15.75" customHeight="1" x14ac:dyDescent="0.2">
      <c r="A787" s="1" t="s">
        <v>409</v>
      </c>
      <c r="B787" s="1"/>
      <c r="C787" s="3" t="str">
        <f ca="1">IFERROR(__xludf.DUMMYFUNCTION("regexreplace(A787, ""(\s\(.*?\))"",)"),"Denahi")</f>
        <v>Denahi</v>
      </c>
    </row>
    <row r="788" spans="1:3" ht="15.75" customHeight="1" x14ac:dyDescent="0.2">
      <c r="A788" s="1" t="s">
        <v>410</v>
      </c>
      <c r="B788" s="1"/>
      <c r="C788" s="3" t="str">
        <f ca="1">IFERROR(__xludf.DUMMYFUNCTION("regexreplace(A788, ""(\s\(.*?\))"",)"),"Dengar")</f>
        <v>Dengar</v>
      </c>
    </row>
    <row r="789" spans="1:3" ht="15.75" customHeight="1" x14ac:dyDescent="0.2">
      <c r="A789" s="1" t="s">
        <v>410</v>
      </c>
      <c r="B789" s="1"/>
      <c r="C789" s="3" t="str">
        <f ca="1">IFERROR(__xludf.DUMMYFUNCTION("regexreplace(A789, ""(\s\(.*?\))"",)"),"Dengar")</f>
        <v>Dengar</v>
      </c>
    </row>
    <row r="790" spans="1:3" ht="15.75" customHeight="1" x14ac:dyDescent="0.2">
      <c r="A790" s="1" t="s">
        <v>411</v>
      </c>
      <c r="B790" s="1"/>
      <c r="C790" s="3" t="str">
        <f ca="1">IFERROR(__xludf.DUMMYFUNCTION("regexreplace(A790, ""(\s\(.*?\))"",)"),"Dennis Smith")</f>
        <v>Dennis Smith</v>
      </c>
    </row>
    <row r="791" spans="1:3" ht="15.75" customHeight="1" x14ac:dyDescent="0.2">
      <c r="A791" s="1" t="s">
        <v>411</v>
      </c>
      <c r="B791" s="1"/>
      <c r="C791" s="3" t="str">
        <f ca="1">IFERROR(__xludf.DUMMYFUNCTION("regexreplace(A791, ""(\s\(.*?\))"",)"),"Dennis Smith")</f>
        <v>Dennis Smith</v>
      </c>
    </row>
    <row r="792" spans="1:3" ht="15.75" customHeight="1" x14ac:dyDescent="0.2">
      <c r="A792" s="1" t="s">
        <v>412</v>
      </c>
      <c r="B792" s="1"/>
      <c r="C792" s="3" t="str">
        <f ca="1">IFERROR(__xludf.DUMMYFUNCTION("regexreplace(A792, ""(\s\(.*?\))"",)"),"Dennis the Menace")</f>
        <v>Dennis the Menace</v>
      </c>
    </row>
    <row r="793" spans="1:3" ht="15.75" customHeight="1" x14ac:dyDescent="0.2">
      <c r="A793" s="1" t="s">
        <v>412</v>
      </c>
      <c r="B793" s="1"/>
      <c r="C793" s="3" t="str">
        <f ca="1">IFERROR(__xludf.DUMMYFUNCTION("regexreplace(A793, ""(\s\(.*?\))"",)"),"Dennis the Menace")</f>
        <v>Dennis the Menace</v>
      </c>
    </row>
    <row r="794" spans="1:3" ht="15.75" customHeight="1" x14ac:dyDescent="0.2">
      <c r="A794" s="1" t="s">
        <v>413</v>
      </c>
      <c r="B794" s="1"/>
      <c r="C794" s="3" t="str">
        <f ca="1">IFERROR(__xludf.DUMMYFUNCTION("regexreplace(A794, ""(\s\(.*?\))"",)"),"Dentist")</f>
        <v>Dentist</v>
      </c>
    </row>
    <row r="795" spans="1:3" ht="15.75" customHeight="1" x14ac:dyDescent="0.2">
      <c r="A795" s="1" t="s">
        <v>413</v>
      </c>
      <c r="B795" s="1"/>
      <c r="C795" s="3" t="str">
        <f ca="1">IFERROR(__xludf.DUMMYFUNCTION("regexreplace(A795, ""(\s\(.*?\))"",)"),"Dentist")</f>
        <v>Dentist</v>
      </c>
    </row>
    <row r="796" spans="1:3" ht="15.75" customHeight="1" x14ac:dyDescent="0.2">
      <c r="A796" s="1" t="s">
        <v>414</v>
      </c>
      <c r="B796" s="1"/>
      <c r="C796" s="3" t="str">
        <f ca="1">IFERROR(__xludf.DUMMYFUNCTION("regexreplace(A796, ""(\s\(.*?\))"",)"),"Dentist")</f>
        <v>Dentist</v>
      </c>
    </row>
    <row r="797" spans="1:3" ht="15.75" customHeight="1" x14ac:dyDescent="0.2">
      <c r="A797" s="1" t="s">
        <v>415</v>
      </c>
      <c r="B797" s="1"/>
      <c r="C797" s="3" t="str">
        <f ca="1">IFERROR(__xludf.DUMMYFUNCTION("regexreplace(A797, ""(\s\(.*?\))"",)"),"Dentist")</f>
        <v>Dentist</v>
      </c>
    </row>
    <row r="798" spans="1:3" ht="15.75" customHeight="1" x14ac:dyDescent="0.2">
      <c r="A798" s="1" t="s">
        <v>416</v>
      </c>
      <c r="B798" s="1"/>
      <c r="C798" s="3" t="str">
        <f ca="1">IFERROR(__xludf.DUMMYFUNCTION("regexreplace(A798, ""(\s\(.*?\))"",)"),"Denzel Jackson")</f>
        <v>Denzel Jackson</v>
      </c>
    </row>
    <row r="799" spans="1:3" ht="15.75" customHeight="1" x14ac:dyDescent="0.2">
      <c r="A799" s="1" t="s">
        <v>416</v>
      </c>
      <c r="B799" s="1"/>
      <c r="C799" s="3" t="str">
        <f ca="1">IFERROR(__xludf.DUMMYFUNCTION("regexreplace(A799, ""(\s\(.*?\))"",)"),"Denzel Jackson")</f>
        <v>Denzel Jackson</v>
      </c>
    </row>
    <row r="800" spans="1:3" ht="15.75" customHeight="1" x14ac:dyDescent="0.2">
      <c r="A800" s="1" t="s">
        <v>417</v>
      </c>
      <c r="B800" s="1"/>
      <c r="C800" s="3" t="str">
        <f ca="1">IFERROR(__xludf.DUMMYFUNCTION("regexreplace(A800, ""(\s\(.*?\))"",)"),"Deputy Doodle Doo")</f>
        <v>Deputy Doodle Doo</v>
      </c>
    </row>
    <row r="801" spans="1:3" ht="15.75" customHeight="1" x14ac:dyDescent="0.2">
      <c r="A801" s="1" t="s">
        <v>417</v>
      </c>
      <c r="B801" s="1"/>
      <c r="C801" s="3" t="str">
        <f ca="1">IFERROR(__xludf.DUMMYFUNCTION("regexreplace(A801, ""(\s\(.*?\))"",)"),"Deputy Doodle Doo")</f>
        <v>Deputy Doodle Doo</v>
      </c>
    </row>
    <row r="802" spans="1:3" ht="15.75" customHeight="1" x14ac:dyDescent="0.2">
      <c r="A802" s="1" t="s">
        <v>418</v>
      </c>
      <c r="B802" s="1"/>
      <c r="C802" s="3" t="str">
        <f ca="1">IFERROR(__xludf.DUMMYFUNCTION("regexreplace(A802, ""(\s\(.*?\))"",)"),"Deputy Hazard")</f>
        <v>Deputy Hazard</v>
      </c>
    </row>
    <row r="803" spans="1:3" ht="15.75" customHeight="1" x14ac:dyDescent="0.2">
      <c r="A803" s="1" t="s">
        <v>418</v>
      </c>
      <c r="B803" s="1"/>
      <c r="C803" s="3" t="str">
        <f ca="1">IFERROR(__xludf.DUMMYFUNCTION("regexreplace(A803, ""(\s\(.*?\))"",)"),"Deputy Hazard")</f>
        <v>Deputy Hazard</v>
      </c>
    </row>
    <row r="804" spans="1:3" ht="15.75" customHeight="1" x14ac:dyDescent="0.2">
      <c r="A804" s="1" t="s">
        <v>419</v>
      </c>
      <c r="B804" s="1"/>
      <c r="C804" s="3" t="str">
        <f ca="1">IFERROR(__xludf.DUMMYFUNCTION("regexreplace(A804, ""(\s\(.*?\))"",)"),"Derek Generic")</f>
        <v>Derek Generic</v>
      </c>
    </row>
    <row r="805" spans="1:3" ht="15.75" customHeight="1" x14ac:dyDescent="0.2">
      <c r="A805" s="1" t="s">
        <v>420</v>
      </c>
      <c r="B805" s="1"/>
      <c r="C805" s="3" t="str">
        <f ca="1">IFERROR(__xludf.DUMMYFUNCTION("regexreplace(A805, ""(\s\(.*?\))"",)"),"Dewey Duck")</f>
        <v>Dewey Duck</v>
      </c>
    </row>
    <row r="806" spans="1:3" ht="15.75" customHeight="1" x14ac:dyDescent="0.2">
      <c r="A806" s="1" t="s">
        <v>420</v>
      </c>
      <c r="B806" s="1"/>
      <c r="C806" s="3" t="str">
        <f ca="1">IFERROR(__xludf.DUMMYFUNCTION("regexreplace(A806, ""(\s\(.*?\))"",)"),"Dewey Duck")</f>
        <v>Dewey Duck</v>
      </c>
    </row>
    <row r="807" spans="1:3" ht="15.75" customHeight="1" x14ac:dyDescent="0.2">
      <c r="A807" s="1" t="s">
        <v>421</v>
      </c>
      <c r="B807" s="1"/>
      <c r="C807" s="3" t="str">
        <f ca="1">IFERROR(__xludf.DUMMYFUNCTION("regexreplace(A807, ""(\s\(.*?\))"",)"),"Dex")</f>
        <v>Dex</v>
      </c>
    </row>
    <row r="808" spans="1:3" ht="15.75" customHeight="1" x14ac:dyDescent="0.2">
      <c r="A808" s="1" t="s">
        <v>421</v>
      </c>
      <c r="B808" s="1"/>
      <c r="C808" s="3" t="str">
        <f ca="1">IFERROR(__xludf.DUMMYFUNCTION("regexreplace(A808, ""(\s\(.*?\))"",)"),"Dex")</f>
        <v>Dex</v>
      </c>
    </row>
    <row r="809" spans="1:3" ht="15.75" customHeight="1" x14ac:dyDescent="0.2">
      <c r="A809" s="1" t="s">
        <v>422</v>
      </c>
      <c r="B809" s="1"/>
      <c r="C809" s="3" t="str">
        <f ca="1">IFERROR(__xludf.DUMMYFUNCTION("regexreplace(A809, ""(\s\(.*?\))"",)"),"Dexter")</f>
        <v>Dexter</v>
      </c>
    </row>
    <row r="810" spans="1:3" ht="15.75" customHeight="1" x14ac:dyDescent="0.2">
      <c r="A810" s="1" t="s">
        <v>422</v>
      </c>
      <c r="B810" s="1"/>
      <c r="C810" s="3" t="str">
        <f ca="1">IFERROR(__xludf.DUMMYFUNCTION("regexreplace(A810, ""(\s\(.*?\))"",)"),"Dexter")</f>
        <v>Dexter</v>
      </c>
    </row>
    <row r="811" spans="1:3" ht="15.75" customHeight="1" x14ac:dyDescent="0.2">
      <c r="A811" s="1" t="s">
        <v>423</v>
      </c>
      <c r="B811" s="1"/>
      <c r="C811" s="3" t="str">
        <f ca="1">IFERROR(__xludf.DUMMYFUNCTION("regexreplace(A811, ""(\s\(.*?\))"",)"),"Dexter's Dad")</f>
        <v>Dexter's Dad</v>
      </c>
    </row>
    <row r="812" spans="1:3" ht="15.75" customHeight="1" x14ac:dyDescent="0.2">
      <c r="A812" s="1" t="s">
        <v>423</v>
      </c>
      <c r="B812" s="1"/>
      <c r="C812" s="3" t="str">
        <f ca="1">IFERROR(__xludf.DUMMYFUNCTION("regexreplace(A812, ""(\s\(.*?\))"",)"),"Dexter's Dad")</f>
        <v>Dexter's Dad</v>
      </c>
    </row>
    <row r="813" spans="1:3" ht="15.75" customHeight="1" x14ac:dyDescent="0.2">
      <c r="A813" s="1" t="s">
        <v>424</v>
      </c>
      <c r="B813" s="1"/>
      <c r="C813" s="3" t="str">
        <f ca="1">IFERROR(__xludf.DUMMYFUNCTION("regexreplace(A813, ""(\s\(.*?\))"",)"),"Dexter's Mom")</f>
        <v>Dexter's Mom</v>
      </c>
    </row>
    <row r="814" spans="1:3" ht="15.75" customHeight="1" x14ac:dyDescent="0.2">
      <c r="A814" s="1" t="s">
        <v>424</v>
      </c>
      <c r="B814" s="1"/>
      <c r="C814" s="3" t="str">
        <f ca="1">IFERROR(__xludf.DUMMYFUNCTION("regexreplace(A814, ""(\s\(.*?\))"",)"),"Dexter's Mom")</f>
        <v>Dexter's Mom</v>
      </c>
    </row>
    <row r="815" spans="1:3" ht="15.75" customHeight="1" x14ac:dyDescent="0.2">
      <c r="A815" s="1" t="s">
        <v>425</v>
      </c>
      <c r="B815" s="1"/>
      <c r="C815" s="3" t="str">
        <f ca="1">IFERROR(__xludf.DUMMYFUNCTION("regexreplace(A815, ""(\s\(.*?\))"",)"),"Dia")</f>
        <v>Dia</v>
      </c>
    </row>
    <row r="816" spans="1:3" ht="15.75" customHeight="1" x14ac:dyDescent="0.2">
      <c r="A816" s="1" t="s">
        <v>425</v>
      </c>
      <c r="B816" s="1"/>
      <c r="C816" s="3" t="str">
        <f ca="1">IFERROR(__xludf.DUMMYFUNCTION("regexreplace(A816, ""(\s\(.*?\))"",)"),"Dia")</f>
        <v>Dia</v>
      </c>
    </row>
    <row r="817" spans="1:3" ht="15.75" customHeight="1" x14ac:dyDescent="0.2">
      <c r="A817" s="1" t="s">
        <v>426</v>
      </c>
      <c r="B817" s="1"/>
      <c r="C817" s="3" t="str">
        <f ca="1">IFERROR(__xludf.DUMMYFUNCTION("regexreplace(A817, ""(\s\(.*?\))"",)"),"Diamond Tiara")</f>
        <v>Diamond Tiara</v>
      </c>
    </row>
    <row r="818" spans="1:3" ht="15.75" customHeight="1" x14ac:dyDescent="0.2">
      <c r="A818" s="1" t="s">
        <v>426</v>
      </c>
      <c r="B818" s="1"/>
      <c r="C818" s="3" t="str">
        <f ca="1">IFERROR(__xludf.DUMMYFUNCTION("regexreplace(A818, ""(\s\(.*?\))"",)"),"Diamond Tiara")</f>
        <v>Diamond Tiara</v>
      </c>
    </row>
    <row r="819" spans="1:3" ht="15.75" customHeight="1" x14ac:dyDescent="0.2">
      <c r="A819" s="1" t="s">
        <v>427</v>
      </c>
      <c r="B819" s="1"/>
      <c r="C819" s="3" t="str">
        <f ca="1">IFERROR(__xludf.DUMMYFUNCTION("regexreplace(A819, ""(\s\(.*?\))"",)"),"Diamondhead")</f>
        <v>Diamondhead</v>
      </c>
    </row>
    <row r="820" spans="1:3" ht="15.75" customHeight="1" x14ac:dyDescent="0.2">
      <c r="A820" s="1" t="s">
        <v>427</v>
      </c>
      <c r="B820" s="1"/>
      <c r="C820" s="3" t="str">
        <f ca="1">IFERROR(__xludf.DUMMYFUNCTION("regexreplace(A820, ""(\s\(.*?\))"",)"),"Diamondhead")</f>
        <v>Diamondhead</v>
      </c>
    </row>
    <row r="821" spans="1:3" ht="15.75" customHeight="1" x14ac:dyDescent="0.2">
      <c r="A821" s="1" t="s">
        <v>428</v>
      </c>
      <c r="B821" s="1"/>
      <c r="C821" s="3" t="str">
        <f ca="1">IFERROR(__xludf.DUMMYFUNCTION("regexreplace(A821, ""(\s\(.*?\))"",)"),"Diana")</f>
        <v>Diana</v>
      </c>
    </row>
    <row r="822" spans="1:3" ht="15.75" customHeight="1" x14ac:dyDescent="0.2">
      <c r="A822" s="1" t="s">
        <v>428</v>
      </c>
      <c r="B822" s="1"/>
      <c r="C822" s="3" t="str">
        <f ca="1">IFERROR(__xludf.DUMMYFUNCTION("regexreplace(A822, ""(\s\(.*?\))"",)"),"Diana")</f>
        <v>Diana</v>
      </c>
    </row>
    <row r="823" spans="1:3" ht="15.75" customHeight="1" x14ac:dyDescent="0.2">
      <c r="A823" s="1" t="s">
        <v>429</v>
      </c>
      <c r="B823" s="1"/>
      <c r="C823" s="3" t="str">
        <f ca="1">IFERROR(__xludf.DUMMYFUNCTION("regexreplace(A823, ""(\s\(.*?\))"",)"),"Diaz")</f>
        <v>Diaz</v>
      </c>
    </row>
    <row r="824" spans="1:3" ht="15.75" customHeight="1" x14ac:dyDescent="0.2">
      <c r="A824" s="1" t="s">
        <v>429</v>
      </c>
      <c r="B824" s="1"/>
      <c r="C824" s="3" t="str">
        <f ca="1">IFERROR(__xludf.DUMMYFUNCTION("regexreplace(A824, ""(\s\(.*?\))"",)"),"Diaz")</f>
        <v>Diaz</v>
      </c>
    </row>
    <row r="825" spans="1:3" ht="15.75" customHeight="1" x14ac:dyDescent="0.2">
      <c r="A825" s="1" t="s">
        <v>430</v>
      </c>
      <c r="B825" s="1"/>
      <c r="C825" s="3" t="str">
        <f ca="1">IFERROR(__xludf.DUMMYFUNCTION("regexreplace(A825, ""(\s\(.*?\))"",)"),"Dick Dastardly")</f>
        <v>Dick Dastardly</v>
      </c>
    </row>
    <row r="826" spans="1:3" ht="15.75" customHeight="1" x14ac:dyDescent="0.2">
      <c r="A826" s="1" t="s">
        <v>430</v>
      </c>
      <c r="B826" s="1"/>
      <c r="C826" s="3" t="str">
        <f ca="1">IFERROR(__xludf.DUMMYFUNCTION("regexreplace(A826, ""(\s\(.*?\))"",)"),"Dick Dastardly")</f>
        <v>Dick Dastardly</v>
      </c>
    </row>
    <row r="827" spans="1:3" ht="15.75" customHeight="1" x14ac:dyDescent="0.2">
      <c r="A827" s="1" t="s">
        <v>431</v>
      </c>
      <c r="B827" s="1"/>
      <c r="C827" s="3" t="str">
        <f ca="1">IFERROR(__xludf.DUMMYFUNCTION("regexreplace(A827, ""(\s\(.*?\))"",)"),"Dick Grayson")</f>
        <v>Dick Grayson</v>
      </c>
    </row>
    <row r="828" spans="1:3" ht="15.75" customHeight="1" x14ac:dyDescent="0.2">
      <c r="A828" s="1" t="s">
        <v>431</v>
      </c>
      <c r="B828" s="1"/>
      <c r="C828" s="3" t="str">
        <f ca="1">IFERROR(__xludf.DUMMYFUNCTION("regexreplace(A828, ""(\s\(.*?\))"",)"),"Dick Grayson")</f>
        <v>Dick Grayson</v>
      </c>
    </row>
    <row r="829" spans="1:3" ht="15.75" customHeight="1" x14ac:dyDescent="0.2">
      <c r="A829" s="1" t="s">
        <v>432</v>
      </c>
      <c r="B829" s="1"/>
      <c r="C829" s="3" t="str">
        <f ca="1">IFERROR(__xludf.DUMMYFUNCTION("regexreplace(A829, ""(\s\(.*?\))"",)"),"Dickie Dastardly")</f>
        <v>Dickie Dastardly</v>
      </c>
    </row>
    <row r="830" spans="1:3" ht="15.75" customHeight="1" x14ac:dyDescent="0.2">
      <c r="A830" s="1" t="s">
        <v>432</v>
      </c>
      <c r="B830" s="1"/>
      <c r="C830" s="3" t="str">
        <f ca="1">IFERROR(__xludf.DUMMYFUNCTION("regexreplace(A830, ""(\s\(.*?\))"",)"),"Dickie Dastardly")</f>
        <v>Dickie Dastardly</v>
      </c>
    </row>
    <row r="831" spans="1:3" ht="15.75" customHeight="1" x14ac:dyDescent="0.2">
      <c r="A831" s="1" t="s">
        <v>433</v>
      </c>
      <c r="B831" s="1"/>
      <c r="C831" s="3" t="str">
        <f ca="1">IFERROR(__xludf.DUMMYFUNCTION("regexreplace(A831, ""(\s\(.*?\))"",)"),"Diego Marquez")</f>
        <v>Diego Marquez</v>
      </c>
    </row>
    <row r="832" spans="1:3" ht="15.75" customHeight="1" x14ac:dyDescent="0.2">
      <c r="A832" s="1" t="s">
        <v>433</v>
      </c>
      <c r="B832" s="1"/>
      <c r="C832" s="3" t="str">
        <f ca="1">IFERROR(__xludf.DUMMYFUNCTION("regexreplace(A832, ""(\s\(.*?\))"",)"),"Diego Marquez")</f>
        <v>Diego Marquez</v>
      </c>
    </row>
    <row r="833" spans="1:3" ht="15.75" customHeight="1" x14ac:dyDescent="0.2">
      <c r="A833" s="1" t="s">
        <v>434</v>
      </c>
      <c r="B833" s="1"/>
      <c r="C833" s="3" t="str">
        <f ca="1">IFERROR(__xludf.DUMMYFUNCTION("regexreplace(A833, ""(\s\(.*?\))"",)"),"Digby")</f>
        <v>Digby</v>
      </c>
    </row>
    <row r="834" spans="1:3" ht="15.75" customHeight="1" x14ac:dyDescent="0.2">
      <c r="A834" s="1" t="s">
        <v>435</v>
      </c>
      <c r="B834" s="1"/>
      <c r="C834" s="3" t="str">
        <f ca="1">IFERROR(__xludf.DUMMYFUNCTION("regexreplace(A834, ""(\s\(.*?\))"",)"),"Dil Pickles")</f>
        <v>Dil Pickles</v>
      </c>
    </row>
    <row r="835" spans="1:3" ht="15.75" customHeight="1" x14ac:dyDescent="0.2">
      <c r="A835" s="1" t="s">
        <v>435</v>
      </c>
      <c r="B835" s="1"/>
      <c r="C835" s="3" t="str">
        <f ca="1">IFERROR(__xludf.DUMMYFUNCTION("regexreplace(A835, ""(\s\(.*?\))"",)"),"Dil Pickles")</f>
        <v>Dil Pickles</v>
      </c>
    </row>
    <row r="836" spans="1:3" ht="15.75" customHeight="1" x14ac:dyDescent="0.2">
      <c r="A836" s="1" t="s">
        <v>436</v>
      </c>
      <c r="B836" s="1"/>
      <c r="C836" s="3" t="str">
        <f ca="1">IFERROR(__xludf.DUMMYFUNCTION("regexreplace(A836, ""(\s\(.*?\))"",)"),"Dilweed and Fungus")</f>
        <v>Dilweed and Fungus</v>
      </c>
    </row>
    <row r="837" spans="1:3" ht="15.75" customHeight="1" x14ac:dyDescent="0.2">
      <c r="A837" s="1" t="s">
        <v>436</v>
      </c>
      <c r="B837" s="1"/>
      <c r="C837" s="3" t="str">
        <f ca="1">IFERROR(__xludf.DUMMYFUNCTION("regexreplace(A837, ""(\s\(.*?\))"",)"),"Dilweed and Fungus")</f>
        <v>Dilweed and Fungus</v>
      </c>
    </row>
    <row r="838" spans="1:3" ht="15.75" customHeight="1" x14ac:dyDescent="0.2">
      <c r="A838" s="1" t="s">
        <v>437</v>
      </c>
      <c r="B838" s="1"/>
      <c r="C838" s="3" t="str">
        <f ca="1">IFERROR(__xludf.DUMMYFUNCTION("regexreplace(A838, ""(\s\(.*?\))"",)"),"Dinah Lance")</f>
        <v>Dinah Lance</v>
      </c>
    </row>
    <row r="839" spans="1:3" ht="15.75" customHeight="1" x14ac:dyDescent="0.2">
      <c r="A839" s="1" t="s">
        <v>437</v>
      </c>
      <c r="B839" s="1"/>
      <c r="C839" s="3" t="str">
        <f ca="1">IFERROR(__xludf.DUMMYFUNCTION("regexreplace(A839, ""(\s\(.*?\))"",)"),"Dinah Lance")</f>
        <v>Dinah Lance</v>
      </c>
    </row>
    <row r="840" spans="1:3" ht="15.75" customHeight="1" x14ac:dyDescent="0.2">
      <c r="A840" s="1" t="s">
        <v>438</v>
      </c>
      <c r="B840" s="1"/>
      <c r="C840" s="3" t="str">
        <f ca="1">IFERROR(__xludf.DUMMYFUNCTION("regexreplace(A840, ""(\s\(.*?\))"",)"),"Diner Waitress")</f>
        <v>Diner Waitress</v>
      </c>
    </row>
    <row r="841" spans="1:3" ht="15.75" customHeight="1" x14ac:dyDescent="0.2">
      <c r="A841" s="1" t="s">
        <v>438</v>
      </c>
      <c r="B841" s="1"/>
      <c r="C841" s="3" t="str">
        <f ca="1">IFERROR(__xludf.DUMMYFUNCTION("regexreplace(A841, ""(\s\(.*?\))"",)"),"Diner Waitress")</f>
        <v>Diner Waitress</v>
      </c>
    </row>
    <row r="842" spans="1:3" ht="15.75" customHeight="1" x14ac:dyDescent="0.2">
      <c r="A842" s="1" t="s">
        <v>439</v>
      </c>
      <c r="B842" s="1"/>
      <c r="C842" s="3" t="str">
        <f ca="1">IFERROR(__xludf.DUMMYFUNCTION("regexreplace(A842, ""(\s\(.*?\))"",)"),"Ding-a-Ling Wolf")</f>
        <v>Ding-a-Ling Wolf</v>
      </c>
    </row>
    <row r="843" spans="1:3" ht="15.75" customHeight="1" x14ac:dyDescent="0.2">
      <c r="A843" s="1" t="s">
        <v>439</v>
      </c>
      <c r="B843" s="1"/>
      <c r="C843" s="3" t="str">
        <f ca="1">IFERROR(__xludf.DUMMYFUNCTION("regexreplace(A843, ""(\s\(.*?\))"",)"),"Ding-a-Ling Wolf")</f>
        <v>Ding-a-Ling Wolf</v>
      </c>
    </row>
    <row r="844" spans="1:3" ht="15.75" customHeight="1" x14ac:dyDescent="0.2">
      <c r="A844" s="1" t="s">
        <v>440</v>
      </c>
      <c r="B844" s="1"/>
      <c r="C844" s="3" t="str">
        <f ca="1">IFERROR(__xludf.DUMMYFUNCTION("regexreplace(A844, ""(\s\(.*?\))"",)"),"Dinky Doo")</f>
        <v>Dinky Doo</v>
      </c>
    </row>
    <row r="845" spans="1:3" ht="15.75" customHeight="1" x14ac:dyDescent="0.2">
      <c r="A845" s="1" t="s">
        <v>441</v>
      </c>
      <c r="B845" s="1"/>
      <c r="C845" s="3" t="str">
        <f ca="1">IFERROR(__xludf.DUMMYFUNCTION("regexreplace(A845, ""(\s\(.*?\))"",)"),"Dino")</f>
        <v>Dino</v>
      </c>
    </row>
    <row r="846" spans="1:3" ht="15.75" customHeight="1" x14ac:dyDescent="0.2">
      <c r="A846" s="1" t="s">
        <v>441</v>
      </c>
      <c r="B846" s="1"/>
      <c r="C846" s="3" t="str">
        <f ca="1">IFERROR(__xludf.DUMMYFUNCTION("regexreplace(A846, ""(\s\(.*?\))"",)"),"Dino")</f>
        <v>Dino</v>
      </c>
    </row>
    <row r="847" spans="1:3" ht="15.75" customHeight="1" x14ac:dyDescent="0.2">
      <c r="A847" s="1" t="s">
        <v>442</v>
      </c>
      <c r="B847" s="1"/>
      <c r="C847" s="3" t="str">
        <f ca="1">IFERROR(__xludf.DUMMYFUNCTION("regexreplace(A847, ""(\s\(.*?\))"",)"),"Dinosaur")</f>
        <v>Dinosaur</v>
      </c>
    </row>
    <row r="848" spans="1:3" ht="15.75" customHeight="1" x14ac:dyDescent="0.2">
      <c r="A848" s="1" t="s">
        <v>442</v>
      </c>
      <c r="B848" s="1"/>
      <c r="C848" s="3" t="str">
        <f ca="1">IFERROR(__xludf.DUMMYFUNCTION("regexreplace(A848, ""(\s\(.*?\))"",)"),"Dinosaur")</f>
        <v>Dinosaur</v>
      </c>
    </row>
    <row r="849" spans="1:3" ht="15.75" customHeight="1" x14ac:dyDescent="0.2">
      <c r="A849" s="1" t="s">
        <v>443</v>
      </c>
      <c r="B849" s="1"/>
      <c r="C849" s="3" t="str">
        <f ca="1">IFERROR(__xludf.DUMMYFUNCTION("regexreplace(A849, ""(\s\(.*?\))"",)"),"Dipper Pines")</f>
        <v>Dipper Pines</v>
      </c>
    </row>
    <row r="850" spans="1:3" ht="15.75" customHeight="1" x14ac:dyDescent="0.2">
      <c r="A850" s="1" t="s">
        <v>443</v>
      </c>
      <c r="B850" s="1"/>
      <c r="C850" s="3" t="str">
        <f ca="1">IFERROR(__xludf.DUMMYFUNCTION("regexreplace(A850, ""(\s\(.*?\))"",)"),"Dipper Pines")</f>
        <v>Dipper Pines</v>
      </c>
    </row>
    <row r="851" spans="1:3" ht="15.75" customHeight="1" x14ac:dyDescent="0.2">
      <c r="A851" s="1" t="s">
        <v>444</v>
      </c>
      <c r="B851" s="1"/>
      <c r="C851" s="3" t="str">
        <f ca="1">IFERROR(__xludf.DUMMYFUNCTION("regexreplace(A851, ""(\s\(.*?\))"",)"),"Dippy")</f>
        <v>Dippy</v>
      </c>
    </row>
    <row r="852" spans="1:3" ht="15.75" customHeight="1" x14ac:dyDescent="0.2">
      <c r="A852" s="1" t="s">
        <v>444</v>
      </c>
      <c r="B852" s="1"/>
      <c r="C852" s="3" t="str">
        <f ca="1">IFERROR(__xludf.DUMMYFUNCTION("regexreplace(A852, ""(\s\(.*?\))"",)"),"Dippy")</f>
        <v>Dippy</v>
      </c>
    </row>
    <row r="853" spans="1:3" ht="15.75" customHeight="1" x14ac:dyDescent="0.2">
      <c r="A853" s="1" t="s">
        <v>445</v>
      </c>
      <c r="B853" s="1"/>
      <c r="C853" s="3" t="str">
        <f ca="1">IFERROR(__xludf.DUMMYFUNCTION("regexreplace(A853, ""(\s\(.*?\))"",)"),"Director")</f>
        <v>Director</v>
      </c>
    </row>
    <row r="854" spans="1:3" ht="15.75" customHeight="1" x14ac:dyDescent="0.2">
      <c r="A854" s="1" t="s">
        <v>445</v>
      </c>
      <c r="B854" s="1"/>
      <c r="C854" s="3" t="str">
        <f ca="1">IFERROR(__xludf.DUMMYFUNCTION("regexreplace(A854, ""(\s\(.*?\))"",)"),"Director")</f>
        <v>Director</v>
      </c>
    </row>
    <row r="855" spans="1:3" ht="15.75" customHeight="1" x14ac:dyDescent="0.2">
      <c r="A855" s="1" t="s">
        <v>446</v>
      </c>
      <c r="B855" s="1"/>
      <c r="C855" s="3" t="str">
        <f ca="1">IFERROR(__xludf.DUMMYFUNCTION("regexreplace(A855, ""(\s\(.*?\))"",)"),"Dirty Dawson")</f>
        <v>Dirty Dawson</v>
      </c>
    </row>
    <row r="856" spans="1:3" ht="15.75" customHeight="1" x14ac:dyDescent="0.2">
      <c r="A856" s="1" t="s">
        <v>446</v>
      </c>
      <c r="B856" s="1"/>
      <c r="C856" s="3" t="str">
        <f ca="1">IFERROR(__xludf.DUMMYFUNCTION("regexreplace(A856, ""(\s\(.*?\))"",)"),"Dirty Dawson")</f>
        <v>Dirty Dawson</v>
      </c>
    </row>
    <row r="857" spans="1:3" ht="15.75" customHeight="1" x14ac:dyDescent="0.2">
      <c r="A857" s="1" t="s">
        <v>447</v>
      </c>
      <c r="B857" s="1"/>
      <c r="C857" s="3" t="str">
        <f ca="1">IFERROR(__xludf.DUMMYFUNCTION("regexreplace(A857, ""(\s\(.*?\))"",)"),"Disco Bear")</f>
        <v>Disco Bear</v>
      </c>
    </row>
    <row r="858" spans="1:3" ht="15.75" customHeight="1" x14ac:dyDescent="0.2">
      <c r="A858" s="1" t="s">
        <v>447</v>
      </c>
      <c r="B858" s="1"/>
      <c r="C858" s="3" t="str">
        <f ca="1">IFERROR(__xludf.DUMMYFUNCTION("regexreplace(A858, ""(\s\(.*?\))"",)"),"Disco Bear")</f>
        <v>Disco Bear</v>
      </c>
    </row>
    <row r="859" spans="1:3" ht="15.75" customHeight="1" x14ac:dyDescent="0.2">
      <c r="A859" s="1" t="s">
        <v>448</v>
      </c>
      <c r="B859" s="1"/>
      <c r="C859" s="3" t="str">
        <f ca="1">IFERROR(__xludf.DUMMYFUNCTION("regexreplace(A859, ""(\s\(.*?\))"",)"),"Ditto")</f>
        <v>Ditto</v>
      </c>
    </row>
    <row r="860" spans="1:3" ht="15.75" customHeight="1" x14ac:dyDescent="0.2">
      <c r="A860" s="1" t="s">
        <v>448</v>
      </c>
      <c r="B860" s="1"/>
      <c r="C860" s="3" t="str">
        <f ca="1">IFERROR(__xludf.DUMMYFUNCTION("regexreplace(A860, ""(\s\(.*?\))"",)"),"Ditto")</f>
        <v>Ditto</v>
      </c>
    </row>
    <row r="861" spans="1:3" ht="15.75" customHeight="1" x14ac:dyDescent="0.2">
      <c r="A861" s="1" t="s">
        <v>449</v>
      </c>
      <c r="B861" s="1"/>
      <c r="C861" s="3" t="str">
        <f ca="1">IFERROR(__xludf.DUMMYFUNCTION("regexreplace(A861, ""(\s\(.*?\))"",)"),"DJ")</f>
        <v>DJ</v>
      </c>
    </row>
    <row r="862" spans="1:3" ht="15.75" customHeight="1" x14ac:dyDescent="0.2">
      <c r="A862" s="1" t="s">
        <v>449</v>
      </c>
      <c r="B862" s="1"/>
      <c r="C862" s="3" t="str">
        <f ca="1">IFERROR(__xludf.DUMMYFUNCTION("regexreplace(A862, ""(\s\(.*?\))"",)"),"DJ")</f>
        <v>DJ</v>
      </c>
    </row>
    <row r="863" spans="1:3" ht="15.75" customHeight="1" x14ac:dyDescent="0.2">
      <c r="A863" s="1" t="s">
        <v>450</v>
      </c>
      <c r="B863" s="1"/>
      <c r="C863" s="3" t="str">
        <f ca="1">IFERROR(__xludf.DUMMYFUNCTION("regexreplace(A863, ""(\s\(.*?\))"",)"),"DJ")</f>
        <v>DJ</v>
      </c>
    </row>
    <row r="864" spans="1:3" ht="15.75" customHeight="1" x14ac:dyDescent="0.2">
      <c r="A864" s="1" t="s">
        <v>450</v>
      </c>
      <c r="B864" s="1"/>
      <c r="C864" s="3" t="str">
        <f ca="1">IFERROR(__xludf.DUMMYFUNCTION("regexreplace(A864, ""(\s\(.*?\))"",)"),"DJ")</f>
        <v>DJ</v>
      </c>
    </row>
    <row r="865" spans="1:3" ht="15.75" customHeight="1" x14ac:dyDescent="0.2">
      <c r="A865" s="1" t="s">
        <v>451</v>
      </c>
      <c r="B865" s="1"/>
      <c r="C865" s="3" t="str">
        <f ca="1">IFERROR(__xludf.DUMMYFUNCTION("regexreplace(A865, ""(\s\(.*?\))"",)"),"DJ")</f>
        <v>DJ</v>
      </c>
    </row>
    <row r="866" spans="1:3" ht="15.75" customHeight="1" x14ac:dyDescent="0.2">
      <c r="A866" s="1" t="s">
        <v>451</v>
      </c>
      <c r="B866" s="1"/>
      <c r="C866" s="3" t="str">
        <f ca="1">IFERROR(__xludf.DUMMYFUNCTION("regexreplace(A866, ""(\s\(.*?\))"",)"),"DJ")</f>
        <v>DJ</v>
      </c>
    </row>
    <row r="867" spans="1:3" ht="15.75" customHeight="1" x14ac:dyDescent="0.2">
      <c r="A867" s="1" t="s">
        <v>452</v>
      </c>
      <c r="B867" s="1"/>
      <c r="C867" s="3" t="str">
        <f ca="1">IFERROR(__xludf.DUMMYFUNCTION("regexreplace(A867, ""(\s\(.*?\))"",)"),"DJ Pon-3")</f>
        <v>DJ Pon-3</v>
      </c>
    </row>
    <row r="868" spans="1:3" ht="15.75" customHeight="1" x14ac:dyDescent="0.2">
      <c r="A868" s="1" t="s">
        <v>452</v>
      </c>
      <c r="B868" s="1"/>
      <c r="C868" s="3" t="str">
        <f ca="1">IFERROR(__xludf.DUMMYFUNCTION("regexreplace(A868, ""(\s\(.*?\))"",)"),"DJ Pon-3")</f>
        <v>DJ Pon-3</v>
      </c>
    </row>
    <row r="869" spans="1:3" ht="15.75" customHeight="1" x14ac:dyDescent="0.2">
      <c r="A869" s="1" t="s">
        <v>453</v>
      </c>
      <c r="B869" s="1"/>
      <c r="C869" s="3" t="str">
        <f ca="1">IFERROR(__xludf.DUMMYFUNCTION("regexreplace(A869, ""(\s\(.*?\))"",)"),"Doc Boy Arbuckle")</f>
        <v>Doc Boy Arbuckle</v>
      </c>
    </row>
    <row r="870" spans="1:3" ht="15.75" customHeight="1" x14ac:dyDescent="0.2">
      <c r="A870" s="1" t="s">
        <v>453</v>
      </c>
      <c r="B870" s="1"/>
      <c r="C870" s="3" t="str">
        <f ca="1">IFERROR(__xludf.DUMMYFUNCTION("regexreplace(A870, ""(\s\(.*?\))"",)"),"Doc Boy Arbuckle")</f>
        <v>Doc Boy Arbuckle</v>
      </c>
    </row>
    <row r="871" spans="1:3" ht="15.75" customHeight="1" x14ac:dyDescent="0.2">
      <c r="A871" s="1" t="s">
        <v>454</v>
      </c>
      <c r="B871" s="1"/>
      <c r="C871" s="3" t="str">
        <f ca="1">IFERROR(__xludf.DUMMYFUNCTION("regexreplace(A871, ""(\s\(.*?\))"",)"),"Doctor")</f>
        <v>Doctor</v>
      </c>
    </row>
    <row r="872" spans="1:3" ht="15.75" customHeight="1" x14ac:dyDescent="0.2">
      <c r="A872" s="1" t="s">
        <v>454</v>
      </c>
      <c r="B872" s="1"/>
      <c r="C872" s="3" t="str">
        <f ca="1">IFERROR(__xludf.DUMMYFUNCTION("regexreplace(A872, ""(\s\(.*?\))"",)"),"Doctor")</f>
        <v>Doctor</v>
      </c>
    </row>
    <row r="873" spans="1:3" ht="15.75" customHeight="1" x14ac:dyDescent="0.2">
      <c r="A873" s="1" t="s">
        <v>455</v>
      </c>
      <c r="B873" s="1"/>
      <c r="C873" s="3" t="str">
        <f ca="1">IFERROR(__xludf.DUMMYFUNCTION("regexreplace(A873, ""(\s\(.*?\))"",)"),"Doctor Anna")</f>
        <v>Doctor Anna</v>
      </c>
    </row>
    <row r="874" spans="1:3" ht="15.75" customHeight="1" x14ac:dyDescent="0.2">
      <c r="A874" s="1" t="s">
        <v>456</v>
      </c>
      <c r="B874" s="1"/>
      <c r="C874" s="3" t="str">
        <f ca="1">IFERROR(__xludf.DUMMYFUNCTION("regexreplace(A874, ""(\s\(.*?\))"",)"),"Doctor Octopus")</f>
        <v>Doctor Octopus</v>
      </c>
    </row>
    <row r="875" spans="1:3" ht="15.75" customHeight="1" x14ac:dyDescent="0.2">
      <c r="A875" s="1" t="s">
        <v>456</v>
      </c>
      <c r="B875" s="1"/>
      <c r="C875" s="3" t="str">
        <f ca="1">IFERROR(__xludf.DUMMYFUNCTION("regexreplace(A875, ""(\s\(.*?\))"",)"),"Doctor Octopus")</f>
        <v>Doctor Octopus</v>
      </c>
    </row>
    <row r="876" spans="1:3" ht="15.75" customHeight="1" x14ac:dyDescent="0.2">
      <c r="A876" s="1" t="s">
        <v>457</v>
      </c>
      <c r="B876" s="1"/>
      <c r="C876" s="3" t="str">
        <f ca="1">IFERROR(__xludf.DUMMYFUNCTION("regexreplace(A876, ""(\s\(.*?\))"",)"),"Doctor Royce Hemlock")</f>
        <v>Doctor Royce Hemlock</v>
      </c>
    </row>
    <row r="877" spans="1:3" ht="15.75" customHeight="1" x14ac:dyDescent="0.2">
      <c r="A877" s="1" t="s">
        <v>457</v>
      </c>
      <c r="B877" s="1"/>
      <c r="C877" s="3" t="str">
        <f ca="1">IFERROR(__xludf.DUMMYFUNCTION("regexreplace(A877, ""(\s\(.*?\))"",)"),"Doctor Royce Hemlock")</f>
        <v>Doctor Royce Hemlock</v>
      </c>
    </row>
    <row r="878" spans="1:3" ht="15.75" customHeight="1" x14ac:dyDescent="0.2">
      <c r="A878" s="1" t="s">
        <v>458</v>
      </c>
      <c r="B878" s="1"/>
      <c r="C878" s="3" t="str">
        <f ca="1">IFERROR(__xludf.DUMMYFUNCTION("regexreplace(A878, ""(\s\(.*?\))"",)"),"Doctor Scalder")</f>
        <v>Doctor Scalder</v>
      </c>
    </row>
    <row r="879" spans="1:3" ht="15.75" customHeight="1" x14ac:dyDescent="0.2">
      <c r="A879" s="1" t="s">
        <v>458</v>
      </c>
      <c r="B879" s="1"/>
      <c r="C879" s="3" t="str">
        <f ca="1">IFERROR(__xludf.DUMMYFUNCTION("regexreplace(A879, ""(\s\(.*?\))"",)"),"Doctor Scalder")</f>
        <v>Doctor Scalder</v>
      </c>
    </row>
    <row r="880" spans="1:3" ht="15.75" customHeight="1" x14ac:dyDescent="0.2">
      <c r="A880" s="1" t="s">
        <v>459</v>
      </c>
      <c r="B880" s="1"/>
      <c r="C880" s="3" t="str">
        <f ca="1">IFERROR(__xludf.DUMMYFUNCTION("regexreplace(A880, ""(\s\(.*?\))"",)"),"Dodge")</f>
        <v>Dodge</v>
      </c>
    </row>
    <row r="881" spans="1:3" ht="15.75" customHeight="1" x14ac:dyDescent="0.2">
      <c r="A881" s="1" t="s">
        <v>459</v>
      </c>
      <c r="B881" s="1"/>
      <c r="C881" s="3" t="str">
        <f ca="1">IFERROR(__xludf.DUMMYFUNCTION("regexreplace(A881, ""(\s\(.*?\))"",)"),"Dodge")</f>
        <v>Dodge</v>
      </c>
    </row>
    <row r="882" spans="1:3" ht="15.75" customHeight="1" x14ac:dyDescent="0.2">
      <c r="A882" s="1" t="s">
        <v>460</v>
      </c>
      <c r="B882" s="1"/>
      <c r="C882" s="3" t="str">
        <f ca="1">IFERROR(__xludf.DUMMYFUNCTION("regexreplace(A882, ""(\s\(.*?\))"",)"),"Dog")</f>
        <v>Dog</v>
      </c>
    </row>
    <row r="883" spans="1:3" ht="15.75" customHeight="1" x14ac:dyDescent="0.2">
      <c r="A883" s="1" t="s">
        <v>460</v>
      </c>
      <c r="B883" s="1"/>
      <c r="C883" s="3" t="str">
        <f ca="1">IFERROR(__xludf.DUMMYFUNCTION("regexreplace(A883, ""(\s\(.*?\))"",)"),"Dog")</f>
        <v>Dog</v>
      </c>
    </row>
    <row r="884" spans="1:3" ht="15.75" customHeight="1" x14ac:dyDescent="0.2">
      <c r="A884" s="1" t="s">
        <v>461</v>
      </c>
      <c r="B884" s="1"/>
      <c r="C884" s="3" t="str">
        <f ca="1">IFERROR(__xludf.DUMMYFUNCTION("regexreplace(A884, ""(\s\(.*?\))"",)"),"Dog")</f>
        <v>Dog</v>
      </c>
    </row>
    <row r="885" spans="1:3" ht="15.75" customHeight="1" x14ac:dyDescent="0.2">
      <c r="A885" s="1" t="s">
        <v>461</v>
      </c>
      <c r="B885" s="1"/>
      <c r="C885" s="3" t="str">
        <f ca="1">IFERROR(__xludf.DUMMYFUNCTION("regexreplace(A885, ""(\s\(.*?\))"",)"),"Dog")</f>
        <v>Dog</v>
      </c>
    </row>
    <row r="886" spans="1:3" ht="15.75" customHeight="1" x14ac:dyDescent="0.2">
      <c r="A886" s="1" t="s">
        <v>462</v>
      </c>
      <c r="B886" s="1"/>
      <c r="C886" s="3" t="str">
        <f ca="1">IFERROR(__xludf.DUMMYFUNCTION("regexreplace(A886, ""(\s\(.*?\))"",)"),"Dog")</f>
        <v>Dog</v>
      </c>
    </row>
    <row r="887" spans="1:3" ht="15.75" customHeight="1" x14ac:dyDescent="0.2">
      <c r="A887" s="1" t="s">
        <v>462</v>
      </c>
      <c r="B887" s="1"/>
      <c r="C887" s="3" t="str">
        <f ca="1">IFERROR(__xludf.DUMMYFUNCTION("regexreplace(A887, ""(\s\(.*?\))"",)"),"Dog")</f>
        <v>Dog</v>
      </c>
    </row>
    <row r="888" spans="1:3" ht="15.75" customHeight="1" x14ac:dyDescent="0.2">
      <c r="A888" s="1" t="s">
        <v>463</v>
      </c>
      <c r="B888" s="1"/>
      <c r="C888" s="3" t="str">
        <f ca="1">IFERROR(__xludf.DUMMYFUNCTION("regexreplace(A888, ""(\s\(.*?\))"",)"),"Dog")</f>
        <v>Dog</v>
      </c>
    </row>
    <row r="889" spans="1:3" ht="15.75" customHeight="1" x14ac:dyDescent="0.2">
      <c r="A889" s="1" t="s">
        <v>463</v>
      </c>
      <c r="B889" s="1"/>
      <c r="C889" s="3" t="str">
        <f ca="1">IFERROR(__xludf.DUMMYFUNCTION("regexreplace(A889, ""(\s\(.*?\))"",)"),"Dog")</f>
        <v>Dog</v>
      </c>
    </row>
    <row r="890" spans="1:3" ht="15.75" customHeight="1" x14ac:dyDescent="0.2">
      <c r="A890" s="1" t="s">
        <v>464</v>
      </c>
      <c r="B890" s="1"/>
      <c r="C890" s="3" t="str">
        <f ca="1">IFERROR(__xludf.DUMMYFUNCTION("regexreplace(A890, ""(\s\(.*?\))"",)"),"Dog")</f>
        <v>Dog</v>
      </c>
    </row>
    <row r="891" spans="1:3" ht="15.75" customHeight="1" x14ac:dyDescent="0.2">
      <c r="A891" s="1" t="s">
        <v>464</v>
      </c>
      <c r="B891" s="1"/>
      <c r="C891" s="3" t="str">
        <f ca="1">IFERROR(__xludf.DUMMYFUNCTION("regexreplace(A891, ""(\s\(.*?\))"",)"),"Dog")</f>
        <v>Dog</v>
      </c>
    </row>
    <row r="892" spans="1:3" ht="15.75" customHeight="1" x14ac:dyDescent="0.2">
      <c r="A892" s="1" t="s">
        <v>465</v>
      </c>
      <c r="B892" s="1"/>
      <c r="C892" s="3" t="str">
        <f ca="1">IFERROR(__xludf.DUMMYFUNCTION("regexreplace(A892, ""(\s\(.*?\))"",)"),"Dog")</f>
        <v>Dog</v>
      </c>
    </row>
    <row r="893" spans="1:3" ht="15.75" customHeight="1" x14ac:dyDescent="0.2">
      <c r="A893" s="1" t="s">
        <v>465</v>
      </c>
      <c r="B893" s="1"/>
      <c r="C893" s="3" t="str">
        <f ca="1">IFERROR(__xludf.DUMMYFUNCTION("regexreplace(A893, ""(\s\(.*?\))"",)"),"Dog")</f>
        <v>Dog</v>
      </c>
    </row>
    <row r="894" spans="1:3" ht="15.75" customHeight="1" x14ac:dyDescent="0.2">
      <c r="A894" s="1" t="s">
        <v>466</v>
      </c>
      <c r="B894" s="1"/>
      <c r="C894" s="3" t="str">
        <f ca="1">IFERROR(__xludf.DUMMYFUNCTION("regexreplace(A894, ""(\s\(.*?\))"",)"),"Dog")</f>
        <v>Dog</v>
      </c>
    </row>
    <row r="895" spans="1:3" ht="15.75" customHeight="1" x14ac:dyDescent="0.2">
      <c r="A895" s="1" t="s">
        <v>466</v>
      </c>
      <c r="B895" s="1"/>
      <c r="C895" s="3" t="str">
        <f ca="1">IFERROR(__xludf.DUMMYFUNCTION("regexreplace(A895, ""(\s\(.*?\))"",)"),"Dog")</f>
        <v>Dog</v>
      </c>
    </row>
    <row r="896" spans="1:3" ht="15.75" customHeight="1" x14ac:dyDescent="0.2">
      <c r="A896" s="1" t="s">
        <v>467</v>
      </c>
      <c r="B896" s="1"/>
      <c r="C896" s="3" t="str">
        <f ca="1">IFERROR(__xludf.DUMMYFUNCTION("regexreplace(A896, ""(\s\(.*?\))"",)"),"Dog Family")</f>
        <v>Dog Family</v>
      </c>
    </row>
    <row r="897" spans="1:3" ht="15.75" customHeight="1" x14ac:dyDescent="0.2">
      <c r="A897" s="1" t="s">
        <v>467</v>
      </c>
      <c r="B897" s="1"/>
      <c r="C897" s="3" t="str">
        <f ca="1">IFERROR(__xludf.DUMMYFUNCTION("regexreplace(A897, ""(\s\(.*?\))"",)"),"Dog Family")</f>
        <v>Dog Family</v>
      </c>
    </row>
    <row r="898" spans="1:3" ht="15.75" customHeight="1" x14ac:dyDescent="0.2">
      <c r="A898" s="1" t="s">
        <v>468</v>
      </c>
      <c r="B898" s="1"/>
      <c r="C898" s="3" t="str">
        <f ca="1">IFERROR(__xludf.DUMMYFUNCTION("regexreplace(A898, ""(\s\(.*?\))"",)"),"Dogma")</f>
        <v>Dogma</v>
      </c>
    </row>
    <row r="899" spans="1:3" ht="15.75" customHeight="1" x14ac:dyDescent="0.2">
      <c r="A899" s="1" t="s">
        <v>468</v>
      </c>
      <c r="B899" s="1"/>
      <c r="C899" s="3" t="str">
        <f ca="1">IFERROR(__xludf.DUMMYFUNCTION("regexreplace(A899, ""(\s\(.*?\))"",)"),"Dogma")</f>
        <v>Dogma</v>
      </c>
    </row>
    <row r="900" spans="1:3" ht="15.75" customHeight="1" x14ac:dyDescent="0.2">
      <c r="A900" s="1" t="s">
        <v>469</v>
      </c>
      <c r="B900" s="1"/>
      <c r="C900" s="3" t="str">
        <f ca="1">IFERROR(__xludf.DUMMYFUNCTION("regexreplace(A900, ""(\s\(.*?\))"",)"),"Dolores Madrigal")</f>
        <v>Dolores Madrigal</v>
      </c>
    </row>
    <row r="901" spans="1:3" ht="15.75" customHeight="1" x14ac:dyDescent="0.2">
      <c r="A901" s="1" t="s">
        <v>469</v>
      </c>
      <c r="B901" s="1"/>
      <c r="C901" s="3" t="str">
        <f ca="1">IFERROR(__xludf.DUMMYFUNCTION("regexreplace(A901, ""(\s\(.*?\))"",)"),"Dolores Madrigal")</f>
        <v>Dolores Madrigal</v>
      </c>
    </row>
    <row r="902" spans="1:3" ht="15.75" customHeight="1" x14ac:dyDescent="0.2">
      <c r="A902" s="1" t="s">
        <v>470</v>
      </c>
      <c r="B902" s="1"/>
      <c r="C902" s="3" t="str">
        <f ca="1">IFERROR(__xludf.DUMMYFUNCTION("regexreplace(A902, ""(\s\(.*?\))"",)"),"Dolphins")</f>
        <v>Dolphins</v>
      </c>
    </row>
    <row r="903" spans="1:3" ht="15.75" customHeight="1" x14ac:dyDescent="0.2">
      <c r="A903" s="1" t="s">
        <v>470</v>
      </c>
      <c r="B903" s="1"/>
      <c r="C903" s="3" t="str">
        <f ca="1">IFERROR(__xludf.DUMMYFUNCTION("regexreplace(A903, ""(\s\(.*?\))"",)"),"Dolphins")</f>
        <v>Dolphins</v>
      </c>
    </row>
    <row r="904" spans="1:3" ht="15.75" customHeight="1" x14ac:dyDescent="0.2">
      <c r="A904" s="1" t="s">
        <v>471</v>
      </c>
      <c r="B904" s="1"/>
      <c r="C904" s="3" t="str">
        <f ca="1">IFERROR(__xludf.DUMMYFUNCTION("regexreplace(A904, ""(\s\(.*?\))"",)"),"Domo")</f>
        <v>Domo</v>
      </c>
    </row>
    <row r="905" spans="1:3" ht="15.75" customHeight="1" x14ac:dyDescent="0.2">
      <c r="A905" s="1" t="s">
        <v>471</v>
      </c>
      <c r="B905" s="1"/>
      <c r="C905" s="3" t="str">
        <f ca="1">IFERROR(__xludf.DUMMYFUNCTION("regexreplace(A905, ""(\s\(.*?\))"",)"),"Domo")</f>
        <v>Domo</v>
      </c>
    </row>
    <row r="906" spans="1:3" ht="15.75" customHeight="1" x14ac:dyDescent="0.2">
      <c r="A906" s="1" t="s">
        <v>472</v>
      </c>
      <c r="B906" s="1"/>
      <c r="C906" s="3" t="str">
        <f ca="1">IFERROR(__xludf.DUMMYFUNCTION("regexreplace(A906, ""(\s\(.*?\))"",)"),"Don Karnage")</f>
        <v>Don Karnage</v>
      </c>
    </row>
    <row r="907" spans="1:3" ht="15.75" customHeight="1" x14ac:dyDescent="0.2">
      <c r="A907" s="1" t="s">
        <v>472</v>
      </c>
      <c r="B907" s="1"/>
      <c r="C907" s="3" t="str">
        <f ca="1">IFERROR(__xludf.DUMMYFUNCTION("regexreplace(A907, ""(\s\(.*?\))"",)"),"Don Karnage")</f>
        <v>Don Karnage</v>
      </c>
    </row>
    <row r="908" spans="1:3" ht="15.75" customHeight="1" x14ac:dyDescent="0.2">
      <c r="A908" s="1" t="s">
        <v>473</v>
      </c>
      <c r="B908" s="1"/>
      <c r="C908" s="3" t="str">
        <f ca="1">IFERROR(__xludf.DUMMYFUNCTION("regexreplace(A908, ""(\s\(.*?\))"",)"),"Donald Duck")</f>
        <v>Donald Duck</v>
      </c>
    </row>
    <row r="909" spans="1:3" ht="15.75" customHeight="1" x14ac:dyDescent="0.2">
      <c r="A909" s="1" t="s">
        <v>473</v>
      </c>
      <c r="B909" s="1"/>
      <c r="C909" s="3" t="str">
        <f ca="1">IFERROR(__xludf.DUMMYFUNCTION("regexreplace(A909, ""(\s\(.*?\))"",)"),"Donald Duck")</f>
        <v>Donald Duck</v>
      </c>
    </row>
    <row r="910" spans="1:3" ht="15.75" customHeight="1" x14ac:dyDescent="0.2">
      <c r="A910" s="1" t="s">
        <v>474</v>
      </c>
      <c r="B910" s="1"/>
      <c r="C910" s="3" t="str">
        <f ca="1">IFERROR(__xludf.DUMMYFUNCTION("regexreplace(A910, ""(\s\(.*?\))"",)"),"Donald Trump")</f>
        <v>Donald Trump</v>
      </c>
    </row>
    <row r="911" spans="1:3" ht="15.75" customHeight="1" x14ac:dyDescent="0.2">
      <c r="A911" s="1" t="s">
        <v>474</v>
      </c>
      <c r="B911" s="1"/>
      <c r="C911" s="3" t="str">
        <f ca="1">IFERROR(__xludf.DUMMYFUNCTION("regexreplace(A911, ""(\s\(.*?\))"",)"),"Donald Trump")</f>
        <v>Donald Trump</v>
      </c>
    </row>
    <row r="912" spans="1:3" ht="15.75" customHeight="1" x14ac:dyDescent="0.2">
      <c r="A912" s="1" t="s">
        <v>475</v>
      </c>
      <c r="B912" s="1"/>
      <c r="C912" s="3" t="str">
        <f ca="1">IFERROR(__xludf.DUMMYFUNCTION("regexreplace(A912, ""(\s\(.*?\))"",)"),"Donkey")</f>
        <v>Donkey</v>
      </c>
    </row>
    <row r="913" spans="1:3" ht="15.75" customHeight="1" x14ac:dyDescent="0.2">
      <c r="A913" s="1" t="s">
        <v>475</v>
      </c>
      <c r="B913" s="1"/>
      <c r="C913" s="3" t="str">
        <f ca="1">IFERROR(__xludf.DUMMYFUNCTION("regexreplace(A913, ""(\s\(.*?\))"",)"),"Donkey")</f>
        <v>Donkey</v>
      </c>
    </row>
    <row r="914" spans="1:3" ht="15.75" customHeight="1" x14ac:dyDescent="0.2">
      <c r="A914" s="1" t="s">
        <v>476</v>
      </c>
      <c r="B914" s="1"/>
      <c r="C914" s="3" t="str">
        <f ca="1">IFERROR(__xludf.DUMMYFUNCTION("regexreplace(A914, ""(\s\(.*?\))"",)"),"Donkey")</f>
        <v>Donkey</v>
      </c>
    </row>
    <row r="915" spans="1:3" ht="15.75" customHeight="1" x14ac:dyDescent="0.2">
      <c r="A915" s="1" t="s">
        <v>476</v>
      </c>
      <c r="B915" s="1"/>
      <c r="C915" s="3" t="str">
        <f ca="1">IFERROR(__xludf.DUMMYFUNCTION("regexreplace(A915, ""(\s\(.*?\))"",)"),"Donkey")</f>
        <v>Donkey</v>
      </c>
    </row>
    <row r="916" spans="1:3" ht="15.75" customHeight="1" x14ac:dyDescent="0.2">
      <c r="A916" s="1" t="s">
        <v>477</v>
      </c>
      <c r="B916" s="1"/>
      <c r="C916" s="3" t="str">
        <f ca="1">IFERROR(__xludf.DUMMYFUNCTION("regexreplace(A916, ""(\s\(.*?\))"",)"),"Donkey")</f>
        <v>Donkey</v>
      </c>
    </row>
    <row r="917" spans="1:3" ht="15.75" customHeight="1" x14ac:dyDescent="0.2">
      <c r="A917" s="1" t="s">
        <v>477</v>
      </c>
      <c r="B917" s="1"/>
      <c r="C917" s="3" t="str">
        <f ca="1">IFERROR(__xludf.DUMMYFUNCTION("regexreplace(A917, ""(\s\(.*?\))"",)"),"Donkey")</f>
        <v>Donkey</v>
      </c>
    </row>
    <row r="918" spans="1:3" ht="15.75" customHeight="1" x14ac:dyDescent="0.2">
      <c r="A918" s="1" t="s">
        <v>478</v>
      </c>
      <c r="B918" s="1"/>
      <c r="C918" s="3" t="str">
        <f ca="1">IFERROR(__xludf.DUMMYFUNCTION("regexreplace(A918, ""(\s\(.*?\))"",)"),"Donkey see Donkey do")</f>
        <v>Donkey see Donkey do</v>
      </c>
    </row>
    <row r="919" spans="1:3" ht="15.75" customHeight="1" x14ac:dyDescent="0.2">
      <c r="A919" s="1" t="s">
        <v>478</v>
      </c>
      <c r="B919" s="1"/>
      <c r="C919" s="3" t="str">
        <f ca="1">IFERROR(__xludf.DUMMYFUNCTION("regexreplace(A919, ""(\s\(.*?\))"",)"),"Donkey see Donkey do")</f>
        <v>Donkey see Donkey do</v>
      </c>
    </row>
    <row r="920" spans="1:3" ht="15.75" customHeight="1" x14ac:dyDescent="0.2">
      <c r="A920" s="1" t="s">
        <v>479</v>
      </c>
      <c r="B920" s="1"/>
      <c r="C920" s="3" t="str">
        <f ca="1">IFERROR(__xludf.DUMMYFUNCTION("regexreplace(A920, ""(\s\(.*?\))"",)"),"Donnie Thornberry")</f>
        <v>Donnie Thornberry</v>
      </c>
    </row>
    <row r="921" spans="1:3" ht="15.75" customHeight="1" x14ac:dyDescent="0.2">
      <c r="A921" s="1" t="s">
        <v>479</v>
      </c>
      <c r="B921" s="1"/>
      <c r="C921" s="3" t="str">
        <f ca="1">IFERROR(__xludf.DUMMYFUNCTION("regexreplace(A921, ""(\s\(.*?\))"",)"),"Donnie Thornberry")</f>
        <v>Donnie Thornberry</v>
      </c>
    </row>
    <row r="922" spans="1:3" ht="15.75" customHeight="1" x14ac:dyDescent="0.2">
      <c r="A922" s="1" t="s">
        <v>480</v>
      </c>
      <c r="B922" s="1"/>
      <c r="C922" s="3" t="str">
        <f ca="1">IFERROR(__xludf.DUMMYFUNCTION("regexreplace(A922, ""(\s\(.*?\))"",)"),"Donut Cop")</f>
        <v>Donut Cop</v>
      </c>
    </row>
    <row r="923" spans="1:3" ht="15.75" customHeight="1" x14ac:dyDescent="0.2">
      <c r="A923" s="1" t="s">
        <v>480</v>
      </c>
      <c r="B923" s="1"/>
      <c r="C923" s="3" t="str">
        <f ca="1">IFERROR(__xludf.DUMMYFUNCTION("regexreplace(A923, ""(\s\(.*?\))"",)"),"Donut Cop")</f>
        <v>Donut Cop</v>
      </c>
    </row>
    <row r="924" spans="1:3" ht="15.75" customHeight="1" x14ac:dyDescent="0.2">
      <c r="A924" s="1" t="s">
        <v>481</v>
      </c>
      <c r="B924" s="1"/>
      <c r="C924" s="3" t="str">
        <f ca="1">IFERROR(__xludf.DUMMYFUNCTION("regexreplace(A924, ""(\s\(.*?\))"",)"),"Dopey Dick")</f>
        <v>Dopey Dick</v>
      </c>
    </row>
    <row r="925" spans="1:3" ht="15.75" customHeight="1" x14ac:dyDescent="0.2">
      <c r="A925" s="1" t="s">
        <v>481</v>
      </c>
      <c r="B925" s="1"/>
      <c r="C925" s="3" t="str">
        <f ca="1">IFERROR(__xludf.DUMMYFUNCTION("regexreplace(A925, ""(\s\(.*?\))"",)"),"Dopey Dick")</f>
        <v>Dopey Dick</v>
      </c>
    </row>
    <row r="926" spans="1:3" ht="15.75" customHeight="1" x14ac:dyDescent="0.2">
      <c r="A926" s="1" t="s">
        <v>482</v>
      </c>
      <c r="B926" s="1"/>
      <c r="C926" s="3" t="str">
        <f ca="1">IFERROR(__xludf.DUMMYFUNCTION("regexreplace(A926, ""(\s\(.*?\))"",)"),"Dora Márquez")</f>
        <v>Dora Márquez</v>
      </c>
    </row>
    <row r="927" spans="1:3" ht="15.75" customHeight="1" x14ac:dyDescent="0.2">
      <c r="A927" s="1" t="s">
        <v>482</v>
      </c>
      <c r="B927" s="1"/>
      <c r="C927" s="3" t="str">
        <f ca="1">IFERROR(__xludf.DUMMYFUNCTION("regexreplace(A927, ""(\s\(.*?\))"",)"),"Dora Márquez")</f>
        <v>Dora Márquez</v>
      </c>
    </row>
    <row r="928" spans="1:3" ht="15.75" customHeight="1" x14ac:dyDescent="0.2">
      <c r="A928" s="1" t="s">
        <v>483</v>
      </c>
      <c r="B928" s="1"/>
      <c r="C928" s="3" t="str">
        <f ca="1">IFERROR(__xludf.DUMMYFUNCTION("regexreplace(A928, ""(\s\(.*?\))"",)"),"Doris")</f>
        <v>Doris</v>
      </c>
    </row>
    <row r="929" spans="1:3" ht="15.75" customHeight="1" x14ac:dyDescent="0.2">
      <c r="A929" s="1" t="s">
        <v>483</v>
      </c>
      <c r="B929" s="1"/>
      <c r="C929" s="3" t="str">
        <f ca="1">IFERROR(__xludf.DUMMYFUNCTION("regexreplace(A929, ""(\s\(.*?\))"",)"),"Doris")</f>
        <v>Doris</v>
      </c>
    </row>
    <row r="930" spans="1:3" ht="15.75" customHeight="1" x14ac:dyDescent="0.2">
      <c r="A930" s="1" t="s">
        <v>484</v>
      </c>
      <c r="B930" s="1"/>
      <c r="C930" s="3" t="str">
        <f ca="1">IFERROR(__xludf.DUMMYFUNCTION("regexreplace(A930, ""(\s\(.*?\))"",)"),"Dottie Duffy")</f>
        <v>Dottie Duffy</v>
      </c>
    </row>
    <row r="931" spans="1:3" ht="15.75" customHeight="1" x14ac:dyDescent="0.2">
      <c r="A931" s="1" t="s">
        <v>484</v>
      </c>
      <c r="B931" s="1"/>
      <c r="C931" s="3" t="str">
        <f ca="1">IFERROR(__xludf.DUMMYFUNCTION("regexreplace(A931, ""(\s\(.*?\))"",)"),"Dottie Duffy")</f>
        <v>Dottie Duffy</v>
      </c>
    </row>
    <row r="932" spans="1:3" ht="15.75" customHeight="1" x14ac:dyDescent="0.2">
      <c r="A932" s="1" t="s">
        <v>485</v>
      </c>
      <c r="B932" s="1"/>
      <c r="C932" s="3" t="str">
        <f ca="1">IFERROR(__xludf.DUMMYFUNCTION("regexreplace(A932, ""(\s\(.*?\))"",)"),"Double Trouble")</f>
        <v>Double Trouble</v>
      </c>
    </row>
    <row r="933" spans="1:3" ht="15.75" customHeight="1" x14ac:dyDescent="0.2">
      <c r="A933" s="1" t="s">
        <v>485</v>
      </c>
      <c r="B933" s="1"/>
      <c r="C933" s="3" t="str">
        <f ca="1">IFERROR(__xludf.DUMMYFUNCTION("regexreplace(A933, ""(\s\(.*?\))"",)"),"Double Trouble")</f>
        <v>Double Trouble</v>
      </c>
    </row>
    <row r="934" spans="1:3" ht="15.75" customHeight="1" x14ac:dyDescent="0.2">
      <c r="A934" s="1" t="s">
        <v>486</v>
      </c>
      <c r="B934" s="1"/>
      <c r="C934" s="3" t="str">
        <f ca="1">IFERROR(__xludf.DUMMYFUNCTION("regexreplace(A934, ""(\s\(.*?\))"",)"),"Douche")</f>
        <v>Douche</v>
      </c>
    </row>
    <row r="935" spans="1:3" ht="15.75" customHeight="1" x14ac:dyDescent="0.2">
      <c r="A935" s="1" t="s">
        <v>486</v>
      </c>
      <c r="B935" s="1"/>
      <c r="C935" s="3" t="str">
        <f ca="1">IFERROR(__xludf.DUMMYFUNCTION("regexreplace(A935, ""(\s\(.*?\))"",)"),"Douche")</f>
        <v>Douche</v>
      </c>
    </row>
    <row r="936" spans="1:3" ht="15.75" customHeight="1" x14ac:dyDescent="0.2">
      <c r="A936" s="1" t="s">
        <v>487</v>
      </c>
      <c r="B936" s="1"/>
      <c r="C936" s="3" t="str">
        <f ca="1">IFERROR(__xludf.DUMMYFUNCTION("regexreplace(A936, ""(\s\(.*?\))"",)"),"Doug Maheswaren")</f>
        <v>Doug Maheswaren</v>
      </c>
    </row>
    <row r="937" spans="1:3" ht="15.75" customHeight="1" x14ac:dyDescent="0.2">
      <c r="A937" s="1" t="s">
        <v>487</v>
      </c>
      <c r="B937" s="1"/>
      <c r="C937" s="3" t="str">
        <f ca="1">IFERROR(__xludf.DUMMYFUNCTION("regexreplace(A937, ""(\s\(.*?\))"",)"),"Doug Maheswaren")</f>
        <v>Doug Maheswaren</v>
      </c>
    </row>
    <row r="938" spans="1:3" ht="15.75" customHeight="1" x14ac:dyDescent="0.2">
      <c r="A938" s="1" t="s">
        <v>488</v>
      </c>
      <c r="B938" s="1"/>
      <c r="C938" s="3" t="str">
        <f ca="1">IFERROR(__xludf.DUMMYFUNCTION("regexreplace(A938, ""(\s\(.*?\))"",)"),"Doug Ramses")</f>
        <v>Doug Ramses</v>
      </c>
    </row>
    <row r="939" spans="1:3" ht="15.75" customHeight="1" x14ac:dyDescent="0.2">
      <c r="A939" s="1" t="s">
        <v>488</v>
      </c>
      <c r="B939" s="1"/>
      <c r="C939" s="3" t="str">
        <f ca="1">IFERROR(__xludf.DUMMYFUNCTION("regexreplace(A939, ""(\s\(.*?\))"",)"),"Doug Ramses")</f>
        <v>Doug Ramses</v>
      </c>
    </row>
    <row r="940" spans="1:3" ht="15.75" customHeight="1" x14ac:dyDescent="0.2">
      <c r="A940" s="1" t="s">
        <v>489</v>
      </c>
      <c r="B940" s="1"/>
      <c r="C940" s="3" t="str">
        <f ca="1">IFERROR(__xludf.DUMMYFUNCTION("regexreplace(A940, ""(\s\(.*?\))"",)"),"Dove")</f>
        <v>Dove</v>
      </c>
    </row>
    <row r="941" spans="1:3" ht="15.75" customHeight="1" x14ac:dyDescent="0.2">
      <c r="A941" s="1" t="s">
        <v>489</v>
      </c>
      <c r="B941" s="1"/>
      <c r="C941" s="3" t="str">
        <f ca="1">IFERROR(__xludf.DUMMYFUNCTION("regexreplace(A941, ""(\s\(.*?\))"",)"),"Dove")</f>
        <v>Dove</v>
      </c>
    </row>
    <row r="942" spans="1:3" ht="15.75" customHeight="1" x14ac:dyDescent="0.2">
      <c r="A942" s="1" t="s">
        <v>490</v>
      </c>
      <c r="B942" s="1"/>
      <c r="C942" s="3" t="str">
        <f ca="1">IFERROR(__xludf.DUMMYFUNCTION("regexreplace(A942, ""(\s\(.*?\))"",)"),"Dove")</f>
        <v>Dove</v>
      </c>
    </row>
    <row r="943" spans="1:3" ht="15.75" customHeight="1" x14ac:dyDescent="0.2">
      <c r="A943" s="1" t="s">
        <v>490</v>
      </c>
      <c r="B943" s="1"/>
      <c r="C943" s="3" t="str">
        <f ca="1">IFERROR(__xludf.DUMMYFUNCTION("regexreplace(A943, ""(\s\(.*?\))"",)"),"Dove")</f>
        <v>Dove</v>
      </c>
    </row>
    <row r="944" spans="1:3" ht="15.75" customHeight="1" x14ac:dyDescent="0.2">
      <c r="A944" s="1" t="s">
        <v>491</v>
      </c>
      <c r="B944" s="1"/>
      <c r="C944" s="3" t="str">
        <f ca="1">IFERROR(__xludf.DUMMYFUNCTION("regexreplace(A944, ""(\s\(.*?\))"",)"),"Dr. Barber")</f>
        <v>Dr. Barber</v>
      </c>
    </row>
    <row r="945" spans="1:3" ht="15.75" customHeight="1" x14ac:dyDescent="0.2">
      <c r="A945" s="1" t="s">
        <v>492</v>
      </c>
      <c r="B945" s="1"/>
      <c r="C945" s="3" t="str">
        <f ca="1">IFERROR(__xludf.DUMMYFUNCTION("regexreplace(A945, ""(\s\(.*?\))"",)"),"Dr. Bear")</f>
        <v>Dr. Bear</v>
      </c>
    </row>
    <row r="946" spans="1:3" ht="15.75" customHeight="1" x14ac:dyDescent="0.2">
      <c r="A946" s="1" t="s">
        <v>492</v>
      </c>
      <c r="B946" s="1"/>
      <c r="C946" s="3" t="str">
        <f ca="1">IFERROR(__xludf.DUMMYFUNCTION("regexreplace(A946, ""(\s\(.*?\))"",)"),"Dr. Bear")</f>
        <v>Dr. Bear</v>
      </c>
    </row>
    <row r="947" spans="1:3" ht="15.75" customHeight="1" x14ac:dyDescent="0.2">
      <c r="A947" s="1" t="s">
        <v>493</v>
      </c>
      <c r="B947" s="1"/>
      <c r="C947" s="3" t="str">
        <f ca="1">IFERROR(__xludf.DUMMYFUNCTION("regexreplace(A947, ""(\s\(.*?\))"",)"),"Dr. Calico")</f>
        <v>Dr. Calico</v>
      </c>
    </row>
    <row r="948" spans="1:3" ht="15.75" customHeight="1" x14ac:dyDescent="0.2">
      <c r="A948" s="1" t="s">
        <v>493</v>
      </c>
      <c r="B948" s="1"/>
      <c r="C948" s="3" t="str">
        <f ca="1">IFERROR(__xludf.DUMMYFUNCTION("regexreplace(A948, ""(\s\(.*?\))"",)"),"Dr. Calico")</f>
        <v>Dr. Calico</v>
      </c>
    </row>
    <row r="949" spans="1:3" ht="15.75" customHeight="1" x14ac:dyDescent="0.2">
      <c r="A949" s="1" t="s">
        <v>494</v>
      </c>
      <c r="B949" s="1"/>
      <c r="C949" s="3" t="str">
        <f ca="1">IFERROR(__xludf.DUMMYFUNCTION("regexreplace(A949, ""(\s\(.*?\))"",)"),"Dr. Calico's Cats")</f>
        <v>Dr. Calico's Cats</v>
      </c>
    </row>
    <row r="950" spans="1:3" ht="15.75" customHeight="1" x14ac:dyDescent="0.2">
      <c r="A950" s="1" t="s">
        <v>494</v>
      </c>
      <c r="B950" s="1"/>
      <c r="C950" s="3" t="str">
        <f ca="1">IFERROR(__xludf.DUMMYFUNCTION("regexreplace(A950, ""(\s\(.*?\))"",)"),"Dr. Calico's Cats")</f>
        <v>Dr. Calico's Cats</v>
      </c>
    </row>
    <row r="951" spans="1:3" ht="15.75" customHeight="1" x14ac:dyDescent="0.2">
      <c r="A951" s="1" t="s">
        <v>495</v>
      </c>
      <c r="B951" s="1"/>
      <c r="C951" s="3" t="str">
        <f ca="1">IFERROR(__xludf.DUMMYFUNCTION("regexreplace(A951, ""(\s\(.*?\))"",)"),"Dr. Calico's Soldiers")</f>
        <v>Dr. Calico's Soldiers</v>
      </c>
    </row>
    <row r="952" spans="1:3" ht="15.75" customHeight="1" x14ac:dyDescent="0.2">
      <c r="A952" s="1" t="s">
        <v>495</v>
      </c>
      <c r="B952" s="1"/>
      <c r="C952" s="3" t="str">
        <f ca="1">IFERROR(__xludf.DUMMYFUNCTION("regexreplace(A952, ""(\s\(.*?\))"",)"),"Dr. Calico's Soldiers")</f>
        <v>Dr. Calico's Soldiers</v>
      </c>
    </row>
    <row r="953" spans="1:3" ht="15.75" customHeight="1" x14ac:dyDescent="0.2">
      <c r="A953" s="1" t="s">
        <v>496</v>
      </c>
      <c r="B953" s="1"/>
      <c r="C953" s="3" t="str">
        <f ca="1">IFERROR(__xludf.DUMMYFUNCTION("regexreplace(A953, ""(\s\(.*?\))"",)"),"Dr. Clark")</f>
        <v>Dr. Clark</v>
      </c>
    </row>
    <row r="954" spans="1:3" ht="15.75" customHeight="1" x14ac:dyDescent="0.2">
      <c r="A954" s="1" t="s">
        <v>496</v>
      </c>
      <c r="B954" s="1"/>
      <c r="C954" s="3" t="str">
        <f ca="1">IFERROR(__xludf.DUMMYFUNCTION("regexreplace(A954, ""(\s\(.*?\))"",)"),"Dr. Clark")</f>
        <v>Dr. Clark</v>
      </c>
    </row>
    <row r="955" spans="1:3" ht="15.75" customHeight="1" x14ac:dyDescent="0.2">
      <c r="A955" s="1" t="s">
        <v>497</v>
      </c>
      <c r="B955" s="1"/>
      <c r="C955" s="3" t="str">
        <f ca="1">IFERROR(__xludf.DUMMYFUNCTION("regexreplace(A955, ""(\s\(.*?\))"",)"),"Dr. Claw")</f>
        <v>Dr. Claw</v>
      </c>
    </row>
    <row r="956" spans="1:3" ht="15.75" customHeight="1" x14ac:dyDescent="0.2">
      <c r="A956" s="1" t="s">
        <v>497</v>
      </c>
      <c r="B956" s="1"/>
      <c r="C956" s="3" t="str">
        <f ca="1">IFERROR(__xludf.DUMMYFUNCTION("regexreplace(A956, ""(\s\(.*?\))"",)"),"Dr. Claw")</f>
        <v>Dr. Claw</v>
      </c>
    </row>
    <row r="957" spans="1:3" ht="15.75" customHeight="1" x14ac:dyDescent="0.2">
      <c r="A957" s="1" t="s">
        <v>498</v>
      </c>
      <c r="B957" s="1"/>
      <c r="C957" s="3" t="str">
        <f ca="1">IFERROR(__xludf.DUMMYFUNCTION("regexreplace(A957, ""(\s\(.*?\))"",)"),"Dr. Damage")</f>
        <v>Dr. Damage</v>
      </c>
    </row>
    <row r="958" spans="1:3" ht="15.75" customHeight="1" x14ac:dyDescent="0.2">
      <c r="A958" s="1" t="s">
        <v>498</v>
      </c>
      <c r="B958" s="1"/>
      <c r="C958" s="3" t="str">
        <f ca="1">IFERROR(__xludf.DUMMYFUNCTION("regexreplace(A958, ""(\s\(.*?\))"",)"),"Dr. Damage")</f>
        <v>Dr. Damage</v>
      </c>
    </row>
    <row r="959" spans="1:3" ht="15.75" customHeight="1" x14ac:dyDescent="0.2">
      <c r="A959" s="1" t="s">
        <v>499</v>
      </c>
      <c r="B959" s="1"/>
      <c r="C959" s="3" t="str">
        <f ca="1">IFERROR(__xludf.DUMMYFUNCTION("regexreplace(A959, ""(\s\(.*?\))"",)"),"Dr. Decker")</f>
        <v>Dr. Decker</v>
      </c>
    </row>
    <row r="960" spans="1:3" ht="15.75" customHeight="1" x14ac:dyDescent="0.2">
      <c r="A960" s="1" t="s">
        <v>499</v>
      </c>
      <c r="B960" s="1"/>
      <c r="C960" s="3" t="str">
        <f ca="1">IFERROR(__xludf.DUMMYFUNCTION("regexreplace(A960, ""(\s\(.*?\))"",)"),"Dr. Decker")</f>
        <v>Dr. Decker</v>
      </c>
    </row>
    <row r="961" spans="1:3" ht="15.75" customHeight="1" x14ac:dyDescent="0.2">
      <c r="A961" s="1" t="s">
        <v>500</v>
      </c>
      <c r="B961" s="1"/>
      <c r="C961" s="3" t="str">
        <f ca="1">IFERROR(__xludf.DUMMYFUNCTION("regexreplace(A961, ""(\s\(.*?\))"",)"),"Dr. Dogg")</f>
        <v>Dr. Dogg</v>
      </c>
    </row>
    <row r="962" spans="1:3" ht="15.75" customHeight="1" x14ac:dyDescent="0.2">
      <c r="A962" s="1" t="s">
        <v>500</v>
      </c>
      <c r="B962" s="1"/>
      <c r="C962" s="3" t="str">
        <f ca="1">IFERROR(__xludf.DUMMYFUNCTION("regexreplace(A962, ""(\s\(.*?\))"",)"),"Dr. Dogg")</f>
        <v>Dr. Dogg</v>
      </c>
    </row>
    <row r="963" spans="1:3" ht="15.75" customHeight="1" x14ac:dyDescent="0.2">
      <c r="A963" s="1" t="s">
        <v>501</v>
      </c>
      <c r="B963" s="1"/>
      <c r="C963" s="3" t="str">
        <f ca="1">IFERROR(__xludf.DUMMYFUNCTION("regexreplace(A963, ""(\s\(.*?\))"",)"),"Dr. Facilier")</f>
        <v>Dr. Facilier</v>
      </c>
    </row>
    <row r="964" spans="1:3" ht="15.75" customHeight="1" x14ac:dyDescent="0.2">
      <c r="A964" s="1" t="s">
        <v>501</v>
      </c>
      <c r="B964" s="1"/>
      <c r="C964" s="3" t="str">
        <f ca="1">IFERROR(__xludf.DUMMYFUNCTION("regexreplace(A964, ""(\s\(.*?\))"",)"),"Dr. Facilier")</f>
        <v>Dr. Facilier</v>
      </c>
    </row>
    <row r="965" spans="1:3" ht="15.75" customHeight="1" x14ac:dyDescent="0.2">
      <c r="A965" s="1" t="s">
        <v>502</v>
      </c>
      <c r="B965" s="1"/>
      <c r="C965" s="3" t="str">
        <f ca="1">IFERROR(__xludf.DUMMYFUNCTION("regexreplace(A965, ""(\s\(.*?\))"",)"),"Dr. Feel Bad")</f>
        <v>Dr. Feel Bad</v>
      </c>
    </row>
    <row r="966" spans="1:3" ht="15.75" customHeight="1" x14ac:dyDescent="0.2">
      <c r="A966" s="1" t="s">
        <v>502</v>
      </c>
      <c r="B966" s="1"/>
      <c r="C966" s="3" t="str">
        <f ca="1">IFERROR(__xludf.DUMMYFUNCTION("regexreplace(A966, ""(\s\(.*?\))"",)"),"Dr. Feel Bad")</f>
        <v>Dr. Feel Bad</v>
      </c>
    </row>
    <row r="967" spans="1:3" ht="15.75" customHeight="1" x14ac:dyDescent="0.2">
      <c r="A967" s="1" t="s">
        <v>503</v>
      </c>
      <c r="B967" s="1"/>
      <c r="C967" s="3" t="str">
        <f ca="1">IFERROR(__xludf.DUMMYFUNCTION("regexreplace(A967, ""(\s\(.*?\))"",)"),"Dr. Flug Slys")</f>
        <v>Dr. Flug Slys</v>
      </c>
    </row>
    <row r="968" spans="1:3" ht="15.75" customHeight="1" x14ac:dyDescent="0.2">
      <c r="A968" s="1" t="s">
        <v>503</v>
      </c>
      <c r="B968" s="1"/>
      <c r="C968" s="3" t="str">
        <f ca="1">IFERROR(__xludf.DUMMYFUNCTION("regexreplace(A968, ""(\s\(.*?\))"",)"),"Dr. Flug Slys")</f>
        <v>Dr. Flug Slys</v>
      </c>
    </row>
    <row r="969" spans="1:3" ht="15.75" customHeight="1" x14ac:dyDescent="0.2">
      <c r="A969" s="1" t="s">
        <v>504</v>
      </c>
      <c r="B969" s="1"/>
      <c r="C969" s="3" t="str">
        <f ca="1">IFERROR(__xludf.DUMMYFUNCTION("regexreplace(A969, ""(\s\(.*?\))"",)"),"Dr. Frankenwagon")</f>
        <v>Dr. Frankenwagon</v>
      </c>
    </row>
    <row r="970" spans="1:3" ht="15.75" customHeight="1" x14ac:dyDescent="0.2">
      <c r="A970" s="1" t="s">
        <v>504</v>
      </c>
      <c r="B970" s="1"/>
      <c r="C970" s="3" t="str">
        <f ca="1">IFERROR(__xludf.DUMMYFUNCTION("regexreplace(A970, ""(\s\(.*?\))"",)"),"Dr. Frankenwagon")</f>
        <v>Dr. Frankenwagon</v>
      </c>
    </row>
    <row r="971" spans="1:3" ht="15.75" customHeight="1" x14ac:dyDescent="0.2">
      <c r="A971" s="1" t="s">
        <v>505</v>
      </c>
      <c r="B971" s="1"/>
      <c r="C971" s="3" t="str">
        <f ca="1">IFERROR(__xludf.DUMMYFUNCTION("regexreplace(A971, ""(\s\(.*?\))"",)"),"Dr. Frankenwagon's Monster")</f>
        <v>Dr. Frankenwagon's Monster</v>
      </c>
    </row>
    <row r="972" spans="1:3" ht="15.75" customHeight="1" x14ac:dyDescent="0.2">
      <c r="A972" s="1" t="s">
        <v>505</v>
      </c>
      <c r="B972" s="1"/>
      <c r="C972" s="3" t="str">
        <f ca="1">IFERROR(__xludf.DUMMYFUNCTION("regexreplace(A972, ""(\s\(.*?\))"",)"),"Dr. Frankenwagon's Monster")</f>
        <v>Dr. Frankenwagon's Monster</v>
      </c>
    </row>
    <row r="973" spans="1:3" ht="15.75" customHeight="1" x14ac:dyDescent="0.2">
      <c r="A973" s="1" t="s">
        <v>506</v>
      </c>
      <c r="B973" s="1"/>
      <c r="C973" s="3" t="str">
        <f ca="1">IFERROR(__xludf.DUMMYFUNCTION("regexreplace(A973, ""(\s\(.*?\))"",)"),"Dr. Hämsterviel")</f>
        <v>Dr. Hämsterviel</v>
      </c>
    </row>
    <row r="974" spans="1:3" ht="15.75" customHeight="1" x14ac:dyDescent="0.2">
      <c r="A974" s="1" t="s">
        <v>506</v>
      </c>
      <c r="B974" s="1"/>
      <c r="C974" s="3" t="str">
        <f ca="1">IFERROR(__xludf.DUMMYFUNCTION("regexreplace(A974, ""(\s\(.*?\))"",)"),"Dr. Hämsterviel")</f>
        <v>Dr. Hämsterviel</v>
      </c>
    </row>
    <row r="975" spans="1:3" ht="15.75" customHeight="1" x14ac:dyDescent="0.2">
      <c r="A975" s="1" t="s">
        <v>507</v>
      </c>
      <c r="B975" s="1"/>
      <c r="C975" s="3" t="str">
        <f ca="1">IFERROR(__xludf.DUMMYFUNCTION("regexreplace(A975, ""(\s\(.*?\))"",)"),"Dr. Ivo ""Eggman"" Robotnik")</f>
        <v>Dr. Ivo "Eggman" Robotnik</v>
      </c>
    </row>
    <row r="976" spans="1:3" ht="15.75" customHeight="1" x14ac:dyDescent="0.2">
      <c r="A976" s="1" t="s">
        <v>507</v>
      </c>
      <c r="B976" s="1"/>
      <c r="C976" s="3" t="str">
        <f ca="1">IFERROR(__xludf.DUMMYFUNCTION("regexreplace(A976, ""(\s\(.*?\))"",)"),"Dr. Ivo ""Eggman"" Robotnik")</f>
        <v>Dr. Ivo "Eggman" Robotnik</v>
      </c>
    </row>
    <row r="977" spans="1:3" ht="15.75" customHeight="1" x14ac:dyDescent="0.2">
      <c r="A977" s="1" t="s">
        <v>508</v>
      </c>
      <c r="B977" s="1"/>
      <c r="C977" s="3" t="str">
        <f ca="1">IFERROR(__xludf.DUMMYFUNCTION("regexreplace(A977, ""(\s\(.*?\))"",)"),"Dr. Kuzniak")</f>
        <v>Dr. Kuzniak</v>
      </c>
    </row>
    <row r="978" spans="1:3" ht="15.75" customHeight="1" x14ac:dyDescent="0.2">
      <c r="A978" s="1" t="s">
        <v>508</v>
      </c>
      <c r="B978" s="1"/>
      <c r="C978" s="3" t="str">
        <f ca="1">IFERROR(__xludf.DUMMYFUNCTION("regexreplace(A978, ""(\s\(.*?\))"",)"),"Dr. Kuzniak")</f>
        <v>Dr. Kuzniak</v>
      </c>
    </row>
    <row r="979" spans="1:3" ht="15.75" customHeight="1" x14ac:dyDescent="0.2">
      <c r="A979" s="1" t="s">
        <v>509</v>
      </c>
      <c r="B979" s="1"/>
      <c r="C979" s="3" t="str">
        <f ca="1">IFERROR(__xludf.DUMMYFUNCTION("regexreplace(A979, ""(\s\(.*?\))"",)"),"Dr. Molar Fox")</f>
        <v>Dr. Molar Fox</v>
      </c>
    </row>
    <row r="980" spans="1:3" ht="15.75" customHeight="1" x14ac:dyDescent="0.2">
      <c r="A980" s="1" t="s">
        <v>509</v>
      </c>
      <c r="B980" s="1"/>
      <c r="C980" s="3" t="str">
        <f ca="1">IFERROR(__xludf.DUMMYFUNCTION("regexreplace(A980, ""(\s\(.*?\))"",)"),"Dr. Molar Fox")</f>
        <v>Dr. Molar Fox</v>
      </c>
    </row>
    <row r="981" spans="1:3" ht="15.75" customHeight="1" x14ac:dyDescent="0.2">
      <c r="A981" s="1" t="s">
        <v>510</v>
      </c>
      <c r="B981" s="1"/>
      <c r="C981" s="3" t="str">
        <f ca="1">IFERROR(__xludf.DUMMYFUNCTION("regexreplace(A981, ""(\s\(.*?\))"",)"),"Dr. Nuvo Vindi")</f>
        <v>Dr. Nuvo Vindi</v>
      </c>
    </row>
    <row r="982" spans="1:3" ht="15.75" customHeight="1" x14ac:dyDescent="0.2">
      <c r="A982" s="1" t="s">
        <v>510</v>
      </c>
      <c r="B982" s="1"/>
      <c r="C982" s="3" t="str">
        <f ca="1">IFERROR(__xludf.DUMMYFUNCTION("regexreplace(A982, ""(\s\(.*?\))"",)"),"Dr. Nuvo Vindi")</f>
        <v>Dr. Nuvo Vindi</v>
      </c>
    </row>
    <row r="983" spans="1:3" ht="15.75" customHeight="1" x14ac:dyDescent="0.2">
      <c r="A983" s="1" t="s">
        <v>511</v>
      </c>
      <c r="B983" s="1"/>
      <c r="C983" s="3" t="str">
        <f ca="1">IFERROR(__xludf.DUMMYFUNCTION("regexreplace(A983, ""(\s\(.*?\))"",)"),"Dr. Otto Scratchnsniff")</f>
        <v>Dr. Otto Scratchnsniff</v>
      </c>
    </row>
    <row r="984" spans="1:3" ht="15.75" customHeight="1" x14ac:dyDescent="0.2">
      <c r="A984" s="1" t="s">
        <v>511</v>
      </c>
      <c r="B984" s="1"/>
      <c r="C984" s="3" t="str">
        <f ca="1">IFERROR(__xludf.DUMMYFUNCTION("regexreplace(A984, ""(\s\(.*?\))"",)"),"Dr. Otto Scratchnsniff")</f>
        <v>Dr. Otto Scratchnsniff</v>
      </c>
    </row>
    <row r="985" spans="1:3" ht="15.75" customHeight="1" x14ac:dyDescent="0.2">
      <c r="A985" s="1" t="s">
        <v>512</v>
      </c>
      <c r="B985" s="1"/>
      <c r="C985" s="3" t="str">
        <f ca="1">IFERROR(__xludf.DUMMYFUNCTION("regexreplace(A985, ""(\s\(.*?\))"",)"),"Dr. Priyanka Maheswaran")</f>
        <v>Dr. Priyanka Maheswaran</v>
      </c>
    </row>
    <row r="986" spans="1:3" ht="15.75" customHeight="1" x14ac:dyDescent="0.2">
      <c r="A986" s="1" t="s">
        <v>512</v>
      </c>
      <c r="B986" s="1"/>
      <c r="C986" s="3" t="str">
        <f ca="1">IFERROR(__xludf.DUMMYFUNCTION("regexreplace(A986, ""(\s\(.*?\))"",)"),"Dr. Priyanka Maheswaran")</f>
        <v>Dr. Priyanka Maheswaran</v>
      </c>
    </row>
    <row r="987" spans="1:3" ht="15.75" customHeight="1" x14ac:dyDescent="0.2">
      <c r="A987" s="1" t="s">
        <v>513</v>
      </c>
      <c r="B987" s="1"/>
      <c r="C987" s="3" t="str">
        <f ca="1">IFERROR(__xludf.DUMMYFUNCTION("regexreplace(A987, ""(\s\(.*?\))"",)"),"Dr. Temi Tinker")</f>
        <v>Dr. Temi Tinker</v>
      </c>
    </row>
    <row r="988" spans="1:3" ht="15.75" customHeight="1" x14ac:dyDescent="0.2">
      <c r="A988" s="1" t="s">
        <v>513</v>
      </c>
      <c r="B988" s="1"/>
      <c r="C988" s="3" t="str">
        <f ca="1">IFERROR(__xludf.DUMMYFUNCTION("regexreplace(A988, ""(\s\(.*?\))"",)"),"Dr. Temi Tinker")</f>
        <v>Dr. Temi Tinker</v>
      </c>
    </row>
    <row r="989" spans="1:3" ht="15.75" customHeight="1" x14ac:dyDescent="0.2">
      <c r="A989" s="1" t="s">
        <v>514</v>
      </c>
      <c r="B989" s="1"/>
      <c r="C989" s="3" t="str">
        <f ca="1">IFERROR(__xludf.DUMMYFUNCTION("regexreplace(A989, ""(\s\(.*?\))"",)"),"Dragon the Cat")</f>
        <v>Dragon the Cat</v>
      </c>
    </row>
    <row r="990" spans="1:3" ht="15.75" customHeight="1" x14ac:dyDescent="0.2">
      <c r="A990" s="1" t="s">
        <v>514</v>
      </c>
      <c r="B990" s="1"/>
      <c r="C990" s="3" t="str">
        <f ca="1">IFERROR(__xludf.DUMMYFUNCTION("regexreplace(A990, ""(\s\(.*?\))"",)"),"Dragon the Cat")</f>
        <v>Dragon the Cat</v>
      </c>
    </row>
    <row r="991" spans="1:3" ht="15.75" customHeight="1" x14ac:dyDescent="0.2">
      <c r="A991" s="1" t="s">
        <v>515</v>
      </c>
      <c r="B991" s="1"/>
      <c r="C991" s="3" t="str">
        <f ca="1">IFERROR(__xludf.DUMMYFUNCTION("regexreplace(A991, ""(\s\(.*?\))"",)"),"Drake")</f>
        <v>Drake</v>
      </c>
    </row>
    <row r="992" spans="1:3" ht="15.75" customHeight="1" x14ac:dyDescent="0.2">
      <c r="A992" s="1" t="s">
        <v>515</v>
      </c>
      <c r="B992" s="1"/>
      <c r="C992" s="3" t="str">
        <f ca="1">IFERROR(__xludf.DUMMYFUNCTION("regexreplace(A992, ""(\s\(.*?\))"",)"),"Drake")</f>
        <v>Drake</v>
      </c>
    </row>
    <row r="993" spans="1:3" ht="15.75" customHeight="1" x14ac:dyDescent="0.2">
      <c r="A993" s="1" t="s">
        <v>516</v>
      </c>
      <c r="B993" s="1"/>
      <c r="C993" s="3" t="str">
        <f ca="1">IFERROR(__xludf.DUMMYFUNCTION("regexreplace(A993, ""(\s\(.*?\))"",)"),"Drake")</f>
        <v>Drake</v>
      </c>
    </row>
    <row r="994" spans="1:3" ht="15.75" customHeight="1" x14ac:dyDescent="0.2">
      <c r="A994" s="1" t="s">
        <v>516</v>
      </c>
      <c r="B994" s="1"/>
      <c r="C994" s="3" t="str">
        <f ca="1">IFERROR(__xludf.DUMMYFUNCTION("regexreplace(A994, ""(\s\(.*?\))"",)"),"Drake")</f>
        <v>Drake</v>
      </c>
    </row>
    <row r="995" spans="1:3" ht="15.75" customHeight="1" x14ac:dyDescent="0.2">
      <c r="A995" s="1" t="s">
        <v>517</v>
      </c>
      <c r="B995" s="1"/>
      <c r="C995" s="3" t="str">
        <f ca="1">IFERROR(__xludf.DUMMYFUNCTION("regexreplace(A995, ""(\s\(.*?\))"",)"),"Dramatic Cow")</f>
        <v>Dramatic Cow</v>
      </c>
    </row>
    <row r="996" spans="1:3" ht="15.75" customHeight="1" x14ac:dyDescent="0.2">
      <c r="A996" s="1" t="s">
        <v>517</v>
      </c>
      <c r="B996" s="1"/>
      <c r="C996" s="3" t="str">
        <f ca="1">IFERROR(__xludf.DUMMYFUNCTION("regexreplace(A996, ""(\s\(.*?\))"",)"),"Dramatic Cow")</f>
        <v>Dramatic Cow</v>
      </c>
    </row>
    <row r="997" spans="1:3" ht="15.75" customHeight="1" x14ac:dyDescent="0.2">
      <c r="A997" s="1" t="s">
        <v>518</v>
      </c>
      <c r="B997" s="1"/>
      <c r="C997" s="3" t="str">
        <f ca="1">IFERROR(__xludf.DUMMYFUNCTION("regexreplace(A997, ""(\s\(.*?\))"",)"),"Drew Saturday")</f>
        <v>Drew Saturday</v>
      </c>
    </row>
    <row r="998" spans="1:3" ht="15.75" customHeight="1" x14ac:dyDescent="0.2">
      <c r="A998" s="1" t="s">
        <v>518</v>
      </c>
      <c r="B998" s="1"/>
      <c r="C998" s="3" t="str">
        <f ca="1">IFERROR(__xludf.DUMMYFUNCTION("regexreplace(A998, ""(\s\(.*?\))"",)"),"Drew Saturday")</f>
        <v>Drew Saturday</v>
      </c>
    </row>
    <row r="999" spans="1:3" ht="15.75" customHeight="1" x14ac:dyDescent="0.2">
      <c r="A999" s="1" t="s">
        <v>519</v>
      </c>
      <c r="B999" s="1"/>
      <c r="C999" s="3" t="str">
        <f ca="1">IFERROR(__xludf.DUMMYFUNCTION("regexreplace(A999, ""(\s\(.*?\))"",)"),"Drifter")</f>
        <v>Drifter</v>
      </c>
    </row>
    <row r="1000" spans="1:3" ht="15.75" customHeight="1" x14ac:dyDescent="0.2">
      <c r="A1000" s="1" t="s">
        <v>519</v>
      </c>
      <c r="B1000" s="1"/>
      <c r="C1000" s="3" t="str">
        <f ca="1">IFERROR(__xludf.DUMMYFUNCTION("regexreplace(A1000, ""(\s\(.*?\))"",)"),"Drifter")</f>
        <v>Drifter</v>
      </c>
    </row>
    <row r="1001" spans="1:3" ht="15.75" customHeight="1" x14ac:dyDescent="0.2">
      <c r="A1001" s="1" t="s">
        <v>520</v>
      </c>
      <c r="B1001" s="1"/>
      <c r="C1001" s="3" t="str">
        <f ca="1">IFERROR(__xludf.DUMMYFUNCTION("regexreplace(A1001, ""(\s\(.*?\))"",)"),"Droop-a-Long")</f>
        <v>Droop-a-Long</v>
      </c>
    </row>
    <row r="1002" spans="1:3" ht="15.75" customHeight="1" x14ac:dyDescent="0.2">
      <c r="A1002" s="1" t="s">
        <v>520</v>
      </c>
      <c r="B1002" s="1"/>
      <c r="C1002" s="3" t="str">
        <f ca="1">IFERROR(__xludf.DUMMYFUNCTION("regexreplace(A1002, ""(\s\(.*?\))"",)"),"Droop-a-Long")</f>
        <v>Droop-a-Long</v>
      </c>
    </row>
    <row r="1003" spans="1:3" ht="15.75" customHeight="1" x14ac:dyDescent="0.2">
      <c r="A1003" s="1" t="s">
        <v>521</v>
      </c>
      <c r="B1003" s="1"/>
      <c r="C1003" s="3" t="str">
        <f ca="1">IFERROR(__xludf.DUMMYFUNCTION("regexreplace(A1003, ""(\s\(.*?\))"",)"),"Droopy")</f>
        <v>Droopy</v>
      </c>
    </row>
    <row r="1004" spans="1:3" ht="15.75" customHeight="1" x14ac:dyDescent="0.2">
      <c r="A1004" s="1" t="s">
        <v>521</v>
      </c>
      <c r="B1004" s="1"/>
      <c r="C1004" s="3" t="str">
        <f ca="1">IFERROR(__xludf.DUMMYFUNCTION("regexreplace(A1004, ""(\s\(.*?\))"",)"),"Droopy")</f>
        <v>Droopy</v>
      </c>
    </row>
    <row r="1005" spans="1:3" ht="15.75" customHeight="1" x14ac:dyDescent="0.2">
      <c r="A1005" s="1" t="s">
        <v>522</v>
      </c>
      <c r="B1005" s="1"/>
      <c r="C1005" s="3" t="str">
        <f ca="1">IFERROR(__xludf.DUMMYFUNCTION("regexreplace(A1005, ""(\s\(.*?\))"",)"),"Dryden Vos")</f>
        <v>Dryden Vos</v>
      </c>
    </row>
    <row r="1006" spans="1:3" ht="15.75" customHeight="1" x14ac:dyDescent="0.2">
      <c r="A1006" s="1" t="s">
        <v>522</v>
      </c>
      <c r="B1006" s="1"/>
      <c r="C1006" s="3" t="str">
        <f ca="1">IFERROR(__xludf.DUMMYFUNCTION("regexreplace(A1006, ""(\s\(.*?\))"",)"),"Dryden Vos")</f>
        <v>Dryden Vos</v>
      </c>
    </row>
    <row r="1007" spans="1:3" ht="15.75" customHeight="1" x14ac:dyDescent="0.2">
      <c r="A1007" s="1" t="s">
        <v>523</v>
      </c>
      <c r="B1007" s="1"/>
      <c r="C1007" s="3" t="str">
        <f ca="1">IFERROR(__xludf.DUMMYFUNCTION("regexreplace(A1007, ""(\s\(.*?\))"",)"),"DT-F16")</f>
        <v>DT-F16</v>
      </c>
    </row>
    <row r="1008" spans="1:3" ht="15.75" customHeight="1" x14ac:dyDescent="0.2">
      <c r="A1008" s="1" t="s">
        <v>523</v>
      </c>
      <c r="B1008" s="1"/>
      <c r="C1008" s="3" t="str">
        <f ca="1">IFERROR(__xludf.DUMMYFUNCTION("regexreplace(A1008, ""(\s\(.*?\))"",)"),"DT-F16")</f>
        <v>DT-F16</v>
      </c>
    </row>
    <row r="1009" spans="1:3" ht="15.75" customHeight="1" x14ac:dyDescent="0.2">
      <c r="A1009" s="1" t="s">
        <v>524</v>
      </c>
      <c r="B1009" s="1"/>
      <c r="C1009" s="3" t="str">
        <f ca="1">IFERROR(__xludf.DUMMYFUNCTION("regexreplace(A1009, ""(\s\(.*?\))"",)"),"Duchess")</f>
        <v>Duchess</v>
      </c>
    </row>
    <row r="1010" spans="1:3" ht="15.75" customHeight="1" x14ac:dyDescent="0.2">
      <c r="A1010" s="1" t="s">
        <v>524</v>
      </c>
      <c r="B1010" s="1"/>
      <c r="C1010" s="3" t="str">
        <f ca="1">IFERROR(__xludf.DUMMYFUNCTION("regexreplace(A1010, ""(\s\(.*?\))"",)"),"Duchess")</f>
        <v>Duchess</v>
      </c>
    </row>
    <row r="1011" spans="1:3" ht="15.75" customHeight="1" x14ac:dyDescent="0.2">
      <c r="A1011" s="1" t="s">
        <v>525</v>
      </c>
      <c r="B1011" s="1"/>
      <c r="C1011" s="3" t="str">
        <f ca="1">IFERROR(__xludf.DUMMYFUNCTION("regexreplace(A1011, ""(\s\(.*?\))"",)"),"Duchess of Nuts")</f>
        <v>Duchess of Nuts</v>
      </c>
    </row>
    <row r="1012" spans="1:3" ht="15.75" customHeight="1" x14ac:dyDescent="0.2">
      <c r="A1012" s="1" t="s">
        <v>525</v>
      </c>
      <c r="B1012" s="1"/>
      <c r="C1012" s="3" t="str">
        <f ca="1">IFERROR(__xludf.DUMMYFUNCTION("regexreplace(A1012, ""(\s\(.*?\))"",)"),"Duchess of Nuts")</f>
        <v>Duchess of Nuts</v>
      </c>
    </row>
    <row r="1013" spans="1:3" ht="15.75" customHeight="1" x14ac:dyDescent="0.2">
      <c r="A1013" s="1" t="s">
        <v>526</v>
      </c>
      <c r="B1013" s="1"/>
      <c r="C1013" s="3" t="str">
        <f ca="1">IFERROR(__xludf.DUMMYFUNCTION("regexreplace(A1013, ""(\s\(.*?\))"",)"),"Duck")</f>
        <v>Duck</v>
      </c>
    </row>
    <row r="1014" spans="1:3" ht="15.75" customHeight="1" x14ac:dyDescent="0.2">
      <c r="A1014" s="1" t="s">
        <v>526</v>
      </c>
      <c r="B1014" s="1"/>
      <c r="C1014" s="3" t="str">
        <f ca="1">IFERROR(__xludf.DUMMYFUNCTION("regexreplace(A1014, ""(\s\(.*?\))"",)"),"Duck")</f>
        <v>Duck</v>
      </c>
    </row>
    <row r="1015" spans="1:3" ht="15.75" customHeight="1" x14ac:dyDescent="0.2">
      <c r="A1015" s="1" t="s">
        <v>527</v>
      </c>
      <c r="B1015" s="1"/>
      <c r="C1015" s="3" t="str">
        <f ca="1">IFERROR(__xludf.DUMMYFUNCTION("regexreplace(A1015, ""(\s\(.*?\))"",)"),"Duck")</f>
        <v>Duck</v>
      </c>
    </row>
    <row r="1016" spans="1:3" ht="15.75" customHeight="1" x14ac:dyDescent="0.2">
      <c r="A1016" s="1" t="s">
        <v>527</v>
      </c>
      <c r="B1016" s="1"/>
      <c r="C1016" s="3" t="str">
        <f ca="1">IFERROR(__xludf.DUMMYFUNCTION("regexreplace(A1016, ""(\s\(.*?\))"",)"),"Duck")</f>
        <v>Duck</v>
      </c>
    </row>
    <row r="1017" spans="1:3" ht="15.75" customHeight="1" x14ac:dyDescent="0.2">
      <c r="A1017" s="1" t="s">
        <v>528</v>
      </c>
      <c r="B1017" s="1"/>
      <c r="C1017" s="3" t="str">
        <f ca="1">IFERROR(__xludf.DUMMYFUNCTION("regexreplace(A1017, ""(\s\(.*?\))"",)"),"Duck")</f>
        <v>Duck</v>
      </c>
    </row>
    <row r="1018" spans="1:3" ht="15.75" customHeight="1" x14ac:dyDescent="0.2">
      <c r="A1018" s="1" t="s">
        <v>528</v>
      </c>
      <c r="B1018" s="1"/>
      <c r="C1018" s="3" t="str">
        <f ca="1">IFERROR(__xludf.DUMMYFUNCTION("regexreplace(A1018, ""(\s\(.*?\))"",)"),"Duck")</f>
        <v>Duck</v>
      </c>
    </row>
    <row r="1019" spans="1:3" ht="15.75" customHeight="1" x14ac:dyDescent="0.2">
      <c r="A1019" s="1" t="s">
        <v>529</v>
      </c>
      <c r="B1019" s="1"/>
      <c r="C1019" s="3" t="str">
        <f ca="1">IFERROR(__xludf.DUMMYFUNCTION("regexreplace(A1019, ""(\s\(.*?\))"",)"),"Duck")</f>
        <v>Duck</v>
      </c>
    </row>
    <row r="1020" spans="1:3" ht="15.75" customHeight="1" x14ac:dyDescent="0.2">
      <c r="A1020" s="1" t="s">
        <v>529</v>
      </c>
      <c r="B1020" s="1"/>
      <c r="C1020" s="3" t="str">
        <f ca="1">IFERROR(__xludf.DUMMYFUNCTION("regexreplace(A1020, ""(\s\(.*?\))"",)"),"Duck")</f>
        <v>Duck</v>
      </c>
    </row>
    <row r="1021" spans="1:3" ht="15.75" customHeight="1" x14ac:dyDescent="0.2">
      <c r="A1021" s="1" t="s">
        <v>530</v>
      </c>
      <c r="B1021" s="1"/>
      <c r="C1021" s="3" t="str">
        <f ca="1">IFERROR(__xludf.DUMMYFUNCTION("regexreplace(A1021, ""(\s\(.*?\))"",)"),"Duck")</f>
        <v>Duck</v>
      </c>
    </row>
    <row r="1022" spans="1:3" ht="15.75" customHeight="1" x14ac:dyDescent="0.2">
      <c r="A1022" s="1" t="s">
        <v>530</v>
      </c>
      <c r="B1022" s="1"/>
      <c r="C1022" s="3" t="str">
        <f ca="1">IFERROR(__xludf.DUMMYFUNCTION("regexreplace(A1022, ""(\s\(.*?\))"",)"),"Duck")</f>
        <v>Duck</v>
      </c>
    </row>
    <row r="1023" spans="1:3" ht="15.75" customHeight="1" x14ac:dyDescent="0.2">
      <c r="A1023" s="1" t="s">
        <v>531</v>
      </c>
      <c r="B1023" s="1"/>
      <c r="C1023" s="3" t="str">
        <f ca="1">IFERROR(__xludf.DUMMYFUNCTION("regexreplace(A1023, ""(\s\(.*?\))"",)"),"Duck")</f>
        <v>Duck</v>
      </c>
    </row>
    <row r="1024" spans="1:3" ht="15.75" customHeight="1" x14ac:dyDescent="0.2">
      <c r="A1024" s="1" t="s">
        <v>531</v>
      </c>
      <c r="B1024" s="1"/>
      <c r="C1024" s="3" t="str">
        <f ca="1">IFERROR(__xludf.DUMMYFUNCTION("regexreplace(A1024, ""(\s\(.*?\))"",)"),"Duck")</f>
        <v>Duck</v>
      </c>
    </row>
    <row r="1025" spans="1:3" ht="15.75" customHeight="1" x14ac:dyDescent="0.2">
      <c r="A1025" s="1" t="s">
        <v>532</v>
      </c>
      <c r="B1025" s="1"/>
      <c r="C1025" s="3" t="str">
        <f ca="1">IFERROR(__xludf.DUMMYFUNCTION("regexreplace(A1025, ""(\s\(.*?\))"",)"),"Duck")</f>
        <v>Duck</v>
      </c>
    </row>
    <row r="1026" spans="1:3" ht="15.75" customHeight="1" x14ac:dyDescent="0.2">
      <c r="A1026" s="1" t="s">
        <v>532</v>
      </c>
      <c r="B1026" s="1"/>
      <c r="C1026" s="3" t="str">
        <f ca="1">IFERROR(__xludf.DUMMYFUNCTION("regexreplace(A1026, ""(\s\(.*?\))"",)"),"Duck")</f>
        <v>Duck</v>
      </c>
    </row>
    <row r="1027" spans="1:3" ht="15.75" customHeight="1" x14ac:dyDescent="0.2">
      <c r="A1027" s="1" t="s">
        <v>533</v>
      </c>
      <c r="B1027" s="1"/>
      <c r="C1027" s="3" t="str">
        <f ca="1">IFERROR(__xludf.DUMMYFUNCTION("regexreplace(A1027, ""(\s\(.*?\))"",)"),"Duck")</f>
        <v>Duck</v>
      </c>
    </row>
    <row r="1028" spans="1:3" ht="15.75" customHeight="1" x14ac:dyDescent="0.2">
      <c r="A1028" s="1" t="s">
        <v>533</v>
      </c>
      <c r="B1028" s="1"/>
      <c r="C1028" s="3" t="str">
        <f ca="1">IFERROR(__xludf.DUMMYFUNCTION("regexreplace(A1028, ""(\s\(.*?\))"",)"),"Duck")</f>
        <v>Duck</v>
      </c>
    </row>
    <row r="1029" spans="1:3" ht="15.75" customHeight="1" x14ac:dyDescent="0.2">
      <c r="A1029" s="1" t="s">
        <v>534</v>
      </c>
      <c r="B1029" s="1"/>
      <c r="C1029" s="3" t="str">
        <f ca="1">IFERROR(__xludf.DUMMYFUNCTION("regexreplace(A1029, ""(\s\(.*?\))"",)"),"Duck")</f>
        <v>Duck</v>
      </c>
    </row>
    <row r="1030" spans="1:3" ht="15.75" customHeight="1" x14ac:dyDescent="0.2">
      <c r="A1030" s="1" t="s">
        <v>534</v>
      </c>
      <c r="B1030" s="1"/>
      <c r="C1030" s="3" t="str">
        <f ca="1">IFERROR(__xludf.DUMMYFUNCTION("regexreplace(A1030, ""(\s\(.*?\))"",)"),"Duck")</f>
        <v>Duck</v>
      </c>
    </row>
    <row r="1031" spans="1:3" ht="15.75" customHeight="1" x14ac:dyDescent="0.2">
      <c r="A1031" s="1" t="s">
        <v>535</v>
      </c>
      <c r="B1031" s="1"/>
      <c r="C1031" s="3" t="str">
        <f ca="1">IFERROR(__xludf.DUMMYFUNCTION("regexreplace(A1031, ""(\s\(.*?\))"",)"),"Duck")</f>
        <v>Duck</v>
      </c>
    </row>
    <row r="1032" spans="1:3" ht="15.75" customHeight="1" x14ac:dyDescent="0.2">
      <c r="A1032" s="1" t="s">
        <v>535</v>
      </c>
      <c r="B1032" s="1"/>
      <c r="C1032" s="3" t="str">
        <f ca="1">IFERROR(__xludf.DUMMYFUNCTION("regexreplace(A1032, ""(\s\(.*?\))"",)"),"Duck")</f>
        <v>Duck</v>
      </c>
    </row>
    <row r="1033" spans="1:3" ht="15.75" customHeight="1" x14ac:dyDescent="0.2">
      <c r="A1033" s="1" t="s">
        <v>536</v>
      </c>
      <c r="B1033" s="1"/>
      <c r="C1033" s="3" t="str">
        <f ca="1">IFERROR(__xludf.DUMMYFUNCTION("regexreplace(A1033, ""(\s\(.*?\))"",)"),"Duck")</f>
        <v>Duck</v>
      </c>
    </row>
    <row r="1034" spans="1:3" ht="15.75" customHeight="1" x14ac:dyDescent="0.2">
      <c r="A1034" s="1" t="s">
        <v>536</v>
      </c>
      <c r="B1034" s="1"/>
      <c r="C1034" s="3" t="str">
        <f ca="1">IFERROR(__xludf.DUMMYFUNCTION("regexreplace(A1034, ""(\s\(.*?\))"",)"),"Duck")</f>
        <v>Duck</v>
      </c>
    </row>
    <row r="1035" spans="1:3" ht="15.75" customHeight="1" x14ac:dyDescent="0.2">
      <c r="A1035" s="1" t="s">
        <v>537</v>
      </c>
      <c r="B1035" s="1"/>
      <c r="C1035" s="3" t="str">
        <f ca="1">IFERROR(__xludf.DUMMYFUNCTION("regexreplace(A1035, ""(\s\(.*?\))"",)"),"Duck")</f>
        <v>Duck</v>
      </c>
    </row>
    <row r="1036" spans="1:3" ht="15.75" customHeight="1" x14ac:dyDescent="0.2">
      <c r="A1036" s="1" t="s">
        <v>537</v>
      </c>
      <c r="B1036" s="1"/>
      <c r="C1036" s="3" t="str">
        <f ca="1">IFERROR(__xludf.DUMMYFUNCTION("regexreplace(A1036, ""(\s\(.*?\))"",)"),"Duck")</f>
        <v>Duck</v>
      </c>
    </row>
    <row r="1037" spans="1:3" ht="15.75" customHeight="1" x14ac:dyDescent="0.2">
      <c r="A1037" s="1" t="s">
        <v>538</v>
      </c>
      <c r="B1037" s="1"/>
      <c r="C1037" s="3" t="str">
        <f ca="1">IFERROR(__xludf.DUMMYFUNCTION("regexreplace(A1037, ""(\s\(.*?\))"",)"),"Duck")</f>
        <v>Duck</v>
      </c>
    </row>
    <row r="1038" spans="1:3" ht="15.75" customHeight="1" x14ac:dyDescent="0.2">
      <c r="A1038" s="1" t="s">
        <v>538</v>
      </c>
      <c r="B1038" s="1"/>
      <c r="C1038" s="3" t="str">
        <f ca="1">IFERROR(__xludf.DUMMYFUNCTION("regexreplace(A1038, ""(\s\(.*?\))"",)"),"Duck")</f>
        <v>Duck</v>
      </c>
    </row>
    <row r="1039" spans="1:3" ht="15.75" customHeight="1" x14ac:dyDescent="0.2">
      <c r="A1039" s="1" t="s">
        <v>539</v>
      </c>
      <c r="B1039" s="1"/>
      <c r="C1039" s="3" t="str">
        <f ca="1">IFERROR(__xludf.DUMMYFUNCTION("regexreplace(A1039, ""(\s\(.*?\))"",)"),"Duck")</f>
        <v>Duck</v>
      </c>
    </row>
    <row r="1040" spans="1:3" ht="15.75" customHeight="1" x14ac:dyDescent="0.2">
      <c r="A1040" s="1" t="s">
        <v>540</v>
      </c>
      <c r="B1040" s="1"/>
      <c r="C1040" s="3" t="str">
        <f ca="1">IFERROR(__xludf.DUMMYFUNCTION("regexreplace(A1040, ""(\s\(.*?\))"",)"),"Eagle")</f>
        <v>Eagle</v>
      </c>
    </row>
    <row r="1041" spans="1:3" ht="15.75" customHeight="1" x14ac:dyDescent="0.2">
      <c r="A1041" s="1" t="s">
        <v>541</v>
      </c>
      <c r="B1041" s="1"/>
      <c r="C1041" s="3" t="str">
        <f ca="1">IFERROR(__xludf.DUMMYFUNCTION("regexreplace(A1041, ""(\s\(.*?\))"",)"),"Eagle")</f>
        <v>Eagle</v>
      </c>
    </row>
    <row r="1042" spans="1:3" ht="15.75" customHeight="1" x14ac:dyDescent="0.2">
      <c r="A1042" s="1" t="s">
        <v>542</v>
      </c>
      <c r="B1042" s="1"/>
      <c r="C1042" s="3" t="str">
        <f ca="1">IFERROR(__xludf.DUMMYFUNCTION("regexreplace(A1042, ""(\s\(.*?\))"",)"),"Earthworm Jim")</f>
        <v>Earthworm Jim</v>
      </c>
    </row>
    <row r="1043" spans="1:3" ht="15.75" customHeight="1" x14ac:dyDescent="0.2">
      <c r="A1043" s="1" t="s">
        <v>542</v>
      </c>
      <c r="B1043" s="1"/>
      <c r="C1043" s="3" t="str">
        <f ca="1">IFERROR(__xludf.DUMMYFUNCTION("regexreplace(A1043, ""(\s\(.*?\))"",)"),"Earthworm Jim")</f>
        <v>Earthworm Jim</v>
      </c>
    </row>
    <row r="1044" spans="1:3" ht="15.75" customHeight="1" x14ac:dyDescent="0.2">
      <c r="A1044" s="1" t="s">
        <v>543</v>
      </c>
      <c r="B1044" s="1"/>
      <c r="C1044" s="3" t="str">
        <f ca="1">IFERROR(__xludf.DUMMYFUNCTION("regexreplace(A1044, ""(\s\(.*?\))"",)"),"Eatle")</f>
        <v>Eatle</v>
      </c>
    </row>
    <row r="1045" spans="1:3" ht="15.75" customHeight="1" x14ac:dyDescent="0.2">
      <c r="A1045" s="1" t="s">
        <v>543</v>
      </c>
      <c r="B1045" s="1"/>
      <c r="C1045" s="3" t="str">
        <f ca="1">IFERROR(__xludf.DUMMYFUNCTION("regexreplace(A1045, ""(\s\(.*?\))"",)"),"Eatle")</f>
        <v>Eatle</v>
      </c>
    </row>
    <row r="1046" spans="1:3" ht="15.75" customHeight="1" x14ac:dyDescent="0.2">
      <c r="A1046" s="1" t="s">
        <v>544</v>
      </c>
      <c r="B1046" s="1"/>
      <c r="C1046" s="3" t="str">
        <f ca="1">IFERROR(__xludf.DUMMYFUNCTION("regexreplace(A1046, ""(\s\(.*?\))"",)"),"Echo")</f>
        <v>Echo</v>
      </c>
    </row>
    <row r="1047" spans="1:3" ht="15.75" customHeight="1" x14ac:dyDescent="0.2">
      <c r="A1047" s="1" t="s">
        <v>544</v>
      </c>
      <c r="B1047" s="1"/>
      <c r="C1047" s="3" t="str">
        <f ca="1">IFERROR(__xludf.DUMMYFUNCTION("regexreplace(A1047, ""(\s\(.*?\))"",)"),"Echo")</f>
        <v>Echo</v>
      </c>
    </row>
    <row r="1048" spans="1:3" ht="15.75" customHeight="1" x14ac:dyDescent="0.2">
      <c r="A1048" s="1" t="s">
        <v>545</v>
      </c>
      <c r="B1048" s="1"/>
      <c r="C1048" s="3" t="str">
        <f ca="1">IFERROR(__xludf.DUMMYFUNCTION("regexreplace(A1048, ""(\s\(.*?\))"",)"),"Echo Echo")</f>
        <v>Echo Echo</v>
      </c>
    </row>
    <row r="1049" spans="1:3" ht="15.75" customHeight="1" x14ac:dyDescent="0.2">
      <c r="A1049" s="1" t="s">
        <v>545</v>
      </c>
      <c r="B1049" s="1"/>
      <c r="C1049" s="3" t="str">
        <f ca="1">IFERROR(__xludf.DUMMYFUNCTION("regexreplace(A1049, ""(\s\(.*?\))"",)"),"Echo Echo")</f>
        <v>Echo Echo</v>
      </c>
    </row>
    <row r="1050" spans="1:3" ht="15.75" customHeight="1" x14ac:dyDescent="0.2">
      <c r="A1050" s="1" t="s">
        <v>546</v>
      </c>
      <c r="B1050" s="1"/>
      <c r="C1050" s="3" t="str">
        <f ca="1">IFERROR(__xludf.DUMMYFUNCTION("regexreplace(A1050, ""(\s\(.*?\))"",)"),"Eclipsa Butterfly")</f>
        <v>Eclipsa Butterfly</v>
      </c>
    </row>
    <row r="1051" spans="1:3" ht="15.75" customHeight="1" x14ac:dyDescent="0.2">
      <c r="A1051" s="1" t="s">
        <v>546</v>
      </c>
      <c r="B1051" s="1"/>
      <c r="C1051" s="3" t="str">
        <f ca="1">IFERROR(__xludf.DUMMYFUNCTION("regexreplace(A1051, ""(\s\(.*?\))"",)"),"Eclipsa Butterfly")</f>
        <v>Eclipsa Butterfly</v>
      </c>
    </row>
    <row r="1052" spans="1:3" ht="15.75" customHeight="1" x14ac:dyDescent="0.2">
      <c r="A1052" s="1" t="s">
        <v>547</v>
      </c>
      <c r="B1052" s="1"/>
      <c r="C1052" s="3" t="str">
        <f ca="1">IFERROR(__xludf.DUMMYFUNCTION("regexreplace(A1052, ""(\s\(.*?\))"",)"),"Ed")</f>
        <v>Ed</v>
      </c>
    </row>
    <row r="1053" spans="1:3" ht="15.75" customHeight="1" x14ac:dyDescent="0.2">
      <c r="A1053" s="1" t="s">
        <v>547</v>
      </c>
      <c r="B1053" s="1"/>
      <c r="C1053" s="3" t="str">
        <f ca="1">IFERROR(__xludf.DUMMYFUNCTION("regexreplace(A1053, ""(\s\(.*?\))"",)"),"Ed")</f>
        <v>Ed</v>
      </c>
    </row>
    <row r="1054" spans="1:3" ht="15.75" customHeight="1" x14ac:dyDescent="0.2">
      <c r="A1054" s="1" t="s">
        <v>548</v>
      </c>
      <c r="B1054" s="1"/>
      <c r="C1054" s="3" t="str">
        <f ca="1">IFERROR(__xludf.DUMMYFUNCTION("regexreplace(A1054, ""(\s\(.*?\))"",)"),"Eddie")</f>
        <v>Eddie</v>
      </c>
    </row>
    <row r="1055" spans="1:3" ht="15.75" customHeight="1" x14ac:dyDescent="0.2">
      <c r="A1055" s="1" t="s">
        <v>548</v>
      </c>
      <c r="B1055" s="1"/>
      <c r="C1055" s="3" t="str">
        <f ca="1">IFERROR(__xludf.DUMMYFUNCTION("regexreplace(A1055, ""(\s\(.*?\))"",)"),"Eddie")</f>
        <v>Eddie</v>
      </c>
    </row>
    <row r="1056" spans="1:3" ht="15.75" customHeight="1" x14ac:dyDescent="0.2">
      <c r="A1056" s="1" t="s">
        <v>549</v>
      </c>
      <c r="B1056" s="1"/>
      <c r="C1056" s="3" t="str">
        <f ca="1">IFERROR(__xludf.DUMMYFUNCTION("regexreplace(A1056, ""(\s\(.*?\))"",)"),"Eddie")</f>
        <v>Eddie</v>
      </c>
    </row>
    <row r="1057" spans="1:3" ht="15.75" customHeight="1" x14ac:dyDescent="0.2">
      <c r="A1057" s="1" t="s">
        <v>549</v>
      </c>
      <c r="B1057" s="1"/>
      <c r="C1057" s="3" t="str">
        <f ca="1">IFERROR(__xludf.DUMMYFUNCTION("regexreplace(A1057, ""(\s\(.*?\))"",)"),"Eddie")</f>
        <v>Eddie</v>
      </c>
    </row>
    <row r="1058" spans="1:3" ht="15.75" customHeight="1" x14ac:dyDescent="0.2">
      <c r="A1058" s="1" t="s">
        <v>550</v>
      </c>
      <c r="B1058" s="1"/>
      <c r="C1058" s="3" t="str">
        <f ca="1">IFERROR(__xludf.DUMMYFUNCTION("regexreplace(A1058, ""(\s\(.*?\))"",)"),"Eddie the Live Studio Ostrich")</f>
        <v>Eddie the Live Studio Ostrich</v>
      </c>
    </row>
    <row r="1059" spans="1:3" ht="15.75" customHeight="1" x14ac:dyDescent="0.2">
      <c r="A1059" s="1" t="s">
        <v>550</v>
      </c>
      <c r="B1059" s="1"/>
      <c r="C1059" s="3" t="str">
        <f ca="1">IFERROR(__xludf.DUMMYFUNCTION("regexreplace(A1059, ""(\s\(.*?\))"",)"),"Eddie the Live Studio Ostrich")</f>
        <v>Eddie the Live Studio Ostrich</v>
      </c>
    </row>
    <row r="1060" spans="1:3" ht="15.75" customHeight="1" x14ac:dyDescent="0.2">
      <c r="A1060" s="1" t="s">
        <v>551</v>
      </c>
      <c r="B1060" s="1"/>
      <c r="C1060" s="3" t="str">
        <f ca="1">IFERROR(__xludf.DUMMYFUNCTION("regexreplace(A1060, ""(\s\(.*?\))"",)"),"Edith Gru")</f>
        <v>Edith Gru</v>
      </c>
    </row>
    <row r="1061" spans="1:3" ht="15.75" customHeight="1" x14ac:dyDescent="0.2">
      <c r="A1061" s="1" t="s">
        <v>551</v>
      </c>
      <c r="B1061" s="1"/>
      <c r="C1061" s="3" t="str">
        <f ca="1">IFERROR(__xludf.DUMMYFUNCTION("regexreplace(A1061, ""(\s\(.*?\))"",)"),"Edith Gru")</f>
        <v>Edith Gru</v>
      </c>
    </row>
    <row r="1062" spans="1:3" ht="15.75" customHeight="1" x14ac:dyDescent="0.2">
      <c r="A1062" s="1" t="s">
        <v>552</v>
      </c>
      <c r="B1062" s="1"/>
      <c r="C1062" s="3" t="str">
        <f ca="1">IFERROR(__xludf.DUMMYFUNCTION("regexreplace(A1062, ""(\s\(.*?\))"",)"),"Edmund Pevensie")</f>
        <v>Edmund Pevensie</v>
      </c>
    </row>
    <row r="1063" spans="1:3" ht="15.75" customHeight="1" x14ac:dyDescent="0.2">
      <c r="A1063" s="1" t="s">
        <v>552</v>
      </c>
      <c r="B1063" s="1"/>
      <c r="C1063" s="3" t="str">
        <f ca="1">IFERROR(__xludf.DUMMYFUNCTION("regexreplace(A1063, ""(\s\(.*?\))"",)"),"Edmund Pevensie")</f>
        <v>Edmund Pevensie</v>
      </c>
    </row>
    <row r="1064" spans="1:3" ht="15.75" customHeight="1" x14ac:dyDescent="0.2">
      <c r="A1064" s="1" t="s">
        <v>553</v>
      </c>
      <c r="B1064" s="1"/>
      <c r="C1064" s="3" t="str">
        <f ca="1">IFERROR(__xludf.DUMMYFUNCTION("regexreplace(A1064, ""(\s\(.*?\))"",)"),"Edna Krabappel")</f>
        <v>Edna Krabappel</v>
      </c>
    </row>
    <row r="1065" spans="1:3" ht="15.75" customHeight="1" x14ac:dyDescent="0.2">
      <c r="A1065" s="1" t="s">
        <v>553</v>
      </c>
      <c r="B1065" s="1"/>
      <c r="C1065" s="3" t="str">
        <f ca="1">IFERROR(__xludf.DUMMYFUNCTION("regexreplace(A1065, ""(\s\(.*?\))"",)"),"Edna Krabappel")</f>
        <v>Edna Krabappel</v>
      </c>
    </row>
    <row r="1066" spans="1:3" ht="15.75" customHeight="1" x14ac:dyDescent="0.2">
      <c r="A1066" s="1" t="s">
        <v>554</v>
      </c>
      <c r="B1066" s="1"/>
      <c r="C1066" s="3" t="str">
        <f ca="1">IFERROR(__xludf.DUMMYFUNCTION("regexreplace(A1066, ""(\s\(.*?\))"",)"),"Edouard Snootie")</f>
        <v>Edouard Snootie</v>
      </c>
    </row>
    <row r="1067" spans="1:3" ht="15.75" customHeight="1" x14ac:dyDescent="0.2">
      <c r="A1067" s="1" t="s">
        <v>555</v>
      </c>
      <c r="B1067" s="1"/>
      <c r="C1067" s="3" t="str">
        <f ca="1">IFERROR(__xludf.DUMMYFUNCTION("regexreplace(A1067, ""(\s\(.*?\))"",)"),"Edrio")</f>
        <v>Edrio</v>
      </c>
    </row>
    <row r="1068" spans="1:3" ht="15.75" customHeight="1" x14ac:dyDescent="0.2">
      <c r="A1068" s="1" t="s">
        <v>555</v>
      </c>
      <c r="B1068" s="1"/>
      <c r="C1068" s="3" t="str">
        <f ca="1">IFERROR(__xludf.DUMMYFUNCTION("regexreplace(A1068, ""(\s\(.*?\))"",)"),"Edrio")</f>
        <v>Edrio</v>
      </c>
    </row>
    <row r="1069" spans="1:3" ht="15.75" customHeight="1" x14ac:dyDescent="0.2">
      <c r="A1069" s="1" t="s">
        <v>556</v>
      </c>
      <c r="B1069" s="1"/>
      <c r="C1069" s="3" t="str">
        <f ca="1">IFERROR(__xludf.DUMMYFUNCTION("regexreplace(A1069, ""(\s\(.*?\))"",)"),"Eduardo")</f>
        <v>Eduardo</v>
      </c>
    </row>
    <row r="1070" spans="1:3" ht="15.75" customHeight="1" x14ac:dyDescent="0.2">
      <c r="A1070" s="1" t="s">
        <v>556</v>
      </c>
      <c r="B1070" s="1"/>
      <c r="C1070" s="3" t="str">
        <f ca="1">IFERROR(__xludf.DUMMYFUNCTION("regexreplace(A1070, ""(\s\(.*?\))"",)"),"Eduardo")</f>
        <v>Eduardo</v>
      </c>
    </row>
    <row r="1071" spans="1:3" ht="15.75" customHeight="1" x14ac:dyDescent="0.2">
      <c r="A1071" s="1" t="s">
        <v>557</v>
      </c>
      <c r="B1071" s="1"/>
      <c r="C1071" s="3" t="str">
        <f ca="1">IFERROR(__xludf.DUMMYFUNCTION("regexreplace(A1071, ""(\s\(.*?\))"",)"),"Eeth Koth")</f>
        <v>Eeth Koth</v>
      </c>
    </row>
    <row r="1072" spans="1:3" ht="15.75" customHeight="1" x14ac:dyDescent="0.2">
      <c r="A1072" s="1" t="s">
        <v>557</v>
      </c>
      <c r="B1072" s="1"/>
      <c r="C1072" s="3" t="str">
        <f ca="1">IFERROR(__xludf.DUMMYFUNCTION("regexreplace(A1072, ""(\s\(.*?\))"",)"),"Eeth Koth")</f>
        <v>Eeth Koth</v>
      </c>
    </row>
    <row r="1073" spans="1:3" ht="15.75" customHeight="1" x14ac:dyDescent="0.2">
      <c r="A1073" s="1" t="s">
        <v>558</v>
      </c>
      <c r="B1073" s="1"/>
      <c r="C1073" s="3" t="str">
        <f ca="1">IFERROR(__xludf.DUMMYFUNCTION("regexreplace(A1073, ""(\s\(.*?\))"",)"),"Egon Spengler")</f>
        <v>Egon Spengler</v>
      </c>
    </row>
    <row r="1074" spans="1:3" ht="15.75" customHeight="1" x14ac:dyDescent="0.2">
      <c r="A1074" s="1" t="s">
        <v>558</v>
      </c>
      <c r="B1074" s="1"/>
      <c r="C1074" s="3" t="str">
        <f ca="1">IFERROR(__xludf.DUMMYFUNCTION("regexreplace(A1074, ""(\s\(.*?\))"",)"),"Egon Spengler")</f>
        <v>Egon Spengler</v>
      </c>
    </row>
    <row r="1075" spans="1:3" ht="15.75" customHeight="1" x14ac:dyDescent="0.2">
      <c r="A1075" s="1" t="s">
        <v>559</v>
      </c>
      <c r="B1075" s="1"/>
      <c r="C1075" s="3" t="str">
        <f ca="1">IFERROR(__xludf.DUMMYFUNCTION("regexreplace(A1075, ""(\s\(.*?\))"",)"),"Egon Spengler")</f>
        <v>Egon Spengler</v>
      </c>
    </row>
    <row r="1076" spans="1:3" ht="15.75" customHeight="1" x14ac:dyDescent="0.2">
      <c r="A1076" s="1" t="s">
        <v>559</v>
      </c>
      <c r="B1076" s="1"/>
      <c r="C1076" s="3" t="str">
        <f ca="1">IFERROR(__xludf.DUMMYFUNCTION("regexreplace(A1076, ""(\s\(.*?\))"",)"),"Egon Spengler")</f>
        <v>Egon Spengler</v>
      </c>
    </row>
    <row r="1077" spans="1:3" ht="15.75" customHeight="1" x14ac:dyDescent="0.2">
      <c r="A1077" s="1" t="s">
        <v>560</v>
      </c>
      <c r="B1077" s="1"/>
      <c r="C1077" s="3" t="str">
        <f ca="1">IFERROR(__xludf.DUMMYFUNCTION("regexreplace(A1077, ""(\s\(.*?\))"",)"),"Eight-Armed Willy")</f>
        <v>Eight-Armed Willy</v>
      </c>
    </row>
    <row r="1078" spans="1:3" ht="15.75" customHeight="1" x14ac:dyDescent="0.2">
      <c r="A1078" s="1" t="s">
        <v>560</v>
      </c>
      <c r="B1078" s="1"/>
      <c r="C1078" s="3" t="str">
        <f ca="1">IFERROR(__xludf.DUMMYFUNCTION("regexreplace(A1078, ""(\s\(.*?\))"",)"),"Eight-Armed Willy")</f>
        <v>Eight-Armed Willy</v>
      </c>
    </row>
    <row r="1079" spans="1:3" ht="15.75" customHeight="1" x14ac:dyDescent="0.2">
      <c r="A1079" s="1" t="s">
        <v>561</v>
      </c>
      <c r="B1079" s="1"/>
      <c r="C1079" s="3" t="str">
        <f ca="1">IFERROR(__xludf.DUMMYFUNCTION("regexreplace(A1079, ""(\s\(.*?\))"",)"),"Eileen Roberts")</f>
        <v>Eileen Roberts</v>
      </c>
    </row>
    <row r="1080" spans="1:3" ht="15.75" customHeight="1" x14ac:dyDescent="0.2">
      <c r="A1080" s="1" t="s">
        <v>561</v>
      </c>
      <c r="B1080" s="1"/>
      <c r="C1080" s="3" t="str">
        <f ca="1">IFERROR(__xludf.DUMMYFUNCTION("regexreplace(A1080, ""(\s\(.*?\))"",)"),"Eileen Roberts")</f>
        <v>Eileen Roberts</v>
      </c>
    </row>
    <row r="1081" spans="1:3" ht="15.75" customHeight="1" x14ac:dyDescent="0.2">
      <c r="A1081" s="1" t="s">
        <v>562</v>
      </c>
      <c r="B1081" s="1"/>
      <c r="C1081" s="3" t="str">
        <f ca="1">IFERROR(__xludf.DUMMYFUNCTION("regexreplace(A1081, ""(\s\(.*?\))"",)"),"El Coqui")</f>
        <v>El Coqui</v>
      </c>
    </row>
    <row r="1082" spans="1:3" ht="15.75" customHeight="1" x14ac:dyDescent="0.2">
      <c r="A1082" s="1" t="s">
        <v>563</v>
      </c>
      <c r="B1082" s="1"/>
      <c r="C1082" s="3" t="str">
        <f ca="1">IFERROR(__xludf.DUMMYFUNCTION("regexreplace(A1082, ""(\s\(.*?\))"",)"),"El Oso")</f>
        <v>El Oso</v>
      </c>
    </row>
    <row r="1083" spans="1:3" ht="15.75" customHeight="1" x14ac:dyDescent="0.2">
      <c r="A1083" s="1" t="s">
        <v>563</v>
      </c>
      <c r="B1083" s="1"/>
      <c r="C1083" s="3" t="str">
        <f ca="1">IFERROR(__xludf.DUMMYFUNCTION("regexreplace(A1083, ""(\s\(.*?\))"",)"),"El Oso")</f>
        <v>El Oso</v>
      </c>
    </row>
    <row r="1084" spans="1:3" ht="15.75" customHeight="1" x14ac:dyDescent="0.2">
      <c r="A1084" s="1" t="s">
        <v>564</v>
      </c>
      <c r="B1084" s="1"/>
      <c r="C1084" s="3" t="str">
        <f ca="1">IFERROR(__xludf.DUMMYFUNCTION("regexreplace(A1084, ""(\s\(.*?\))"",)"),"Elbow Princess")</f>
        <v>Elbow Princess</v>
      </c>
    </row>
    <row r="1085" spans="1:3" ht="15.75" customHeight="1" x14ac:dyDescent="0.2">
      <c r="A1085" s="1" t="s">
        <v>564</v>
      </c>
      <c r="B1085" s="1"/>
      <c r="C1085" s="3" t="str">
        <f ca="1">IFERROR(__xludf.DUMMYFUNCTION("regexreplace(A1085, ""(\s\(.*?\))"",)"),"Elbow Princess")</f>
        <v>Elbow Princess</v>
      </c>
    </row>
    <row r="1086" spans="1:3" ht="15.75" customHeight="1" x14ac:dyDescent="0.2">
      <c r="A1086" s="1" t="s">
        <v>565</v>
      </c>
      <c r="B1086" s="1"/>
      <c r="C1086" s="3" t="str">
        <f ca="1">IFERROR(__xludf.DUMMYFUNCTION("regexreplace(A1086, ""(\s\(.*?\))"",)"),"Eldwin Blair")</f>
        <v>Eldwin Blair</v>
      </c>
    </row>
    <row r="1087" spans="1:3" ht="15.75" customHeight="1" x14ac:dyDescent="0.2">
      <c r="A1087" s="1" t="s">
        <v>566</v>
      </c>
      <c r="B1087" s="1"/>
      <c r="C1087" s="3" t="str">
        <f ca="1">IFERROR(__xludf.DUMMYFUNCTION("regexreplace(A1087, ""(\s\(.*?\))"",)"),"Eleanor Miller")</f>
        <v>Eleanor Miller</v>
      </c>
    </row>
    <row r="1088" spans="1:3" ht="15.75" customHeight="1" x14ac:dyDescent="0.2">
      <c r="A1088" s="1" t="s">
        <v>566</v>
      </c>
      <c r="B1088" s="1"/>
      <c r="C1088" s="3" t="str">
        <f ca="1">IFERROR(__xludf.DUMMYFUNCTION("regexreplace(A1088, ""(\s\(.*?\))"",)"),"Eleanor Miller")</f>
        <v>Eleanor Miller</v>
      </c>
    </row>
    <row r="1089" spans="1:3" ht="15.75" customHeight="1" x14ac:dyDescent="0.2">
      <c r="A1089" s="1" t="s">
        <v>567</v>
      </c>
      <c r="B1089" s="1"/>
      <c r="C1089" s="3" t="str">
        <f ca="1">IFERROR(__xludf.DUMMYFUNCTION("regexreplace(A1089, ""(\s\(.*?\))"",)"),"Elena, Teresa, and Yuki")</f>
        <v>Elena, Teresa, and Yuki</v>
      </c>
    </row>
    <row r="1090" spans="1:3" ht="15.75" customHeight="1" x14ac:dyDescent="0.2">
      <c r="A1090" s="1" t="s">
        <v>567</v>
      </c>
      <c r="B1090" s="1"/>
      <c r="C1090" s="3" t="str">
        <f ca="1">IFERROR(__xludf.DUMMYFUNCTION("regexreplace(A1090, ""(\s\(.*?\))"",)"),"Elena, Teresa, and Yuki")</f>
        <v>Elena, Teresa, and Yuki</v>
      </c>
    </row>
    <row r="1091" spans="1:3" ht="15.75" customHeight="1" x14ac:dyDescent="0.2">
      <c r="A1091" s="1" t="s">
        <v>568</v>
      </c>
      <c r="B1091" s="1"/>
      <c r="C1091" s="3" t="str">
        <f ca="1">IFERROR(__xludf.DUMMYFUNCTION("regexreplace(A1091, ""(\s\(.*?\))"",)"),"Elephant")</f>
        <v>Elephant</v>
      </c>
    </row>
    <row r="1092" spans="1:3" ht="15.75" customHeight="1" x14ac:dyDescent="0.2">
      <c r="A1092" s="1" t="s">
        <v>568</v>
      </c>
      <c r="B1092" s="1"/>
      <c r="C1092" s="3" t="str">
        <f ca="1">IFERROR(__xludf.DUMMYFUNCTION("regexreplace(A1092, ""(\s\(.*?\))"",)"),"Elephant")</f>
        <v>Elephant</v>
      </c>
    </row>
    <row r="1093" spans="1:3" ht="15.75" customHeight="1" x14ac:dyDescent="0.2">
      <c r="A1093" s="1" t="s">
        <v>569</v>
      </c>
      <c r="B1093" s="1"/>
      <c r="C1093" s="3" t="str">
        <f ca="1">IFERROR(__xludf.DUMMYFUNCTION("regexreplace(A1093, ""(\s\(.*?\))"",)"),"Elephant")</f>
        <v>Elephant</v>
      </c>
    </row>
    <row r="1094" spans="1:3" ht="15.75" customHeight="1" x14ac:dyDescent="0.2">
      <c r="A1094" s="1" t="s">
        <v>569</v>
      </c>
      <c r="B1094" s="1"/>
      <c r="C1094" s="3" t="str">
        <f ca="1">IFERROR(__xludf.DUMMYFUNCTION("regexreplace(A1094, ""(\s\(.*?\))"",)"),"Elephant")</f>
        <v>Elephant</v>
      </c>
    </row>
    <row r="1095" spans="1:3" ht="15.75" customHeight="1" x14ac:dyDescent="0.2">
      <c r="A1095" s="1" t="s">
        <v>570</v>
      </c>
      <c r="B1095" s="1"/>
      <c r="C1095" s="3" t="str">
        <f ca="1">IFERROR(__xludf.DUMMYFUNCTION("regexreplace(A1095, ""(\s\(.*?\))"",)"),"Elephant")</f>
        <v>Elephant</v>
      </c>
    </row>
    <row r="1096" spans="1:3" ht="15.75" customHeight="1" x14ac:dyDescent="0.2">
      <c r="A1096" s="1" t="s">
        <v>570</v>
      </c>
      <c r="B1096" s="1"/>
      <c r="C1096" s="3" t="str">
        <f ca="1">IFERROR(__xludf.DUMMYFUNCTION("regexreplace(A1096, ""(\s\(.*?\))"",)"),"Elephant")</f>
        <v>Elephant</v>
      </c>
    </row>
    <row r="1097" spans="1:3" ht="15.75" customHeight="1" x14ac:dyDescent="0.2">
      <c r="A1097" s="1" t="s">
        <v>571</v>
      </c>
      <c r="B1097" s="1"/>
      <c r="C1097" s="3" t="str">
        <f ca="1">IFERROR(__xludf.DUMMYFUNCTION("regexreplace(A1097, ""(\s\(.*?\))"",)"),"Elephant")</f>
        <v>Elephant</v>
      </c>
    </row>
    <row r="1098" spans="1:3" ht="15.75" customHeight="1" x14ac:dyDescent="0.2">
      <c r="A1098" s="1" t="s">
        <v>571</v>
      </c>
      <c r="B1098" s="1"/>
      <c r="C1098" s="3" t="str">
        <f ca="1">IFERROR(__xludf.DUMMYFUNCTION("regexreplace(A1098, ""(\s\(.*?\))"",)"),"Elephant")</f>
        <v>Elephant</v>
      </c>
    </row>
    <row r="1099" spans="1:3" ht="15.75" customHeight="1" x14ac:dyDescent="0.2">
      <c r="A1099" s="1" t="s">
        <v>572</v>
      </c>
      <c r="B1099" s="1"/>
      <c r="C1099" s="3" t="str">
        <f ca="1">IFERROR(__xludf.DUMMYFUNCTION("regexreplace(A1099, ""(\s\(.*?\))"",)"),"Elephant")</f>
        <v>Elephant</v>
      </c>
    </row>
    <row r="1100" spans="1:3" ht="15.75" customHeight="1" x14ac:dyDescent="0.2">
      <c r="A1100" s="1" t="s">
        <v>572</v>
      </c>
      <c r="B1100" s="1"/>
      <c r="C1100" s="3" t="str">
        <f ca="1">IFERROR(__xludf.DUMMYFUNCTION("regexreplace(A1100, ""(\s\(.*?\))"",)"),"Elephant")</f>
        <v>Elephant</v>
      </c>
    </row>
    <row r="1101" spans="1:3" ht="15.75" customHeight="1" x14ac:dyDescent="0.2">
      <c r="A1101" s="1" t="s">
        <v>573</v>
      </c>
      <c r="B1101" s="1"/>
      <c r="C1101" s="3" t="str">
        <f ca="1">IFERROR(__xludf.DUMMYFUNCTION("regexreplace(A1101, ""(\s\(.*?\))"",)"),"Elephant")</f>
        <v>Elephant</v>
      </c>
    </row>
    <row r="1102" spans="1:3" ht="15.75" customHeight="1" x14ac:dyDescent="0.2">
      <c r="A1102" s="1" t="s">
        <v>573</v>
      </c>
      <c r="B1102" s="1"/>
      <c r="C1102" s="3" t="str">
        <f ca="1">IFERROR(__xludf.DUMMYFUNCTION("regexreplace(A1102, ""(\s\(.*?\))"",)"),"Elephant")</f>
        <v>Elephant</v>
      </c>
    </row>
    <row r="1103" spans="1:3" ht="15.75" customHeight="1" x14ac:dyDescent="0.2">
      <c r="A1103" s="1" t="s">
        <v>574</v>
      </c>
      <c r="B1103" s="1"/>
      <c r="C1103" s="3" t="str">
        <f ca="1">IFERROR(__xludf.DUMMYFUNCTION("regexreplace(A1103, ""(\s\(.*?\))"",)"),"Elephant")</f>
        <v>Elephant</v>
      </c>
    </row>
    <row r="1104" spans="1:3" ht="15.75" customHeight="1" x14ac:dyDescent="0.2">
      <c r="A1104" s="1" t="s">
        <v>574</v>
      </c>
      <c r="B1104" s="1"/>
      <c r="C1104" s="3" t="str">
        <f ca="1">IFERROR(__xludf.DUMMYFUNCTION("regexreplace(A1104, ""(\s\(.*?\))"",)"),"Elephant")</f>
        <v>Elephant</v>
      </c>
    </row>
    <row r="1105" spans="1:3" ht="15.75" customHeight="1" x14ac:dyDescent="0.2">
      <c r="A1105" s="1" t="s">
        <v>575</v>
      </c>
      <c r="B1105" s="1"/>
      <c r="C1105" s="3" t="str">
        <f ca="1">IFERROR(__xludf.DUMMYFUNCTION("regexreplace(A1105, ""(\s\(.*?\))"",)"),"Eli the Elephant")</f>
        <v>Eli the Elephant</v>
      </c>
    </row>
    <row r="1106" spans="1:3" ht="15.75" customHeight="1" x14ac:dyDescent="0.2">
      <c r="A1106" s="1" t="s">
        <v>575</v>
      </c>
      <c r="B1106" s="1"/>
      <c r="C1106" s="3" t="str">
        <f ca="1">IFERROR(__xludf.DUMMYFUNCTION("regexreplace(A1106, ""(\s\(.*?\))"",)"),"Eli the Elephant")</f>
        <v>Eli the Elephant</v>
      </c>
    </row>
    <row r="1107" spans="1:3" ht="15.75" customHeight="1" x14ac:dyDescent="0.2">
      <c r="A1107" s="1" t="s">
        <v>576</v>
      </c>
      <c r="B1107" s="1"/>
      <c r="C1107" s="3" t="str">
        <f ca="1">IFERROR(__xludf.DUMMYFUNCTION("regexreplace(A1107, ""(\s\(.*?\))"",)"),"Eliza Fletcher")</f>
        <v>Eliza Fletcher</v>
      </c>
    </row>
    <row r="1108" spans="1:3" ht="15.75" customHeight="1" x14ac:dyDescent="0.2">
      <c r="A1108" s="1" t="s">
        <v>576</v>
      </c>
      <c r="B1108" s="1"/>
      <c r="C1108" s="3" t="str">
        <f ca="1">IFERROR(__xludf.DUMMYFUNCTION("regexreplace(A1108, ""(\s\(.*?\))"",)"),"Eliza Fletcher")</f>
        <v>Eliza Fletcher</v>
      </c>
    </row>
    <row r="1109" spans="1:3" ht="15.75" customHeight="1" x14ac:dyDescent="0.2">
      <c r="A1109" s="1" t="s">
        <v>577</v>
      </c>
      <c r="B1109" s="1"/>
      <c r="C1109" s="3" t="str">
        <f ca="1">IFERROR(__xludf.DUMMYFUNCTION("regexreplace(A1109, ""(\s\(.*?\))"",)"),"Eliza Thornberry")</f>
        <v>Eliza Thornberry</v>
      </c>
    </row>
    <row r="1110" spans="1:3" ht="15.75" customHeight="1" x14ac:dyDescent="0.2">
      <c r="A1110" s="1" t="s">
        <v>577</v>
      </c>
      <c r="B1110" s="1"/>
      <c r="C1110" s="3" t="str">
        <f ca="1">IFERROR(__xludf.DUMMYFUNCTION("regexreplace(A1110, ""(\s\(.*?\))"",)"),"Eliza Thornberry")</f>
        <v>Eliza Thornberry</v>
      </c>
    </row>
    <row r="1111" spans="1:3" ht="15.75" customHeight="1" x14ac:dyDescent="0.2">
      <c r="A1111" s="1" t="s">
        <v>578</v>
      </c>
      <c r="B1111" s="1"/>
      <c r="C1111" s="3" t="str">
        <f ca="1">IFERROR(__xludf.DUMMYFUNCTION("regexreplace(A1111, ""(\s\(.*?\))"",)"),"Ella")</f>
        <v>Ella</v>
      </c>
    </row>
    <row r="1112" spans="1:3" ht="15.75" customHeight="1" x14ac:dyDescent="0.2">
      <c r="A1112" s="1" t="s">
        <v>578</v>
      </c>
      <c r="B1112" s="1"/>
      <c r="C1112" s="3" t="str">
        <f ca="1">IFERROR(__xludf.DUMMYFUNCTION("regexreplace(A1112, ""(\s\(.*?\))"",)"),"Ella")</f>
        <v>Ella</v>
      </c>
    </row>
    <row r="1113" spans="1:3" ht="15.75" customHeight="1" x14ac:dyDescent="0.2">
      <c r="A1113" s="1" t="s">
        <v>579</v>
      </c>
      <c r="B1113" s="1"/>
      <c r="C1113" s="3" t="str">
        <f ca="1">IFERROR(__xludf.DUMMYFUNCTION("regexreplace(A1113, ""(\s\(.*?\))"",)"),"Ellie")</f>
        <v>Ellie</v>
      </c>
    </row>
    <row r="1114" spans="1:3" ht="15.75" customHeight="1" x14ac:dyDescent="0.2">
      <c r="A1114" s="1" t="s">
        <v>579</v>
      </c>
      <c r="B1114" s="1"/>
      <c r="C1114" s="3" t="str">
        <f ca="1">IFERROR(__xludf.DUMMYFUNCTION("regexreplace(A1114, ""(\s\(.*?\))"",)"),"Ellie")</f>
        <v>Ellie</v>
      </c>
    </row>
    <row r="1115" spans="1:3" ht="15.75" customHeight="1" x14ac:dyDescent="0.2">
      <c r="A1115" s="1" t="s">
        <v>580</v>
      </c>
      <c r="B1115" s="1"/>
      <c r="C1115" s="3" t="str">
        <f ca="1">IFERROR(__xludf.DUMMYFUNCTION("regexreplace(A1115, ""(\s\(.*?\))"",)"),"Elly")</f>
        <v>Elly</v>
      </c>
    </row>
    <row r="1116" spans="1:3" ht="15.75" customHeight="1" x14ac:dyDescent="0.2">
      <c r="A1116" s="1" t="s">
        <v>580</v>
      </c>
      <c r="B1116" s="1"/>
      <c r="C1116" s="3" t="str">
        <f ca="1">IFERROR(__xludf.DUMMYFUNCTION("regexreplace(A1116, ""(\s\(.*?\))"",)"),"Elly")</f>
        <v>Elly</v>
      </c>
    </row>
    <row r="1117" spans="1:3" ht="15.75" customHeight="1" x14ac:dyDescent="0.2">
      <c r="A1117" s="1" t="s">
        <v>581</v>
      </c>
      <c r="B1117" s="1"/>
      <c r="C1117" s="3" t="str">
        <f ca="1">IFERROR(__xludf.DUMMYFUNCTION("regexreplace(A1117, ""(\s\(.*?\))"",)"),"Elrik Vonreg")</f>
        <v>Elrik Vonreg</v>
      </c>
    </row>
    <row r="1118" spans="1:3" ht="15.75" customHeight="1" x14ac:dyDescent="0.2">
      <c r="A1118" s="1" t="s">
        <v>581</v>
      </c>
      <c r="B1118" s="1"/>
      <c r="C1118" s="3" t="str">
        <f ca="1">IFERROR(__xludf.DUMMYFUNCTION("regexreplace(A1118, ""(\s\(.*?\))"",)"),"Elrik Vonreg")</f>
        <v>Elrik Vonreg</v>
      </c>
    </row>
    <row r="1119" spans="1:3" ht="15.75" customHeight="1" x14ac:dyDescent="0.2">
      <c r="A1119" s="1" t="s">
        <v>582</v>
      </c>
      <c r="B1119" s="1"/>
      <c r="C1119" s="3" t="str">
        <f ca="1">IFERROR(__xludf.DUMMYFUNCTION("regexreplace(A1119, ""(\s\(.*?\))"",)"),"Elvira")</f>
        <v>Elvira</v>
      </c>
    </row>
    <row r="1120" spans="1:3" ht="15.75" customHeight="1" x14ac:dyDescent="0.2">
      <c r="A1120" s="1" t="s">
        <v>582</v>
      </c>
      <c r="B1120" s="1"/>
      <c r="C1120" s="3" t="str">
        <f ca="1">IFERROR(__xludf.DUMMYFUNCTION("regexreplace(A1120, ""(\s\(.*?\))"",)"),"Elvira")</f>
        <v>Elvira</v>
      </c>
    </row>
    <row r="1121" spans="1:3" ht="15.75" customHeight="1" x14ac:dyDescent="0.2">
      <c r="A1121" s="1" t="s">
        <v>583</v>
      </c>
      <c r="B1121" s="1"/>
      <c r="C1121" s="3" t="str">
        <f ca="1">IFERROR(__xludf.DUMMYFUNCTION("regexreplace(A1121, ""(\s\(.*?\))"",)"),"Elvis")</f>
        <v>Elvis</v>
      </c>
    </row>
    <row r="1122" spans="1:3" ht="15.75" customHeight="1" x14ac:dyDescent="0.2">
      <c r="A1122" s="1" t="s">
        <v>583</v>
      </c>
      <c r="B1122" s="1"/>
      <c r="C1122" s="3" t="str">
        <f ca="1">IFERROR(__xludf.DUMMYFUNCTION("regexreplace(A1122, ""(\s\(.*?\))"",)"),"Elvis")</f>
        <v>Elvis</v>
      </c>
    </row>
    <row r="1123" spans="1:3" ht="15.75" customHeight="1" x14ac:dyDescent="0.2">
      <c r="A1123" s="1" t="s">
        <v>584</v>
      </c>
      <c r="B1123" s="1"/>
      <c r="C1123" s="3" t="str">
        <f ca="1">IFERROR(__xludf.DUMMYFUNCTION("regexreplace(A1123, ""(\s\(.*?\))"",)"),"Ember McLain")</f>
        <v>Ember McLain</v>
      </c>
    </row>
    <row r="1124" spans="1:3" ht="15.75" customHeight="1" x14ac:dyDescent="0.2">
      <c r="A1124" s="1" t="s">
        <v>584</v>
      </c>
      <c r="B1124" s="1"/>
      <c r="C1124" s="3" t="str">
        <f ca="1">IFERROR(__xludf.DUMMYFUNCTION("regexreplace(A1124, ""(\s\(.*?\))"",)"),"Ember McLain")</f>
        <v>Ember McLain</v>
      </c>
    </row>
    <row r="1125" spans="1:3" ht="15.75" customHeight="1" x14ac:dyDescent="0.2">
      <c r="A1125" s="1" t="s">
        <v>585</v>
      </c>
      <c r="B1125" s="1"/>
      <c r="C1125" s="3" t="str">
        <f ca="1">IFERROR(__xludf.DUMMYFUNCTION("regexreplace(A1125, ""(\s\(.*?\))"",)"),"Emerald")</f>
        <v>Emerald</v>
      </c>
    </row>
    <row r="1126" spans="1:3" ht="15.75" customHeight="1" x14ac:dyDescent="0.2">
      <c r="A1126" s="1" t="s">
        <v>585</v>
      </c>
      <c r="B1126" s="1"/>
      <c r="C1126" s="3" t="str">
        <f ca="1">IFERROR(__xludf.DUMMYFUNCTION("regexreplace(A1126, ""(\s\(.*?\))"",)"),"Emerald")</f>
        <v>Emerald</v>
      </c>
    </row>
    <row r="1127" spans="1:3" ht="15.75" customHeight="1" x14ac:dyDescent="0.2">
      <c r="A1127" s="1" t="s">
        <v>586</v>
      </c>
      <c r="B1127" s="1"/>
      <c r="C1127" s="3" t="str">
        <f ca="1">IFERROR(__xludf.DUMMYFUNCTION("regexreplace(A1127, ""(\s\(.*?\))"",)"),"Emerie Karr")</f>
        <v>Emerie Karr</v>
      </c>
    </row>
    <row r="1128" spans="1:3" ht="15.75" customHeight="1" x14ac:dyDescent="0.2">
      <c r="A1128" s="1" t="s">
        <v>586</v>
      </c>
      <c r="B1128" s="1"/>
      <c r="C1128" s="3" t="str">
        <f ca="1">IFERROR(__xludf.DUMMYFUNCTION("regexreplace(A1128, ""(\s\(.*?\))"",)"),"Emerie Karr")</f>
        <v>Emerie Karr</v>
      </c>
    </row>
    <row r="1129" spans="1:3" ht="15.75" customHeight="1" x14ac:dyDescent="0.2">
      <c r="A1129" s="1" t="s">
        <v>587</v>
      </c>
      <c r="B1129" s="1"/>
      <c r="C1129" s="3" t="str">
        <f ca="1">IFERROR(__xludf.DUMMYFUNCTION("regexreplace(A1129, ""(\s\(.*?\))"",)"),"Emilia")</f>
        <v>Emilia</v>
      </c>
    </row>
    <row r="1130" spans="1:3" ht="15.75" customHeight="1" x14ac:dyDescent="0.2">
      <c r="A1130" s="1" t="s">
        <v>587</v>
      </c>
      <c r="B1130" s="1"/>
      <c r="C1130" s="3" t="str">
        <f ca="1">IFERROR(__xludf.DUMMYFUNCTION("regexreplace(A1130, ""(\s\(.*?\))"",)"),"Emilia")</f>
        <v>Emilia</v>
      </c>
    </row>
    <row r="1131" spans="1:3" ht="15.75" customHeight="1" x14ac:dyDescent="0.2">
      <c r="A1131" s="1" t="s">
        <v>588</v>
      </c>
      <c r="B1131" s="1"/>
      <c r="C1131" s="3" t="str">
        <f ca="1">IFERROR(__xludf.DUMMYFUNCTION("regexreplace(A1131, ""(\s\(.*?\))"",)"),"Emilie Agreste")</f>
        <v>Emilie Agreste</v>
      </c>
    </row>
    <row r="1132" spans="1:3" ht="15.75" customHeight="1" x14ac:dyDescent="0.2">
      <c r="A1132" s="1" t="s">
        <v>588</v>
      </c>
      <c r="B1132" s="1"/>
      <c r="C1132" s="3" t="str">
        <f ca="1">IFERROR(__xludf.DUMMYFUNCTION("regexreplace(A1132, ""(\s\(.*?\))"",)"),"Emilie Agreste")</f>
        <v>Emilie Agreste</v>
      </c>
    </row>
    <row r="1133" spans="1:3" ht="15.75" customHeight="1" x14ac:dyDescent="0.2">
      <c r="A1133" s="1" t="s">
        <v>589</v>
      </c>
      <c r="B1133" s="1"/>
      <c r="C1133" s="3" t="str">
        <f ca="1">IFERROR(__xludf.DUMMYFUNCTION("regexreplace(A1133, ""(\s\(.*?\))"",)"),"Emma")</f>
        <v>Emma</v>
      </c>
    </row>
    <row r="1134" spans="1:3" ht="15.75" customHeight="1" x14ac:dyDescent="0.2">
      <c r="A1134" s="1" t="s">
        <v>589</v>
      </c>
      <c r="B1134" s="1"/>
      <c r="C1134" s="3" t="str">
        <f ca="1">IFERROR(__xludf.DUMMYFUNCTION("regexreplace(A1134, ""(\s\(.*?\))"",)"),"Emma")</f>
        <v>Emma</v>
      </c>
    </row>
    <row r="1135" spans="1:3" ht="15.75" customHeight="1" x14ac:dyDescent="0.2">
      <c r="A1135" s="1" t="s">
        <v>590</v>
      </c>
      <c r="B1135" s="1"/>
      <c r="C1135" s="3" t="str">
        <f ca="1">IFERROR(__xludf.DUMMYFUNCTION("regexreplace(A1135, ""(\s\(.*?\))"",)"),"Emma Saragosa")</f>
        <v>Emma Saragosa</v>
      </c>
    </row>
    <row r="1136" spans="1:3" ht="15.75" customHeight="1" x14ac:dyDescent="0.2">
      <c r="A1136" s="1" t="s">
        <v>591</v>
      </c>
      <c r="B1136" s="1"/>
      <c r="C1136" s="3" t="str">
        <f ca="1">IFERROR(__xludf.DUMMYFUNCTION("regexreplace(A1136, ""(\s\(.*?\))"",)"),"Emmet Brickowski")</f>
        <v>Emmet Brickowski</v>
      </c>
    </row>
    <row r="1137" spans="1:3" ht="15.75" customHeight="1" x14ac:dyDescent="0.2">
      <c r="A1137" s="1" t="s">
        <v>591</v>
      </c>
      <c r="B1137" s="1"/>
      <c r="C1137" s="3" t="str">
        <f ca="1">IFERROR(__xludf.DUMMYFUNCTION("regexreplace(A1137, ""(\s\(.*?\))"",)"),"Emmet Brickowski")</f>
        <v>Emmet Brickowski</v>
      </c>
    </row>
    <row r="1138" spans="1:3" ht="15.75" customHeight="1" x14ac:dyDescent="0.2">
      <c r="A1138" s="1" t="s">
        <v>592</v>
      </c>
      <c r="B1138" s="1"/>
      <c r="C1138" s="3" t="str">
        <f ca="1">IFERROR(__xludf.DUMMYFUNCTION("regexreplace(A1138, ""(\s\(.*?\))"",)"),"Emmy")</f>
        <v>Emmy</v>
      </c>
    </row>
    <row r="1139" spans="1:3" ht="15.75" customHeight="1" x14ac:dyDescent="0.2">
      <c r="A1139" s="1" t="s">
        <v>592</v>
      </c>
      <c r="B1139" s="1"/>
      <c r="C1139" s="3" t="str">
        <f ca="1">IFERROR(__xludf.DUMMYFUNCTION("regexreplace(A1139, ""(\s\(.*?\))"",)"),"Emmy")</f>
        <v>Emmy</v>
      </c>
    </row>
    <row r="1140" spans="1:3" ht="15.75" customHeight="1" x14ac:dyDescent="0.2">
      <c r="A1140" s="1" t="s">
        <v>593</v>
      </c>
      <c r="B1140" s="1"/>
      <c r="C1140" s="3" t="str">
        <f ca="1">IFERROR(__xludf.DUMMYFUNCTION("regexreplace(A1140, ""(\s\(.*?\))"",)"),"Emperor Awesome")</f>
        <v>Emperor Awesome</v>
      </c>
    </row>
    <row r="1141" spans="1:3" ht="15.75" customHeight="1" x14ac:dyDescent="0.2">
      <c r="A1141" s="1" t="s">
        <v>593</v>
      </c>
      <c r="B1141" s="1"/>
      <c r="C1141" s="3" t="str">
        <f ca="1">IFERROR(__xludf.DUMMYFUNCTION("regexreplace(A1141, ""(\s\(.*?\))"",)"),"Emperor Awesome")</f>
        <v>Emperor Awesome</v>
      </c>
    </row>
    <row r="1142" spans="1:3" ht="15.75" customHeight="1" x14ac:dyDescent="0.2">
      <c r="A1142" s="1" t="s">
        <v>594</v>
      </c>
      <c r="B1142" s="1"/>
      <c r="C1142" s="3" t="str">
        <f ca="1">IFERROR(__xludf.DUMMYFUNCTION("regexreplace(A1142, ""(\s\(.*?\))"",)"),"Emperor Belos")</f>
        <v>Emperor Belos</v>
      </c>
    </row>
    <row r="1143" spans="1:3" ht="15.75" customHeight="1" x14ac:dyDescent="0.2">
      <c r="A1143" s="1" t="s">
        <v>594</v>
      </c>
      <c r="B1143" s="1"/>
      <c r="C1143" s="3" t="str">
        <f ca="1">IFERROR(__xludf.DUMMYFUNCTION("regexreplace(A1143, ""(\s\(.*?\))"",)"),"Emperor Belos")</f>
        <v>Emperor Belos</v>
      </c>
    </row>
    <row r="1144" spans="1:3" ht="15.75" customHeight="1" x14ac:dyDescent="0.2">
      <c r="A1144" s="1" t="s">
        <v>595</v>
      </c>
      <c r="B1144" s="1"/>
      <c r="C1144" s="3" t="str">
        <f ca="1">IFERROR(__xludf.DUMMYFUNCTION("regexreplace(A1144, ""(\s\(.*?\))"",)"),"Emperor Carter")</f>
        <v>Emperor Carter</v>
      </c>
    </row>
    <row r="1145" spans="1:3" ht="15.75" customHeight="1" x14ac:dyDescent="0.2">
      <c r="A1145" s="1" t="s">
        <v>595</v>
      </c>
      <c r="B1145" s="1"/>
      <c r="C1145" s="3" t="str">
        <f ca="1">IFERROR(__xludf.DUMMYFUNCTION("regexreplace(A1145, ""(\s\(.*?\))"",)"),"Emperor Carter")</f>
        <v>Emperor Carter</v>
      </c>
    </row>
    <row r="1146" spans="1:3" ht="15.75" customHeight="1" x14ac:dyDescent="0.2">
      <c r="A1146" s="1" t="s">
        <v>596</v>
      </c>
      <c r="B1146" s="1"/>
      <c r="C1146" s="3" t="str">
        <f ca="1">IFERROR(__xludf.DUMMYFUNCTION("regexreplace(A1146, ""(\s\(.*?\))"",)"),"Enk Adrenalini")</f>
        <v>Enk Adrenalini</v>
      </c>
    </row>
    <row r="1147" spans="1:3" ht="15.75" customHeight="1" x14ac:dyDescent="0.2">
      <c r="A1147" s="1" t="s">
        <v>596</v>
      </c>
      <c r="B1147" s="1"/>
      <c r="C1147" s="3" t="str">
        <f ca="1">IFERROR(__xludf.DUMMYFUNCTION("regexreplace(A1147, ""(\s\(.*?\))"",)"),"Enk Adrenalini")</f>
        <v>Enk Adrenalini</v>
      </c>
    </row>
    <row r="1148" spans="1:3" ht="15.75" customHeight="1" x14ac:dyDescent="0.2">
      <c r="A1148" s="1" t="s">
        <v>597</v>
      </c>
      <c r="B1148" s="1"/>
      <c r="C1148" s="3" t="str">
        <f ca="1">IFERROR(__xludf.DUMMYFUNCTION("regexreplace(A1148, ""(\s\(.*?\))"",)"),"Eric Cartman")</f>
        <v>Eric Cartman</v>
      </c>
    </row>
    <row r="1149" spans="1:3" ht="15.75" customHeight="1" x14ac:dyDescent="0.2">
      <c r="A1149" s="1" t="s">
        <v>597</v>
      </c>
      <c r="B1149" s="1"/>
      <c r="C1149" s="3" t="str">
        <f ca="1">IFERROR(__xludf.DUMMYFUNCTION("regexreplace(A1149, ""(\s\(.*?\))"",)"),"Eric Cartman")</f>
        <v>Eric Cartman</v>
      </c>
    </row>
    <row r="1150" spans="1:3" ht="15.75" customHeight="1" x14ac:dyDescent="0.2">
      <c r="A1150" s="1" t="s">
        <v>598</v>
      </c>
      <c r="B1150" s="1"/>
      <c r="C1150" s="3" t="str">
        <f ca="1">IFERROR(__xludf.DUMMYFUNCTION("regexreplace(A1150, ""(\s\(.*?\))"",)"),"Eric P.J Goldstar")</f>
        <v>Eric P.J Goldstar</v>
      </c>
    </row>
    <row r="1151" spans="1:3" ht="15.75" customHeight="1" x14ac:dyDescent="0.2">
      <c r="A1151" s="1" t="s">
        <v>599</v>
      </c>
      <c r="B1151" s="1"/>
      <c r="C1151" s="3" t="str">
        <f ca="1">IFERROR(__xludf.DUMMYFUNCTION("regexreplace(A1151, ""(\s\(.*?\))"",)"),"Erika Onuki")</f>
        <v>Erika Onuki</v>
      </c>
    </row>
    <row r="1152" spans="1:3" ht="15.75" customHeight="1" x14ac:dyDescent="0.2">
      <c r="A1152" s="1" t="s">
        <v>599</v>
      </c>
      <c r="B1152" s="1"/>
      <c r="C1152" s="3" t="str">
        <f ca="1">IFERROR(__xludf.DUMMYFUNCTION("regexreplace(A1152, ""(\s\(.*?\))"",)"),"Erika Onuki")</f>
        <v>Erika Onuki</v>
      </c>
    </row>
    <row r="1153" spans="1:3" ht="15.75" customHeight="1" x14ac:dyDescent="0.2">
      <c r="A1153" s="1" t="s">
        <v>600</v>
      </c>
      <c r="B1153" s="1"/>
      <c r="C1153" s="3" t="str">
        <f ca="1">IFERROR(__xludf.DUMMYFUNCTION("regexreplace(A1153, ""(\s\(.*?\))"",)"),"Erin Esurance")</f>
        <v>Erin Esurance</v>
      </c>
    </row>
    <row r="1154" spans="1:3" ht="15.75" customHeight="1" x14ac:dyDescent="0.2">
      <c r="A1154" s="1" t="s">
        <v>601</v>
      </c>
      <c r="B1154" s="1"/>
      <c r="C1154" s="3" t="str">
        <f ca="1">IFERROR(__xludf.DUMMYFUNCTION("regexreplace(A1154, ""(\s\(.*?\))"",)"),"Erin Peterson")</f>
        <v>Erin Peterson</v>
      </c>
    </row>
    <row r="1155" spans="1:3" ht="15.75" customHeight="1" x14ac:dyDescent="0.2">
      <c r="A1155" s="1" t="s">
        <v>601</v>
      </c>
      <c r="B1155" s="1"/>
      <c r="C1155" s="3" t="str">
        <f ca="1">IFERROR(__xludf.DUMMYFUNCTION("regexreplace(A1155, ""(\s\(.*?\))"",)"),"Erin Peterson")</f>
        <v>Erin Peterson</v>
      </c>
    </row>
    <row r="1156" spans="1:3" ht="15.75" customHeight="1" x14ac:dyDescent="0.2">
      <c r="A1156" s="1" t="s">
        <v>602</v>
      </c>
      <c r="B1156" s="1"/>
      <c r="C1156" s="3" t="str">
        <f ca="1">IFERROR(__xludf.DUMMYFUNCTION("regexreplace(A1156, ""(\s\(.*?\))"",)"),"Eris")</f>
        <v>Eris</v>
      </c>
    </row>
    <row r="1157" spans="1:3" ht="15.75" customHeight="1" x14ac:dyDescent="0.2">
      <c r="A1157" s="1" t="s">
        <v>602</v>
      </c>
      <c r="B1157" s="1"/>
      <c r="C1157" s="3" t="str">
        <f ca="1">IFERROR(__xludf.DUMMYFUNCTION("regexreplace(A1157, ""(\s\(.*?\))"",)"),"Eris")</f>
        <v>Eris</v>
      </c>
    </row>
    <row r="1158" spans="1:3" ht="15.75" customHeight="1" x14ac:dyDescent="0.2">
      <c r="A1158" s="1" t="s">
        <v>603</v>
      </c>
      <c r="B1158" s="1"/>
      <c r="C1158" s="3" t="str">
        <f ca="1">IFERROR(__xludf.DUMMYFUNCTION("regexreplace(A1158, ""(\s\(.*?\))"",)"),"Ernest Otter")</f>
        <v>Ernest Otter</v>
      </c>
    </row>
    <row r="1159" spans="1:3" ht="15.75" customHeight="1" x14ac:dyDescent="0.2">
      <c r="A1159" s="1" t="s">
        <v>603</v>
      </c>
      <c r="B1159" s="1"/>
      <c r="C1159" s="3" t="str">
        <f ca="1">IFERROR(__xludf.DUMMYFUNCTION("regexreplace(A1159, ""(\s\(.*?\))"",)"),"Ernest Otter")</f>
        <v>Ernest Otter</v>
      </c>
    </row>
    <row r="1160" spans="1:3" ht="15.75" customHeight="1" x14ac:dyDescent="0.2">
      <c r="A1160" s="1" t="s">
        <v>604</v>
      </c>
      <c r="B1160" s="1"/>
      <c r="C1160" s="3" t="str">
        <f ca="1">IFERROR(__xludf.DUMMYFUNCTION("regexreplace(A1160, ""(\s\(.*?\))"",)"),"Ernie Fett")</f>
        <v>Ernie Fett</v>
      </c>
    </row>
    <row r="1161" spans="1:3" ht="15.75" customHeight="1" x14ac:dyDescent="0.2">
      <c r="A1161" s="1" t="s">
        <v>604</v>
      </c>
      <c r="B1161" s="1"/>
      <c r="C1161" s="3" t="str">
        <f ca="1">IFERROR(__xludf.DUMMYFUNCTION("regexreplace(A1161, ""(\s\(.*?\))"",)"),"Ernie Fett")</f>
        <v>Ernie Fett</v>
      </c>
    </row>
    <row r="1162" spans="1:3" ht="15.75" customHeight="1" x14ac:dyDescent="0.2">
      <c r="A1162" s="1" t="s">
        <v>605</v>
      </c>
      <c r="B1162" s="1"/>
      <c r="C1162" s="3" t="str">
        <f ca="1">IFERROR(__xludf.DUMMYFUNCTION("regexreplace(A1162, ""(\s\(.*?\))"",)"),"Ernie the Giant Chicken")</f>
        <v>Ernie the Giant Chicken</v>
      </c>
    </row>
    <row r="1163" spans="1:3" ht="15.75" customHeight="1" x14ac:dyDescent="0.2">
      <c r="A1163" s="1" t="s">
        <v>605</v>
      </c>
      <c r="B1163" s="1"/>
      <c r="C1163" s="3" t="str">
        <f ca="1">IFERROR(__xludf.DUMMYFUNCTION("regexreplace(A1163, ""(\s\(.*?\))"",)"),"Ernie the Giant Chicken")</f>
        <v>Ernie the Giant Chicken</v>
      </c>
    </row>
    <row r="1164" spans="1:3" ht="15.75" customHeight="1" x14ac:dyDescent="0.2">
      <c r="A1164" s="1" t="s">
        <v>606</v>
      </c>
      <c r="B1164" s="1"/>
      <c r="C1164" s="3" t="str">
        <f ca="1">IFERROR(__xludf.DUMMYFUNCTION("regexreplace(A1164, ""(\s\(.*?\))"",)"),"Estellar")</f>
        <v>Estellar</v>
      </c>
    </row>
    <row r="1165" spans="1:3" ht="15.75" customHeight="1" x14ac:dyDescent="0.2">
      <c r="A1165" s="1" t="s">
        <v>606</v>
      </c>
      <c r="B1165" s="1"/>
      <c r="C1165" s="3" t="str">
        <f ca="1">IFERROR(__xludf.DUMMYFUNCTION("regexreplace(A1165, ""(\s\(.*?\))"",)"),"Estellar")</f>
        <v>Estellar</v>
      </c>
    </row>
    <row r="1166" spans="1:3" ht="15.75" customHeight="1" x14ac:dyDescent="0.2">
      <c r="A1166" s="1" t="s">
        <v>607</v>
      </c>
      <c r="B1166" s="1"/>
      <c r="C1166" s="3" t="str">
        <f ca="1">IFERROR(__xludf.DUMMYFUNCTION("regexreplace(A1166, ""(\s\(.*?\))"",)"),"Esther")</f>
        <v>Esther</v>
      </c>
    </row>
    <row r="1167" spans="1:3" ht="15.75" customHeight="1" x14ac:dyDescent="0.2">
      <c r="A1167" s="1" t="s">
        <v>607</v>
      </c>
      <c r="B1167" s="1"/>
      <c r="C1167" s="3" t="str">
        <f ca="1">IFERROR(__xludf.DUMMYFUNCTION("regexreplace(A1167, ""(\s\(.*?\))"",)"),"Esther")</f>
        <v>Esther</v>
      </c>
    </row>
    <row r="1168" spans="1:3" ht="15.75" customHeight="1" x14ac:dyDescent="0.2">
      <c r="A1168" s="1" t="s">
        <v>608</v>
      </c>
      <c r="B1168" s="1"/>
      <c r="C1168" s="3" t="str">
        <f ca="1">IFERROR(__xludf.DUMMYFUNCTION("regexreplace(A1168, ""(\s\(.*?\))"",)"),"Esther Stoley")</f>
        <v>Esther Stoley</v>
      </c>
    </row>
    <row r="1169" spans="1:3" ht="15.75" customHeight="1" x14ac:dyDescent="0.2">
      <c r="A1169" s="1" t="s">
        <v>608</v>
      </c>
      <c r="B1169" s="1"/>
      <c r="C1169" s="3" t="str">
        <f ca="1">IFERROR(__xludf.DUMMYFUNCTION("regexreplace(A1169, ""(\s\(.*?\))"",)"),"Esther Stoley")</f>
        <v>Esther Stoley</v>
      </c>
    </row>
    <row r="1170" spans="1:3" ht="15.75" customHeight="1" x14ac:dyDescent="0.2">
      <c r="A1170" s="1" t="s">
        <v>609</v>
      </c>
      <c r="B1170" s="1"/>
      <c r="C1170" s="3" t="str">
        <f ca="1">IFERROR(__xludf.DUMMYFUNCTION("regexreplace(A1170, ""(\s\(.*?\))"",)"),"Ethan")</f>
        <v>Ethan</v>
      </c>
    </row>
    <row r="1171" spans="1:3" ht="15.75" customHeight="1" x14ac:dyDescent="0.2">
      <c r="A1171" s="1" t="s">
        <v>609</v>
      </c>
      <c r="B1171" s="1"/>
      <c r="C1171" s="3" t="str">
        <f ca="1">IFERROR(__xludf.DUMMYFUNCTION("regexreplace(A1171, ""(\s\(.*?\))"",)"),"Ethan")</f>
        <v>Ethan</v>
      </c>
    </row>
    <row r="1172" spans="1:3" ht="15.75" customHeight="1" x14ac:dyDescent="0.2">
      <c r="A1172" s="1" t="s">
        <v>610</v>
      </c>
      <c r="B1172" s="1"/>
      <c r="C1172" s="3" t="str">
        <f ca="1">IFERROR(__xludf.DUMMYFUNCTION("regexreplace(A1172, ""(\s\(.*?\))"",)"),"Ethel Anderson")</f>
        <v>Ethel Anderson</v>
      </c>
    </row>
    <row r="1173" spans="1:3" ht="15.75" customHeight="1" x14ac:dyDescent="0.2">
      <c r="A1173" s="1" t="s">
        <v>610</v>
      </c>
      <c r="B1173" s="1"/>
      <c r="C1173" s="3" t="str">
        <f ca="1">IFERROR(__xludf.DUMMYFUNCTION("regexreplace(A1173, ""(\s\(.*?\))"",)"),"Ethel Anderson")</f>
        <v>Ethel Anderson</v>
      </c>
    </row>
    <row r="1174" spans="1:3" ht="15.75" customHeight="1" x14ac:dyDescent="0.2">
      <c r="A1174" s="1" t="s">
        <v>611</v>
      </c>
      <c r="B1174" s="1"/>
      <c r="C1174" s="3" t="str">
        <f ca="1">IFERROR(__xludf.DUMMYFUNCTION("regexreplace(A1174, ""(\s\(.*?\))"",)"),"Eugene H. Krabs")</f>
        <v>Eugene H. Krabs</v>
      </c>
    </row>
    <row r="1175" spans="1:3" ht="15.75" customHeight="1" x14ac:dyDescent="0.2">
      <c r="A1175" s="1" t="s">
        <v>611</v>
      </c>
      <c r="B1175" s="1"/>
      <c r="C1175" s="3" t="str">
        <f ca="1">IFERROR(__xludf.DUMMYFUNCTION("regexreplace(A1175, ""(\s\(.*?\))"",)"),"Eugene H. Krabs")</f>
        <v>Eugene H. Krabs</v>
      </c>
    </row>
    <row r="1176" spans="1:3" ht="15.75" customHeight="1" x14ac:dyDescent="0.2">
      <c r="A1176" s="1" t="s">
        <v>612</v>
      </c>
      <c r="B1176" s="1"/>
      <c r="C1176" s="3" t="str">
        <f ca="1">IFERROR(__xludf.DUMMYFUNCTION("regexreplace(A1176, ""(\s\(.*?\))"",)"),"Eurotrish")</f>
        <v>Eurotrish</v>
      </c>
    </row>
    <row r="1177" spans="1:3" ht="15.75" customHeight="1" x14ac:dyDescent="0.2">
      <c r="A1177" s="1" t="s">
        <v>612</v>
      </c>
      <c r="B1177" s="1"/>
      <c r="C1177" s="3" t="str">
        <f ca="1">IFERROR(__xludf.DUMMYFUNCTION("regexreplace(A1177, ""(\s\(.*?\))"",)"),"Eurotrish")</f>
        <v>Eurotrish</v>
      </c>
    </row>
    <row r="1178" spans="1:3" ht="15.75" customHeight="1" x14ac:dyDescent="0.2">
      <c r="A1178" s="1" t="s">
        <v>613</v>
      </c>
      <c r="B1178" s="1"/>
      <c r="C1178" s="3" t="str">
        <f ca="1">IFERROR(__xludf.DUMMYFUNCTION("regexreplace(A1178, ""(\s\(.*?\))"",)"),"Eustace Bagge")</f>
        <v>Eustace Bagge</v>
      </c>
    </row>
    <row r="1179" spans="1:3" ht="15.75" customHeight="1" x14ac:dyDescent="0.2">
      <c r="A1179" s="1" t="s">
        <v>613</v>
      </c>
      <c r="B1179" s="1"/>
      <c r="C1179" s="3" t="str">
        <f ca="1">IFERROR(__xludf.DUMMYFUNCTION("regexreplace(A1179, ""(\s\(.*?\))"",)"),"Eustace Bagge")</f>
        <v>Eustace Bagge</v>
      </c>
    </row>
    <row r="1180" spans="1:3" ht="15.75" customHeight="1" x14ac:dyDescent="0.2">
      <c r="A1180" s="1" t="s">
        <v>614</v>
      </c>
      <c r="B1180" s="1"/>
      <c r="C1180" s="3" t="str">
        <f ca="1">IFERROR(__xludf.DUMMYFUNCTION("regexreplace(A1180, ""(\s\(.*?\))"",)"),"EV-A4-D")</f>
        <v>EV-A4-D</v>
      </c>
    </row>
    <row r="1181" spans="1:3" ht="15.75" customHeight="1" x14ac:dyDescent="0.2">
      <c r="A1181" s="1" t="s">
        <v>614</v>
      </c>
      <c r="B1181" s="1"/>
      <c r="C1181" s="3" t="str">
        <f ca="1">IFERROR(__xludf.DUMMYFUNCTION("regexreplace(A1181, ""(\s\(.*?\))"",)"),"EV-A4-D")</f>
        <v>EV-A4-D</v>
      </c>
    </row>
    <row r="1182" spans="1:3" ht="15.75" customHeight="1" x14ac:dyDescent="0.2">
      <c r="A1182" s="1" t="s">
        <v>615</v>
      </c>
      <c r="B1182" s="1"/>
      <c r="C1182" s="3" t="str">
        <f ca="1">IFERROR(__xludf.DUMMYFUNCTION("regexreplace(A1182, ""(\s\(.*?\))"",)"),"Eva")</f>
        <v>Eva</v>
      </c>
    </row>
    <row r="1183" spans="1:3" ht="15.75" customHeight="1" x14ac:dyDescent="0.2">
      <c r="A1183" s="1" t="s">
        <v>615</v>
      </c>
      <c r="B1183" s="1"/>
      <c r="C1183" s="3" t="str">
        <f ca="1">IFERROR(__xludf.DUMMYFUNCTION("regexreplace(A1183, ""(\s\(.*?\))"",)"),"Eva")</f>
        <v>Eva</v>
      </c>
    </row>
    <row r="1184" spans="1:3" ht="15.75" customHeight="1" x14ac:dyDescent="0.2">
      <c r="A1184" s="1" t="s">
        <v>616</v>
      </c>
      <c r="B1184" s="1"/>
      <c r="C1184" s="3" t="str">
        <f ca="1">IFERROR(__xludf.DUMMYFUNCTION("regexreplace(A1184, ""(\s\(.*?\))"",)"),"Eva")</f>
        <v>Eva</v>
      </c>
    </row>
    <row r="1185" spans="1:3" ht="15.75" customHeight="1" x14ac:dyDescent="0.2">
      <c r="A1185" s="1" t="s">
        <v>616</v>
      </c>
      <c r="B1185" s="1"/>
      <c r="C1185" s="3" t="str">
        <f ca="1">IFERROR(__xludf.DUMMYFUNCTION("regexreplace(A1185, ""(\s\(.*?\))"",)"),"Eva")</f>
        <v>Eva</v>
      </c>
    </row>
    <row r="1186" spans="1:3" ht="15.75" customHeight="1" x14ac:dyDescent="0.2">
      <c r="A1186" s="1" t="s">
        <v>617</v>
      </c>
      <c r="B1186" s="1"/>
      <c r="C1186" s="3" t="str">
        <f ca="1">IFERROR(__xludf.DUMMYFUNCTION("regexreplace(A1186, ""(\s\(.*?\))"",)"),"Eva")</f>
        <v>Eva</v>
      </c>
    </row>
    <row r="1187" spans="1:3" ht="15.75" customHeight="1" x14ac:dyDescent="0.2">
      <c r="A1187" s="1" t="s">
        <v>617</v>
      </c>
      <c r="B1187" s="1"/>
      <c r="C1187" s="3" t="str">
        <f ca="1">IFERROR(__xludf.DUMMYFUNCTION("regexreplace(A1187, ""(\s\(.*?\))"",)"),"Eva")</f>
        <v>Eva</v>
      </c>
    </row>
    <row r="1188" spans="1:3" ht="15.75" customHeight="1" x14ac:dyDescent="0.2">
      <c r="A1188" s="1" t="s">
        <v>618</v>
      </c>
      <c r="B1188" s="1"/>
      <c r="C1188" s="3" t="str">
        <f ca="1">IFERROR(__xludf.DUMMYFUNCTION("regexreplace(A1188, ""(\s\(.*?\))"",)"),"Evil Entity")</f>
        <v>Evil Entity</v>
      </c>
    </row>
    <row r="1189" spans="1:3" ht="15.75" customHeight="1" x14ac:dyDescent="0.2">
      <c r="A1189" s="1" t="s">
        <v>618</v>
      </c>
      <c r="B1189" s="1"/>
      <c r="C1189" s="3" t="str">
        <f ca="1">IFERROR(__xludf.DUMMYFUNCTION("regexreplace(A1189, ""(\s\(.*?\))"",)"),"Evil Entity")</f>
        <v>Evil Entity</v>
      </c>
    </row>
    <row r="1190" spans="1:3" ht="15.75" customHeight="1" x14ac:dyDescent="0.2">
      <c r="A1190" s="1" t="s">
        <v>619</v>
      </c>
      <c r="B1190" s="1"/>
      <c r="C1190" s="3" t="str">
        <f ca="1">IFERROR(__xludf.DUMMYFUNCTION("regexreplace(A1190, ""(\s\(.*?\))"",)"),"Evil Morty")</f>
        <v>Evil Morty</v>
      </c>
    </row>
    <row r="1191" spans="1:3" ht="15.75" customHeight="1" x14ac:dyDescent="0.2">
      <c r="A1191" s="1" t="s">
        <v>619</v>
      </c>
      <c r="B1191" s="1"/>
      <c r="C1191" s="3" t="str">
        <f ca="1">IFERROR(__xludf.DUMMYFUNCTION("regexreplace(A1191, ""(\s\(.*?\))"",)"),"Evil Morty")</f>
        <v>Evil Morty</v>
      </c>
    </row>
    <row r="1192" spans="1:3" ht="15.75" customHeight="1" x14ac:dyDescent="0.2">
      <c r="A1192" s="1" t="s">
        <v>620</v>
      </c>
      <c r="B1192" s="1"/>
      <c r="C1192" s="3" t="str">
        <f ca="1">IFERROR(__xludf.DUMMYFUNCTION("regexreplace(A1192, ""(\s\(.*?\))"",)"),"Extremeasaur")</f>
        <v>Extremeasaur</v>
      </c>
    </row>
    <row r="1193" spans="1:3" ht="15.75" customHeight="1" x14ac:dyDescent="0.2">
      <c r="A1193" s="1" t="s">
        <v>620</v>
      </c>
      <c r="B1193" s="1"/>
      <c r="C1193" s="3" t="str">
        <f ca="1">IFERROR(__xludf.DUMMYFUNCTION("regexreplace(A1193, ""(\s\(.*?\))"",)"),"Extremeasaur")</f>
        <v>Extremeasaur</v>
      </c>
    </row>
    <row r="1194" spans="1:3" ht="15.75" customHeight="1" x14ac:dyDescent="0.2">
      <c r="A1194" s="1" t="s">
        <v>621</v>
      </c>
      <c r="B1194" s="1"/>
      <c r="C1194" s="3" t="str">
        <f ca="1">IFERROR(__xludf.DUMMYFUNCTION("regexreplace(A1194, ""(\s\(.*?\))"",)"),"Eye Guy")</f>
        <v>Eye Guy</v>
      </c>
    </row>
    <row r="1195" spans="1:3" ht="15.75" customHeight="1" x14ac:dyDescent="0.2">
      <c r="A1195" s="1" t="s">
        <v>621</v>
      </c>
      <c r="B1195" s="1"/>
      <c r="C1195" s="3" t="str">
        <f ca="1">IFERROR(__xludf.DUMMYFUNCTION("regexreplace(A1195, ""(\s\(.*?\))"",)"),"Eye Guy")</f>
        <v>Eye Guy</v>
      </c>
    </row>
    <row r="1196" spans="1:3" ht="15.75" customHeight="1" x14ac:dyDescent="0.2">
      <c r="A1196" s="1" t="s">
        <v>622</v>
      </c>
      <c r="B1196" s="1"/>
      <c r="C1196" s="3" t="str">
        <f ca="1">IFERROR(__xludf.DUMMYFUNCTION("regexreplace(A1196, ""(\s\(.*?\))"",)"),"Eyeball Ruby")</f>
        <v>Eyeball Ruby</v>
      </c>
    </row>
    <row r="1197" spans="1:3" ht="15.75" customHeight="1" x14ac:dyDescent="0.2">
      <c r="A1197" s="1" t="s">
        <v>622</v>
      </c>
      <c r="B1197" s="1"/>
      <c r="C1197" s="3" t="str">
        <f ca="1">IFERROR(__xludf.DUMMYFUNCTION("regexreplace(A1197, ""(\s\(.*?\))"",)"),"Eyeball Ruby")</f>
        <v>Eyeball Ruby</v>
      </c>
    </row>
    <row r="1198" spans="1:3" ht="15.75" customHeight="1" x14ac:dyDescent="0.2">
      <c r="A1198" s="1" t="s">
        <v>623</v>
      </c>
      <c r="B1198" s="1"/>
      <c r="C1198" s="3" t="str">
        <f ca="1">IFERROR(__xludf.DUMMYFUNCTION("regexreplace(A1198, ""(\s\(.*?\))"",)"),"Eyerene")</f>
        <v>Eyerene</v>
      </c>
    </row>
    <row r="1199" spans="1:3" ht="15.75" customHeight="1" x14ac:dyDescent="0.2">
      <c r="A1199" s="1" t="s">
        <v>623</v>
      </c>
      <c r="B1199" s="1"/>
      <c r="C1199" s="3" t="str">
        <f ca="1">IFERROR(__xludf.DUMMYFUNCTION("regexreplace(A1199, ""(\s\(.*?\))"",)"),"Eyerene")</f>
        <v>Eyerene</v>
      </c>
    </row>
    <row r="1200" spans="1:3" ht="15.75" customHeight="1" x14ac:dyDescent="0.2">
      <c r="A1200" s="1" t="s">
        <v>624</v>
      </c>
      <c r="B1200" s="1"/>
      <c r="C1200" s="3" t="str">
        <f ca="1">IFERROR(__xludf.DUMMYFUNCTION("regexreplace(A1200, ""(\s\(.*?\))"",)"),"Ezekiel")</f>
        <v>Ezekiel</v>
      </c>
    </row>
    <row r="1201" spans="1:3" ht="15.75" customHeight="1" x14ac:dyDescent="0.2">
      <c r="A1201" s="1" t="s">
        <v>624</v>
      </c>
      <c r="B1201" s="1"/>
      <c r="C1201" s="3" t="str">
        <f ca="1">IFERROR(__xludf.DUMMYFUNCTION("regexreplace(A1201, ""(\s\(.*?\))"",)"),"Ezekiel")</f>
        <v>Ezekiel</v>
      </c>
    </row>
    <row r="1202" spans="1:3" ht="15.75" customHeight="1" x14ac:dyDescent="0.2">
      <c r="A1202" s="1" t="s">
        <v>625</v>
      </c>
      <c r="B1202" s="1"/>
      <c r="C1202" s="3" t="str">
        <f ca="1">IFERROR(__xludf.DUMMYFUNCTION("regexreplace(A1202, ""(\s\(.*?\))"",)"),"Ezra Bridger")</f>
        <v>Ezra Bridger</v>
      </c>
    </row>
    <row r="1203" spans="1:3" ht="15.75" customHeight="1" x14ac:dyDescent="0.2">
      <c r="A1203" s="1" t="s">
        <v>625</v>
      </c>
      <c r="B1203" s="1"/>
      <c r="C1203" s="3" t="str">
        <f ca="1">IFERROR(__xludf.DUMMYFUNCTION("regexreplace(A1203, ""(\s\(.*?\))"",)"),"Ezra Bridger")</f>
        <v>Ezra Bridger</v>
      </c>
    </row>
    <row r="1204" spans="1:3" ht="15.75" customHeight="1" x14ac:dyDescent="0.2">
      <c r="A1204" s="1" t="s">
        <v>626</v>
      </c>
      <c r="B1204" s="1"/>
      <c r="C1204" s="3" t="str">
        <f ca="1">IFERROR(__xludf.DUMMYFUNCTION("regexreplace(A1204, ""(\s\(.*?\))"",)"),"Fairy Godmother")</f>
        <v>Fairy Godmother</v>
      </c>
    </row>
    <row r="1205" spans="1:3" ht="15.75" customHeight="1" x14ac:dyDescent="0.2">
      <c r="A1205" s="1" t="s">
        <v>627</v>
      </c>
      <c r="B1205" s="1"/>
      <c r="C1205" s="3" t="str">
        <f ca="1">IFERROR(__xludf.DUMMYFUNCTION("regexreplace(A1205, ""(\s\(.*?\))"",)"),"Fairy Queen")</f>
        <v>Fairy Queen</v>
      </c>
    </row>
    <row r="1206" spans="1:3" ht="15.75" customHeight="1" x14ac:dyDescent="0.2">
      <c r="A1206" s="1" t="s">
        <v>627</v>
      </c>
      <c r="B1206" s="1"/>
      <c r="C1206" s="3" t="str">
        <f ca="1">IFERROR(__xludf.DUMMYFUNCTION("regexreplace(A1206, ""(\s\(.*?\))"",)"),"Fairy Queen")</f>
        <v>Fairy Queen</v>
      </c>
    </row>
    <row r="1207" spans="1:3" ht="15.75" customHeight="1" x14ac:dyDescent="0.2">
      <c r="A1207" s="1" t="s">
        <v>628</v>
      </c>
      <c r="B1207" s="1"/>
      <c r="C1207" s="3" t="str">
        <f ca="1">IFERROR(__xludf.DUMMYFUNCTION("regexreplace(A1207, ""(\s\(.*?\))"",)"),"Fake Santa")</f>
        <v>Fake Santa</v>
      </c>
    </row>
    <row r="1208" spans="1:3" ht="15.75" customHeight="1" x14ac:dyDescent="0.2">
      <c r="A1208" s="1" t="s">
        <v>628</v>
      </c>
      <c r="B1208" s="1"/>
      <c r="C1208" s="3" t="str">
        <f ca="1">IFERROR(__xludf.DUMMYFUNCTION("regexreplace(A1208, ""(\s\(.*?\))"",)"),"Fake Santa")</f>
        <v>Fake Santa</v>
      </c>
    </row>
    <row r="1209" spans="1:3" ht="15.75" customHeight="1" x14ac:dyDescent="0.2">
      <c r="A1209" s="1" t="s">
        <v>629</v>
      </c>
      <c r="B1209" s="1"/>
      <c r="C1209" s="3" t="str">
        <f ca="1">IFERROR(__xludf.DUMMYFUNCTION("regexreplace(A1209, ""(\s\(.*?\))"",)"),"Falcon")</f>
        <v>Falcon</v>
      </c>
    </row>
    <row r="1210" spans="1:3" ht="15.75" customHeight="1" x14ac:dyDescent="0.2">
      <c r="A1210" s="1" t="s">
        <v>629</v>
      </c>
      <c r="B1210" s="1"/>
      <c r="C1210" s="3" t="str">
        <f ca="1">IFERROR(__xludf.DUMMYFUNCTION("regexreplace(A1210, ""(\s\(.*?\))"",)"),"Falcon")</f>
        <v>Falcon</v>
      </c>
    </row>
    <row r="1211" spans="1:3" ht="15.75" customHeight="1" x14ac:dyDescent="0.2">
      <c r="A1211" s="1" t="s">
        <v>630</v>
      </c>
      <c r="B1211" s="1"/>
      <c r="C1211" s="3" t="str">
        <f ca="1">IFERROR(__xludf.DUMMYFUNCTION("regexreplace(A1211, ""(\s\(.*?\))"",)"),"Fanboy")</f>
        <v>Fanboy</v>
      </c>
    </row>
    <row r="1212" spans="1:3" ht="15.75" customHeight="1" x14ac:dyDescent="0.2">
      <c r="A1212" s="1" t="s">
        <v>630</v>
      </c>
      <c r="B1212" s="1"/>
      <c r="C1212" s="3" t="str">
        <f ca="1">IFERROR(__xludf.DUMMYFUNCTION("regexreplace(A1212, ""(\s\(.*?\))"",)"),"Fanboy")</f>
        <v>Fanboy</v>
      </c>
    </row>
    <row r="1213" spans="1:3" ht="15.75" customHeight="1" x14ac:dyDescent="0.2">
      <c r="A1213" s="1" t="s">
        <v>631</v>
      </c>
      <c r="B1213" s="1"/>
      <c r="C1213" s="3" t="str">
        <f ca="1">IFERROR(__xludf.DUMMYFUNCTION("regexreplace(A1213, ""(\s\(.*?\))"",)"),"Fang")</f>
        <v>Fang</v>
      </c>
    </row>
    <row r="1214" spans="1:3" ht="15.75" customHeight="1" x14ac:dyDescent="0.2">
      <c r="A1214" s="1" t="s">
        <v>631</v>
      </c>
      <c r="B1214" s="1"/>
      <c r="C1214" s="3" t="str">
        <f ca="1">IFERROR(__xludf.DUMMYFUNCTION("regexreplace(A1214, ""(\s\(.*?\))"",)"),"Fang")</f>
        <v>Fang</v>
      </c>
    </row>
    <row r="1215" spans="1:3" ht="15.75" customHeight="1" x14ac:dyDescent="0.2">
      <c r="A1215" s="1" t="s">
        <v>632</v>
      </c>
      <c r="B1215" s="1"/>
      <c r="C1215" s="3" t="str">
        <f ca="1">IFERROR(__xludf.DUMMYFUNCTION("regexreplace(A1215, ""(\s\(.*?\))"",)"),"Farah")</f>
        <v>Farah</v>
      </c>
    </row>
    <row r="1216" spans="1:3" ht="15.75" customHeight="1" x14ac:dyDescent="0.2">
      <c r="A1216" s="1" t="s">
        <v>632</v>
      </c>
      <c r="B1216" s="1"/>
      <c r="C1216" s="3" t="str">
        <f ca="1">IFERROR(__xludf.DUMMYFUNCTION("regexreplace(A1216, ""(\s\(.*?\))"",)"),"Farah")</f>
        <v>Farah</v>
      </c>
    </row>
    <row r="1217" spans="1:3" ht="15.75" customHeight="1" x14ac:dyDescent="0.2">
      <c r="A1217" s="1" t="s">
        <v>633</v>
      </c>
      <c r="B1217" s="1"/>
      <c r="C1217" s="3" t="str">
        <f ca="1">IFERROR(__xludf.DUMMYFUNCTION("regexreplace(A1217, ""(\s\(.*?\))"",)"),"Farley")</f>
        <v>Farley</v>
      </c>
    </row>
    <row r="1218" spans="1:3" ht="15.75" customHeight="1" x14ac:dyDescent="0.2">
      <c r="A1218" s="1" t="s">
        <v>633</v>
      </c>
      <c r="B1218" s="1"/>
      <c r="C1218" s="3" t="str">
        <f ca="1">IFERROR(__xludf.DUMMYFUNCTION("regexreplace(A1218, ""(\s\(.*?\))"",)"),"Farley")</f>
        <v>Farley</v>
      </c>
    </row>
    <row r="1219" spans="1:3" ht="15.75" customHeight="1" x14ac:dyDescent="0.2">
      <c r="A1219" s="1" t="s">
        <v>634</v>
      </c>
      <c r="B1219" s="1"/>
      <c r="C1219" s="3" t="str">
        <f ca="1">IFERROR(__xludf.DUMMYFUNCTION("regexreplace(A1219, ""(\s\(.*?\))"",)"),"Farmer")</f>
        <v>Farmer</v>
      </c>
    </row>
    <row r="1220" spans="1:3" ht="15.75" customHeight="1" x14ac:dyDescent="0.2">
      <c r="A1220" s="1" t="s">
        <v>634</v>
      </c>
      <c r="B1220" s="1"/>
      <c r="C1220" s="3" t="str">
        <f ca="1">IFERROR(__xludf.DUMMYFUNCTION("regexreplace(A1220, ""(\s\(.*?\))"",)"),"Farmer")</f>
        <v>Farmer</v>
      </c>
    </row>
    <row r="1221" spans="1:3" ht="15.75" customHeight="1" x14ac:dyDescent="0.2">
      <c r="A1221" s="1" t="s">
        <v>635</v>
      </c>
      <c r="B1221" s="1"/>
      <c r="C1221" s="3" t="str">
        <f ca="1">IFERROR(__xludf.DUMMYFUNCTION("regexreplace(A1221, ""(\s\(.*?\))"",)"),"Farmer")</f>
        <v>Farmer</v>
      </c>
    </row>
    <row r="1222" spans="1:3" ht="15.75" customHeight="1" x14ac:dyDescent="0.2">
      <c r="A1222" s="1" t="s">
        <v>635</v>
      </c>
      <c r="B1222" s="1"/>
      <c r="C1222" s="3" t="str">
        <f ca="1">IFERROR(__xludf.DUMMYFUNCTION("regexreplace(A1222, ""(\s\(.*?\))"",)"),"Farmer")</f>
        <v>Farmer</v>
      </c>
    </row>
    <row r="1223" spans="1:3" ht="15.75" customHeight="1" x14ac:dyDescent="0.2">
      <c r="A1223" s="1" t="s">
        <v>636</v>
      </c>
      <c r="B1223" s="1"/>
      <c r="C1223" s="3" t="str">
        <f ca="1">IFERROR(__xludf.DUMMYFUNCTION("regexreplace(A1223, ""(\s\(.*?\))"",)"),"Farmer")</f>
        <v>Farmer</v>
      </c>
    </row>
    <row r="1224" spans="1:3" ht="15.75" customHeight="1" x14ac:dyDescent="0.2">
      <c r="A1224" s="1" t="s">
        <v>636</v>
      </c>
      <c r="B1224" s="1"/>
      <c r="C1224" s="3" t="str">
        <f ca="1">IFERROR(__xludf.DUMMYFUNCTION("regexreplace(A1224, ""(\s\(.*?\))"",)"),"Farmer")</f>
        <v>Farmer</v>
      </c>
    </row>
    <row r="1225" spans="1:3" ht="15.75" customHeight="1" x14ac:dyDescent="0.2">
      <c r="A1225" s="1" t="s">
        <v>637</v>
      </c>
      <c r="B1225" s="1"/>
      <c r="C1225" s="3" t="str">
        <f ca="1">IFERROR(__xludf.DUMMYFUNCTION("regexreplace(A1225, ""(\s\(.*?\))"",)"),"Farmer")</f>
        <v>Farmer</v>
      </c>
    </row>
    <row r="1226" spans="1:3" ht="15.75" customHeight="1" x14ac:dyDescent="0.2">
      <c r="A1226" s="1" t="s">
        <v>637</v>
      </c>
      <c r="B1226" s="1"/>
      <c r="C1226" s="3" t="str">
        <f ca="1">IFERROR(__xludf.DUMMYFUNCTION("regexreplace(A1226, ""(\s\(.*?\))"",)"),"Farmer")</f>
        <v>Farmer</v>
      </c>
    </row>
    <row r="1227" spans="1:3" ht="15.75" customHeight="1" x14ac:dyDescent="0.2">
      <c r="A1227" s="1" t="s">
        <v>638</v>
      </c>
      <c r="B1227" s="1"/>
      <c r="C1227" s="3" t="str">
        <f ca="1">IFERROR(__xludf.DUMMYFUNCTION("regexreplace(A1227, ""(\s\(.*?\))"",)"),"Farmer")</f>
        <v>Farmer</v>
      </c>
    </row>
    <row r="1228" spans="1:3" ht="15.75" customHeight="1" x14ac:dyDescent="0.2">
      <c r="A1228" s="1" t="s">
        <v>638</v>
      </c>
      <c r="B1228" s="1"/>
      <c r="C1228" s="3" t="str">
        <f ca="1">IFERROR(__xludf.DUMMYFUNCTION("regexreplace(A1228, ""(\s\(.*?\))"",)"),"Farmer")</f>
        <v>Farmer</v>
      </c>
    </row>
    <row r="1229" spans="1:3" ht="15.75" customHeight="1" x14ac:dyDescent="0.2">
      <c r="A1229" s="1" t="s">
        <v>639</v>
      </c>
      <c r="B1229" s="1"/>
      <c r="C1229" s="3" t="str">
        <f ca="1">IFERROR(__xludf.DUMMYFUNCTION("regexreplace(A1229, ""(\s\(.*?\))"",)"),"Farmer Boy")</f>
        <v>Farmer Boy</v>
      </c>
    </row>
    <row r="1230" spans="1:3" ht="15.75" customHeight="1" x14ac:dyDescent="0.2">
      <c r="A1230" s="1" t="s">
        <v>639</v>
      </c>
      <c r="B1230" s="1"/>
      <c r="C1230" s="3" t="str">
        <f ca="1">IFERROR(__xludf.DUMMYFUNCTION("regexreplace(A1230, ""(\s\(.*?\))"",)"),"Farmer Boy")</f>
        <v>Farmer Boy</v>
      </c>
    </row>
    <row r="1231" spans="1:3" ht="15.75" customHeight="1" x14ac:dyDescent="0.2">
      <c r="A1231" s="1" t="s">
        <v>640</v>
      </c>
      <c r="B1231" s="1"/>
      <c r="C1231" s="3" t="str">
        <f ca="1">IFERROR(__xludf.DUMMYFUNCTION("regexreplace(A1231, ""(\s\(.*?\))"",)"),"Faro Argyus")</f>
        <v>Faro Argyus</v>
      </c>
    </row>
    <row r="1232" spans="1:3" ht="15.75" customHeight="1" x14ac:dyDescent="0.2">
      <c r="A1232" s="1" t="s">
        <v>640</v>
      </c>
      <c r="B1232" s="1"/>
      <c r="C1232" s="3" t="str">
        <f ca="1">IFERROR(__xludf.DUMMYFUNCTION("regexreplace(A1232, ""(\s\(.*?\))"",)"),"Faro Argyus")</f>
        <v>Faro Argyus</v>
      </c>
    </row>
    <row r="1233" spans="1:3" ht="15.75" customHeight="1" x14ac:dyDescent="0.2">
      <c r="A1233" s="1" t="s">
        <v>641</v>
      </c>
      <c r="B1233" s="1"/>
      <c r="C1233" s="3" t="str">
        <f ca="1">IFERROR(__xludf.DUMMYFUNCTION("regexreplace(A1233, ""(\s\(.*?\))"",)"),"Farooha")</f>
        <v>Farooha</v>
      </c>
    </row>
    <row r="1234" spans="1:3" ht="15.75" customHeight="1" x14ac:dyDescent="0.2">
      <c r="A1234" s="1" t="s">
        <v>641</v>
      </c>
      <c r="B1234" s="1"/>
      <c r="C1234" s="3" t="str">
        <f ca="1">IFERROR(__xludf.DUMMYFUNCTION("regexreplace(A1234, ""(\s\(.*?\))"",)"),"Farooha")</f>
        <v>Farooha</v>
      </c>
    </row>
    <row r="1235" spans="1:3" ht="15.75" customHeight="1" x14ac:dyDescent="0.2">
      <c r="A1235" s="1" t="s">
        <v>642</v>
      </c>
      <c r="B1235" s="1"/>
      <c r="C1235" s="3" t="str">
        <f ca="1">IFERROR(__xludf.DUMMYFUNCTION("regexreplace(A1235, ""(\s\(.*?\))"",)"),"Fast Bitters")</f>
        <v>Fast Bitters</v>
      </c>
    </row>
    <row r="1236" spans="1:3" ht="15.75" customHeight="1" x14ac:dyDescent="0.2">
      <c r="A1236" s="1" t="s">
        <v>642</v>
      </c>
      <c r="B1236" s="1"/>
      <c r="C1236" s="3" t="str">
        <f ca="1">IFERROR(__xludf.DUMMYFUNCTION("regexreplace(A1236, ""(\s\(.*?\))"",)"),"Fast Bitters")</f>
        <v>Fast Bitters</v>
      </c>
    </row>
    <row r="1237" spans="1:3" ht="15.75" customHeight="1" x14ac:dyDescent="0.2">
      <c r="A1237" s="1" t="s">
        <v>643</v>
      </c>
      <c r="B1237" s="1"/>
      <c r="C1237" s="3" t="str">
        <f ca="1">IFERROR(__xludf.DUMMYFUNCTION("regexreplace(A1237, ""(\s\(.*?\))"",)"),"Fasttrack")</f>
        <v>Fasttrack</v>
      </c>
    </row>
    <row r="1238" spans="1:3" ht="15.75" customHeight="1" x14ac:dyDescent="0.2">
      <c r="A1238" s="1" t="s">
        <v>643</v>
      </c>
      <c r="B1238" s="1"/>
      <c r="C1238" s="3" t="str">
        <f ca="1">IFERROR(__xludf.DUMMYFUNCTION("regexreplace(A1238, ""(\s\(.*?\))"",)"),"Fasttrack")</f>
        <v>Fasttrack</v>
      </c>
    </row>
    <row r="1239" spans="1:3" ht="15.75" customHeight="1" x14ac:dyDescent="0.2">
      <c r="A1239" s="1" t="s">
        <v>644</v>
      </c>
      <c r="B1239" s="1"/>
      <c r="C1239" s="3" t="str">
        <f ca="1">IFERROR(__xludf.DUMMYFUNCTION("regexreplace(A1239, ""(\s\(.*?\))"",)"),"Fat Duck")</f>
        <v>Fat Duck</v>
      </c>
    </row>
    <row r="1240" spans="1:3" ht="15.75" customHeight="1" x14ac:dyDescent="0.2">
      <c r="A1240" s="1" t="s">
        <v>644</v>
      </c>
      <c r="B1240" s="1"/>
      <c r="C1240" s="3" t="str">
        <f ca="1">IFERROR(__xludf.DUMMYFUNCTION("regexreplace(A1240, ""(\s\(.*?\))"",)"),"Fat Duck")</f>
        <v>Fat Duck</v>
      </c>
    </row>
    <row r="1241" spans="1:3" ht="15.75" customHeight="1" x14ac:dyDescent="0.2">
      <c r="A1241" s="1" t="s">
        <v>645</v>
      </c>
      <c r="B1241" s="1"/>
      <c r="C1241" s="3" t="str">
        <f ca="1">IFERROR(__xludf.DUMMYFUNCTION("regexreplace(A1241, ""(\s\(.*?\))"",)"),"Fat Duck")</f>
        <v>Fat Duck</v>
      </c>
    </row>
    <row r="1242" spans="1:3" ht="15.75" customHeight="1" x14ac:dyDescent="0.2">
      <c r="A1242" s="1" t="s">
        <v>645</v>
      </c>
      <c r="B1242" s="1"/>
      <c r="C1242" s="3" t="str">
        <f ca="1">IFERROR(__xludf.DUMMYFUNCTION("regexreplace(A1242, ""(\s\(.*?\))"",)"),"Fat Duck")</f>
        <v>Fat Duck</v>
      </c>
    </row>
    <row r="1243" spans="1:3" ht="15.75" customHeight="1" x14ac:dyDescent="0.2">
      <c r="A1243" s="1" t="s">
        <v>646</v>
      </c>
      <c r="B1243" s="1"/>
      <c r="C1243" s="3" t="str">
        <f ca="1">IFERROR(__xludf.DUMMYFUNCTION("regexreplace(A1243, ""(\s\(.*?\))"",)"),"Father")</f>
        <v>Father</v>
      </c>
    </row>
    <row r="1244" spans="1:3" ht="15.75" customHeight="1" x14ac:dyDescent="0.2">
      <c r="A1244" s="1" t="s">
        <v>646</v>
      </c>
      <c r="B1244" s="1"/>
      <c r="C1244" s="3" t="str">
        <f ca="1">IFERROR(__xludf.DUMMYFUNCTION("regexreplace(A1244, ""(\s\(.*?\))"",)"),"Father")</f>
        <v>Father</v>
      </c>
    </row>
    <row r="1245" spans="1:3" ht="15.75" customHeight="1" x14ac:dyDescent="0.2">
      <c r="A1245" s="1" t="s">
        <v>647</v>
      </c>
      <c r="B1245" s="1"/>
      <c r="C1245" s="3" t="str">
        <f ca="1">IFERROR(__xludf.DUMMYFUNCTION("regexreplace(A1245, ""(\s\(.*?\))"",)"),"Fatso")</f>
        <v>Fatso</v>
      </c>
    </row>
    <row r="1246" spans="1:3" ht="15.75" customHeight="1" x14ac:dyDescent="0.2">
      <c r="A1246" s="1" t="s">
        <v>647</v>
      </c>
      <c r="B1246" s="1"/>
      <c r="C1246" s="3" t="str">
        <f ca="1">IFERROR(__xludf.DUMMYFUNCTION("regexreplace(A1246, ""(\s\(.*?\))"",)"),"Fatso")</f>
        <v>Fatso</v>
      </c>
    </row>
    <row r="1247" spans="1:3" ht="15.75" customHeight="1" x14ac:dyDescent="0.2">
      <c r="A1247" s="1" t="s">
        <v>648</v>
      </c>
      <c r="B1247" s="1"/>
      <c r="C1247" s="3" t="str">
        <f ca="1">IFERROR(__xludf.DUMMYFUNCTION("regexreplace(A1247, ""(\s\(.*?\))"",)"),"Faye")</f>
        <v>Faye</v>
      </c>
    </row>
    <row r="1248" spans="1:3" ht="15.75" customHeight="1" x14ac:dyDescent="0.2">
      <c r="A1248" s="1" t="s">
        <v>648</v>
      </c>
      <c r="B1248" s="1"/>
      <c r="C1248" s="3" t="str">
        <f ca="1">IFERROR(__xludf.DUMMYFUNCTION("regexreplace(A1248, ""(\s\(.*?\))"",)"),"Faye")</f>
        <v>Faye</v>
      </c>
    </row>
    <row r="1249" spans="1:3" ht="15.75" customHeight="1" x14ac:dyDescent="0.2">
      <c r="A1249" s="1" t="s">
        <v>649</v>
      </c>
      <c r="B1249" s="1"/>
      <c r="C1249" s="3" t="str">
        <f ca="1">IFERROR(__xludf.DUMMYFUNCTION("regexreplace(A1249, ""(\s\(.*?\))"",)"),"Fearless Leader")</f>
        <v>Fearless Leader</v>
      </c>
    </row>
    <row r="1250" spans="1:3" ht="15.75" customHeight="1" x14ac:dyDescent="0.2">
      <c r="A1250" s="1" t="s">
        <v>649</v>
      </c>
      <c r="B1250" s="1"/>
      <c r="C1250" s="3" t="str">
        <f ca="1">IFERROR(__xludf.DUMMYFUNCTION("regexreplace(A1250, ""(\s\(.*?\))"",)"),"Fearless Leader")</f>
        <v>Fearless Leader</v>
      </c>
    </row>
    <row r="1251" spans="1:3" ht="15.75" customHeight="1" x14ac:dyDescent="0.2">
      <c r="A1251" s="1" t="s">
        <v>650</v>
      </c>
      <c r="B1251" s="1"/>
      <c r="C1251" s="3" t="str">
        <f ca="1">IFERROR(__xludf.DUMMYFUNCTION("regexreplace(A1251, ""(\s\(.*?\))"",)"),"Fee")</f>
        <v>Fee</v>
      </c>
    </row>
    <row r="1252" spans="1:3" ht="15.75" customHeight="1" x14ac:dyDescent="0.2">
      <c r="A1252" s="1" t="s">
        <v>650</v>
      </c>
      <c r="B1252" s="1"/>
      <c r="C1252" s="3" t="str">
        <f ca="1">IFERROR(__xludf.DUMMYFUNCTION("regexreplace(A1252, ""(\s\(.*?\))"",)"),"Fee")</f>
        <v>Fee</v>
      </c>
    </row>
    <row r="1253" spans="1:3" ht="15.75" customHeight="1" x14ac:dyDescent="0.2">
      <c r="A1253" s="1" t="s">
        <v>651</v>
      </c>
      <c r="B1253" s="1"/>
      <c r="C1253" s="3" t="str">
        <f ca="1">IFERROR(__xludf.DUMMYFUNCTION("regexreplace(A1253, ""(\s\(.*?\))"",)"),"Feedback")</f>
        <v>Feedback</v>
      </c>
    </row>
    <row r="1254" spans="1:3" ht="15.75" customHeight="1" x14ac:dyDescent="0.2">
      <c r="A1254" s="1" t="s">
        <v>651</v>
      </c>
      <c r="B1254" s="1"/>
      <c r="C1254" s="3" t="str">
        <f ca="1">IFERROR(__xludf.DUMMYFUNCTION("regexreplace(A1254, ""(\s\(.*?\))"",)"),"Feedback")</f>
        <v>Feedback</v>
      </c>
    </row>
    <row r="1255" spans="1:3" ht="15.75" customHeight="1" x14ac:dyDescent="0.2">
      <c r="A1255" s="1" t="s">
        <v>652</v>
      </c>
      <c r="B1255" s="1"/>
      <c r="C1255" s="3" t="str">
        <f ca="1">IFERROR(__xludf.DUMMYFUNCTION("regexreplace(A1255, ""(\s\(.*?\))"",)"),"Feff")</f>
        <v>Feff</v>
      </c>
    </row>
    <row r="1256" spans="1:3" ht="15.75" customHeight="1" x14ac:dyDescent="0.2">
      <c r="A1256" s="1" t="s">
        <v>652</v>
      </c>
      <c r="B1256" s="1"/>
      <c r="C1256" s="3" t="str">
        <f ca="1">IFERROR(__xludf.DUMMYFUNCTION("regexreplace(A1256, ""(\s\(.*?\))"",)"),"Feff")</f>
        <v>Feff</v>
      </c>
    </row>
    <row r="1257" spans="1:3" ht="15.75" customHeight="1" x14ac:dyDescent="0.2">
      <c r="A1257" s="1" t="s">
        <v>653</v>
      </c>
      <c r="B1257" s="1"/>
      <c r="C1257" s="3" t="str">
        <f ca="1">IFERROR(__xludf.DUMMYFUNCTION("regexreplace(A1257, ""(\s\(.*?\))"",)"),"Felicity Parham")</f>
        <v>Felicity Parham</v>
      </c>
    </row>
    <row r="1258" spans="1:3" ht="15.75" customHeight="1" x14ac:dyDescent="0.2">
      <c r="A1258" s="1" t="s">
        <v>653</v>
      </c>
      <c r="B1258" s="1"/>
      <c r="C1258" s="3" t="str">
        <f ca="1">IFERROR(__xludf.DUMMYFUNCTION("regexreplace(A1258, ""(\s\(.*?\))"",)"),"Felicity Parham")</f>
        <v>Felicity Parham</v>
      </c>
    </row>
    <row r="1259" spans="1:3" ht="15.75" customHeight="1" x14ac:dyDescent="0.2">
      <c r="A1259" s="1" t="s">
        <v>654</v>
      </c>
      <c r="B1259" s="1"/>
      <c r="C1259" s="3" t="str">
        <f ca="1">IFERROR(__xludf.DUMMYFUNCTION("regexreplace(A1259, ""(\s\(.*?\))"",)"),"Félix Fathom")</f>
        <v>Félix Fathom</v>
      </c>
    </row>
    <row r="1260" spans="1:3" ht="15.75" customHeight="1" x14ac:dyDescent="0.2">
      <c r="A1260" s="1" t="s">
        <v>654</v>
      </c>
      <c r="B1260" s="1"/>
      <c r="C1260" s="3" t="str">
        <f ca="1">IFERROR(__xludf.DUMMYFUNCTION("regexreplace(A1260, ""(\s\(.*?\))"",)"),"Félix Fathom")</f>
        <v>Félix Fathom</v>
      </c>
    </row>
    <row r="1261" spans="1:3" ht="15.75" customHeight="1" x14ac:dyDescent="0.2">
      <c r="A1261" s="1" t="s">
        <v>655</v>
      </c>
      <c r="B1261" s="1"/>
      <c r="C1261" s="3" t="str">
        <f ca="1">IFERROR(__xludf.DUMMYFUNCTION("regexreplace(A1261, ""(\s\(.*?\))"",)"),"Felix Madrigal")</f>
        <v>Felix Madrigal</v>
      </c>
    </row>
    <row r="1262" spans="1:3" ht="15.75" customHeight="1" x14ac:dyDescent="0.2">
      <c r="A1262" s="1" t="s">
        <v>656</v>
      </c>
      <c r="B1262" s="1"/>
      <c r="C1262" s="3" t="str">
        <f ca="1">IFERROR(__xludf.DUMMYFUNCTION("regexreplace(A1262, ""(\s\(.*?\))"",)"),"Female Dog")</f>
        <v>Female Dog</v>
      </c>
    </row>
    <row r="1263" spans="1:3" ht="15.75" customHeight="1" x14ac:dyDescent="0.2">
      <c r="A1263" s="1" t="s">
        <v>656</v>
      </c>
      <c r="B1263" s="1"/>
      <c r="C1263" s="3" t="str">
        <f ca="1">IFERROR(__xludf.DUMMYFUNCTION("regexreplace(A1263, ""(\s\(.*?\))"",)"),"Female Dog")</f>
        <v>Female Dog</v>
      </c>
    </row>
    <row r="1264" spans="1:3" ht="15.75" customHeight="1" x14ac:dyDescent="0.2">
      <c r="A1264" s="1" t="s">
        <v>657</v>
      </c>
      <c r="B1264" s="1"/>
      <c r="C1264" s="3" t="str">
        <f ca="1">IFERROR(__xludf.DUMMYFUNCTION("regexreplace(A1264, ""(\s\(.*?\))"",)"),"Fennec Shand")</f>
        <v>Fennec Shand</v>
      </c>
    </row>
    <row r="1265" spans="1:3" ht="15.75" customHeight="1" x14ac:dyDescent="0.2">
      <c r="A1265" s="1" t="s">
        <v>657</v>
      </c>
      <c r="B1265" s="1"/>
      <c r="C1265" s="3" t="str">
        <f ca="1">IFERROR(__xludf.DUMMYFUNCTION("regexreplace(A1265, ""(\s\(.*?\))"",)"),"Fennec Shand")</f>
        <v>Fennec Shand</v>
      </c>
    </row>
    <row r="1266" spans="1:3" ht="15.75" customHeight="1" x14ac:dyDescent="0.2">
      <c r="A1266" s="1" t="s">
        <v>658</v>
      </c>
      <c r="B1266" s="1"/>
      <c r="C1266" s="3" t="str">
        <f ca="1">IFERROR(__xludf.DUMMYFUNCTION("regexreplace(A1266, ""(\s\(.*?\))"",)"),"Fillmore")</f>
        <v>Fillmore</v>
      </c>
    </row>
    <row r="1267" spans="1:3" ht="15.75" customHeight="1" x14ac:dyDescent="0.2">
      <c r="A1267" s="1" t="s">
        <v>658</v>
      </c>
      <c r="B1267" s="1"/>
      <c r="C1267" s="3" t="str">
        <f ca="1">IFERROR(__xludf.DUMMYFUNCTION("regexreplace(A1267, ""(\s\(.*?\))"",)"),"Fillmore")</f>
        <v>Fillmore</v>
      </c>
    </row>
    <row r="1268" spans="1:3" ht="15.75" customHeight="1" x14ac:dyDescent="0.2">
      <c r="A1268" s="1" t="s">
        <v>659</v>
      </c>
      <c r="B1268" s="1"/>
      <c r="C1268" s="3" t="str">
        <f ca="1">IFERROR(__xludf.DUMMYFUNCTION("regexreplace(A1268, ""(\s\(.*?\))"",)"),"Finis Valorum")</f>
        <v>Finis Valorum</v>
      </c>
    </row>
    <row r="1269" spans="1:3" ht="15.75" customHeight="1" x14ac:dyDescent="0.2">
      <c r="A1269" s="1" t="s">
        <v>659</v>
      </c>
      <c r="B1269" s="1"/>
      <c r="C1269" s="3" t="str">
        <f ca="1">IFERROR(__xludf.DUMMYFUNCTION("regexreplace(A1269, ""(\s\(.*?\))"",)"),"Finis Valorum")</f>
        <v>Finis Valorum</v>
      </c>
    </row>
    <row r="1270" spans="1:3" ht="15.75" customHeight="1" x14ac:dyDescent="0.2">
      <c r="A1270" s="1" t="s">
        <v>660</v>
      </c>
      <c r="B1270" s="1"/>
      <c r="C1270" s="3" t="str">
        <f ca="1">IFERROR(__xludf.DUMMYFUNCTION("regexreplace(A1270, ""(\s\(.*?\))"",)"),"Fink")</f>
        <v>Fink</v>
      </c>
    </row>
    <row r="1271" spans="1:3" ht="15.75" customHeight="1" x14ac:dyDescent="0.2">
      <c r="A1271" s="1" t="s">
        <v>660</v>
      </c>
      <c r="B1271" s="1"/>
      <c r="C1271" s="3" t="str">
        <f ca="1">IFERROR(__xludf.DUMMYFUNCTION("regexreplace(A1271, ""(\s\(.*?\))"",)"),"Fink")</f>
        <v>Fink</v>
      </c>
    </row>
    <row r="1272" spans="1:3" ht="15.75" customHeight="1" x14ac:dyDescent="0.2">
      <c r="A1272" s="1" t="s">
        <v>661</v>
      </c>
      <c r="B1272" s="1"/>
      <c r="C1272" s="3" t="str">
        <f ca="1">IFERROR(__xludf.DUMMYFUNCTION("regexreplace(A1272, ""(\s\(.*?\))"",)"),"Finn")</f>
        <v>Finn</v>
      </c>
    </row>
    <row r="1273" spans="1:3" ht="15.75" customHeight="1" x14ac:dyDescent="0.2">
      <c r="A1273" s="1" t="s">
        <v>661</v>
      </c>
      <c r="B1273" s="1"/>
      <c r="C1273" s="3" t="str">
        <f ca="1">IFERROR(__xludf.DUMMYFUNCTION("regexreplace(A1273, ""(\s\(.*?\))"",)"),"Finn")</f>
        <v>Finn</v>
      </c>
    </row>
    <row r="1274" spans="1:3" ht="15.75" customHeight="1" x14ac:dyDescent="0.2">
      <c r="A1274" s="1" t="s">
        <v>662</v>
      </c>
      <c r="B1274" s="1"/>
      <c r="C1274" s="3" t="str">
        <f ca="1">IFERROR(__xludf.DUMMYFUNCTION("regexreplace(A1274, ""(\s\(.*?\))"",)"),"Finn")</f>
        <v>Finn</v>
      </c>
    </row>
    <row r="1275" spans="1:3" ht="15.75" customHeight="1" x14ac:dyDescent="0.2">
      <c r="A1275" s="1" t="s">
        <v>662</v>
      </c>
      <c r="B1275" s="1"/>
      <c r="C1275" s="3" t="str">
        <f ca="1">IFERROR(__xludf.DUMMYFUNCTION("regexreplace(A1275, ""(\s\(.*?\))"",)"),"Finn")</f>
        <v>Finn</v>
      </c>
    </row>
    <row r="1276" spans="1:3" ht="15.75" customHeight="1" x14ac:dyDescent="0.2">
      <c r="A1276" s="1" t="s">
        <v>663</v>
      </c>
      <c r="B1276" s="1"/>
      <c r="C1276" s="3" t="str">
        <f ca="1">IFERROR(__xludf.DUMMYFUNCTION("regexreplace(A1276, ""(\s\(.*?\))"",)"),"Finn the Human")</f>
        <v>Finn the Human</v>
      </c>
    </row>
    <row r="1277" spans="1:3" ht="15.75" customHeight="1" x14ac:dyDescent="0.2">
      <c r="A1277" s="1" t="s">
        <v>663</v>
      </c>
      <c r="B1277" s="1"/>
      <c r="C1277" s="3" t="str">
        <f ca="1">IFERROR(__xludf.DUMMYFUNCTION("regexreplace(A1277, ""(\s\(.*?\))"",)"),"Finn the Human")</f>
        <v>Finn the Human</v>
      </c>
    </row>
    <row r="1278" spans="1:3" ht="15.75" customHeight="1" x14ac:dyDescent="0.2">
      <c r="A1278" s="1" t="s">
        <v>664</v>
      </c>
      <c r="B1278" s="1"/>
      <c r="C1278" s="3" t="str">
        <f ca="1">IFERROR(__xludf.DUMMYFUNCTION("regexreplace(A1278, ""(\s\(.*?\))"",)"),"Fiona Frizzle")</f>
        <v>Fiona Frizzle</v>
      </c>
    </row>
    <row r="1279" spans="1:3" ht="15.75" customHeight="1" x14ac:dyDescent="0.2">
      <c r="A1279" s="1" t="s">
        <v>664</v>
      </c>
      <c r="B1279" s="1"/>
      <c r="C1279" s="3" t="str">
        <f ca="1">IFERROR(__xludf.DUMMYFUNCTION("regexreplace(A1279, ""(\s\(.*?\))"",)"),"Fiona Frizzle")</f>
        <v>Fiona Frizzle</v>
      </c>
    </row>
    <row r="1280" spans="1:3" ht="15.75" customHeight="1" x14ac:dyDescent="0.2">
      <c r="A1280" s="1" t="s">
        <v>665</v>
      </c>
      <c r="B1280" s="1"/>
      <c r="C1280" s="3" t="str">
        <f ca="1">IFERROR(__xludf.DUMMYFUNCTION("regexreplace(A1280, ""(\s\(.*?\))"",)"),"Fionna the Human Girl")</f>
        <v>Fionna the Human Girl</v>
      </c>
    </row>
    <row r="1281" spans="1:3" ht="15.75" customHeight="1" x14ac:dyDescent="0.2">
      <c r="A1281" s="1" t="s">
        <v>665</v>
      </c>
      <c r="B1281" s="1"/>
      <c r="C1281" s="3" t="str">
        <f ca="1">IFERROR(__xludf.DUMMYFUNCTION("regexreplace(A1281, ""(\s\(.*?\))"",)"),"Fionna the Human Girl")</f>
        <v>Fionna the Human Girl</v>
      </c>
    </row>
    <row r="1282" spans="1:3" ht="15.75" customHeight="1" x14ac:dyDescent="0.2">
      <c r="A1282" s="1" t="s">
        <v>666</v>
      </c>
      <c r="B1282" s="1"/>
      <c r="C1282" s="3" t="str">
        <f ca="1">IFERROR(__xludf.DUMMYFUNCTION("regexreplace(A1282, ""(\s\(.*?\))"",)"),"Fire Lord Ozai")</f>
        <v>Fire Lord Ozai</v>
      </c>
    </row>
    <row r="1283" spans="1:3" ht="15.75" customHeight="1" x14ac:dyDescent="0.2">
      <c r="A1283" s="1" t="s">
        <v>666</v>
      </c>
      <c r="B1283" s="1"/>
      <c r="C1283" s="3" t="str">
        <f ca="1">IFERROR(__xludf.DUMMYFUNCTION("regexreplace(A1283, ""(\s\(.*?\))"",)"),"Fire Lord Ozai")</f>
        <v>Fire Lord Ozai</v>
      </c>
    </row>
    <row r="1284" spans="1:3" ht="15.75" customHeight="1" x14ac:dyDescent="0.2">
      <c r="A1284" s="1" t="s">
        <v>667</v>
      </c>
      <c r="B1284" s="1"/>
      <c r="C1284" s="3" t="str">
        <f ca="1">IFERROR(__xludf.DUMMYFUNCTION("regexreplace(A1284, ""(\s\(.*?\))"",)"),"Firedrake")</f>
        <v>Firedrake</v>
      </c>
    </row>
    <row r="1285" spans="1:3" ht="15.75" customHeight="1" x14ac:dyDescent="0.2">
      <c r="A1285" s="1" t="s">
        <v>667</v>
      </c>
      <c r="B1285" s="1"/>
      <c r="C1285" s="3" t="str">
        <f ca="1">IFERROR(__xludf.DUMMYFUNCTION("regexreplace(A1285, ""(\s\(.*?\))"",)"),"Firedrake")</f>
        <v>Firedrake</v>
      </c>
    </row>
    <row r="1286" spans="1:3" ht="15.75" customHeight="1" x14ac:dyDescent="0.2">
      <c r="A1286" s="1" t="s">
        <v>668</v>
      </c>
      <c r="B1286" s="1"/>
      <c r="C1286" s="3" t="str">
        <f ca="1">IFERROR(__xludf.DUMMYFUNCTION("regexreplace(A1286, ""(\s\(.*?\))"",)"),"Firefighter")</f>
        <v>Firefighter</v>
      </c>
    </row>
    <row r="1287" spans="1:3" ht="15.75" customHeight="1" x14ac:dyDescent="0.2">
      <c r="A1287" s="1" t="s">
        <v>668</v>
      </c>
      <c r="B1287" s="1"/>
      <c r="C1287" s="3" t="str">
        <f ca="1">IFERROR(__xludf.DUMMYFUNCTION("regexreplace(A1287, ""(\s\(.*?\))"",)"),"Firefighter")</f>
        <v>Firefighter</v>
      </c>
    </row>
    <row r="1288" spans="1:3" ht="15.75" customHeight="1" x14ac:dyDescent="0.2">
      <c r="A1288" s="1" t="s">
        <v>669</v>
      </c>
      <c r="B1288" s="1"/>
      <c r="C1288" s="3" t="str">
        <f ca="1">IFERROR(__xludf.DUMMYFUNCTION("regexreplace(A1288, ""(\s\(.*?\))"",)"),"Firefighter")</f>
        <v>Firefighter</v>
      </c>
    </row>
    <row r="1289" spans="1:3" ht="15.75" customHeight="1" x14ac:dyDescent="0.2">
      <c r="A1289" s="1" t="s">
        <v>669</v>
      </c>
      <c r="B1289" s="1"/>
      <c r="C1289" s="3" t="str">
        <f ca="1">IFERROR(__xludf.DUMMYFUNCTION("regexreplace(A1289, ""(\s\(.*?\))"",)"),"Firefighter")</f>
        <v>Firefighter</v>
      </c>
    </row>
    <row r="1290" spans="1:3" ht="15.75" customHeight="1" x14ac:dyDescent="0.2">
      <c r="A1290" s="1" t="s">
        <v>670</v>
      </c>
      <c r="B1290" s="1"/>
      <c r="C1290" s="3" t="str">
        <f ca="1">IFERROR(__xludf.DUMMYFUNCTION("regexreplace(A1290, ""(\s\(.*?\))"",)"),"FireFly")</f>
        <v>FireFly</v>
      </c>
    </row>
    <row r="1291" spans="1:3" ht="15.75" customHeight="1" x14ac:dyDescent="0.2">
      <c r="A1291" s="1" t="s">
        <v>670</v>
      </c>
      <c r="B1291" s="1"/>
      <c r="C1291" s="3" t="str">
        <f ca="1">IFERROR(__xludf.DUMMYFUNCTION("regexreplace(A1291, ""(\s\(.*?\))"",)"),"FireFly")</f>
        <v>FireFly</v>
      </c>
    </row>
    <row r="1292" spans="1:3" ht="15.75" customHeight="1" x14ac:dyDescent="0.2">
      <c r="A1292" s="1" t="s">
        <v>671</v>
      </c>
      <c r="B1292" s="1"/>
      <c r="C1292" s="3" t="str">
        <f ca="1">IFERROR(__xludf.DUMMYFUNCTION("regexreplace(A1292, ""(\s\(.*?\))"",)"),"Fireman")</f>
        <v>Fireman</v>
      </c>
    </row>
    <row r="1293" spans="1:3" ht="15.75" customHeight="1" x14ac:dyDescent="0.2">
      <c r="A1293" s="1" t="s">
        <v>671</v>
      </c>
      <c r="B1293" s="1"/>
      <c r="C1293" s="3" t="str">
        <f ca="1">IFERROR(__xludf.DUMMYFUNCTION("regexreplace(A1293, ""(\s\(.*?\))"",)"),"Fireman")</f>
        <v>Fireman</v>
      </c>
    </row>
    <row r="1294" spans="1:3" ht="15.75" customHeight="1" x14ac:dyDescent="0.2">
      <c r="A1294" s="1" t="s">
        <v>672</v>
      </c>
      <c r="B1294" s="1"/>
      <c r="C1294" s="3" t="str">
        <f ca="1">IFERROR(__xludf.DUMMYFUNCTION("regexreplace(A1294, ""(\s\(.*?\))"",)"),"Fish")</f>
        <v>Fish</v>
      </c>
    </row>
    <row r="1295" spans="1:3" ht="15.75" customHeight="1" x14ac:dyDescent="0.2">
      <c r="A1295" s="1" t="s">
        <v>672</v>
      </c>
      <c r="B1295" s="1"/>
      <c r="C1295" s="3" t="str">
        <f ca="1">IFERROR(__xludf.DUMMYFUNCTION("regexreplace(A1295, ""(\s\(.*?\))"",)"),"Fish")</f>
        <v>Fish</v>
      </c>
    </row>
    <row r="1296" spans="1:3" ht="15.75" customHeight="1" x14ac:dyDescent="0.2">
      <c r="A1296" s="1" t="s">
        <v>673</v>
      </c>
      <c r="B1296" s="1"/>
      <c r="C1296" s="3" t="str">
        <f ca="1">IFERROR(__xludf.DUMMYFUNCTION("regexreplace(A1296, ""(\s\(.*?\))"",)"),"Fish")</f>
        <v>Fish</v>
      </c>
    </row>
    <row r="1297" spans="1:3" ht="15.75" customHeight="1" x14ac:dyDescent="0.2">
      <c r="A1297" s="1" t="s">
        <v>673</v>
      </c>
      <c r="B1297" s="1"/>
      <c r="C1297" s="3" t="str">
        <f ca="1">IFERROR(__xludf.DUMMYFUNCTION("regexreplace(A1297, ""(\s\(.*?\))"",)"),"Fish")</f>
        <v>Fish</v>
      </c>
    </row>
    <row r="1298" spans="1:3" ht="15.75" customHeight="1" x14ac:dyDescent="0.2">
      <c r="A1298" s="1" t="s">
        <v>674</v>
      </c>
      <c r="B1298" s="1"/>
      <c r="C1298" s="3" t="str">
        <f ca="1">IFERROR(__xludf.DUMMYFUNCTION("regexreplace(A1298, ""(\s\(.*?\))"",)"),"Fish")</f>
        <v>Fish</v>
      </c>
    </row>
    <row r="1299" spans="1:3" ht="15.75" customHeight="1" x14ac:dyDescent="0.2">
      <c r="A1299" s="1" t="s">
        <v>674</v>
      </c>
      <c r="B1299" s="1"/>
      <c r="C1299" s="3" t="str">
        <f ca="1">IFERROR(__xludf.DUMMYFUNCTION("regexreplace(A1299, ""(\s\(.*?\))"",)"),"Fish")</f>
        <v>Fish</v>
      </c>
    </row>
    <row r="1300" spans="1:3" ht="15.75" customHeight="1" x14ac:dyDescent="0.2">
      <c r="A1300" s="1" t="s">
        <v>675</v>
      </c>
      <c r="B1300" s="1"/>
      <c r="C1300" s="3" t="str">
        <f ca="1">IFERROR(__xludf.DUMMYFUNCTION("regexreplace(A1300, ""(\s\(.*?\))"",)"),"Fish")</f>
        <v>Fish</v>
      </c>
    </row>
    <row r="1301" spans="1:3" ht="15.75" customHeight="1" x14ac:dyDescent="0.2">
      <c r="A1301" s="1" t="s">
        <v>675</v>
      </c>
      <c r="B1301" s="1"/>
      <c r="C1301" s="3" t="str">
        <f ca="1">IFERROR(__xludf.DUMMYFUNCTION("regexreplace(A1301, ""(\s\(.*?\))"",)"),"Fish")</f>
        <v>Fish</v>
      </c>
    </row>
    <row r="1302" spans="1:3" ht="15.75" customHeight="1" x14ac:dyDescent="0.2">
      <c r="A1302" s="1" t="s">
        <v>676</v>
      </c>
      <c r="B1302" s="1"/>
      <c r="C1302" s="3" t="str">
        <f ca="1">IFERROR(__xludf.DUMMYFUNCTION("regexreplace(A1302, ""(\s\(.*?\))"",)"),"Fishes")</f>
        <v>Fishes</v>
      </c>
    </row>
    <row r="1303" spans="1:3" ht="15.75" customHeight="1" x14ac:dyDescent="0.2">
      <c r="A1303" s="1" t="s">
        <v>676</v>
      </c>
      <c r="B1303" s="1"/>
      <c r="C1303" s="3" t="str">
        <f ca="1">IFERROR(__xludf.DUMMYFUNCTION("regexreplace(A1303, ""(\s\(.*?\))"",)"),"Fishes")</f>
        <v>Fishes</v>
      </c>
    </row>
    <row r="1304" spans="1:3" ht="15.75" customHeight="1" x14ac:dyDescent="0.2">
      <c r="A1304" s="1" t="s">
        <v>677</v>
      </c>
      <c r="B1304" s="1"/>
      <c r="C1304" s="3" t="str">
        <f ca="1">IFERROR(__xludf.DUMMYFUNCTION("regexreplace(A1304, ""(\s\(.*?\))"",)"),"Fishface")</f>
        <v>Fishface</v>
      </c>
    </row>
    <row r="1305" spans="1:3" ht="15.75" customHeight="1" x14ac:dyDescent="0.2">
      <c r="A1305" s="1" t="s">
        <v>677</v>
      </c>
      <c r="B1305" s="1"/>
      <c r="C1305" s="3" t="str">
        <f ca="1">IFERROR(__xludf.DUMMYFUNCTION("regexreplace(A1305, ""(\s\(.*?\))"",)"),"Fishface")</f>
        <v>Fishface</v>
      </c>
    </row>
    <row r="1306" spans="1:3" ht="15.75" customHeight="1" x14ac:dyDescent="0.2">
      <c r="A1306" s="1" t="s">
        <v>678</v>
      </c>
      <c r="B1306" s="1"/>
      <c r="C1306" s="3" t="str">
        <f ca="1">IFERROR(__xludf.DUMMYFUNCTION("regexreplace(A1306, ""(\s\(.*?\))"",)"),"Fives")</f>
        <v>Fives</v>
      </c>
    </row>
    <row r="1307" spans="1:3" ht="15.75" customHeight="1" x14ac:dyDescent="0.2">
      <c r="A1307" s="1" t="s">
        <v>678</v>
      </c>
      <c r="B1307" s="1"/>
      <c r="C1307" s="3" t="str">
        <f ca="1">IFERROR(__xludf.DUMMYFUNCTION("regexreplace(A1307, ""(\s\(.*?\))"",)"),"Fives")</f>
        <v>Fives</v>
      </c>
    </row>
    <row r="1308" spans="1:3" ht="15.75" customHeight="1" x14ac:dyDescent="0.2">
      <c r="A1308" s="1" t="s">
        <v>679</v>
      </c>
      <c r="B1308" s="1"/>
      <c r="C1308" s="3" t="str">
        <f ca="1">IFERROR(__xludf.DUMMYFUNCTION("regexreplace(A1308, ""(\s\(.*?\))"",)"),"Fix-It Felix, Jr")</f>
        <v>Fix-It Felix, Jr</v>
      </c>
    </row>
    <row r="1309" spans="1:3" ht="15.75" customHeight="1" x14ac:dyDescent="0.2">
      <c r="A1309" s="1" t="s">
        <v>679</v>
      </c>
      <c r="B1309" s="1"/>
      <c r="C1309" s="3" t="str">
        <f ca="1">IFERROR(__xludf.DUMMYFUNCTION("regexreplace(A1309, ""(\s\(.*?\))"",)"),"Fix-It Felix, Jr")</f>
        <v>Fix-It Felix, Jr</v>
      </c>
    </row>
    <row r="1310" spans="1:3" ht="15.75" customHeight="1" x14ac:dyDescent="0.2">
      <c r="A1310" s="1" t="s">
        <v>680</v>
      </c>
      <c r="B1310" s="1"/>
      <c r="C1310" s="3" t="str">
        <f ca="1">IFERROR(__xludf.DUMMYFUNCTION("regexreplace(A1310, ""(\s\(.*?\))"",)"),"Fixit")</f>
        <v>Fixit</v>
      </c>
    </row>
    <row r="1311" spans="1:3" ht="15.75" customHeight="1" x14ac:dyDescent="0.2">
      <c r="A1311" s="1" t="s">
        <v>680</v>
      </c>
      <c r="B1311" s="1"/>
      <c r="C1311" s="3" t="str">
        <f ca="1">IFERROR(__xludf.DUMMYFUNCTION("regexreplace(A1311, ""(\s\(.*?\))"",)"),"Fixit")</f>
        <v>Fixit</v>
      </c>
    </row>
    <row r="1312" spans="1:3" ht="15.75" customHeight="1" x14ac:dyDescent="0.2">
      <c r="A1312" s="1" t="s">
        <v>681</v>
      </c>
      <c r="B1312" s="1"/>
      <c r="C1312" s="3" t="str">
        <f ca="1">IFERROR(__xludf.DUMMYFUNCTION("regexreplace(A1312, ""(\s\(.*?\))"",)"),"Flaky")</f>
        <v>Flaky</v>
      </c>
    </row>
    <row r="1313" spans="1:3" ht="15.75" customHeight="1" x14ac:dyDescent="0.2">
      <c r="A1313" s="1" t="s">
        <v>681</v>
      </c>
      <c r="B1313" s="1"/>
      <c r="C1313" s="3" t="str">
        <f ca="1">IFERROR(__xludf.DUMMYFUNCTION("regexreplace(A1313, ""(\s\(.*?\))"",)"),"Flaky")</f>
        <v>Flaky</v>
      </c>
    </row>
    <row r="1314" spans="1:3" ht="15.75" customHeight="1" x14ac:dyDescent="0.2">
      <c r="A1314" s="1" t="s">
        <v>682</v>
      </c>
      <c r="B1314" s="1"/>
      <c r="C1314" s="3" t="str">
        <f ca="1">IFERROR(__xludf.DUMMYFUNCTION("regexreplace(A1314, ""(\s\(.*?\))"",)"),"Flame Princess")</f>
        <v>Flame Princess</v>
      </c>
    </row>
    <row r="1315" spans="1:3" ht="15.75" customHeight="1" x14ac:dyDescent="0.2">
      <c r="A1315" s="1" t="s">
        <v>682</v>
      </c>
      <c r="B1315" s="1"/>
      <c r="C1315" s="3" t="str">
        <f ca="1">IFERROR(__xludf.DUMMYFUNCTION("regexreplace(A1315, ""(\s\(.*?\))"",)"),"Flame Princess")</f>
        <v>Flame Princess</v>
      </c>
    </row>
    <row r="1316" spans="1:3" ht="15.75" customHeight="1" x14ac:dyDescent="0.2">
      <c r="A1316" s="1" t="s">
        <v>683</v>
      </c>
      <c r="B1316" s="1"/>
      <c r="C1316" s="3" t="str">
        <f ca="1">IFERROR(__xludf.DUMMYFUNCTION("regexreplace(A1316, ""(\s\(.*?\))"",)"),"Flamingo")</f>
        <v>Flamingo</v>
      </c>
    </row>
    <row r="1317" spans="1:3" ht="15.75" customHeight="1" x14ac:dyDescent="0.2">
      <c r="A1317" s="1" t="s">
        <v>683</v>
      </c>
      <c r="B1317" s="1"/>
      <c r="C1317" s="3" t="str">
        <f ca="1">IFERROR(__xludf.DUMMYFUNCTION("regexreplace(A1317, ""(\s\(.*?\))"",)"),"Flamingo")</f>
        <v>Flamingo</v>
      </c>
    </row>
    <row r="1318" spans="1:3" ht="15.75" customHeight="1" x14ac:dyDescent="0.2">
      <c r="A1318" s="1" t="s">
        <v>684</v>
      </c>
      <c r="B1318" s="1"/>
      <c r="C1318" s="3" t="str">
        <f ca="1">IFERROR(__xludf.DUMMYFUNCTION("regexreplace(A1318, ""(\s\(.*?\))"",)"),"Flamingo")</f>
        <v>Flamingo</v>
      </c>
    </row>
    <row r="1319" spans="1:3" ht="15.75" customHeight="1" x14ac:dyDescent="0.2">
      <c r="A1319" s="1" t="s">
        <v>684</v>
      </c>
      <c r="B1319" s="1"/>
      <c r="C1319" s="3" t="str">
        <f ca="1">IFERROR(__xludf.DUMMYFUNCTION("regexreplace(A1319, ""(\s\(.*?\))"",)"),"Flamingo")</f>
        <v>Flamingo</v>
      </c>
    </row>
    <row r="1320" spans="1:3" ht="15.75" customHeight="1" x14ac:dyDescent="0.2">
      <c r="A1320" s="1" t="s">
        <v>685</v>
      </c>
      <c r="B1320" s="1"/>
      <c r="C1320" s="3" t="str">
        <f ca="1">IFERROR(__xludf.DUMMYFUNCTION("regexreplace(A1320, ""(\s\(.*?\))"",)"),"Flamingo")</f>
        <v>Flamingo</v>
      </c>
    </row>
    <row r="1321" spans="1:3" ht="15.75" customHeight="1" x14ac:dyDescent="0.2">
      <c r="A1321" s="1" t="s">
        <v>685</v>
      </c>
      <c r="B1321" s="1"/>
      <c r="C1321" s="3" t="str">
        <f ca="1">IFERROR(__xludf.DUMMYFUNCTION("regexreplace(A1321, ""(\s\(.*?\))"",)"),"Flamingo")</f>
        <v>Flamingo</v>
      </c>
    </row>
    <row r="1322" spans="1:3" ht="15.75" customHeight="1" x14ac:dyDescent="0.2">
      <c r="A1322" s="1" t="s">
        <v>686</v>
      </c>
      <c r="B1322" s="1"/>
      <c r="C1322" s="3" t="str">
        <f ca="1">IFERROR(__xludf.DUMMYFUNCTION("regexreplace(A1322, ""(\s\(.*?\))"",)"),"Flamingo")</f>
        <v>Flamingo</v>
      </c>
    </row>
    <row r="1323" spans="1:3" ht="15.75" customHeight="1" x14ac:dyDescent="0.2">
      <c r="A1323" s="1" t="s">
        <v>686</v>
      </c>
      <c r="B1323" s="1"/>
      <c r="C1323" s="3" t="str">
        <f ca="1">IFERROR(__xludf.DUMMYFUNCTION("regexreplace(A1323, ""(\s\(.*?\))"",)"),"Flamingo")</f>
        <v>Flamingo</v>
      </c>
    </row>
    <row r="1324" spans="1:3" ht="15.75" customHeight="1" x14ac:dyDescent="0.2">
      <c r="A1324" s="1" t="s">
        <v>687</v>
      </c>
      <c r="B1324" s="1"/>
      <c r="C1324" s="3" t="str">
        <f ca="1">IFERROR(__xludf.DUMMYFUNCTION("regexreplace(A1324, ""(\s\(.*?\))"",)"),"Flamo")</f>
        <v>Flamo</v>
      </c>
    </row>
    <row r="1325" spans="1:3" ht="15.75" customHeight="1" x14ac:dyDescent="0.2">
      <c r="A1325" s="1" t="s">
        <v>687</v>
      </c>
      <c r="B1325" s="1"/>
      <c r="C1325" s="3" t="str">
        <f ca="1">IFERROR(__xludf.DUMMYFUNCTION("regexreplace(A1325, ""(\s\(.*?\))"",)"),"Flamo")</f>
        <v>Flamo</v>
      </c>
    </row>
    <row r="1326" spans="1:3" ht="15.75" customHeight="1" x14ac:dyDescent="0.2">
      <c r="A1326" s="1" t="s">
        <v>688</v>
      </c>
      <c r="B1326" s="1"/>
      <c r="C1326" s="3" t="str">
        <f ca="1">IFERROR(__xludf.DUMMYFUNCTION("regexreplace(A1326, ""(\s\(.*?\))"",)"),"Flapjack")</f>
        <v>Flapjack</v>
      </c>
    </row>
    <row r="1327" spans="1:3" ht="15.75" customHeight="1" x14ac:dyDescent="0.2">
      <c r="A1327" s="1" t="s">
        <v>688</v>
      </c>
      <c r="B1327" s="1"/>
      <c r="C1327" s="3" t="str">
        <f ca="1">IFERROR(__xludf.DUMMYFUNCTION("regexreplace(A1327, ""(\s\(.*?\))"",)"),"Flapjack")</f>
        <v>Flapjack</v>
      </c>
    </row>
    <row r="1328" spans="1:3" ht="15.75" customHeight="1" x14ac:dyDescent="0.2">
      <c r="A1328" s="1" t="s">
        <v>689</v>
      </c>
      <c r="B1328" s="1"/>
      <c r="C1328" s="3" t="str">
        <f ca="1">IFERROR(__xludf.DUMMYFUNCTION("regexreplace(A1328, ""(\s\(.*?\))"",)"),"Fleetfoot")</f>
        <v>Fleetfoot</v>
      </c>
    </row>
    <row r="1329" spans="1:3" ht="15.75" customHeight="1" x14ac:dyDescent="0.2">
      <c r="A1329" s="1" t="s">
        <v>689</v>
      </c>
      <c r="B1329" s="1"/>
      <c r="C1329" s="3" t="str">
        <f ca="1">IFERROR(__xludf.DUMMYFUNCTION("regexreplace(A1329, ""(\s\(.*?\))"",)"),"Fleetfoot")</f>
        <v>Fleetfoot</v>
      </c>
    </row>
    <row r="1330" spans="1:3" ht="15.75" customHeight="1" x14ac:dyDescent="0.2">
      <c r="A1330" s="1" t="s">
        <v>690</v>
      </c>
      <c r="B1330" s="1"/>
      <c r="C1330" s="3" t="str">
        <f ca="1">IFERROR(__xludf.DUMMYFUNCTION("regexreplace(A1330, ""(\s\(.*?\))"",)"),"Flick Duck")</f>
        <v>Flick Duck</v>
      </c>
    </row>
    <row r="1331" spans="1:3" ht="15.75" customHeight="1" x14ac:dyDescent="0.2">
      <c r="A1331" s="1" t="s">
        <v>690</v>
      </c>
      <c r="B1331" s="1"/>
      <c r="C1331" s="3" t="str">
        <f ca="1">IFERROR(__xludf.DUMMYFUNCTION("regexreplace(A1331, ""(\s\(.*?\))"",)"),"Flick Duck")</f>
        <v>Flick Duck</v>
      </c>
    </row>
    <row r="1332" spans="1:3" ht="15.75" customHeight="1" x14ac:dyDescent="0.2">
      <c r="A1332" s="1" t="s">
        <v>691</v>
      </c>
      <c r="B1332" s="1"/>
      <c r="C1332" s="3" t="str">
        <f ca="1">IFERROR(__xludf.DUMMYFUNCTION("regexreplace(A1332, ""(\s\(.*?\))"",)"),"Flicker")</f>
        <v>Flicker</v>
      </c>
    </row>
    <row r="1333" spans="1:3" ht="15.75" customHeight="1" x14ac:dyDescent="0.2">
      <c r="A1333" s="1" t="s">
        <v>691</v>
      </c>
      <c r="B1333" s="1"/>
      <c r="C1333" s="3" t="str">
        <f ca="1">IFERROR(__xludf.DUMMYFUNCTION("regexreplace(A1333, ""(\s\(.*?\))"",)"),"Flicker")</f>
        <v>Flicker</v>
      </c>
    </row>
    <row r="1334" spans="1:3" ht="15.75" customHeight="1" x14ac:dyDescent="0.2">
      <c r="A1334" s="1" t="s">
        <v>692</v>
      </c>
      <c r="B1334" s="1"/>
      <c r="C1334" s="3" t="str">
        <f ca="1">IFERROR(__xludf.DUMMYFUNCTION("regexreplace(A1334, ""(\s\(.*?\))"",)"),"Flint")</f>
        <v>Flint</v>
      </c>
    </row>
    <row r="1335" spans="1:3" ht="15.75" customHeight="1" x14ac:dyDescent="0.2">
      <c r="A1335" s="1" t="s">
        <v>692</v>
      </c>
      <c r="B1335" s="1"/>
      <c r="C1335" s="3" t="str">
        <f ca="1">IFERROR(__xludf.DUMMYFUNCTION("regexreplace(A1335, ""(\s\(.*?\))"",)"),"Flint")</f>
        <v>Flint</v>
      </c>
    </row>
    <row r="1336" spans="1:3" ht="15.75" customHeight="1" x14ac:dyDescent="0.2">
      <c r="A1336" s="1" t="s">
        <v>693</v>
      </c>
      <c r="B1336" s="1"/>
      <c r="C1336" s="3" t="str">
        <f ca="1">IFERROR(__xludf.DUMMYFUNCTION("regexreplace(A1336, ""(\s\(.*?\))"",)"),"Flintheart Glomgold")</f>
        <v>Flintheart Glomgold</v>
      </c>
    </row>
    <row r="1337" spans="1:3" ht="15.75" customHeight="1" x14ac:dyDescent="0.2">
      <c r="A1337" s="1" t="s">
        <v>693</v>
      </c>
      <c r="B1337" s="1"/>
      <c r="C1337" s="3" t="str">
        <f ca="1">IFERROR(__xludf.DUMMYFUNCTION("regexreplace(A1337, ""(\s\(.*?\))"",)"),"Flintheart Glomgold")</f>
        <v>Flintheart Glomgold</v>
      </c>
    </row>
    <row r="1338" spans="1:3" ht="15.75" customHeight="1" x14ac:dyDescent="0.2">
      <c r="A1338" s="1" t="s">
        <v>694</v>
      </c>
      <c r="B1338" s="1"/>
      <c r="C1338" s="3" t="str">
        <f ca="1">IFERROR(__xludf.DUMMYFUNCTION("regexreplace(A1338, ""(\s\(.*?\))"",)"),"Flip Dover")</f>
        <v>Flip Dover</v>
      </c>
    </row>
    <row r="1339" spans="1:3" ht="15.75" customHeight="1" x14ac:dyDescent="0.2">
      <c r="A1339" s="1" t="s">
        <v>694</v>
      </c>
      <c r="B1339" s="1"/>
      <c r="C1339" s="3" t="str">
        <f ca="1">IFERROR(__xludf.DUMMYFUNCTION("regexreplace(A1339, ""(\s\(.*?\))"",)"),"Flip Dover")</f>
        <v>Flip Dover</v>
      </c>
    </row>
    <row r="1340" spans="1:3" ht="15.75" customHeight="1" x14ac:dyDescent="0.2">
      <c r="A1340" s="1" t="s">
        <v>695</v>
      </c>
      <c r="B1340" s="1"/>
      <c r="C1340" s="3" t="str">
        <f ca="1">IFERROR(__xludf.DUMMYFUNCTION("regexreplace(A1340, ""(\s\(.*?\))"",)"),"Flippy")</f>
        <v>Flippy</v>
      </c>
    </row>
    <row r="1341" spans="1:3" ht="15.75" customHeight="1" x14ac:dyDescent="0.2">
      <c r="A1341" s="1" t="s">
        <v>695</v>
      </c>
      <c r="B1341" s="1"/>
      <c r="C1341" s="3" t="str">
        <f ca="1">IFERROR(__xludf.DUMMYFUNCTION("regexreplace(A1341, ""(\s\(.*?\))"",)"),"Flippy")</f>
        <v>Flippy</v>
      </c>
    </row>
    <row r="1342" spans="1:3" ht="15.75" customHeight="1" x14ac:dyDescent="0.2">
      <c r="A1342" s="1" t="s">
        <v>696</v>
      </c>
      <c r="B1342" s="1"/>
      <c r="C1342" s="3" t="str">
        <f ca="1">IFERROR(__xludf.DUMMYFUNCTION("regexreplace(A1342, ""(\s\(.*?\))"",)"),"Fliqpy")</f>
        <v>Fliqpy</v>
      </c>
    </row>
    <row r="1343" spans="1:3" ht="15.75" customHeight="1" x14ac:dyDescent="0.2">
      <c r="A1343" s="1" t="s">
        <v>696</v>
      </c>
      <c r="B1343" s="1"/>
      <c r="C1343" s="3" t="str">
        <f ca="1">IFERROR(__xludf.DUMMYFUNCTION("regexreplace(A1343, ""(\s\(.*?\))"",)"),"Fliqpy")</f>
        <v>Fliqpy</v>
      </c>
    </row>
    <row r="1344" spans="1:3" ht="15.75" customHeight="1" x14ac:dyDescent="0.2">
      <c r="A1344" s="1" t="s">
        <v>697</v>
      </c>
      <c r="B1344" s="1"/>
      <c r="C1344" s="3" t="str">
        <f ca="1">IFERROR(__xludf.DUMMYFUNCTION("regexreplace(A1344, ""(\s\(.*?\))"",)"),"Flit")</f>
        <v>Flit</v>
      </c>
    </row>
    <row r="1345" spans="1:3" ht="15.75" customHeight="1" x14ac:dyDescent="0.2">
      <c r="A1345" s="1" t="s">
        <v>697</v>
      </c>
      <c r="B1345" s="1"/>
      <c r="C1345" s="3" t="str">
        <f ca="1">IFERROR(__xludf.DUMMYFUNCTION("regexreplace(A1345, ""(\s\(.*?\))"",)"),"Flit")</f>
        <v>Flit</v>
      </c>
    </row>
    <row r="1346" spans="1:3" ht="15.75" customHeight="1" x14ac:dyDescent="0.2">
      <c r="A1346" s="1" t="s">
        <v>698</v>
      </c>
      <c r="B1346" s="1"/>
      <c r="C1346" s="3" t="str">
        <f ca="1">IFERROR(__xludf.DUMMYFUNCTION("regexreplace(A1346, ""(\s\(.*?\))"",)"),"Flix")</f>
        <v>Flix</v>
      </c>
    </row>
    <row r="1347" spans="1:3" ht="15.75" customHeight="1" x14ac:dyDescent="0.2">
      <c r="A1347" s="1" t="s">
        <v>698</v>
      </c>
      <c r="B1347" s="1"/>
      <c r="C1347" s="3" t="str">
        <f ca="1">IFERROR(__xludf.DUMMYFUNCTION("regexreplace(A1347, ""(\s\(.*?\))"",)"),"Flix")</f>
        <v>Flix</v>
      </c>
    </row>
    <row r="1348" spans="1:3" ht="15.75" customHeight="1" x14ac:dyDescent="0.2">
      <c r="A1348" s="1" t="s">
        <v>699</v>
      </c>
      <c r="B1348" s="1"/>
      <c r="C1348" s="3" t="str">
        <f ca="1">IFERROR(__xludf.DUMMYFUNCTION("regexreplace(A1348, ""(\s\(.*?\))"",)"),"Flo")</f>
        <v>Flo</v>
      </c>
    </row>
    <row r="1349" spans="1:3" ht="15.75" customHeight="1" x14ac:dyDescent="0.2">
      <c r="A1349" s="1" t="s">
        <v>699</v>
      </c>
      <c r="B1349" s="1"/>
      <c r="C1349" s="3" t="str">
        <f ca="1">IFERROR(__xludf.DUMMYFUNCTION("regexreplace(A1349, ""(\s\(.*?\))"",)"),"Flo")</f>
        <v>Flo</v>
      </c>
    </row>
    <row r="1350" spans="1:3" ht="15.75" customHeight="1" x14ac:dyDescent="0.2">
      <c r="A1350" s="1" t="s">
        <v>700</v>
      </c>
      <c r="B1350" s="1"/>
      <c r="C1350" s="3" t="str">
        <f ca="1">IFERROR(__xludf.DUMMYFUNCTION("regexreplace(A1350, ""(\s\(.*?\))"",)"),"Flo Jerkins")</f>
        <v>Flo Jerkins</v>
      </c>
    </row>
    <row r="1351" spans="1:3" ht="15.75" customHeight="1" x14ac:dyDescent="0.2">
      <c r="A1351" s="1" t="s">
        <v>700</v>
      </c>
      <c r="B1351" s="1"/>
      <c r="C1351" s="3" t="str">
        <f ca="1">IFERROR(__xludf.DUMMYFUNCTION("regexreplace(A1351, ""(\s\(.*?\))"",)"),"Flo Jerkins")</f>
        <v>Flo Jerkins</v>
      </c>
    </row>
    <row r="1352" spans="1:3" ht="15.75" customHeight="1" x14ac:dyDescent="0.2">
      <c r="A1352" s="1" t="s">
        <v>701</v>
      </c>
      <c r="B1352" s="1"/>
      <c r="C1352" s="3" t="str">
        <f ca="1">IFERROR(__xludf.DUMMYFUNCTION("regexreplace(A1352, ""(\s\(.*?\))"",)"),"Flora")</f>
        <v>Flora</v>
      </c>
    </row>
    <row r="1353" spans="1:3" ht="15.75" customHeight="1" x14ac:dyDescent="0.2">
      <c r="A1353" s="1" t="s">
        <v>701</v>
      </c>
      <c r="B1353" s="1"/>
      <c r="C1353" s="3" t="str">
        <f ca="1">IFERROR(__xludf.DUMMYFUNCTION("regexreplace(A1353, ""(\s\(.*?\))"",)"),"Flora")</f>
        <v>Flora</v>
      </c>
    </row>
    <row r="1354" spans="1:3" ht="15.75" customHeight="1" x14ac:dyDescent="0.2">
      <c r="A1354" s="1" t="s">
        <v>702</v>
      </c>
      <c r="B1354" s="1"/>
      <c r="C1354" s="3" t="str">
        <f ca="1">IFERROR(__xludf.DUMMYFUNCTION("regexreplace(A1354, ""(\s\(.*?\))"",)"),"Florie Duffy")</f>
        <v>Florie Duffy</v>
      </c>
    </row>
    <row r="1355" spans="1:3" ht="15.75" customHeight="1" x14ac:dyDescent="0.2">
      <c r="A1355" s="1" t="s">
        <v>702</v>
      </c>
      <c r="B1355" s="1"/>
      <c r="C1355" s="3" t="str">
        <f ca="1">IFERROR(__xludf.DUMMYFUNCTION("regexreplace(A1355, ""(\s\(.*?\))"",)"),"Florie Duffy")</f>
        <v>Florie Duffy</v>
      </c>
    </row>
    <row r="1356" spans="1:3" ht="15.75" customHeight="1" x14ac:dyDescent="0.2">
      <c r="A1356" s="1" t="s">
        <v>703</v>
      </c>
      <c r="B1356" s="1"/>
      <c r="C1356" s="3" t="str">
        <f ca="1">IFERROR(__xludf.DUMMYFUNCTION("regexreplace(A1356, ""(\s\(.*?\))"",)"),"Fluff")</f>
        <v>Fluff</v>
      </c>
    </row>
    <row r="1357" spans="1:3" ht="15.75" customHeight="1" x14ac:dyDescent="0.2">
      <c r="A1357" s="1" t="s">
        <v>703</v>
      </c>
      <c r="B1357" s="1"/>
      <c r="C1357" s="3" t="str">
        <f ca="1">IFERROR(__xludf.DUMMYFUNCTION("regexreplace(A1357, ""(\s\(.*?\))"",)"),"Fluff")</f>
        <v>Fluff</v>
      </c>
    </row>
    <row r="1358" spans="1:3" ht="15.75" customHeight="1" x14ac:dyDescent="0.2">
      <c r="A1358" s="1" t="s">
        <v>704</v>
      </c>
      <c r="B1358" s="1"/>
      <c r="C1358" s="3" t="str">
        <f ca="1">IFERROR(__xludf.DUMMYFUNCTION("regexreplace(A1358, ""(\s\(.*?\))"",)"),"Fluffer Nutter")</f>
        <v>Fluffer Nutter</v>
      </c>
    </row>
    <row r="1359" spans="1:3" ht="15.75" customHeight="1" x14ac:dyDescent="0.2">
      <c r="A1359" s="1" t="s">
        <v>704</v>
      </c>
      <c r="B1359" s="1"/>
      <c r="C1359" s="3" t="str">
        <f ca="1">IFERROR(__xludf.DUMMYFUNCTION("regexreplace(A1359, ""(\s\(.*?\))"",)"),"Fluffer Nutter")</f>
        <v>Fluffer Nutter</v>
      </c>
    </row>
    <row r="1360" spans="1:3" ht="15.75" customHeight="1" x14ac:dyDescent="0.2">
      <c r="A1360" s="1" t="s">
        <v>705</v>
      </c>
      <c r="B1360" s="1"/>
      <c r="C1360" s="3" t="str">
        <f ca="1">IFERROR(__xludf.DUMMYFUNCTION("regexreplace(A1360, ""(\s\(.*?\))"",)"),"Fluffy")</f>
        <v>Fluffy</v>
      </c>
    </row>
    <row r="1361" spans="1:3" ht="15.75" customHeight="1" x14ac:dyDescent="0.2">
      <c r="A1361" s="1" t="s">
        <v>705</v>
      </c>
      <c r="B1361" s="1"/>
      <c r="C1361" s="3" t="str">
        <f ca="1">IFERROR(__xludf.DUMMYFUNCTION("regexreplace(A1361, ""(\s\(.*?\))"",)"),"Fluffy")</f>
        <v>Fluffy</v>
      </c>
    </row>
    <row r="1362" spans="1:3" ht="15.75" customHeight="1" x14ac:dyDescent="0.2">
      <c r="A1362" s="1" t="s">
        <v>706</v>
      </c>
      <c r="B1362" s="1"/>
      <c r="C1362" s="3" t="str">
        <f ca="1">IFERROR(__xludf.DUMMYFUNCTION("regexreplace(A1362, ""(\s\(.*?\))"",)"),"Fluffy")</f>
        <v>Fluffy</v>
      </c>
    </row>
    <row r="1363" spans="1:3" ht="15.75" customHeight="1" x14ac:dyDescent="0.2">
      <c r="A1363" s="1" t="s">
        <v>706</v>
      </c>
      <c r="B1363" s="1"/>
      <c r="C1363" s="3" t="str">
        <f ca="1">IFERROR(__xludf.DUMMYFUNCTION("regexreplace(A1363, ""(\s\(.*?\))"",)"),"Fluffy")</f>
        <v>Fluffy</v>
      </c>
    </row>
    <row r="1364" spans="1:3" ht="15.75" customHeight="1" x14ac:dyDescent="0.2">
      <c r="A1364" s="1" t="s">
        <v>707</v>
      </c>
      <c r="B1364" s="1"/>
      <c r="C1364" s="3" t="str">
        <f ca="1">IFERROR(__xludf.DUMMYFUNCTION("regexreplace(A1364, ""(\s\(.*?\))"",)"),"Fluffy the Cat")</f>
        <v>Fluffy the Cat</v>
      </c>
    </row>
    <row r="1365" spans="1:3" ht="15.75" customHeight="1" x14ac:dyDescent="0.2">
      <c r="A1365" s="1" t="s">
        <v>708</v>
      </c>
      <c r="B1365" s="1"/>
      <c r="C1365" s="3" t="str">
        <f ca="1">IFERROR(__xludf.DUMMYFUNCTION("regexreplace(A1365, ""(\s\(.*?\))"",)"),"Fluorite")</f>
        <v>Fluorite</v>
      </c>
    </row>
    <row r="1366" spans="1:3" ht="15.75" customHeight="1" x14ac:dyDescent="0.2">
      <c r="A1366" s="1" t="s">
        <v>708</v>
      </c>
      <c r="B1366" s="1"/>
      <c r="C1366" s="3" t="str">
        <f ca="1">IFERROR(__xludf.DUMMYFUNCTION("regexreplace(A1366, ""(\s\(.*?\))"",)"),"Fluorite")</f>
        <v>Fluorite</v>
      </c>
    </row>
    <row r="1367" spans="1:3" ht="15.75" customHeight="1" x14ac:dyDescent="0.2">
      <c r="A1367" s="1" t="s">
        <v>709</v>
      </c>
      <c r="B1367" s="1"/>
      <c r="C1367" s="3" t="str">
        <f ca="1">IFERROR(__xludf.DUMMYFUNCTION("regexreplace(A1367, ""(\s\(.*?\))"",)"),"Flurry Heart")</f>
        <v>Flurry Heart</v>
      </c>
    </row>
    <row r="1368" spans="1:3" ht="15.75" customHeight="1" x14ac:dyDescent="0.2">
      <c r="A1368" s="1" t="s">
        <v>709</v>
      </c>
      <c r="B1368" s="1"/>
      <c r="C1368" s="3" t="str">
        <f ca="1">IFERROR(__xludf.DUMMYFUNCTION("regexreplace(A1368, ""(\s\(.*?\))"",)"),"Flurry Heart")</f>
        <v>Flurry Heart</v>
      </c>
    </row>
    <row r="1369" spans="1:3" ht="15.75" customHeight="1" x14ac:dyDescent="0.2">
      <c r="A1369" s="1" t="s">
        <v>710</v>
      </c>
      <c r="B1369" s="1"/>
      <c r="C1369" s="3" t="str">
        <f ca="1">IFERROR(__xludf.DUMMYFUNCTION("regexreplace(A1369, ""(\s\(.*?\))"",)"),"Fluttershy")</f>
        <v>Fluttershy</v>
      </c>
    </row>
    <row r="1370" spans="1:3" ht="15.75" customHeight="1" x14ac:dyDescent="0.2">
      <c r="A1370" s="1" t="s">
        <v>710</v>
      </c>
      <c r="B1370" s="1"/>
      <c r="C1370" s="3" t="str">
        <f ca="1">IFERROR(__xludf.DUMMYFUNCTION("regexreplace(A1370, ""(\s\(.*?\))"",)"),"Fluttershy")</f>
        <v>Fluttershy</v>
      </c>
    </row>
    <row r="1371" spans="1:3" ht="15.75" customHeight="1" x14ac:dyDescent="0.2">
      <c r="A1371" s="1" t="s">
        <v>711</v>
      </c>
      <c r="B1371" s="1"/>
      <c r="C1371" s="3" t="str">
        <f ca="1">IFERROR(__xludf.DUMMYFUNCTION("regexreplace(A1371, ""(\s\(.*?\))"",)"),"Fneep")</f>
        <v>Fneep</v>
      </c>
    </row>
    <row r="1372" spans="1:3" ht="15.75" customHeight="1" x14ac:dyDescent="0.2">
      <c r="A1372" s="1" t="s">
        <v>711</v>
      </c>
      <c r="B1372" s="1"/>
      <c r="C1372" s="3" t="str">
        <f ca="1">IFERROR(__xludf.DUMMYFUNCTION("regexreplace(A1372, ""(\s\(.*?\))"",)"),"Fneep")</f>
        <v>Fneep</v>
      </c>
    </row>
    <row r="1373" spans="1:3" ht="15.75" customHeight="1" x14ac:dyDescent="0.2">
      <c r="A1373" s="1" t="s">
        <v>712</v>
      </c>
      <c r="B1373" s="1"/>
      <c r="C1373" s="3" t="str">
        <f ca="1">IFERROR(__xludf.DUMMYFUNCTION("regexreplace(A1373, ""(\s\(.*?\))"",)"),"Food Truck Owners")</f>
        <v>Food Truck Owners</v>
      </c>
    </row>
    <row r="1374" spans="1:3" ht="15.75" customHeight="1" x14ac:dyDescent="0.2">
      <c r="A1374" s="1" t="s">
        <v>712</v>
      </c>
      <c r="B1374" s="1"/>
      <c r="C1374" s="3" t="str">
        <f ca="1">IFERROR(__xludf.DUMMYFUNCTION("regexreplace(A1374, ""(\s\(.*?\))"",)"),"Food Truck Owners")</f>
        <v>Food Truck Owners</v>
      </c>
    </row>
    <row r="1375" spans="1:3" ht="15.75" customHeight="1" x14ac:dyDescent="0.2">
      <c r="A1375" s="1" t="s">
        <v>713</v>
      </c>
      <c r="B1375" s="1"/>
      <c r="C1375" s="3" t="str">
        <f ca="1">IFERROR(__xludf.DUMMYFUNCTION("regexreplace(A1375, ""(\s\(.*?\))"",)"),"Force Priestesses")</f>
        <v>Force Priestesses</v>
      </c>
    </row>
    <row r="1376" spans="1:3" ht="15.75" customHeight="1" x14ac:dyDescent="0.2">
      <c r="A1376" s="1" t="s">
        <v>713</v>
      </c>
      <c r="B1376" s="1"/>
      <c r="C1376" s="3" t="str">
        <f ca="1">IFERROR(__xludf.DUMMYFUNCTION("regexreplace(A1376, ""(\s\(.*?\))"",)"),"Force Priestesses")</f>
        <v>Force Priestesses</v>
      </c>
    </row>
    <row r="1377" spans="1:3" ht="15.75" customHeight="1" x14ac:dyDescent="0.2">
      <c r="A1377" s="1" t="s">
        <v>714</v>
      </c>
      <c r="B1377" s="1"/>
      <c r="C1377" s="3" t="str">
        <f ca="1">IFERROR(__xludf.DUMMYFUNCTION("regexreplace(A1377, ""(\s\(.*?\))"",)"),"Forest Evergreen")</f>
        <v>Forest Evergreen</v>
      </c>
    </row>
    <row r="1378" spans="1:3" ht="15.75" customHeight="1" x14ac:dyDescent="0.2">
      <c r="A1378" s="1" t="s">
        <v>714</v>
      </c>
      <c r="B1378" s="1"/>
      <c r="C1378" s="3" t="str">
        <f ca="1">IFERROR(__xludf.DUMMYFUNCTION("regexreplace(A1378, ""(\s\(.*?\))"",)"),"Forest Evergreen")</f>
        <v>Forest Evergreen</v>
      </c>
    </row>
    <row r="1379" spans="1:3" ht="15.75" customHeight="1" x14ac:dyDescent="0.2">
      <c r="A1379" s="1" t="s">
        <v>715</v>
      </c>
      <c r="B1379" s="1"/>
      <c r="C1379" s="3" t="str">
        <f ca="1">IFERROR(__xludf.DUMMYFUNCTION("regexreplace(A1379, ""(\s\(.*?\))"",)"),"Forky")</f>
        <v>Forky</v>
      </c>
    </row>
    <row r="1380" spans="1:3" ht="15.75" customHeight="1" x14ac:dyDescent="0.2">
      <c r="A1380" s="1" t="s">
        <v>715</v>
      </c>
      <c r="B1380" s="1"/>
      <c r="C1380" s="3" t="str">
        <f ca="1">IFERROR(__xludf.DUMMYFUNCTION("regexreplace(A1380, ""(\s\(.*?\))"",)"),"Forky")</f>
        <v>Forky</v>
      </c>
    </row>
    <row r="1381" spans="1:3" ht="15.75" customHeight="1" x14ac:dyDescent="0.2">
      <c r="A1381" s="1" t="s">
        <v>716</v>
      </c>
      <c r="B1381" s="1"/>
      <c r="C1381" s="3" t="str">
        <f ca="1">IFERROR(__xludf.DUMMYFUNCTION("regexreplace(A1381, ""(\s\(.*?\))"",)"),"Forsythe")</f>
        <v>Forsythe</v>
      </c>
    </row>
    <row r="1382" spans="1:3" ht="15.75" customHeight="1" x14ac:dyDescent="0.2">
      <c r="A1382" s="1" t="s">
        <v>716</v>
      </c>
      <c r="B1382" s="1"/>
      <c r="C1382" s="3" t="str">
        <f ca="1">IFERROR(__xludf.DUMMYFUNCTION("regexreplace(A1382, ""(\s\(.*?\))"",)"),"Forsythe")</f>
        <v>Forsythe</v>
      </c>
    </row>
    <row r="1383" spans="1:3" ht="15.75" customHeight="1" x14ac:dyDescent="0.2">
      <c r="A1383" s="1" t="s">
        <v>717</v>
      </c>
      <c r="B1383" s="1"/>
      <c r="C1383" s="3" t="str">
        <f ca="1">IFERROR(__xludf.DUMMYFUNCTION("regexreplace(A1383, ""(\s\(.*?\))"",)"),"Foul Moudama")</f>
        <v>Foul Moudama</v>
      </c>
    </row>
    <row r="1384" spans="1:3" ht="15.75" customHeight="1" x14ac:dyDescent="0.2">
      <c r="A1384" s="1" t="s">
        <v>717</v>
      </c>
      <c r="B1384" s="1"/>
      <c r="C1384" s="3" t="str">
        <f ca="1">IFERROR(__xludf.DUMMYFUNCTION("regexreplace(A1384, ""(\s\(.*?\))"",)"),"Foul Moudama")</f>
        <v>Foul Moudama</v>
      </c>
    </row>
    <row r="1385" spans="1:3" ht="15.75" customHeight="1" x14ac:dyDescent="0.2">
      <c r="A1385" s="1" t="s">
        <v>718</v>
      </c>
      <c r="B1385" s="1"/>
      <c r="C1385" s="3" t="str">
        <f ca="1">IFERROR(__xludf.DUMMYFUNCTION("regexreplace(A1385, ""(\s\(.*?\))"",)"),"Four Arms")</f>
        <v>Four Arms</v>
      </c>
    </row>
    <row r="1386" spans="1:3" ht="15.75" customHeight="1" x14ac:dyDescent="0.2">
      <c r="A1386" s="1" t="s">
        <v>718</v>
      </c>
      <c r="B1386" s="1"/>
      <c r="C1386" s="3" t="str">
        <f ca="1">IFERROR(__xludf.DUMMYFUNCTION("regexreplace(A1386, ""(\s\(.*?\))"",)"),"Four Arms")</f>
        <v>Four Arms</v>
      </c>
    </row>
    <row r="1387" spans="1:3" ht="15.75" customHeight="1" x14ac:dyDescent="0.2">
      <c r="A1387" s="1" t="s">
        <v>719</v>
      </c>
      <c r="B1387" s="1"/>
      <c r="C1387" s="3" t="str">
        <f ca="1">IFERROR(__xludf.DUMMYFUNCTION("regexreplace(A1387, ""(\s\(.*?\))"",)"),"Fourth Sister")</f>
        <v>Fourth Sister</v>
      </c>
    </row>
    <row r="1388" spans="1:3" ht="15.75" customHeight="1" x14ac:dyDescent="0.2">
      <c r="A1388" s="1" t="s">
        <v>719</v>
      </c>
      <c r="B1388" s="1"/>
      <c r="C1388" s="3" t="str">
        <f ca="1">IFERROR(__xludf.DUMMYFUNCTION("regexreplace(A1388, ""(\s\(.*?\))"",)"),"Fourth Sister")</f>
        <v>Fourth Sister</v>
      </c>
    </row>
    <row r="1389" spans="1:3" ht="15.75" customHeight="1" x14ac:dyDescent="0.2">
      <c r="A1389" s="1" t="s">
        <v>720</v>
      </c>
      <c r="B1389" s="1"/>
      <c r="C1389" s="3" t="str">
        <f ca="1">IFERROR(__xludf.DUMMYFUNCTION("regexreplace(A1389, ""(\s\(.*?\))"",)"),"Fracture")</f>
        <v>Fracture</v>
      </c>
    </row>
    <row r="1390" spans="1:3" ht="15.75" customHeight="1" x14ac:dyDescent="0.2">
      <c r="A1390" s="1" t="s">
        <v>720</v>
      </c>
      <c r="B1390" s="1"/>
      <c r="C1390" s="3" t="str">
        <f ca="1">IFERROR(__xludf.DUMMYFUNCTION("regexreplace(A1390, ""(\s\(.*?\))"",)"),"Fracture")</f>
        <v>Fracture</v>
      </c>
    </row>
    <row r="1391" spans="1:3" ht="15.75" customHeight="1" x14ac:dyDescent="0.2">
      <c r="A1391" s="1" t="s">
        <v>721</v>
      </c>
      <c r="B1391" s="1"/>
      <c r="C1391" s="3" t="str">
        <f ca="1">IFERROR(__xludf.DUMMYFUNCTION("regexreplace(A1391, ""(\s\(.*?\))"",)"),"Frak")</f>
        <v>Frak</v>
      </c>
    </row>
    <row r="1392" spans="1:3" ht="15.75" customHeight="1" x14ac:dyDescent="0.2">
      <c r="A1392" s="1" t="s">
        <v>721</v>
      </c>
      <c r="B1392" s="1"/>
      <c r="C1392" s="3" t="str">
        <f ca="1">IFERROR(__xludf.DUMMYFUNCTION("regexreplace(A1392, ""(\s\(.*?\))"",)"),"Frak")</f>
        <v>Frak</v>
      </c>
    </row>
    <row r="1393" spans="1:3" ht="15.75" customHeight="1" x14ac:dyDescent="0.2">
      <c r="A1393" s="1" t="s">
        <v>722</v>
      </c>
      <c r="B1393" s="1"/>
      <c r="C1393" s="3" t="str">
        <f ca="1">IFERROR(__xludf.DUMMYFUNCTION("regexreplace(A1393, ""(\s\(.*?\))"",)"),"Frances Piscine")</f>
        <v>Frances Piscine</v>
      </c>
    </row>
    <row r="1394" spans="1:3" ht="15.75" customHeight="1" x14ac:dyDescent="0.2">
      <c r="A1394" s="1" t="s">
        <v>722</v>
      </c>
      <c r="B1394" s="1"/>
      <c r="C1394" s="3" t="str">
        <f ca="1">IFERROR(__xludf.DUMMYFUNCTION("regexreplace(A1394, ""(\s\(.*?\))"",)"),"Frances Piscine")</f>
        <v>Frances Piscine</v>
      </c>
    </row>
    <row r="1395" spans="1:3" ht="15.75" customHeight="1" x14ac:dyDescent="0.2">
      <c r="A1395" s="1" t="s">
        <v>723</v>
      </c>
      <c r="B1395" s="1"/>
      <c r="C1395" s="3" t="str">
        <f ca="1">IFERROR(__xludf.DUMMYFUNCTION("regexreplace(A1395, ""(\s\(.*?\))"",)"),"Francine Frensky")</f>
        <v>Francine Frensky</v>
      </c>
    </row>
    <row r="1396" spans="1:3" ht="15.75" customHeight="1" x14ac:dyDescent="0.2">
      <c r="A1396" s="1" t="s">
        <v>723</v>
      </c>
      <c r="B1396" s="1"/>
      <c r="C1396" s="3" t="str">
        <f ca="1">IFERROR(__xludf.DUMMYFUNCTION("regexreplace(A1396, ""(\s\(.*?\))"",)"),"Francine Frensky")</f>
        <v>Francine Frensky</v>
      </c>
    </row>
    <row r="1397" spans="1:3" ht="15.75" customHeight="1" x14ac:dyDescent="0.2">
      <c r="A1397" s="1" t="s">
        <v>724</v>
      </c>
      <c r="B1397" s="1"/>
      <c r="C1397" s="3" t="str">
        <f ca="1">IFERROR(__xludf.DUMMYFUNCTION("regexreplace(A1397, ""(\s\(.*?\))"",)"),"Francine Smith")</f>
        <v>Francine Smith</v>
      </c>
    </row>
    <row r="1398" spans="1:3" ht="15.75" customHeight="1" x14ac:dyDescent="0.2">
      <c r="A1398" s="1" t="s">
        <v>724</v>
      </c>
      <c r="B1398" s="1"/>
      <c r="C1398" s="3" t="str">
        <f ca="1">IFERROR(__xludf.DUMMYFUNCTION("regexreplace(A1398, ""(\s\(.*?\))"",)"),"Francine Smith")</f>
        <v>Francine Smith</v>
      </c>
    </row>
    <row r="1399" spans="1:3" ht="15.75" customHeight="1" x14ac:dyDescent="0.2">
      <c r="A1399" s="1" t="s">
        <v>725</v>
      </c>
      <c r="B1399" s="1"/>
      <c r="C1399" s="3" t="str">
        <f ca="1">IFERROR(__xludf.DUMMYFUNCTION("regexreplace(A1399, ""(\s\(.*?\))"",)"),"Francis")</f>
        <v>Francis</v>
      </c>
    </row>
    <row r="1400" spans="1:3" ht="15.75" customHeight="1" x14ac:dyDescent="0.2">
      <c r="A1400" s="1" t="s">
        <v>725</v>
      </c>
      <c r="B1400" s="1"/>
      <c r="C1400" s="3" t="str">
        <f ca="1">IFERROR(__xludf.DUMMYFUNCTION("regexreplace(A1400, ""(\s\(.*?\))"",)"),"Francis")</f>
        <v>Francis</v>
      </c>
    </row>
    <row r="1401" spans="1:3" ht="15.75" customHeight="1" x14ac:dyDescent="0.2">
      <c r="A1401" s="1" t="s">
        <v>726</v>
      </c>
      <c r="B1401" s="1"/>
      <c r="C1401" s="3" t="str">
        <f ca="1">IFERROR(__xludf.DUMMYFUNCTION("regexreplace(A1401, ""(\s\(.*?\))"",)"),"Francis Monogram")</f>
        <v>Francis Monogram</v>
      </c>
    </row>
    <row r="1402" spans="1:3" ht="15.75" customHeight="1" x14ac:dyDescent="0.2">
      <c r="A1402" s="1" t="s">
        <v>726</v>
      </c>
      <c r="B1402" s="1"/>
      <c r="C1402" s="3" t="str">
        <f ca="1">IFERROR(__xludf.DUMMYFUNCTION("regexreplace(A1402, ""(\s\(.*?\))"",)"),"Francis Monogram")</f>
        <v>Francis Monogram</v>
      </c>
    </row>
    <row r="1403" spans="1:3" ht="15.75" customHeight="1" x14ac:dyDescent="0.2">
      <c r="A1403" s="1" t="s">
        <v>727</v>
      </c>
      <c r="B1403" s="1"/>
      <c r="C1403" s="3" t="str">
        <f ca="1">IFERROR(__xludf.DUMMYFUNCTION("regexreplace(A1403, ""(\s\(.*?\))"",)"),"Frank")</f>
        <v>Frank</v>
      </c>
    </row>
    <row r="1404" spans="1:3" ht="15.75" customHeight="1" x14ac:dyDescent="0.2">
      <c r="A1404" s="1" t="s">
        <v>727</v>
      </c>
      <c r="B1404" s="1"/>
      <c r="C1404" s="3" t="str">
        <f ca="1">IFERROR(__xludf.DUMMYFUNCTION("regexreplace(A1404, ""(\s\(.*?\))"",)"),"Frank")</f>
        <v>Frank</v>
      </c>
    </row>
    <row r="1405" spans="1:3" ht="15.75" customHeight="1" x14ac:dyDescent="0.2">
      <c r="A1405" s="1" t="s">
        <v>728</v>
      </c>
      <c r="B1405" s="1"/>
      <c r="C1405" s="3" t="str">
        <f ca="1">IFERROR(__xludf.DUMMYFUNCTION("regexreplace(A1405, ""(\s\(.*?\))"",)"),"Frank")</f>
        <v>Frank</v>
      </c>
    </row>
    <row r="1406" spans="1:3" ht="15.75" customHeight="1" x14ac:dyDescent="0.2">
      <c r="A1406" s="1" t="s">
        <v>728</v>
      </c>
      <c r="B1406" s="1"/>
      <c r="C1406" s="3" t="str">
        <f ca="1">IFERROR(__xludf.DUMMYFUNCTION("regexreplace(A1406, ""(\s\(.*?\))"",)"),"Frank")</f>
        <v>Frank</v>
      </c>
    </row>
    <row r="1407" spans="1:3" ht="15.75" customHeight="1" x14ac:dyDescent="0.2">
      <c r="A1407" s="1" t="s">
        <v>729</v>
      </c>
      <c r="B1407" s="1"/>
      <c r="C1407" s="3" t="str">
        <f ca="1">IFERROR(__xludf.DUMMYFUNCTION("regexreplace(A1407, ""(\s\(.*?\))"",)"),"Frank Heffley")</f>
        <v>Frank Heffley</v>
      </c>
    </row>
    <row r="1408" spans="1:3" ht="15.75" customHeight="1" x14ac:dyDescent="0.2">
      <c r="A1408" s="1" t="s">
        <v>729</v>
      </c>
      <c r="B1408" s="1"/>
      <c r="C1408" s="3" t="str">
        <f ca="1">IFERROR(__xludf.DUMMYFUNCTION("regexreplace(A1408, ""(\s\(.*?\))"",)"),"Frank Heffley")</f>
        <v>Frank Heffley</v>
      </c>
    </row>
    <row r="1409" spans="1:3" ht="15.75" customHeight="1" x14ac:dyDescent="0.2">
      <c r="A1409" s="1" t="s">
        <v>730</v>
      </c>
      <c r="B1409" s="1"/>
      <c r="C1409" s="3" t="str">
        <f ca="1">IFERROR(__xludf.DUMMYFUNCTION("regexreplace(A1409, ""(\s\(.*?\))"",)"),"Frankenstrike")</f>
        <v>Frankenstrike</v>
      </c>
    </row>
    <row r="1410" spans="1:3" ht="15.75" customHeight="1" x14ac:dyDescent="0.2">
      <c r="A1410" s="1" t="s">
        <v>730</v>
      </c>
      <c r="B1410" s="1"/>
      <c r="C1410" s="3" t="str">
        <f ca="1">IFERROR(__xludf.DUMMYFUNCTION("regexreplace(A1410, ""(\s\(.*?\))"",)"),"Frankenstrike")</f>
        <v>Frankenstrike</v>
      </c>
    </row>
    <row r="1411" spans="1:3" ht="15.75" customHeight="1" x14ac:dyDescent="0.2">
      <c r="A1411" s="1" t="s">
        <v>731</v>
      </c>
      <c r="B1411" s="1"/>
      <c r="C1411" s="3" t="str">
        <f ca="1">IFERROR(__xludf.DUMMYFUNCTION("regexreplace(A1411, ""(\s\(.*?\))"",)"),"Frankie Foster")</f>
        <v>Frankie Foster</v>
      </c>
    </row>
    <row r="1412" spans="1:3" ht="15.75" customHeight="1" x14ac:dyDescent="0.2">
      <c r="A1412" s="1" t="s">
        <v>731</v>
      </c>
      <c r="B1412" s="1"/>
      <c r="C1412" s="3" t="str">
        <f ca="1">IFERROR(__xludf.DUMMYFUNCTION("regexreplace(A1412, ""(\s\(.*?\))"",)"),"Frankie Foster")</f>
        <v>Frankie Foster</v>
      </c>
    </row>
    <row r="1413" spans="1:3" ht="15.75" customHeight="1" x14ac:dyDescent="0.2">
      <c r="A1413" s="1" t="s">
        <v>732</v>
      </c>
      <c r="B1413" s="1"/>
      <c r="C1413" s="3" t="str">
        <f ca="1">IFERROR(__xludf.DUMMYFUNCTION("regexreplace(A1413, ""(\s\(.*?\))"",)"),"Frankie Foster")</f>
        <v>Frankie Foster</v>
      </c>
    </row>
    <row r="1414" spans="1:3" ht="15.75" customHeight="1" x14ac:dyDescent="0.2">
      <c r="A1414" s="1" t="s">
        <v>732</v>
      </c>
      <c r="B1414" s="1"/>
      <c r="C1414" s="3" t="str">
        <f ca="1">IFERROR(__xludf.DUMMYFUNCTION("regexreplace(A1414, ""(\s\(.*?\))"",)"),"Frankie Foster")</f>
        <v>Frankie Foster</v>
      </c>
    </row>
    <row r="1415" spans="1:3" ht="15.75" customHeight="1" x14ac:dyDescent="0.2">
      <c r="A1415" s="1" t="s">
        <v>733</v>
      </c>
      <c r="B1415" s="1"/>
      <c r="C1415" s="3" t="str">
        <f ca="1">IFERROR(__xludf.DUMMYFUNCTION("regexreplace(A1415, ""(\s\(.*?\))"",)"),"Frankie Pamplemousse")</f>
        <v>Frankie Pamplemousse</v>
      </c>
    </row>
    <row r="1416" spans="1:3" ht="15.75" customHeight="1" x14ac:dyDescent="0.2">
      <c r="A1416" s="1" t="s">
        <v>733</v>
      </c>
      <c r="B1416" s="1"/>
      <c r="C1416" s="3" t="str">
        <f ca="1">IFERROR(__xludf.DUMMYFUNCTION("regexreplace(A1416, ""(\s\(.*?\))"",)"),"Frankie Pamplemousse")</f>
        <v>Frankie Pamplemousse</v>
      </c>
    </row>
    <row r="1417" spans="1:3" ht="15.75" customHeight="1" x14ac:dyDescent="0.2">
      <c r="A1417" s="1" t="s">
        <v>734</v>
      </c>
      <c r="B1417" s="1"/>
      <c r="C1417" s="3" t="str">
        <f ca="1">IFERROR(__xludf.DUMMYFUNCTION("regexreplace(A1417, ""(\s\(.*?\))"",)"),"Frankie Watterson")</f>
        <v>Frankie Watterson</v>
      </c>
    </row>
    <row r="1418" spans="1:3" ht="15.75" customHeight="1" x14ac:dyDescent="0.2">
      <c r="A1418" s="1" t="s">
        <v>734</v>
      </c>
      <c r="B1418" s="1"/>
      <c r="C1418" s="3" t="str">
        <f ca="1">IFERROR(__xludf.DUMMYFUNCTION("regexreplace(A1418, ""(\s\(.*?\))"",)"),"Frankie Watterson")</f>
        <v>Frankie Watterson</v>
      </c>
    </row>
    <row r="1419" spans="1:3" ht="15.75" customHeight="1" x14ac:dyDescent="0.2">
      <c r="A1419" s="1" t="s">
        <v>735</v>
      </c>
      <c r="B1419" s="1"/>
      <c r="C1419" s="3" t="str">
        <f ca="1">IFERROR(__xludf.DUMMYFUNCTION("regexreplace(A1419, ""(\s\(.*?\))"",)"),"Franklin")</f>
        <v>Franklin</v>
      </c>
    </row>
    <row r="1420" spans="1:3" ht="15.75" customHeight="1" x14ac:dyDescent="0.2">
      <c r="A1420" s="1" t="s">
        <v>735</v>
      </c>
      <c r="B1420" s="1"/>
      <c r="C1420" s="3" t="str">
        <f ca="1">IFERROR(__xludf.DUMMYFUNCTION("regexreplace(A1420, ""(\s\(.*?\))"",)"),"Franklin")</f>
        <v>Franklin</v>
      </c>
    </row>
    <row r="1421" spans="1:3" ht="15.75" customHeight="1" x14ac:dyDescent="0.2">
      <c r="A1421" s="1" t="s">
        <v>736</v>
      </c>
      <c r="B1421" s="1"/>
      <c r="C1421" s="3" t="str">
        <f ca="1">IFERROR(__xludf.DUMMYFUNCTION("regexreplace(A1421, ""(\s\(.*?\))"",)"),"Frannie")</f>
        <v>Frannie</v>
      </c>
    </row>
    <row r="1422" spans="1:3" ht="15.75" customHeight="1" x14ac:dyDescent="0.2">
      <c r="A1422" s="1" t="s">
        <v>736</v>
      </c>
      <c r="B1422" s="1"/>
      <c r="C1422" s="3" t="str">
        <f ca="1">IFERROR(__xludf.DUMMYFUNCTION("regexreplace(A1422, ""(\s\(.*?\))"",)"),"Frannie")</f>
        <v>Frannie</v>
      </c>
    </row>
    <row r="1423" spans="1:3" ht="15.75" customHeight="1" x14ac:dyDescent="0.2">
      <c r="A1423" s="1" t="s">
        <v>737</v>
      </c>
      <c r="B1423" s="1"/>
      <c r="C1423" s="3" t="str">
        <f ca="1">IFERROR(__xludf.DUMMYFUNCTION("regexreplace(A1423, ""(\s\(.*?\))"",)"),"Fred")</f>
        <v>Fred</v>
      </c>
    </row>
    <row r="1424" spans="1:3" ht="15.75" customHeight="1" x14ac:dyDescent="0.2">
      <c r="A1424" s="1" t="s">
        <v>737</v>
      </c>
      <c r="B1424" s="1"/>
      <c r="C1424" s="3" t="str">
        <f ca="1">IFERROR(__xludf.DUMMYFUNCTION("regexreplace(A1424, ""(\s\(.*?\))"",)"),"Fred")</f>
        <v>Fred</v>
      </c>
    </row>
    <row r="1425" spans="1:3" ht="15.75" customHeight="1" x14ac:dyDescent="0.2">
      <c r="A1425" s="1" t="s">
        <v>738</v>
      </c>
      <c r="B1425" s="1"/>
      <c r="C1425" s="3" t="str">
        <f ca="1">IFERROR(__xludf.DUMMYFUNCTION("regexreplace(A1425, ""(\s\(.*?\))"",)"),"Fred Cartman")</f>
        <v>Fred Cartman</v>
      </c>
    </row>
    <row r="1426" spans="1:3" ht="15.75" customHeight="1" x14ac:dyDescent="0.2">
      <c r="A1426" s="1" t="s">
        <v>738</v>
      </c>
      <c r="B1426" s="1"/>
      <c r="C1426" s="3" t="str">
        <f ca="1">IFERROR(__xludf.DUMMYFUNCTION("regexreplace(A1426, ""(\s\(.*?\))"",)"),"Fred Cartman")</f>
        <v>Fred Cartman</v>
      </c>
    </row>
    <row r="1427" spans="1:3" ht="15.75" customHeight="1" x14ac:dyDescent="0.2">
      <c r="A1427" s="1" t="s">
        <v>739</v>
      </c>
      <c r="B1427" s="1"/>
      <c r="C1427" s="3" t="str">
        <f ca="1">IFERROR(__xludf.DUMMYFUNCTION("regexreplace(A1427, ""(\s\(.*?\))"",)"),"Fred Flintstone")</f>
        <v>Fred Flintstone</v>
      </c>
    </row>
    <row r="1428" spans="1:3" ht="15.75" customHeight="1" x14ac:dyDescent="0.2">
      <c r="A1428" s="1" t="s">
        <v>739</v>
      </c>
      <c r="B1428" s="1"/>
      <c r="C1428" s="3" t="str">
        <f ca="1">IFERROR(__xludf.DUMMYFUNCTION("regexreplace(A1428, ""(\s\(.*?\))"",)"),"Fred Flintstone")</f>
        <v>Fred Flintstone</v>
      </c>
    </row>
    <row r="1429" spans="1:3" ht="15.75" customHeight="1" x14ac:dyDescent="0.2">
      <c r="A1429" s="1" t="s">
        <v>740</v>
      </c>
      <c r="B1429" s="1"/>
      <c r="C1429" s="3" t="str">
        <f ca="1">IFERROR(__xludf.DUMMYFUNCTION("regexreplace(A1429, ""(\s\(.*?\))"",)"),"Fred Fredburger")</f>
        <v>Fred Fredburger</v>
      </c>
    </row>
    <row r="1430" spans="1:3" ht="15.75" customHeight="1" x14ac:dyDescent="0.2">
      <c r="A1430" s="1" t="s">
        <v>741</v>
      </c>
      <c r="B1430" s="1"/>
      <c r="C1430" s="3" t="str">
        <f ca="1">IFERROR(__xludf.DUMMYFUNCTION("regexreplace(A1430, ""(\s\(.*?\))"",)"),"Fred Jones")</f>
        <v>Fred Jones</v>
      </c>
    </row>
    <row r="1431" spans="1:3" ht="15.75" customHeight="1" x14ac:dyDescent="0.2">
      <c r="A1431" s="1" t="s">
        <v>741</v>
      </c>
      <c r="B1431" s="1"/>
      <c r="C1431" s="3" t="str">
        <f ca="1">IFERROR(__xludf.DUMMYFUNCTION("regexreplace(A1431, ""(\s\(.*?\))"",)"),"Fred Jones")</f>
        <v>Fred Jones</v>
      </c>
    </row>
    <row r="1432" spans="1:3" ht="15.75" customHeight="1" x14ac:dyDescent="0.2">
      <c r="A1432" s="1" t="s">
        <v>742</v>
      </c>
      <c r="B1432" s="1"/>
      <c r="C1432" s="3" t="str">
        <f ca="1">IFERROR(__xludf.DUMMYFUNCTION("regexreplace(A1432, ""(\s\(.*?\))"",)"),"Fred Pacer")</f>
        <v>Fred Pacer</v>
      </c>
    </row>
    <row r="1433" spans="1:3" ht="15.75" customHeight="1" x14ac:dyDescent="0.2">
      <c r="A1433" s="1" t="s">
        <v>742</v>
      </c>
      <c r="B1433" s="1"/>
      <c r="C1433" s="3" t="str">
        <f ca="1">IFERROR(__xludf.DUMMYFUNCTION("regexreplace(A1433, ""(\s\(.*?\))"",)"),"Fred Pacer")</f>
        <v>Fred Pacer</v>
      </c>
    </row>
    <row r="1434" spans="1:3" ht="15.75" customHeight="1" x14ac:dyDescent="0.2">
      <c r="A1434" s="1" t="s">
        <v>743</v>
      </c>
      <c r="B1434" s="1"/>
      <c r="C1434" s="3" t="str">
        <f ca="1">IFERROR(__xludf.DUMMYFUNCTION("regexreplace(A1434, ""(\s\(.*?\))"",)"),"French Hen")</f>
        <v>French Hen</v>
      </c>
    </row>
    <row r="1435" spans="1:3" ht="15.75" customHeight="1" x14ac:dyDescent="0.2">
      <c r="A1435" s="1" t="s">
        <v>743</v>
      </c>
      <c r="B1435" s="1"/>
      <c r="C1435" s="3" t="str">
        <f ca="1">IFERROR(__xludf.DUMMYFUNCTION("regexreplace(A1435, ""(\s\(.*?\))"",)"),"French Hen")</f>
        <v>French Hen</v>
      </c>
    </row>
    <row r="1436" spans="1:3" ht="15.75" customHeight="1" x14ac:dyDescent="0.2">
      <c r="A1436" s="1" t="s">
        <v>744</v>
      </c>
      <c r="B1436" s="1"/>
      <c r="C1436" s="3" t="str">
        <f ca="1">IFERROR(__xludf.DUMMYFUNCTION("regexreplace(A1436, ""(\s\(.*?\))"",)"),"Freshy Bear")</f>
        <v>Freshy Bear</v>
      </c>
    </row>
    <row r="1437" spans="1:3" ht="15.75" customHeight="1" x14ac:dyDescent="0.2">
      <c r="A1437" s="1" t="s">
        <v>744</v>
      </c>
      <c r="B1437" s="1"/>
      <c r="C1437" s="3" t="str">
        <f ca="1">IFERROR(__xludf.DUMMYFUNCTION("regexreplace(A1437, ""(\s\(.*?\))"",)"),"Freshy Bear")</f>
        <v>Freshy Bear</v>
      </c>
    </row>
    <row r="1438" spans="1:3" ht="15.75" customHeight="1" x14ac:dyDescent="0.2">
      <c r="A1438" s="1" t="s">
        <v>745</v>
      </c>
      <c r="B1438" s="1"/>
      <c r="C1438" s="3" t="str">
        <f ca="1">IFERROR(__xludf.DUMMYFUNCTION("regexreplace(A1438, ""(\s\(.*?\))"",)"),"Frida Kahlo")</f>
        <v>Frida Kahlo</v>
      </c>
    </row>
    <row r="1439" spans="1:3" ht="15.75" customHeight="1" x14ac:dyDescent="0.2">
      <c r="A1439" s="1" t="s">
        <v>745</v>
      </c>
      <c r="B1439" s="1"/>
      <c r="C1439" s="3" t="str">
        <f ca="1">IFERROR(__xludf.DUMMYFUNCTION("regexreplace(A1439, ""(\s\(.*?\))"",)"),"Frida Kahlo")</f>
        <v>Frida Kahlo</v>
      </c>
    </row>
    <row r="1440" spans="1:3" ht="15.75" customHeight="1" x14ac:dyDescent="0.2">
      <c r="A1440" s="1" t="s">
        <v>746</v>
      </c>
      <c r="B1440" s="1"/>
      <c r="C1440" s="3" t="str">
        <f ca="1">IFERROR(__xludf.DUMMYFUNCTION("regexreplace(A1440, ""(\s\(.*?\))"",)"),"Frida Suárez")</f>
        <v>Frida Suárez</v>
      </c>
    </row>
    <row r="1441" spans="1:3" ht="15.75" customHeight="1" x14ac:dyDescent="0.2">
      <c r="A1441" s="1" t="s">
        <v>746</v>
      </c>
      <c r="B1441" s="1"/>
      <c r="C1441" s="3" t="str">
        <f ca="1">IFERROR(__xludf.DUMMYFUNCTION("regexreplace(A1441, ""(\s\(.*?\))"",)"),"Frida Suárez")</f>
        <v>Frida Suárez</v>
      </c>
    </row>
    <row r="1442" spans="1:3" ht="15.75" customHeight="1" x14ac:dyDescent="0.2">
      <c r="A1442" s="1" t="s">
        <v>747</v>
      </c>
      <c r="B1442" s="1"/>
      <c r="C1442" s="3" t="str">
        <f ca="1">IFERROR(__xludf.DUMMYFUNCTION("regexreplace(A1442, ""(\s\(.*?\))"",)"),"Frog")</f>
        <v>Frog</v>
      </c>
    </row>
    <row r="1443" spans="1:3" ht="15.75" customHeight="1" x14ac:dyDescent="0.2">
      <c r="A1443" s="1" t="s">
        <v>747</v>
      </c>
      <c r="B1443" s="1"/>
      <c r="C1443" s="3" t="str">
        <f ca="1">IFERROR(__xludf.DUMMYFUNCTION("regexreplace(A1443, ""(\s\(.*?\))"",)"),"Frog")</f>
        <v>Frog</v>
      </c>
    </row>
    <row r="1444" spans="1:3" ht="15.75" customHeight="1" x14ac:dyDescent="0.2">
      <c r="A1444" s="1" t="s">
        <v>748</v>
      </c>
      <c r="B1444" s="1"/>
      <c r="C1444" s="3" t="str">
        <f ca="1">IFERROR(__xludf.DUMMYFUNCTION("regexreplace(A1444, ""(\s\(.*?\))"",)"),"Frog")</f>
        <v>Frog</v>
      </c>
    </row>
    <row r="1445" spans="1:3" ht="15.75" customHeight="1" x14ac:dyDescent="0.2">
      <c r="A1445" s="1" t="s">
        <v>748</v>
      </c>
      <c r="B1445" s="1"/>
      <c r="C1445" s="3" t="str">
        <f ca="1">IFERROR(__xludf.DUMMYFUNCTION("regexreplace(A1445, ""(\s\(.*?\))"",)"),"Frog")</f>
        <v>Frog</v>
      </c>
    </row>
    <row r="1446" spans="1:3" ht="15.75" customHeight="1" x14ac:dyDescent="0.2">
      <c r="A1446" s="1" t="s">
        <v>749</v>
      </c>
      <c r="B1446" s="1"/>
      <c r="C1446" s="3" t="str">
        <f ca="1">IFERROR(__xludf.DUMMYFUNCTION("regexreplace(A1446, ""(\s\(.*?\))"",)"),"Frog")</f>
        <v>Frog</v>
      </c>
    </row>
    <row r="1447" spans="1:3" ht="15.75" customHeight="1" x14ac:dyDescent="0.2">
      <c r="A1447" s="1" t="s">
        <v>749</v>
      </c>
      <c r="B1447" s="1"/>
      <c r="C1447" s="3" t="str">
        <f ca="1">IFERROR(__xludf.DUMMYFUNCTION("regexreplace(A1447, ""(\s\(.*?\))"",)"),"Frog")</f>
        <v>Frog</v>
      </c>
    </row>
    <row r="1448" spans="1:3" ht="15.75" customHeight="1" x14ac:dyDescent="0.2">
      <c r="A1448" s="1" t="s">
        <v>750</v>
      </c>
      <c r="B1448" s="1"/>
      <c r="C1448" s="3" t="str">
        <f ca="1">IFERROR(__xludf.DUMMYFUNCTION("regexreplace(A1448, ""(\s\(.*?\))"",)"),"Frog")</f>
        <v>Frog</v>
      </c>
    </row>
    <row r="1449" spans="1:3" ht="15.75" customHeight="1" x14ac:dyDescent="0.2">
      <c r="A1449" s="1" t="s">
        <v>750</v>
      </c>
      <c r="B1449" s="1"/>
      <c r="C1449" s="3" t="str">
        <f ca="1">IFERROR(__xludf.DUMMYFUNCTION("regexreplace(A1449, ""(\s\(.*?\))"",)"),"Frog")</f>
        <v>Frog</v>
      </c>
    </row>
    <row r="1450" spans="1:3" ht="15.75" customHeight="1" x14ac:dyDescent="0.2">
      <c r="A1450" s="1" t="s">
        <v>751</v>
      </c>
      <c r="B1450" s="1"/>
      <c r="C1450" s="3" t="str">
        <f ca="1">IFERROR(__xludf.DUMMYFUNCTION("regexreplace(A1450, ""(\s\(.*?\))"",)"),"Fugi-Dove")</f>
        <v>Fugi-Dove</v>
      </c>
    </row>
    <row r="1451" spans="1:3" ht="15.75" customHeight="1" x14ac:dyDescent="0.2">
      <c r="A1451" s="1" t="s">
        <v>751</v>
      </c>
      <c r="B1451" s="1"/>
      <c r="C1451" s="3" t="str">
        <f ca="1">IFERROR(__xludf.DUMMYFUNCTION("regexreplace(A1451, ""(\s\(.*?\))"",)"),"Fugi-Dove")</f>
        <v>Fugi-Dove</v>
      </c>
    </row>
    <row r="1452" spans="1:3" ht="15.75" customHeight="1" x14ac:dyDescent="0.2">
      <c r="A1452" s="1" t="s">
        <v>752</v>
      </c>
      <c r="B1452" s="1"/>
      <c r="C1452" s="3" t="str">
        <f ca="1">IFERROR(__xludf.DUMMYFUNCTION("regexreplace(A1452, ""(\s\(.*?\))"",)"),"Fungus")</f>
        <v>Fungus</v>
      </c>
    </row>
    <row r="1453" spans="1:3" ht="15.75" customHeight="1" x14ac:dyDescent="0.2">
      <c r="A1453" s="1" t="s">
        <v>752</v>
      </c>
      <c r="B1453" s="1"/>
      <c r="C1453" s="3" t="str">
        <f ca="1">IFERROR(__xludf.DUMMYFUNCTION("regexreplace(A1453, ""(\s\(.*?\))"",)"),"Fungus")</f>
        <v>Fungus</v>
      </c>
    </row>
    <row r="1454" spans="1:3" ht="15.75" customHeight="1" x14ac:dyDescent="0.2">
      <c r="A1454" s="1" t="s">
        <v>753</v>
      </c>
      <c r="B1454" s="1"/>
      <c r="C1454" s="3" t="str">
        <f ca="1">IFERROR(__xludf.DUMMYFUNCTION("regexreplace(A1454, ""(\s\(.*?\))"",)"),"FunZ")</f>
        <v>FunZ</v>
      </c>
    </row>
    <row r="1455" spans="1:3" ht="15.75" customHeight="1" x14ac:dyDescent="0.2">
      <c r="A1455" s="1" t="s">
        <v>753</v>
      </c>
      <c r="B1455" s="1"/>
      <c r="C1455" s="3" t="str">
        <f ca="1">IFERROR(__xludf.DUMMYFUNCTION("regexreplace(A1455, ""(\s\(.*?\))"",)"),"FunZ")</f>
        <v>FunZ</v>
      </c>
    </row>
    <row r="1456" spans="1:3" ht="15.75" customHeight="1" x14ac:dyDescent="0.2">
      <c r="A1456" s="1" t="s">
        <v>754</v>
      </c>
      <c r="B1456" s="1"/>
      <c r="C1456" s="3" t="str">
        <f ca="1">IFERROR(__xludf.DUMMYFUNCTION("regexreplace(A1456, ""(\s\(.*?\))"",)"),"Fuzzbert")</f>
        <v>Fuzzbert</v>
      </c>
    </row>
    <row r="1457" spans="1:3" ht="15.75" customHeight="1" x14ac:dyDescent="0.2">
      <c r="A1457" s="1" t="s">
        <v>754</v>
      </c>
      <c r="B1457" s="1"/>
      <c r="C1457" s="3" t="str">
        <f ca="1">IFERROR(__xludf.DUMMYFUNCTION("regexreplace(A1457, ""(\s\(.*?\))"",)"),"Fuzzbert")</f>
        <v>Fuzzbert</v>
      </c>
    </row>
    <row r="1458" spans="1:3" ht="15.75" customHeight="1" x14ac:dyDescent="0.2">
      <c r="A1458" s="1" t="s">
        <v>755</v>
      </c>
      <c r="B1458" s="1"/>
      <c r="C1458" s="3" t="str">
        <f ca="1">IFERROR(__xludf.DUMMYFUNCTION("regexreplace(A1458, ""(\s\(.*?\))"",)"),"Fuzzy Lumpkins")</f>
        <v>Fuzzy Lumpkins</v>
      </c>
    </row>
    <row r="1459" spans="1:3" ht="15.75" customHeight="1" x14ac:dyDescent="0.2">
      <c r="A1459" s="1" t="s">
        <v>755</v>
      </c>
      <c r="B1459" s="1"/>
      <c r="C1459" s="3" t="str">
        <f ca="1">IFERROR(__xludf.DUMMYFUNCTION("regexreplace(A1459, ""(\s\(.*?\))"",)"),"Fuzzy Lumpkins")</f>
        <v>Fuzzy Lumpkins</v>
      </c>
    </row>
    <row r="1460" spans="1:3" ht="15.75" customHeight="1" x14ac:dyDescent="0.2">
      <c r="A1460" s="1" t="s">
        <v>756</v>
      </c>
      <c r="B1460" s="1"/>
      <c r="C1460" s="3" t="str">
        <f ca="1">IFERROR(__xludf.DUMMYFUNCTION("regexreplace(A1460, ""(\s\(.*?\))"",)"),"Gabriel Agreste")</f>
        <v>Gabriel Agreste</v>
      </c>
    </row>
    <row r="1461" spans="1:3" ht="15.75" customHeight="1" x14ac:dyDescent="0.2">
      <c r="A1461" s="1" t="s">
        <v>757</v>
      </c>
      <c r="B1461" s="1"/>
      <c r="C1461" s="3" t="str">
        <f ca="1">IFERROR(__xludf.DUMMYFUNCTION("regexreplace(A1461, ""(\s\(.*?\))"",)"),"Gabriella")</f>
        <v>Gabriella</v>
      </c>
    </row>
    <row r="1462" spans="1:3" ht="15.75" customHeight="1" x14ac:dyDescent="0.2">
      <c r="A1462" s="1" t="s">
        <v>757</v>
      </c>
      <c r="B1462" s="1"/>
      <c r="C1462" s="3" t="str">
        <f ca="1">IFERROR(__xludf.DUMMYFUNCTION("regexreplace(A1462, ""(\s\(.*?\))"",)"),"Gabriella")</f>
        <v>Gabriella</v>
      </c>
    </row>
    <row r="1463" spans="1:3" ht="15.75" customHeight="1" x14ac:dyDescent="0.2">
      <c r="A1463" s="1" t="s">
        <v>758</v>
      </c>
      <c r="B1463" s="1"/>
      <c r="C1463" s="3" t="str">
        <f ca="1">IFERROR(__xludf.DUMMYFUNCTION("regexreplace(A1463, ""(\s\(.*?\))"",)"),"Gahri")</f>
        <v>Gahri</v>
      </c>
    </row>
    <row r="1464" spans="1:3" ht="15.75" customHeight="1" x14ac:dyDescent="0.2">
      <c r="A1464" s="1" t="s">
        <v>758</v>
      </c>
      <c r="B1464" s="1"/>
      <c r="C1464" s="3" t="str">
        <f ca="1">IFERROR(__xludf.DUMMYFUNCTION("regexreplace(A1464, ""(\s\(.*?\))"",)"),"Gahri")</f>
        <v>Gahri</v>
      </c>
    </row>
    <row r="1465" spans="1:3" ht="15.75" customHeight="1" x14ac:dyDescent="0.2">
      <c r="A1465" s="1" t="s">
        <v>759</v>
      </c>
      <c r="B1465" s="1"/>
      <c r="C1465" s="3" t="str">
        <f ca="1">IFERROR(__xludf.DUMMYFUNCTION("regexreplace(A1465, ""(\s\(.*?\))"",)"),"Gandalf")</f>
        <v>Gandalf</v>
      </c>
    </row>
    <row r="1466" spans="1:3" ht="15.75" customHeight="1" x14ac:dyDescent="0.2">
      <c r="A1466" s="1" t="s">
        <v>759</v>
      </c>
      <c r="B1466" s="1"/>
      <c r="C1466" s="3" t="str">
        <f ca="1">IFERROR(__xludf.DUMMYFUNCTION("regexreplace(A1466, ""(\s\(.*?\))"",)"),"Gandalf")</f>
        <v>Gandalf</v>
      </c>
    </row>
    <row r="1467" spans="1:3" ht="15.75" customHeight="1" x14ac:dyDescent="0.2">
      <c r="A1467" s="1" t="s">
        <v>760</v>
      </c>
      <c r="B1467" s="1"/>
      <c r="C1467" s="3" t="str">
        <f ca="1">IFERROR(__xludf.DUMMYFUNCTION("regexreplace(A1467, ""(\s\(.*?\))"",)"),"Gangreen Gang")</f>
        <v>Gangreen Gang</v>
      </c>
    </row>
    <row r="1468" spans="1:3" ht="15.75" customHeight="1" x14ac:dyDescent="0.2">
      <c r="A1468" s="1" t="s">
        <v>760</v>
      </c>
      <c r="B1468" s="1"/>
      <c r="C1468" s="3" t="str">
        <f ca="1">IFERROR(__xludf.DUMMYFUNCTION("regexreplace(A1468, ""(\s\(.*?\))"",)"),"Gangreen Gang")</f>
        <v>Gangreen Gang</v>
      </c>
    </row>
    <row r="1469" spans="1:3" ht="15.75" customHeight="1" x14ac:dyDescent="0.2">
      <c r="A1469" s="1" t="s">
        <v>761</v>
      </c>
      <c r="B1469" s="1"/>
      <c r="C1469" s="3" t="str">
        <f ca="1">IFERROR(__xludf.DUMMYFUNCTION("regexreplace(A1469, ""(\s\(.*?\))"",)"),"Gar Saxon")</f>
        <v>Gar Saxon</v>
      </c>
    </row>
    <row r="1470" spans="1:3" ht="15.75" customHeight="1" x14ac:dyDescent="0.2">
      <c r="A1470" s="1" t="s">
        <v>761</v>
      </c>
      <c r="B1470" s="1"/>
      <c r="C1470" s="3" t="str">
        <f ca="1">IFERROR(__xludf.DUMMYFUNCTION("regexreplace(A1470, ""(\s\(.*?\))"",)"),"Gar Saxon")</f>
        <v>Gar Saxon</v>
      </c>
    </row>
    <row r="1471" spans="1:3" ht="15.75" customHeight="1" x14ac:dyDescent="0.2">
      <c r="A1471" s="1" t="s">
        <v>762</v>
      </c>
      <c r="B1471" s="1"/>
      <c r="C1471" s="3" t="str">
        <f ca="1">IFERROR(__xludf.DUMMYFUNCTION("regexreplace(A1471, ""(\s\(.*?\))"",)"),"Garazeb Orrelios")</f>
        <v>Garazeb Orrelios</v>
      </c>
    </row>
    <row r="1472" spans="1:3" ht="15.75" customHeight="1" x14ac:dyDescent="0.2">
      <c r="A1472" s="1" t="s">
        <v>762</v>
      </c>
      <c r="B1472" s="1"/>
      <c r="C1472" s="3" t="str">
        <f ca="1">IFERROR(__xludf.DUMMYFUNCTION("regexreplace(A1472, ""(\s\(.*?\))"",)"),"Garazeb Orrelios")</f>
        <v>Garazeb Orrelios</v>
      </c>
    </row>
    <row r="1473" spans="1:3" ht="15.75" customHeight="1" x14ac:dyDescent="0.2">
      <c r="A1473" s="1" t="s">
        <v>763</v>
      </c>
      <c r="B1473" s="1"/>
      <c r="C1473" s="3" t="str">
        <f ca="1">IFERROR(__xludf.DUMMYFUNCTION("regexreplace(A1473, ""(\s\(.*?\))"",)"),"Garcon")</f>
        <v>Garcon</v>
      </c>
    </row>
    <row r="1474" spans="1:3" ht="15.75" customHeight="1" x14ac:dyDescent="0.2">
      <c r="A1474" s="1" t="s">
        <v>763</v>
      </c>
      <c r="B1474" s="1"/>
      <c r="C1474" s="3" t="str">
        <f ca="1">IFERROR(__xludf.DUMMYFUNCTION("regexreplace(A1474, ""(\s\(.*?\))"",)"),"Garcon")</f>
        <v>Garcon</v>
      </c>
    </row>
    <row r="1475" spans="1:3" ht="15.75" customHeight="1" x14ac:dyDescent="0.2">
      <c r="A1475" s="1" t="s">
        <v>764</v>
      </c>
      <c r="B1475" s="1"/>
      <c r="C1475" s="3" t="str">
        <f ca="1">IFERROR(__xludf.DUMMYFUNCTION("regexreplace(A1475, ""(\s\(.*?\))"",)"),"Garfield")</f>
        <v>Garfield</v>
      </c>
    </row>
    <row r="1476" spans="1:3" ht="15.75" customHeight="1" x14ac:dyDescent="0.2">
      <c r="A1476" s="1" t="s">
        <v>764</v>
      </c>
      <c r="B1476" s="1"/>
      <c r="C1476" s="3" t="str">
        <f ca="1">IFERROR(__xludf.DUMMYFUNCTION("regexreplace(A1476, ""(\s\(.*?\))"",)"),"Garfield")</f>
        <v>Garfield</v>
      </c>
    </row>
    <row r="1477" spans="1:3" ht="15.75" customHeight="1" x14ac:dyDescent="0.2">
      <c r="A1477" s="1" t="s">
        <v>765</v>
      </c>
      <c r="B1477" s="1"/>
      <c r="C1477" s="3" t="str">
        <f ca="1">IFERROR(__xludf.DUMMYFUNCTION("regexreplace(A1477, ""(\s\(.*?\))"",)"),"GariGari")</f>
        <v>GariGari</v>
      </c>
    </row>
    <row r="1478" spans="1:3" ht="15.75" customHeight="1" x14ac:dyDescent="0.2">
      <c r="A1478" s="1" t="s">
        <v>765</v>
      </c>
      <c r="B1478" s="1"/>
      <c r="C1478" s="3" t="str">
        <f ca="1">IFERROR(__xludf.DUMMYFUNCTION("regexreplace(A1478, ""(\s\(.*?\))"",)"),"GariGari")</f>
        <v>GariGari</v>
      </c>
    </row>
    <row r="1479" spans="1:3" ht="15.75" customHeight="1" x14ac:dyDescent="0.2">
      <c r="A1479" s="1" t="s">
        <v>766</v>
      </c>
      <c r="B1479" s="1"/>
      <c r="C1479" s="3" t="str">
        <f ca="1">IFERROR(__xludf.DUMMYFUNCTION("regexreplace(A1479, ""(\s\(.*?\))"",)"),"Garnet")</f>
        <v>Garnet</v>
      </c>
    </row>
    <row r="1480" spans="1:3" ht="15.75" customHeight="1" x14ac:dyDescent="0.2">
      <c r="A1480" s="1" t="s">
        <v>766</v>
      </c>
      <c r="B1480" s="1"/>
      <c r="C1480" s="3" t="str">
        <f ca="1">IFERROR(__xludf.DUMMYFUNCTION("regexreplace(A1480, ""(\s\(.*?\))"",)"),"Garnet")</f>
        <v>Garnet</v>
      </c>
    </row>
    <row r="1481" spans="1:3" ht="15.75" customHeight="1" x14ac:dyDescent="0.2">
      <c r="A1481" s="1" t="s">
        <v>767</v>
      </c>
      <c r="B1481" s="1"/>
      <c r="C1481" s="3" t="str">
        <f ca="1">IFERROR(__xludf.DUMMYFUNCTION("regexreplace(A1481, ""(\s\(.*?\))"",)"),"Garrett Miller")</f>
        <v>Garrett Miller</v>
      </c>
    </row>
    <row r="1482" spans="1:3" ht="15.75" customHeight="1" x14ac:dyDescent="0.2">
      <c r="A1482" s="1" t="s">
        <v>767</v>
      </c>
      <c r="B1482" s="1"/>
      <c r="C1482" s="3" t="str">
        <f ca="1">IFERROR(__xludf.DUMMYFUNCTION("regexreplace(A1482, ""(\s\(.*?\))"",)"),"Garrett Miller")</f>
        <v>Garrett Miller</v>
      </c>
    </row>
    <row r="1483" spans="1:3" ht="15.75" customHeight="1" x14ac:dyDescent="0.2">
      <c r="A1483" s="1" t="s">
        <v>768</v>
      </c>
      <c r="B1483" s="1"/>
      <c r="C1483" s="3" t="str">
        <f ca="1">IFERROR(__xludf.DUMMYFUNCTION("regexreplace(A1483, ""(\s\(.*?\))"",)"),"Gary")</f>
        <v>Gary</v>
      </c>
    </row>
    <row r="1484" spans="1:3" ht="15.75" customHeight="1" x14ac:dyDescent="0.2">
      <c r="A1484" s="1" t="s">
        <v>768</v>
      </c>
      <c r="B1484" s="1"/>
      <c r="C1484" s="3" t="str">
        <f ca="1">IFERROR(__xludf.DUMMYFUNCTION("regexreplace(A1484, ""(\s\(.*?\))"",)"),"Gary")</f>
        <v>Gary</v>
      </c>
    </row>
    <row r="1485" spans="1:3" ht="15.75" customHeight="1" x14ac:dyDescent="0.2">
      <c r="A1485" s="1" t="s">
        <v>769</v>
      </c>
      <c r="B1485" s="1"/>
      <c r="C1485" s="3" t="str">
        <f ca="1">IFERROR(__xludf.DUMMYFUNCTION("regexreplace(A1485, ""(\s\(.*?\))"",)"),"Gary Borkovec")</f>
        <v>Gary Borkovec</v>
      </c>
    </row>
    <row r="1486" spans="1:3" ht="15.75" customHeight="1" x14ac:dyDescent="0.2">
      <c r="A1486" s="1" t="s">
        <v>769</v>
      </c>
      <c r="B1486" s="1"/>
      <c r="C1486" s="3" t="str">
        <f ca="1">IFERROR(__xludf.DUMMYFUNCTION("regexreplace(A1486, ""(\s\(.*?\))"",)"),"Gary Borkovec")</f>
        <v>Gary Borkovec</v>
      </c>
    </row>
    <row r="1487" spans="1:3" ht="15.75" customHeight="1" x14ac:dyDescent="0.2">
      <c r="A1487" s="1" t="s">
        <v>770</v>
      </c>
      <c r="B1487" s="1"/>
      <c r="C1487" s="3" t="str">
        <f ca="1">IFERROR(__xludf.DUMMYFUNCTION("regexreplace(A1487, ""(\s\(.*?\))"",)"),"Gary the Snail")</f>
        <v>Gary the Snail</v>
      </c>
    </row>
    <row r="1488" spans="1:3" ht="15.75" customHeight="1" x14ac:dyDescent="0.2">
      <c r="A1488" s="1" t="s">
        <v>770</v>
      </c>
      <c r="B1488" s="1"/>
      <c r="C1488" s="3" t="str">
        <f ca="1">IFERROR(__xludf.DUMMYFUNCTION("regexreplace(A1488, ""(\s\(.*?\))"",)"),"Gary the Snail")</f>
        <v>Gary the Snail</v>
      </c>
    </row>
    <row r="1489" spans="1:3" ht="15.75" customHeight="1" x14ac:dyDescent="0.2">
      <c r="A1489" s="1" t="s">
        <v>771</v>
      </c>
      <c r="B1489" s="1"/>
      <c r="C1489" s="3" t="str">
        <f ca="1">IFERROR(__xludf.DUMMYFUNCTION("regexreplace(A1489, ""(\s\(.*?\))"",)"),"Gayle")</f>
        <v>Gayle</v>
      </c>
    </row>
    <row r="1490" spans="1:3" ht="15.75" customHeight="1" x14ac:dyDescent="0.2">
      <c r="A1490" s="1" t="s">
        <v>771</v>
      </c>
      <c r="B1490" s="1"/>
      <c r="C1490" s="3" t="str">
        <f ca="1">IFERROR(__xludf.DUMMYFUNCTION("regexreplace(A1490, ""(\s\(.*?\))"",)"),"Gayle")</f>
        <v>Gayle</v>
      </c>
    </row>
    <row r="1491" spans="1:3" ht="15.75" customHeight="1" x14ac:dyDescent="0.2">
      <c r="A1491" s="1" t="s">
        <v>772</v>
      </c>
      <c r="B1491" s="1"/>
      <c r="C1491" s="3" t="str">
        <f ca="1">IFERROR(__xludf.DUMMYFUNCTION("regexreplace(A1491, ""(\s\(.*?\))"",)"),"Gazelle")</f>
        <v>Gazelle</v>
      </c>
    </row>
    <row r="1492" spans="1:3" ht="15.75" customHeight="1" x14ac:dyDescent="0.2">
      <c r="A1492" s="1" t="s">
        <v>772</v>
      </c>
      <c r="B1492" s="1"/>
      <c r="C1492" s="3" t="str">
        <f ca="1">IFERROR(__xludf.DUMMYFUNCTION("regexreplace(A1492, ""(\s\(.*?\))"",)"),"Gazelle")</f>
        <v>Gazelle</v>
      </c>
    </row>
    <row r="1493" spans="1:3" ht="15.75" customHeight="1" x14ac:dyDescent="0.2">
      <c r="A1493" s="1" t="s">
        <v>773</v>
      </c>
      <c r="B1493" s="1"/>
      <c r="C1493" s="3" t="str">
        <f ca="1">IFERROR(__xludf.DUMMYFUNCTION("regexreplace(A1493, ""(\s\(.*?\))"",)"),"General Bu")</f>
        <v>General Bu</v>
      </c>
    </row>
    <row r="1494" spans="1:3" ht="15.75" customHeight="1" x14ac:dyDescent="0.2">
      <c r="A1494" s="1" t="s">
        <v>773</v>
      </c>
      <c r="B1494" s="1"/>
      <c r="C1494" s="3" t="str">
        <f ca="1">IFERROR(__xludf.DUMMYFUNCTION("regexreplace(A1494, ""(\s\(.*?\))"",)"),"General Bu")</f>
        <v>General Bu</v>
      </c>
    </row>
    <row r="1495" spans="1:3" ht="15.75" customHeight="1" x14ac:dyDescent="0.2">
      <c r="A1495" s="1" t="s">
        <v>774</v>
      </c>
      <c r="B1495" s="1"/>
      <c r="C1495" s="3" t="str">
        <f ca="1">IFERROR(__xludf.DUMMYFUNCTION("regexreplace(A1495, ""(\s\(.*?\))"",)"),"General Yunan")</f>
        <v>General Yunan</v>
      </c>
    </row>
    <row r="1496" spans="1:3" ht="15.75" customHeight="1" x14ac:dyDescent="0.2">
      <c r="A1496" s="1" t="s">
        <v>774</v>
      </c>
      <c r="B1496" s="1"/>
      <c r="C1496" s="3" t="str">
        <f ca="1">IFERROR(__xludf.DUMMYFUNCTION("regexreplace(A1496, ""(\s\(.*?\))"",)"),"General Yunan")</f>
        <v>General Yunan</v>
      </c>
    </row>
    <row r="1497" spans="1:3" ht="15.75" customHeight="1" x14ac:dyDescent="0.2">
      <c r="A1497" s="1" t="s">
        <v>775</v>
      </c>
      <c r="B1497" s="1"/>
      <c r="C1497" s="3" t="str">
        <f ca="1">IFERROR(__xludf.DUMMYFUNCTION("regexreplace(A1497, ""(\s\(.*?\))"",)"),"Genevieve")</f>
        <v>Genevieve</v>
      </c>
    </row>
    <row r="1498" spans="1:3" ht="15.75" customHeight="1" x14ac:dyDescent="0.2">
      <c r="A1498" s="1" t="s">
        <v>775</v>
      </c>
      <c r="B1498" s="1"/>
      <c r="C1498" s="3" t="str">
        <f ca="1">IFERROR(__xludf.DUMMYFUNCTION("regexreplace(A1498, ""(\s\(.*?\))"",)"),"Genevieve")</f>
        <v>Genevieve</v>
      </c>
    </row>
    <row r="1499" spans="1:3" ht="15.75" customHeight="1" x14ac:dyDescent="0.2">
      <c r="A1499" s="1" t="s">
        <v>776</v>
      </c>
      <c r="B1499" s="1"/>
      <c r="C1499" s="3" t="str">
        <f ca="1">IFERROR(__xludf.DUMMYFUNCTION("regexreplace(A1499, ""(\s\(.*?\))"",)"),"Genie")</f>
        <v>Genie</v>
      </c>
    </row>
    <row r="1500" spans="1:3" ht="15.75" customHeight="1" x14ac:dyDescent="0.2">
      <c r="A1500" s="1" t="s">
        <v>776</v>
      </c>
      <c r="B1500" s="1"/>
      <c r="C1500" s="3" t="str">
        <f ca="1">IFERROR(__xludf.DUMMYFUNCTION("regexreplace(A1500, ""(\s\(.*?\))"",)"),"Genie")</f>
        <v>Genie</v>
      </c>
    </row>
    <row r="1501" spans="1:3" ht="15.75" customHeight="1" x14ac:dyDescent="0.2">
      <c r="A1501" s="1" t="s">
        <v>777</v>
      </c>
      <c r="B1501" s="1"/>
      <c r="C1501" s="3" t="str">
        <f ca="1">IFERROR(__xludf.DUMMYFUNCTION("regexreplace(A1501, ""(\s\(.*?\))"",)"),"Geo")</f>
        <v>Geo</v>
      </c>
    </row>
    <row r="1502" spans="1:3" ht="15.75" customHeight="1" x14ac:dyDescent="0.2">
      <c r="A1502" s="1" t="s">
        <v>777</v>
      </c>
      <c r="B1502" s="1"/>
      <c r="C1502" s="3" t="str">
        <f ca="1">IFERROR(__xludf.DUMMYFUNCTION("regexreplace(A1502, ""(\s\(.*?\))"",)"),"Geo")</f>
        <v>Geo</v>
      </c>
    </row>
    <row r="1503" spans="1:3" ht="15.75" customHeight="1" x14ac:dyDescent="0.2">
      <c r="A1503" s="1" t="s">
        <v>778</v>
      </c>
      <c r="B1503" s="1"/>
      <c r="C1503" s="3" t="str">
        <f ca="1">IFERROR(__xludf.DUMMYFUNCTION("regexreplace(A1503, ""(\s\(.*?\))"",)"),"Geoff")</f>
        <v>Geoff</v>
      </c>
    </row>
    <row r="1504" spans="1:3" ht="15.75" customHeight="1" x14ac:dyDescent="0.2">
      <c r="A1504" s="1" t="s">
        <v>778</v>
      </c>
      <c r="B1504" s="1"/>
      <c r="C1504" s="3" t="str">
        <f ca="1">IFERROR(__xludf.DUMMYFUNCTION("regexreplace(A1504, ""(\s\(.*?\))"",)"),"Geoff")</f>
        <v>Geoff</v>
      </c>
    </row>
    <row r="1505" spans="1:3" ht="15.75" customHeight="1" x14ac:dyDescent="0.2">
      <c r="A1505" s="1" t="s">
        <v>779</v>
      </c>
      <c r="B1505" s="1"/>
      <c r="C1505" s="3" t="str">
        <f ca="1">IFERROR(__xludf.DUMMYFUNCTION("regexreplace(A1505, ""(\s\(.*?\))"",)"),"George")</f>
        <v>George</v>
      </c>
    </row>
    <row r="1506" spans="1:3" ht="15.75" customHeight="1" x14ac:dyDescent="0.2">
      <c r="A1506" s="1" t="s">
        <v>779</v>
      </c>
      <c r="B1506" s="1"/>
      <c r="C1506" s="3" t="str">
        <f ca="1">IFERROR(__xludf.DUMMYFUNCTION("regexreplace(A1506, ""(\s\(.*?\))"",)"),"George")</f>
        <v>George</v>
      </c>
    </row>
    <row r="1507" spans="1:3" ht="15.75" customHeight="1" x14ac:dyDescent="0.2">
      <c r="A1507" s="1" t="s">
        <v>780</v>
      </c>
      <c r="B1507" s="1"/>
      <c r="C1507" s="3" t="str">
        <f ca="1">IFERROR(__xludf.DUMMYFUNCTION("regexreplace(A1507, ""(\s\(.*?\))"",)"),"George Jetson")</f>
        <v>George Jetson</v>
      </c>
    </row>
    <row r="1508" spans="1:3" ht="15.75" customHeight="1" x14ac:dyDescent="0.2">
      <c r="A1508" s="1" t="s">
        <v>780</v>
      </c>
      <c r="B1508" s="1"/>
      <c r="C1508" s="3" t="str">
        <f ca="1">IFERROR(__xludf.DUMMYFUNCTION("regexreplace(A1508, ""(\s\(.*?\))"",)"),"George Jetson")</f>
        <v>George Jetson</v>
      </c>
    </row>
    <row r="1509" spans="1:3" ht="15.75" customHeight="1" x14ac:dyDescent="0.2">
      <c r="A1509" s="1" t="s">
        <v>781</v>
      </c>
      <c r="B1509" s="1"/>
      <c r="C1509" s="3" t="str">
        <f ca="1">IFERROR(__xludf.DUMMYFUNCTION("regexreplace(A1509, ""(\s\(.*?\))"",)"),"George Shrinks")</f>
        <v>George Shrinks</v>
      </c>
    </row>
    <row r="1510" spans="1:3" ht="15.75" customHeight="1" x14ac:dyDescent="0.2">
      <c r="A1510" s="1" t="s">
        <v>781</v>
      </c>
      <c r="B1510" s="1"/>
      <c r="C1510" s="3" t="str">
        <f ca="1">IFERROR(__xludf.DUMMYFUNCTION("regexreplace(A1510, ""(\s\(.*?\))"",)"),"George Shrinks")</f>
        <v>George Shrinks</v>
      </c>
    </row>
    <row r="1511" spans="1:3" ht="15.75" customHeight="1" x14ac:dyDescent="0.2">
      <c r="A1511" s="1" t="s">
        <v>782</v>
      </c>
      <c r="B1511" s="1"/>
      <c r="C1511" s="3" t="str">
        <f ca="1">IFERROR(__xludf.DUMMYFUNCTION("regexreplace(A1511, ""(\s\(.*?\))"",)"),"George the Stegosaur")</f>
        <v>George the Stegosaur</v>
      </c>
    </row>
    <row r="1512" spans="1:3" ht="15.75" customHeight="1" x14ac:dyDescent="0.2">
      <c r="A1512" s="1" t="s">
        <v>782</v>
      </c>
      <c r="B1512" s="1"/>
      <c r="C1512" s="3" t="str">
        <f ca="1">IFERROR(__xludf.DUMMYFUNCTION("regexreplace(A1512, ""(\s\(.*?\))"",)"),"George the Stegosaur")</f>
        <v>George the Stegosaur</v>
      </c>
    </row>
    <row r="1513" spans="1:3" ht="15.75" customHeight="1" x14ac:dyDescent="0.2">
      <c r="A1513" s="1" t="s">
        <v>783</v>
      </c>
      <c r="B1513" s="1"/>
      <c r="C1513" s="3" t="str">
        <f ca="1">IFERROR(__xludf.DUMMYFUNCTION("regexreplace(A1513, ""(\s\(.*?\))"",)"),"George Washington")</f>
        <v>George Washington</v>
      </c>
    </row>
    <row r="1514" spans="1:3" ht="15.75" customHeight="1" x14ac:dyDescent="0.2">
      <c r="A1514" s="1" t="s">
        <v>783</v>
      </c>
      <c r="B1514" s="1"/>
      <c r="C1514" s="3" t="str">
        <f ca="1">IFERROR(__xludf.DUMMYFUNCTION("regexreplace(A1514, ""(\s\(.*?\))"",)"),"George Washington")</f>
        <v>George Washington</v>
      </c>
    </row>
    <row r="1515" spans="1:3" ht="15.75" customHeight="1" x14ac:dyDescent="0.2">
      <c r="A1515" s="1" t="s">
        <v>784</v>
      </c>
      <c r="B1515" s="1"/>
      <c r="C1515" s="3" t="str">
        <f ca="1">IFERROR(__xludf.DUMMYFUNCTION("regexreplace(A1515, ""(\s\(.*?\))"",)"),"George's Mother")</f>
        <v>George's Mother</v>
      </c>
    </row>
    <row r="1516" spans="1:3" ht="15.75" customHeight="1" x14ac:dyDescent="0.2">
      <c r="A1516" s="1" t="s">
        <v>784</v>
      </c>
      <c r="B1516" s="1"/>
      <c r="C1516" s="3" t="str">
        <f ca="1">IFERROR(__xludf.DUMMYFUNCTION("regexreplace(A1516, ""(\s\(.*?\))"",)"),"George's Mother")</f>
        <v>George's Mother</v>
      </c>
    </row>
    <row r="1517" spans="1:3" ht="15.75" customHeight="1" x14ac:dyDescent="0.2">
      <c r="A1517" s="1" t="s">
        <v>785</v>
      </c>
      <c r="B1517" s="1"/>
      <c r="C1517" s="3" t="str">
        <f ca="1">IFERROR(__xludf.DUMMYFUNCTION("regexreplace(A1517, ""(\s\(.*?\))"",)"),"Georgina Snootie")</f>
        <v>Georgina Snootie</v>
      </c>
    </row>
    <row r="1518" spans="1:3" ht="15.75" customHeight="1" x14ac:dyDescent="0.2">
      <c r="A1518" s="1" t="s">
        <v>786</v>
      </c>
      <c r="B1518" s="1"/>
      <c r="C1518" s="3" t="str">
        <f ca="1">IFERROR(__xludf.DUMMYFUNCTION("regexreplace(A1518, ""(\s\(.*?\))"",)"),"Gerald")</f>
        <v>Gerald</v>
      </c>
    </row>
    <row r="1519" spans="1:3" ht="15.75" customHeight="1" x14ac:dyDescent="0.2">
      <c r="A1519" s="1" t="s">
        <v>786</v>
      </c>
      <c r="B1519" s="1"/>
      <c r="C1519" s="3" t="str">
        <f ca="1">IFERROR(__xludf.DUMMYFUNCTION("regexreplace(A1519, ""(\s\(.*?\))"",)"),"Gerald")</f>
        <v>Gerald</v>
      </c>
    </row>
    <row r="1520" spans="1:3" ht="15.75" customHeight="1" x14ac:dyDescent="0.2">
      <c r="A1520" s="1" t="s">
        <v>787</v>
      </c>
      <c r="B1520" s="1"/>
      <c r="C1520" s="3" t="str">
        <f ca="1">IFERROR(__xludf.DUMMYFUNCTION("regexreplace(A1520, ""(\s\(.*?\))"",)"),"Gerald Fitzgerald")</f>
        <v>Gerald Fitzgerald</v>
      </c>
    </row>
    <row r="1521" spans="1:3" ht="15.75" customHeight="1" x14ac:dyDescent="0.2">
      <c r="A1521" s="1" t="s">
        <v>787</v>
      </c>
      <c r="B1521" s="1"/>
      <c r="C1521" s="3" t="str">
        <f ca="1">IFERROR(__xludf.DUMMYFUNCTION("regexreplace(A1521, ""(\s\(.*?\))"",)"),"Gerald Fitzgerald")</f>
        <v>Gerald Fitzgerald</v>
      </c>
    </row>
    <row r="1522" spans="1:3" ht="15.75" customHeight="1" x14ac:dyDescent="0.2">
      <c r="A1522" s="1" t="s">
        <v>788</v>
      </c>
      <c r="B1522" s="1"/>
      <c r="C1522" s="3" t="str">
        <f ca="1">IFERROR(__xludf.DUMMYFUNCTION("regexreplace(A1522, ""(\s\(.*?\))"",)"),"Geronimo")</f>
        <v>Geronimo</v>
      </c>
    </row>
    <row r="1523" spans="1:3" ht="15.75" customHeight="1" x14ac:dyDescent="0.2">
      <c r="A1523" s="1" t="s">
        <v>788</v>
      </c>
      <c r="B1523" s="1"/>
      <c r="C1523" s="3" t="str">
        <f ca="1">IFERROR(__xludf.DUMMYFUNCTION("regexreplace(A1523, ""(\s\(.*?\))"",)"),"Geronimo")</f>
        <v>Geronimo</v>
      </c>
    </row>
    <row r="1524" spans="1:3" ht="15.75" customHeight="1" x14ac:dyDescent="0.2">
      <c r="A1524" s="1" t="s">
        <v>789</v>
      </c>
      <c r="B1524" s="1"/>
      <c r="C1524" s="3" t="str">
        <f ca="1">IFERROR(__xludf.DUMMYFUNCTION("regexreplace(A1524, ""(\s\(.*?\))"",)"),"Geronimo Stilton")</f>
        <v>Geronimo Stilton</v>
      </c>
    </row>
    <row r="1525" spans="1:3" ht="15.75" customHeight="1" x14ac:dyDescent="0.2">
      <c r="A1525" s="1" t="s">
        <v>789</v>
      </c>
      <c r="B1525" s="1"/>
      <c r="C1525" s="3" t="str">
        <f ca="1">IFERROR(__xludf.DUMMYFUNCTION("regexreplace(A1525, ""(\s\(.*?\))"",)"),"Geronimo Stilton")</f>
        <v>Geronimo Stilton</v>
      </c>
    </row>
    <row r="1526" spans="1:3" ht="15.75" customHeight="1" x14ac:dyDescent="0.2">
      <c r="A1526" s="1" t="s">
        <v>790</v>
      </c>
      <c r="B1526" s="1"/>
      <c r="C1526" s="3" t="str">
        <f ca="1">IFERROR(__xludf.DUMMYFUNCTION("regexreplace(A1526, ""(\s\(.*?\))"",)"),"Gha Nachkt")</f>
        <v>Gha Nachkt</v>
      </c>
    </row>
    <row r="1527" spans="1:3" ht="15.75" customHeight="1" x14ac:dyDescent="0.2">
      <c r="A1527" s="1" t="s">
        <v>790</v>
      </c>
      <c r="B1527" s="1"/>
      <c r="C1527" s="3" t="str">
        <f ca="1">IFERROR(__xludf.DUMMYFUNCTION("regexreplace(A1527, ""(\s\(.*?\))"",)"),"Gha Nachkt")</f>
        <v>Gha Nachkt</v>
      </c>
    </row>
    <row r="1528" spans="1:3" ht="15.75" customHeight="1" x14ac:dyDescent="0.2">
      <c r="A1528" s="1" t="s">
        <v>791</v>
      </c>
      <c r="B1528" s="1"/>
      <c r="C1528" s="3" t="str">
        <f ca="1">IFERROR(__xludf.DUMMYFUNCTION("regexreplace(A1528, ""(\s\(.*?\))"",)"),"Ghost Princess")</f>
        <v>Ghost Princess</v>
      </c>
    </row>
    <row r="1529" spans="1:3" ht="15.75" customHeight="1" x14ac:dyDescent="0.2">
      <c r="A1529" s="1" t="s">
        <v>791</v>
      </c>
      <c r="B1529" s="1"/>
      <c r="C1529" s="3" t="str">
        <f ca="1">IFERROR(__xludf.DUMMYFUNCTION("regexreplace(A1529, ""(\s\(.*?\))"",)"),"Ghost Princess")</f>
        <v>Ghost Princess</v>
      </c>
    </row>
    <row r="1530" spans="1:3" ht="15.75" customHeight="1" x14ac:dyDescent="0.2">
      <c r="A1530" s="1" t="s">
        <v>792</v>
      </c>
      <c r="B1530" s="1"/>
      <c r="C1530" s="3" t="str">
        <f ca="1">IFERROR(__xludf.DUMMYFUNCTION("regexreplace(A1530, ""(\s\(.*?\))"",)"),"Ghost Wolf")</f>
        <v>Ghost Wolf</v>
      </c>
    </row>
    <row r="1531" spans="1:3" ht="15.75" customHeight="1" x14ac:dyDescent="0.2">
      <c r="A1531" s="1" t="s">
        <v>792</v>
      </c>
      <c r="B1531" s="1"/>
      <c r="C1531" s="3" t="str">
        <f ca="1">IFERROR(__xludf.DUMMYFUNCTION("regexreplace(A1531, ""(\s\(.*?\))"",)"),"Ghost Wolf")</f>
        <v>Ghost Wolf</v>
      </c>
    </row>
    <row r="1532" spans="1:3" ht="15.75" customHeight="1" x14ac:dyDescent="0.2">
      <c r="A1532" s="1" t="s">
        <v>793</v>
      </c>
      <c r="B1532" s="1"/>
      <c r="C1532" s="3" t="str">
        <f ca="1">IFERROR(__xludf.DUMMYFUNCTION("regexreplace(A1532, ""(\s\(.*?\))"",)"),"Ghostfreak")</f>
        <v>Ghostfreak</v>
      </c>
    </row>
    <row r="1533" spans="1:3" ht="15.75" customHeight="1" x14ac:dyDescent="0.2">
      <c r="A1533" s="1" t="s">
        <v>793</v>
      </c>
      <c r="B1533" s="1"/>
      <c r="C1533" s="3" t="str">
        <f ca="1">IFERROR(__xludf.DUMMYFUNCTION("regexreplace(A1533, ""(\s\(.*?\))"",)"),"Ghostfreak")</f>
        <v>Ghostfreak</v>
      </c>
    </row>
    <row r="1534" spans="1:3" ht="15.75" customHeight="1" x14ac:dyDescent="0.2">
      <c r="A1534" s="1" t="s">
        <v>794</v>
      </c>
      <c r="B1534" s="1"/>
      <c r="C1534" s="3" t="str">
        <f ca="1">IFERROR(__xludf.DUMMYFUNCTION("regexreplace(A1534, ""(\s\(.*?\))"",)"),"Ghosts")</f>
        <v>Ghosts</v>
      </c>
    </row>
    <row r="1535" spans="1:3" ht="15.75" customHeight="1" x14ac:dyDescent="0.2">
      <c r="A1535" s="1" t="s">
        <v>794</v>
      </c>
      <c r="B1535" s="1"/>
      <c r="C1535" s="3" t="str">
        <f ca="1">IFERROR(__xludf.DUMMYFUNCTION("regexreplace(A1535, ""(\s\(.*?\))"",)"),"Ghosts")</f>
        <v>Ghosts</v>
      </c>
    </row>
    <row r="1536" spans="1:3" ht="15.75" customHeight="1" x14ac:dyDescent="0.2">
      <c r="A1536" s="1" t="s">
        <v>795</v>
      </c>
      <c r="B1536" s="1"/>
      <c r="C1536" s="3" t="str">
        <f ca="1">IFERROR(__xludf.DUMMYFUNCTION("regexreplace(A1536, ""(\s\(.*?\))"",)"),"Gia")</f>
        <v>Gia</v>
      </c>
    </row>
    <row r="1537" spans="1:3" ht="15.75" customHeight="1" x14ac:dyDescent="0.2">
      <c r="A1537" s="1" t="s">
        <v>795</v>
      </c>
      <c r="B1537" s="1"/>
      <c r="C1537" s="3" t="str">
        <f ca="1">IFERROR(__xludf.DUMMYFUNCTION("regexreplace(A1537, ""(\s\(.*?\))"",)"),"Gia")</f>
        <v>Gia</v>
      </c>
    </row>
    <row r="1538" spans="1:3" ht="15.75" customHeight="1" x14ac:dyDescent="0.2">
      <c r="A1538" s="1" t="s">
        <v>796</v>
      </c>
      <c r="B1538" s="1"/>
      <c r="C1538" s="3" t="str">
        <f ca="1">IFERROR(__xludf.DUMMYFUNCTION("regexreplace(A1538, ""(\s\(.*?\))"",)"),"Giant")</f>
        <v>Giant</v>
      </c>
    </row>
    <row r="1539" spans="1:3" ht="15.75" customHeight="1" x14ac:dyDescent="0.2">
      <c r="A1539" s="1" t="s">
        <v>796</v>
      </c>
      <c r="B1539" s="1"/>
      <c r="C1539" s="3" t="str">
        <f ca="1">IFERROR(__xludf.DUMMYFUNCTION("regexreplace(A1539, ""(\s\(.*?\))"",)"),"Giant")</f>
        <v>Giant</v>
      </c>
    </row>
    <row r="1540" spans="1:3" ht="15.75" customHeight="1" x14ac:dyDescent="0.2">
      <c r="A1540" s="1" t="s">
        <v>797</v>
      </c>
      <c r="B1540" s="1"/>
      <c r="C1540" s="3" t="str">
        <f ca="1">IFERROR(__xludf.DUMMYFUNCTION("regexreplace(A1540, ""(\s\(.*?\))"",)"),"Giant")</f>
        <v>Giant</v>
      </c>
    </row>
    <row r="1541" spans="1:3" ht="15.75" customHeight="1" x14ac:dyDescent="0.2">
      <c r="A1541" s="1" t="s">
        <v>797</v>
      </c>
      <c r="B1541" s="1"/>
      <c r="C1541" s="3" t="str">
        <f ca="1">IFERROR(__xludf.DUMMYFUNCTION("regexreplace(A1541, ""(\s\(.*?\))"",)"),"Giant")</f>
        <v>Giant</v>
      </c>
    </row>
    <row r="1542" spans="1:3" ht="15.75" customHeight="1" x14ac:dyDescent="0.2">
      <c r="A1542" s="1" t="s">
        <v>798</v>
      </c>
      <c r="B1542" s="1"/>
      <c r="C1542" s="3" t="str">
        <f ca="1">IFERROR(__xludf.DUMMYFUNCTION("regexreplace(A1542, ""(\s\(.*?\))"",)"),"Giant Microorganism")</f>
        <v>Giant Microorganism</v>
      </c>
    </row>
    <row r="1543" spans="1:3" ht="15.75" customHeight="1" x14ac:dyDescent="0.2">
      <c r="A1543" s="1" t="s">
        <v>798</v>
      </c>
      <c r="B1543" s="1"/>
      <c r="C1543" s="3" t="str">
        <f ca="1">IFERROR(__xludf.DUMMYFUNCTION("regexreplace(A1543, ""(\s\(.*?\))"",)"),"Giant Microorganism")</f>
        <v>Giant Microorganism</v>
      </c>
    </row>
    <row r="1544" spans="1:3" ht="15.75" customHeight="1" x14ac:dyDescent="0.2">
      <c r="A1544" s="1" t="s">
        <v>799</v>
      </c>
      <c r="B1544" s="1"/>
      <c r="C1544" s="3" t="str">
        <f ca="1">IFERROR(__xludf.DUMMYFUNCTION("regexreplace(A1544, ""(\s\(.*?\))"",)"),"Giant Realistic Flying Tiger")</f>
        <v>Giant Realistic Flying Tiger</v>
      </c>
    </row>
    <row r="1545" spans="1:3" ht="15.75" customHeight="1" x14ac:dyDescent="0.2">
      <c r="A1545" s="1" t="s">
        <v>799</v>
      </c>
      <c r="B1545" s="1"/>
      <c r="C1545" s="3" t="str">
        <f ca="1">IFERROR(__xludf.DUMMYFUNCTION("regexreplace(A1545, ""(\s\(.*?\))"",)"),"Giant Realistic Flying Tiger")</f>
        <v>Giant Realistic Flying Tiger</v>
      </c>
    </row>
    <row r="1546" spans="1:3" ht="15.75" customHeight="1" x14ac:dyDescent="0.2">
      <c r="A1546" s="1" t="s">
        <v>800</v>
      </c>
      <c r="B1546" s="1"/>
      <c r="C1546" s="3" t="str">
        <f ca="1">IFERROR(__xludf.DUMMYFUNCTION("regexreplace(A1546, ""(\s\(.*?\))"",)"),"Giant Ruby")</f>
        <v>Giant Ruby</v>
      </c>
    </row>
    <row r="1547" spans="1:3" ht="15.75" customHeight="1" x14ac:dyDescent="0.2">
      <c r="A1547" s="1" t="s">
        <v>800</v>
      </c>
      <c r="B1547" s="1"/>
      <c r="C1547" s="3" t="str">
        <f ca="1">IFERROR(__xludf.DUMMYFUNCTION("regexreplace(A1547, ""(\s\(.*?\))"",)"),"Giant Ruby")</f>
        <v>Giant Ruby</v>
      </c>
    </row>
    <row r="1548" spans="1:3" ht="15.75" customHeight="1" x14ac:dyDescent="0.2">
      <c r="A1548" s="1" t="s">
        <v>801</v>
      </c>
      <c r="B1548" s="1"/>
      <c r="C1548" s="3" t="str">
        <f ca="1">IFERROR(__xludf.DUMMYFUNCTION("regexreplace(A1548, ""(\s\(.*?\))"",)"),"Giganto")</f>
        <v>Giganto</v>
      </c>
    </row>
    <row r="1549" spans="1:3" ht="15.75" customHeight="1" x14ac:dyDescent="0.2">
      <c r="A1549" s="1" t="s">
        <v>801</v>
      </c>
      <c r="B1549" s="1"/>
      <c r="C1549" s="3" t="str">
        <f ca="1">IFERROR(__xludf.DUMMYFUNCTION("regexreplace(A1549, ""(\s\(.*?\))"",)"),"Giganto")</f>
        <v>Giganto</v>
      </c>
    </row>
    <row r="1550" spans="1:3" ht="15.75" customHeight="1" x14ac:dyDescent="0.2">
      <c r="A1550" s="1" t="s">
        <v>802</v>
      </c>
      <c r="B1550" s="1"/>
      <c r="C1550" s="3" t="str">
        <f ca="1">IFERROR(__xludf.DUMMYFUNCTION("regexreplace(A1550, ""(\s\(.*?\))"",)"),"Giggles")</f>
        <v>Giggles</v>
      </c>
    </row>
    <row r="1551" spans="1:3" ht="15.75" customHeight="1" x14ac:dyDescent="0.2">
      <c r="A1551" s="1" t="s">
        <v>802</v>
      </c>
      <c r="B1551" s="1"/>
      <c r="C1551" s="3" t="str">
        <f ca="1">IFERROR(__xludf.DUMMYFUNCTION("regexreplace(A1551, ""(\s\(.*?\))"",)"),"Giggles")</f>
        <v>Giggles</v>
      </c>
    </row>
    <row r="1552" spans="1:3" ht="15.75" customHeight="1" x14ac:dyDescent="0.2">
      <c r="A1552" s="1" t="s">
        <v>803</v>
      </c>
      <c r="B1552" s="1"/>
      <c r="C1552" s="3" t="str">
        <f ca="1">IFERROR(__xludf.DUMMYFUNCTION("regexreplace(A1552, ""(\s\(.*?\))"",)"),"Gil")</f>
        <v>Gil</v>
      </c>
    </row>
    <row r="1553" spans="1:3" ht="15.75" customHeight="1" x14ac:dyDescent="0.2">
      <c r="A1553" s="1" t="s">
        <v>803</v>
      </c>
      <c r="B1553" s="1"/>
      <c r="C1553" s="3" t="str">
        <f ca="1">IFERROR(__xludf.DUMMYFUNCTION("regexreplace(A1553, ""(\s\(.*?\))"",)"),"Gil")</f>
        <v>Gil</v>
      </c>
    </row>
    <row r="1554" spans="1:3" ht="15.75" customHeight="1" x14ac:dyDescent="0.2">
      <c r="A1554" s="1" t="s">
        <v>804</v>
      </c>
      <c r="B1554" s="1"/>
      <c r="C1554" s="3" t="str">
        <f ca="1">IFERROR(__xludf.DUMMYFUNCTION("regexreplace(A1554, ""(\s\(.*?\))"",)"),"Gilad Pellaeon")</f>
        <v>Gilad Pellaeon</v>
      </c>
    </row>
    <row r="1555" spans="1:3" ht="15.75" customHeight="1" x14ac:dyDescent="0.2">
      <c r="A1555" s="1" t="s">
        <v>804</v>
      </c>
      <c r="B1555" s="1"/>
      <c r="C1555" s="3" t="str">
        <f ca="1">IFERROR(__xludf.DUMMYFUNCTION("regexreplace(A1555, ""(\s\(.*?\))"",)"),"Gilad Pellaeon")</f>
        <v>Gilad Pellaeon</v>
      </c>
    </row>
    <row r="1556" spans="1:3" ht="15.75" customHeight="1" x14ac:dyDescent="0.2">
      <c r="A1556" s="1" t="s">
        <v>805</v>
      </c>
      <c r="B1556" s="1"/>
      <c r="C1556" s="3" t="str">
        <f ca="1">IFERROR(__xludf.DUMMYFUNCTION("regexreplace(A1556, ""(\s\(.*?\))"",)"),"Gilbert")</f>
        <v>Gilbert</v>
      </c>
    </row>
    <row r="1557" spans="1:3" ht="15.75" customHeight="1" x14ac:dyDescent="0.2">
      <c r="A1557" s="1" t="s">
        <v>805</v>
      </c>
      <c r="B1557" s="1"/>
      <c r="C1557" s="3" t="str">
        <f ca="1">IFERROR(__xludf.DUMMYFUNCTION("regexreplace(A1557, ""(\s\(.*?\))"",)"),"Gilbert")</f>
        <v>Gilbert</v>
      </c>
    </row>
    <row r="1558" spans="1:3" ht="15.75" customHeight="1" x14ac:dyDescent="0.2">
      <c r="A1558" s="1" t="s">
        <v>806</v>
      </c>
      <c r="B1558" s="1"/>
      <c r="C1558" s="3" t="str">
        <f ca="1">IFERROR(__xludf.DUMMYFUNCTION("regexreplace(A1558, ""(\s\(.*?\))"",)"),"Gina Gillotti")</f>
        <v>Gina Gillotti</v>
      </c>
    </row>
    <row r="1559" spans="1:3" ht="15.75" customHeight="1" x14ac:dyDescent="0.2">
      <c r="A1559" s="1" t="s">
        <v>807</v>
      </c>
      <c r="B1559" s="1"/>
      <c r="C1559" s="3" t="str">
        <f ca="1">IFERROR(__xludf.DUMMYFUNCTION("regexreplace(A1559, ""(\s\(.*?\))"",)"),"Gina Jabowski")</f>
        <v>Gina Jabowski</v>
      </c>
    </row>
    <row r="1560" spans="1:3" ht="15.75" customHeight="1" x14ac:dyDescent="0.2">
      <c r="A1560" s="1" t="s">
        <v>807</v>
      </c>
      <c r="B1560" s="1"/>
      <c r="C1560" s="3" t="str">
        <f ca="1">IFERROR(__xludf.DUMMYFUNCTION("regexreplace(A1560, ""(\s\(.*?\))"",)"),"Gina Jabowski")</f>
        <v>Gina Jabowski</v>
      </c>
    </row>
    <row r="1561" spans="1:3" ht="15.75" customHeight="1" x14ac:dyDescent="0.2">
      <c r="A1561" s="1" t="s">
        <v>808</v>
      </c>
      <c r="B1561" s="1"/>
      <c r="C1561" s="3" t="str">
        <f ca="1">IFERROR(__xludf.DUMMYFUNCTION("regexreplace(A1561, ""(\s\(.*?\))"",)"),"Ginger")</f>
        <v>Ginger</v>
      </c>
    </row>
    <row r="1562" spans="1:3" ht="15.75" customHeight="1" x14ac:dyDescent="0.2">
      <c r="A1562" s="1" t="s">
        <v>808</v>
      </c>
      <c r="B1562" s="1"/>
      <c r="C1562" s="3" t="str">
        <f ca="1">IFERROR(__xludf.DUMMYFUNCTION("regexreplace(A1562, ""(\s\(.*?\))"",)"),"Ginger")</f>
        <v>Ginger</v>
      </c>
    </row>
    <row r="1563" spans="1:3" ht="15.75" customHeight="1" x14ac:dyDescent="0.2">
      <c r="A1563" s="1" t="s">
        <v>809</v>
      </c>
      <c r="B1563" s="1"/>
      <c r="C1563" s="3" t="str">
        <f ca="1">IFERROR(__xludf.DUMMYFUNCTION("regexreplace(A1563, ""(\s\(.*?\))"",)"),"Ginger Breadhouse")</f>
        <v>Ginger Breadhouse</v>
      </c>
    </row>
    <row r="1564" spans="1:3" ht="15.75" customHeight="1" x14ac:dyDescent="0.2">
      <c r="A1564" s="1" t="s">
        <v>809</v>
      </c>
      <c r="B1564" s="1"/>
      <c r="C1564" s="3" t="str">
        <f ca="1">IFERROR(__xludf.DUMMYFUNCTION("regexreplace(A1564, ""(\s\(.*?\))"",)"),"Ginger Breadhouse")</f>
        <v>Ginger Breadhouse</v>
      </c>
    </row>
    <row r="1565" spans="1:3" ht="15.75" customHeight="1" x14ac:dyDescent="0.2">
      <c r="A1565" s="1" t="s">
        <v>810</v>
      </c>
      <c r="B1565" s="1"/>
      <c r="C1565" s="3" t="str">
        <f ca="1">IFERROR(__xludf.DUMMYFUNCTION("regexreplace(A1565, ""(\s\(.*?\))"",)"),"Gino Terwilliger")</f>
        <v>Gino Terwilliger</v>
      </c>
    </row>
    <row r="1566" spans="1:3" ht="15.75" customHeight="1" x14ac:dyDescent="0.2">
      <c r="A1566" s="1" t="s">
        <v>810</v>
      </c>
      <c r="B1566" s="1"/>
      <c r="C1566" s="3" t="str">
        <f ca="1">IFERROR(__xludf.DUMMYFUNCTION("regexreplace(A1566, ""(\s\(.*?\))"",)"),"Gino Terwilliger")</f>
        <v>Gino Terwilliger</v>
      </c>
    </row>
    <row r="1567" spans="1:3" ht="15.75" customHeight="1" x14ac:dyDescent="0.2">
      <c r="A1567" s="1" t="s">
        <v>811</v>
      </c>
      <c r="B1567" s="1"/>
      <c r="C1567" s="3" t="str">
        <f ca="1">IFERROR(__xludf.DUMMYFUNCTION("regexreplace(A1567, ""(\s\(.*?\))"",)"),"Gio")</f>
        <v>Gio</v>
      </c>
    </row>
    <row r="1568" spans="1:3" ht="15.75" customHeight="1" x14ac:dyDescent="0.2">
      <c r="A1568" s="1" t="s">
        <v>811</v>
      </c>
      <c r="B1568" s="1"/>
      <c r="C1568" s="3" t="str">
        <f ca="1">IFERROR(__xludf.DUMMYFUNCTION("regexreplace(A1568, ""(\s\(.*?\))"",)"),"Gio")</f>
        <v>Gio</v>
      </c>
    </row>
    <row r="1569" spans="1:3" ht="15.75" customHeight="1" x14ac:dyDescent="0.2">
      <c r="A1569" s="1" t="s">
        <v>812</v>
      </c>
      <c r="B1569" s="1"/>
      <c r="C1569" s="3" t="str">
        <f ca="1">IFERROR(__xludf.DUMMYFUNCTION("regexreplace(A1569, ""(\s\(.*?\))"",)"),"Giovanni Jones")</f>
        <v>Giovanni Jones</v>
      </c>
    </row>
    <row r="1570" spans="1:3" ht="15.75" customHeight="1" x14ac:dyDescent="0.2">
      <c r="A1570" s="1" t="s">
        <v>812</v>
      </c>
      <c r="B1570" s="1"/>
      <c r="C1570" s="3" t="str">
        <f ca="1">IFERROR(__xludf.DUMMYFUNCTION("regexreplace(A1570, ""(\s\(.*?\))"",)"),"Giovanni Jones")</f>
        <v>Giovanni Jones</v>
      </c>
    </row>
    <row r="1571" spans="1:3" ht="15.75" customHeight="1" x14ac:dyDescent="0.2">
      <c r="A1571" s="1" t="s">
        <v>813</v>
      </c>
      <c r="B1571" s="1"/>
      <c r="C1571" s="3" t="str">
        <f ca="1">IFERROR(__xludf.DUMMYFUNCTION("regexreplace(A1571, ""(\s\(.*?\))"",)"),"Giraffe")</f>
        <v>Giraffe</v>
      </c>
    </row>
    <row r="1572" spans="1:3" ht="15.75" customHeight="1" x14ac:dyDescent="0.2">
      <c r="A1572" s="1" t="s">
        <v>813</v>
      </c>
      <c r="B1572" s="1"/>
      <c r="C1572" s="3" t="str">
        <f ca="1">IFERROR(__xludf.DUMMYFUNCTION("regexreplace(A1572, ""(\s\(.*?\))"",)"),"Giraffe")</f>
        <v>Giraffe</v>
      </c>
    </row>
    <row r="1573" spans="1:3" ht="15.75" customHeight="1" x14ac:dyDescent="0.2">
      <c r="A1573" s="1" t="s">
        <v>814</v>
      </c>
      <c r="B1573" s="1"/>
      <c r="C1573" s="3" t="str">
        <f ca="1">IFERROR(__xludf.DUMMYFUNCTION("regexreplace(A1573, ""(\s\(.*?\))"",)"),"Giraffe")</f>
        <v>Giraffe</v>
      </c>
    </row>
    <row r="1574" spans="1:3" ht="15.75" customHeight="1" x14ac:dyDescent="0.2">
      <c r="A1574" s="1" t="s">
        <v>814</v>
      </c>
      <c r="B1574" s="1"/>
      <c r="C1574" s="3" t="str">
        <f ca="1">IFERROR(__xludf.DUMMYFUNCTION("regexreplace(A1574, ""(\s\(.*?\))"",)"),"Giraffe")</f>
        <v>Giraffe</v>
      </c>
    </row>
    <row r="1575" spans="1:3" ht="15.75" customHeight="1" x14ac:dyDescent="0.2">
      <c r="A1575" s="1" t="s">
        <v>815</v>
      </c>
      <c r="B1575" s="1"/>
      <c r="C1575" s="3" t="str">
        <f ca="1">IFERROR(__xludf.DUMMYFUNCTION("regexreplace(A1575, ""(\s\(.*?\))"",)"),"Giraffes")</f>
        <v>Giraffes</v>
      </c>
    </row>
    <row r="1576" spans="1:3" ht="15.75" customHeight="1" x14ac:dyDescent="0.2">
      <c r="A1576" s="1" t="s">
        <v>815</v>
      </c>
      <c r="B1576" s="1"/>
      <c r="C1576" s="3" t="str">
        <f ca="1">IFERROR(__xludf.DUMMYFUNCTION("regexreplace(A1576, ""(\s\(.*?\))"",)"),"Giraffes")</f>
        <v>Giraffes</v>
      </c>
    </row>
    <row r="1577" spans="1:3" ht="15.75" customHeight="1" x14ac:dyDescent="0.2">
      <c r="A1577" s="1" t="s">
        <v>816</v>
      </c>
      <c r="B1577" s="1"/>
      <c r="C1577" s="3" t="str">
        <f ca="1">IFERROR(__xludf.DUMMYFUNCTION("regexreplace(A1577, ""(\s\(.*?\))"",)"),"Girl")</f>
        <v>Girl</v>
      </c>
    </row>
    <row r="1578" spans="1:3" ht="15.75" customHeight="1" x14ac:dyDescent="0.2">
      <c r="A1578" s="1" t="s">
        <v>816</v>
      </c>
      <c r="B1578" s="1"/>
      <c r="C1578" s="3" t="str">
        <f ca="1">IFERROR(__xludf.DUMMYFUNCTION("regexreplace(A1578, ""(\s\(.*?\))"",)"),"Girl")</f>
        <v>Girl</v>
      </c>
    </row>
    <row r="1579" spans="1:3" ht="15.75" customHeight="1" x14ac:dyDescent="0.2">
      <c r="A1579" s="1" t="s">
        <v>817</v>
      </c>
      <c r="B1579" s="1"/>
      <c r="C1579" s="3" t="str">
        <f ca="1">IFERROR(__xludf.DUMMYFUNCTION("regexreplace(A1579, ""(\s\(.*?\))"",)"),"Girl")</f>
        <v>Girl</v>
      </c>
    </row>
    <row r="1580" spans="1:3" ht="15.75" customHeight="1" x14ac:dyDescent="0.2">
      <c r="A1580" s="1" t="s">
        <v>817</v>
      </c>
      <c r="B1580" s="1"/>
      <c r="C1580" s="3" t="str">
        <f ca="1">IFERROR(__xludf.DUMMYFUNCTION("regexreplace(A1580, ""(\s\(.*?\))"",)"),"Girl")</f>
        <v>Girl</v>
      </c>
    </row>
    <row r="1581" spans="1:3" ht="15.75" customHeight="1" x14ac:dyDescent="0.2">
      <c r="A1581" s="1" t="s">
        <v>818</v>
      </c>
      <c r="B1581" s="1"/>
      <c r="C1581" s="3" t="str">
        <f ca="1">IFERROR(__xludf.DUMMYFUNCTION("regexreplace(A1581, ""(\s\(.*?\))"",)"),"Gladys")</f>
        <v>Gladys</v>
      </c>
    </row>
    <row r="1582" spans="1:3" ht="15.75" customHeight="1" x14ac:dyDescent="0.2">
      <c r="A1582" s="1" t="s">
        <v>818</v>
      </c>
      <c r="B1582" s="1"/>
      <c r="C1582" s="3" t="str">
        <f ca="1">IFERROR(__xludf.DUMMYFUNCTION("regexreplace(A1582, ""(\s\(.*?\))"",)"),"Gladys")</f>
        <v>Gladys</v>
      </c>
    </row>
    <row r="1583" spans="1:3" ht="15.75" customHeight="1" x14ac:dyDescent="0.2">
      <c r="A1583" s="1" t="s">
        <v>819</v>
      </c>
      <c r="B1583" s="1"/>
      <c r="C1583" s="3" t="str">
        <f ca="1">IFERROR(__xludf.DUMMYFUNCTION("regexreplace(A1583, ""(\s\(.*?\))"",)"),"Glam Yankees")</f>
        <v>Glam Yankees</v>
      </c>
    </row>
    <row r="1584" spans="1:3" ht="15.75" customHeight="1" x14ac:dyDescent="0.2">
      <c r="A1584" s="1" t="s">
        <v>819</v>
      </c>
      <c r="B1584" s="1"/>
      <c r="C1584" s="3" t="str">
        <f ca="1">IFERROR(__xludf.DUMMYFUNCTION("regexreplace(A1584, ""(\s\(.*?\))"",)"),"Glam Yankees")</f>
        <v>Glam Yankees</v>
      </c>
    </row>
    <row r="1585" spans="1:3" ht="15.75" customHeight="1" x14ac:dyDescent="0.2">
      <c r="A1585" s="1" t="s">
        <v>820</v>
      </c>
      <c r="B1585" s="1"/>
      <c r="C1585" s="3" t="str">
        <f ca="1">IFERROR(__xludf.DUMMYFUNCTION("regexreplace(A1585, ""(\s\(.*?\))"",)"),"Glenn Quagmire")</f>
        <v>Glenn Quagmire</v>
      </c>
    </row>
    <row r="1586" spans="1:3" ht="15.75" customHeight="1" x14ac:dyDescent="0.2">
      <c r="A1586" s="1" t="s">
        <v>820</v>
      </c>
      <c r="B1586" s="1"/>
      <c r="C1586" s="3" t="str">
        <f ca="1">IFERROR(__xludf.DUMMYFUNCTION("regexreplace(A1586, ""(\s\(.*?\))"",)"),"Glenn Quagmire")</f>
        <v>Glenn Quagmire</v>
      </c>
    </row>
    <row r="1587" spans="1:3" ht="15.75" customHeight="1" x14ac:dyDescent="0.2">
      <c r="A1587" s="1" t="s">
        <v>821</v>
      </c>
      <c r="B1587" s="1"/>
      <c r="C1587" s="3" t="str">
        <f ca="1">IFERROR(__xludf.DUMMYFUNCTION("regexreplace(A1587, ""(\s\(.*?\))"",)"),"Gloria")</f>
        <v>Gloria</v>
      </c>
    </row>
    <row r="1588" spans="1:3" ht="15.75" customHeight="1" x14ac:dyDescent="0.2">
      <c r="A1588" s="1" t="s">
        <v>821</v>
      </c>
      <c r="B1588" s="1"/>
      <c r="C1588" s="3" t="str">
        <f ca="1">IFERROR(__xludf.DUMMYFUNCTION("regexreplace(A1588, ""(\s\(.*?\))"",)"),"Gloria")</f>
        <v>Gloria</v>
      </c>
    </row>
    <row r="1589" spans="1:3" ht="15.75" customHeight="1" x14ac:dyDescent="0.2">
      <c r="A1589" s="1" t="s">
        <v>822</v>
      </c>
      <c r="B1589" s="1"/>
      <c r="C1589" s="3" t="str">
        <f ca="1">IFERROR(__xludf.DUMMYFUNCTION("regexreplace(A1589, ""(\s\(.*?\))"",)"),"Gloria Sato")</f>
        <v>Gloria Sato</v>
      </c>
    </row>
    <row r="1590" spans="1:3" ht="15.75" customHeight="1" x14ac:dyDescent="0.2">
      <c r="A1590" s="1" t="s">
        <v>822</v>
      </c>
      <c r="B1590" s="1"/>
      <c r="C1590" s="3" t="str">
        <f ca="1">IFERROR(__xludf.DUMMYFUNCTION("regexreplace(A1590, ""(\s\(.*?\))"",)"),"Gloria Sato")</f>
        <v>Gloria Sato</v>
      </c>
    </row>
    <row r="1591" spans="1:3" ht="15.75" customHeight="1" x14ac:dyDescent="0.2">
      <c r="A1591" s="1" t="s">
        <v>823</v>
      </c>
      <c r="B1591" s="1"/>
      <c r="C1591" s="3" t="str">
        <f ca="1">IFERROR(__xludf.DUMMYFUNCTION("regexreplace(A1591, ""(\s\(.*?\))"",)"),"Glowworm")</f>
        <v>Glowworm</v>
      </c>
    </row>
    <row r="1592" spans="1:3" ht="15.75" customHeight="1" x14ac:dyDescent="0.2">
      <c r="A1592" s="1" t="s">
        <v>823</v>
      </c>
      <c r="B1592" s="1"/>
      <c r="C1592" s="3" t="str">
        <f ca="1">IFERROR(__xludf.DUMMYFUNCTION("regexreplace(A1592, ""(\s\(.*?\))"",)"),"Glowworm")</f>
        <v>Glowworm</v>
      </c>
    </row>
    <row r="1593" spans="1:3" ht="15.75" customHeight="1" x14ac:dyDescent="0.2">
      <c r="A1593" s="1" t="s">
        <v>824</v>
      </c>
      <c r="B1593" s="1"/>
      <c r="C1593" s="3" t="str">
        <f ca="1">IFERROR(__xludf.DUMMYFUNCTION("regexreplace(A1593, ""(\s\(.*?\))"",)"),"Gluten-cat")</f>
        <v>Gluten-cat</v>
      </c>
    </row>
    <row r="1594" spans="1:3" ht="15.75" customHeight="1" x14ac:dyDescent="0.2">
      <c r="A1594" s="1" t="s">
        <v>824</v>
      </c>
      <c r="B1594" s="1"/>
      <c r="C1594" s="3" t="str">
        <f ca="1">IFERROR(__xludf.DUMMYFUNCTION("regexreplace(A1594, ""(\s\(.*?\))"",)"),"Gluten-cat")</f>
        <v>Gluten-cat</v>
      </c>
    </row>
    <row r="1595" spans="1:3" ht="15.75" customHeight="1" x14ac:dyDescent="0.2">
      <c r="A1595" s="1" t="s">
        <v>825</v>
      </c>
      <c r="B1595" s="1"/>
      <c r="C1595" s="3" t="str">
        <f ca="1">IFERROR(__xludf.DUMMYFUNCTION("regexreplace(A1595, ""(\s\(.*?\))"",)"),"Go-Go Gomez")</f>
        <v>Go-Go Gomez</v>
      </c>
    </row>
    <row r="1596" spans="1:3" ht="15.75" customHeight="1" x14ac:dyDescent="0.2">
      <c r="A1596" s="1" t="s">
        <v>825</v>
      </c>
      <c r="B1596" s="1"/>
      <c r="C1596" s="3" t="str">
        <f ca="1">IFERROR(__xludf.DUMMYFUNCTION("regexreplace(A1596, ""(\s\(.*?\))"",)"),"Go-Go Gomez")</f>
        <v>Go-Go Gomez</v>
      </c>
    </row>
    <row r="1597" spans="1:3" ht="15.75" customHeight="1" x14ac:dyDescent="0.2">
      <c r="A1597" s="1" t="s">
        <v>826</v>
      </c>
      <c r="B1597" s="1"/>
      <c r="C1597" s="3" t="str">
        <f ca="1">IFERROR(__xludf.DUMMYFUNCTION("regexreplace(A1597, ""(\s\(.*?\))"",)"),"Goblin")</f>
        <v>Goblin</v>
      </c>
    </row>
    <row r="1598" spans="1:3" ht="15.75" customHeight="1" x14ac:dyDescent="0.2">
      <c r="A1598" s="1" t="s">
        <v>826</v>
      </c>
      <c r="B1598" s="1"/>
      <c r="C1598" s="3" t="str">
        <f ca="1">IFERROR(__xludf.DUMMYFUNCTION("regexreplace(A1598, ""(\s\(.*?\))"",)"),"Goblin")</f>
        <v>Goblin</v>
      </c>
    </row>
    <row r="1599" spans="1:3" ht="15.75" customHeight="1" x14ac:dyDescent="0.2">
      <c r="A1599" s="1" t="s">
        <v>827</v>
      </c>
      <c r="B1599" s="1"/>
      <c r="C1599" s="3" t="str">
        <f ca="1">IFERROR(__xludf.DUMMYFUNCTION("regexreplace(A1599, ""(\s\(.*?\))"",)"),"Goby")</f>
        <v>Goby</v>
      </c>
    </row>
    <row r="1600" spans="1:3" ht="15.75" customHeight="1" x14ac:dyDescent="0.2">
      <c r="A1600" s="1" t="s">
        <v>827</v>
      </c>
      <c r="B1600" s="1"/>
      <c r="C1600" s="3" t="str">
        <f ca="1">IFERROR(__xludf.DUMMYFUNCTION("regexreplace(A1600, ""(\s\(.*?\))"",)"),"Goby")</f>
        <v>Goby</v>
      </c>
    </row>
    <row r="1601" spans="1:3" ht="15.75" customHeight="1" x14ac:dyDescent="0.2">
      <c r="A1601" s="1" t="s">
        <v>828</v>
      </c>
      <c r="B1601" s="1"/>
      <c r="C1601" s="3" t="str">
        <f ca="1">IFERROR(__xludf.DUMMYFUNCTION("regexreplace(A1601, ""(\s\(.*?\))"",)"),"Goldheart")</f>
        <v>Goldheart</v>
      </c>
    </row>
    <row r="1602" spans="1:3" ht="15.75" customHeight="1" x14ac:dyDescent="0.2">
      <c r="A1602" s="1" t="s">
        <v>828</v>
      </c>
      <c r="B1602" s="1"/>
      <c r="C1602" s="3" t="str">
        <f ca="1">IFERROR(__xludf.DUMMYFUNCTION("regexreplace(A1602, ""(\s\(.*?\))"",)"),"Goldheart")</f>
        <v>Goldheart</v>
      </c>
    </row>
    <row r="1603" spans="1:3" ht="15.75" customHeight="1" x14ac:dyDescent="0.2">
      <c r="A1603" s="1" t="s">
        <v>829</v>
      </c>
      <c r="B1603" s="1"/>
      <c r="C1603" s="3" t="str">
        <f ca="1">IFERROR(__xludf.DUMMYFUNCTION("regexreplace(A1603, ""(\s\(.*?\))"",)"),"Goldie")</f>
        <v>Goldie</v>
      </c>
    </row>
    <row r="1604" spans="1:3" ht="15.75" customHeight="1" x14ac:dyDescent="0.2">
      <c r="A1604" s="1" t="s">
        <v>829</v>
      </c>
      <c r="B1604" s="1"/>
      <c r="C1604" s="3" t="str">
        <f ca="1">IFERROR(__xludf.DUMMYFUNCTION("regexreplace(A1604, ""(\s\(.*?\))"",)"),"Goldie")</f>
        <v>Goldie</v>
      </c>
    </row>
    <row r="1605" spans="1:3" ht="15.75" customHeight="1" x14ac:dyDescent="0.2">
      <c r="A1605" s="1" t="s">
        <v>830</v>
      </c>
      <c r="B1605" s="1"/>
      <c r="C1605" s="3" t="str">
        <f ca="1">IFERROR(__xludf.DUMMYFUNCTION("regexreplace(A1605, ""(\s\(.*?\))"",)"),"Goldilocks")</f>
        <v>Goldilocks</v>
      </c>
    </row>
    <row r="1606" spans="1:3" ht="15.75" customHeight="1" x14ac:dyDescent="0.2">
      <c r="A1606" s="1" t="s">
        <v>830</v>
      </c>
      <c r="B1606" s="1"/>
      <c r="C1606" s="3" t="str">
        <f ca="1">IFERROR(__xludf.DUMMYFUNCTION("regexreplace(A1606, ""(\s\(.*?\))"",)"),"Goldilocks")</f>
        <v>Goldilocks</v>
      </c>
    </row>
    <row r="1607" spans="1:3" ht="15.75" customHeight="1" x14ac:dyDescent="0.2">
      <c r="A1607" s="1" t="s">
        <v>831</v>
      </c>
      <c r="B1607" s="1"/>
      <c r="C1607" s="3" t="str">
        <f ca="1">IFERROR(__xludf.DUMMYFUNCTION("regexreplace(A1607, ""(\s\(.*?\))"",)"),"Goldilocks")</f>
        <v>Goldilocks</v>
      </c>
    </row>
    <row r="1608" spans="1:3" ht="15.75" customHeight="1" x14ac:dyDescent="0.2">
      <c r="A1608" s="1" t="s">
        <v>831</v>
      </c>
      <c r="B1608" s="1"/>
      <c r="C1608" s="3" t="str">
        <f ca="1">IFERROR(__xludf.DUMMYFUNCTION("regexreplace(A1608, ""(\s\(.*?\))"",)"),"Goldilocks")</f>
        <v>Goldilocks</v>
      </c>
    </row>
    <row r="1609" spans="1:3" ht="15.75" customHeight="1" x14ac:dyDescent="0.2">
      <c r="A1609" s="1" t="s">
        <v>832</v>
      </c>
      <c r="B1609" s="1"/>
      <c r="C1609" s="3" t="str">
        <f ca="1">IFERROR(__xludf.DUMMYFUNCTION("regexreplace(A1609, ""(\s\(.*?\))"",)"),"Goldilocks")</f>
        <v>Goldilocks</v>
      </c>
    </row>
    <row r="1610" spans="1:3" ht="15.75" customHeight="1" x14ac:dyDescent="0.2">
      <c r="A1610" s="1" t="s">
        <v>832</v>
      </c>
      <c r="B1610" s="1"/>
      <c r="C1610" s="3" t="str">
        <f ca="1">IFERROR(__xludf.DUMMYFUNCTION("regexreplace(A1610, ""(\s\(.*?\))"",)"),"Goldilocks")</f>
        <v>Goldilocks</v>
      </c>
    </row>
    <row r="1611" spans="1:3" ht="15.75" customHeight="1" x14ac:dyDescent="0.2">
      <c r="A1611" s="1" t="s">
        <v>833</v>
      </c>
      <c r="B1611" s="1"/>
      <c r="C1611" s="3" t="str">
        <f ca="1">IFERROR(__xludf.DUMMYFUNCTION("regexreplace(A1611, ""(\s\(.*?\))"",)"),"Goldilocks")</f>
        <v>Goldilocks</v>
      </c>
    </row>
    <row r="1612" spans="1:3" ht="15.75" customHeight="1" x14ac:dyDescent="0.2">
      <c r="A1612" s="1" t="s">
        <v>833</v>
      </c>
      <c r="B1612" s="1"/>
      <c r="C1612" s="3" t="str">
        <f ca="1">IFERROR(__xludf.DUMMYFUNCTION("regexreplace(A1612, ""(\s\(.*?\))"",)"),"Goldilocks")</f>
        <v>Goldilocks</v>
      </c>
    </row>
    <row r="1613" spans="1:3" ht="15.75" customHeight="1" x14ac:dyDescent="0.2">
      <c r="A1613" s="1" t="s">
        <v>834</v>
      </c>
      <c r="B1613" s="1"/>
      <c r="C1613" s="3" t="str">
        <f ca="1">IFERROR(__xludf.DUMMYFUNCTION("regexreplace(A1613, ""(\s\(.*?\))"",)"),"Goldilocks")</f>
        <v>Goldilocks</v>
      </c>
    </row>
    <row r="1614" spans="1:3" ht="15.75" customHeight="1" x14ac:dyDescent="0.2">
      <c r="A1614" s="1" t="s">
        <v>834</v>
      </c>
      <c r="B1614" s="1"/>
      <c r="C1614" s="3" t="str">
        <f ca="1">IFERROR(__xludf.DUMMYFUNCTION("regexreplace(A1614, ""(\s\(.*?\))"",)"),"Goldilocks")</f>
        <v>Goldilocks</v>
      </c>
    </row>
    <row r="1615" spans="1:3" ht="15.75" customHeight="1" x14ac:dyDescent="0.2">
      <c r="A1615" s="1" t="s">
        <v>835</v>
      </c>
      <c r="B1615" s="1"/>
      <c r="C1615" s="3" t="str">
        <f ca="1">IFERROR(__xludf.DUMMYFUNCTION("regexreplace(A1615, ""(\s\(.*?\))"",)"),"Goldilocks")</f>
        <v>Goldilocks</v>
      </c>
    </row>
    <row r="1616" spans="1:3" ht="15.75" customHeight="1" x14ac:dyDescent="0.2">
      <c r="A1616" s="1" t="s">
        <v>835</v>
      </c>
      <c r="B1616" s="1"/>
      <c r="C1616" s="3" t="str">
        <f ca="1">IFERROR(__xludf.DUMMYFUNCTION("regexreplace(A1616, ""(\s\(.*?\))"",)"),"Goldilocks")</f>
        <v>Goldilocks</v>
      </c>
    </row>
    <row r="1617" spans="1:3" ht="15.75" customHeight="1" x14ac:dyDescent="0.2">
      <c r="A1617" s="1" t="s">
        <v>836</v>
      </c>
      <c r="B1617" s="1"/>
      <c r="C1617" s="3" t="str">
        <f ca="1">IFERROR(__xludf.DUMMYFUNCTION("regexreplace(A1617, ""(\s\(.*?\))"",)"),"Goldilocks")</f>
        <v>Goldilocks</v>
      </c>
    </row>
    <row r="1618" spans="1:3" ht="15.75" customHeight="1" x14ac:dyDescent="0.2">
      <c r="A1618" s="1" t="s">
        <v>836</v>
      </c>
      <c r="B1618" s="1"/>
      <c r="C1618" s="3" t="str">
        <f ca="1">IFERROR(__xludf.DUMMYFUNCTION("regexreplace(A1618, ""(\s\(.*?\))"",)"),"Goldilocks")</f>
        <v>Goldilocks</v>
      </c>
    </row>
    <row r="1619" spans="1:3" ht="15.75" customHeight="1" x14ac:dyDescent="0.2">
      <c r="A1619" s="1" t="s">
        <v>837</v>
      </c>
      <c r="B1619" s="1"/>
      <c r="C1619" s="3" t="str">
        <f ca="1">IFERROR(__xludf.DUMMYFUNCTION("regexreplace(A1619, ""(\s\(.*?\))"",)"),"Goldilocks's Dog")</f>
        <v>Goldilocks's Dog</v>
      </c>
    </row>
    <row r="1620" spans="1:3" ht="15.75" customHeight="1" x14ac:dyDescent="0.2">
      <c r="A1620" s="1" t="s">
        <v>837</v>
      </c>
      <c r="B1620" s="1"/>
      <c r="C1620" s="3" t="str">
        <f ca="1">IFERROR(__xludf.DUMMYFUNCTION("regexreplace(A1620, ""(\s\(.*?\))"",)"),"Goldilocks's Dog")</f>
        <v>Goldilocks's Dog</v>
      </c>
    </row>
    <row r="1621" spans="1:3" ht="15.75" customHeight="1" x14ac:dyDescent="0.2">
      <c r="A1621" s="1" t="s">
        <v>838</v>
      </c>
      <c r="B1621" s="1"/>
      <c r="C1621" s="3" t="str">
        <f ca="1">IFERROR(__xludf.DUMMYFUNCTION("regexreplace(A1621, ""(\s\(.*?\))"",)"),"Goldilocks's Father")</f>
        <v>Goldilocks's Father</v>
      </c>
    </row>
    <row r="1622" spans="1:3" ht="15.75" customHeight="1" x14ac:dyDescent="0.2">
      <c r="A1622" s="1" t="s">
        <v>838</v>
      </c>
      <c r="B1622" s="1"/>
      <c r="C1622" s="3" t="str">
        <f ca="1">IFERROR(__xludf.DUMMYFUNCTION("regexreplace(A1622, ""(\s\(.*?\))"",)"),"Goldilocks's Father")</f>
        <v>Goldilocks's Father</v>
      </c>
    </row>
    <row r="1623" spans="1:3" ht="15.75" customHeight="1" x14ac:dyDescent="0.2">
      <c r="A1623" s="1" t="s">
        <v>839</v>
      </c>
      <c r="B1623" s="1"/>
      <c r="C1623" s="3" t="str">
        <f ca="1">IFERROR(__xludf.DUMMYFUNCTION("regexreplace(A1623, ""(\s\(.*?\))"",)"),"Goldilocks's Mother")</f>
        <v>Goldilocks's Mother</v>
      </c>
    </row>
    <row r="1624" spans="1:3" ht="15.75" customHeight="1" x14ac:dyDescent="0.2">
      <c r="A1624" s="1" t="s">
        <v>839</v>
      </c>
      <c r="B1624" s="1"/>
      <c r="C1624" s="3" t="str">
        <f ca="1">IFERROR(__xludf.DUMMYFUNCTION("regexreplace(A1624, ""(\s\(.*?\))"",)"),"Goldilocks's Mother")</f>
        <v>Goldilocks's Mother</v>
      </c>
    </row>
    <row r="1625" spans="1:3" ht="15.75" customHeight="1" x14ac:dyDescent="0.2">
      <c r="A1625" s="1" t="s">
        <v>840</v>
      </c>
      <c r="B1625" s="1"/>
      <c r="C1625" s="3" t="str">
        <f ca="1">IFERROR(__xludf.DUMMYFUNCTION("regexreplace(A1625, ""(\s\(.*?\))"",)"),"Goldilocks's Mother")</f>
        <v>Goldilocks's Mother</v>
      </c>
    </row>
    <row r="1626" spans="1:3" ht="15.75" customHeight="1" x14ac:dyDescent="0.2">
      <c r="A1626" s="1" t="s">
        <v>840</v>
      </c>
      <c r="B1626" s="1"/>
      <c r="C1626" s="3" t="str">
        <f ca="1">IFERROR(__xludf.DUMMYFUNCTION("regexreplace(A1626, ""(\s\(.*?\))"",)"),"Goldilocks's Mother")</f>
        <v>Goldilocks's Mother</v>
      </c>
    </row>
    <row r="1627" spans="1:3" ht="15.75" customHeight="1" x14ac:dyDescent="0.2">
      <c r="A1627" s="1" t="s">
        <v>841</v>
      </c>
      <c r="B1627" s="1"/>
      <c r="C1627" s="3" t="str">
        <f ca="1">IFERROR(__xludf.DUMMYFUNCTION("regexreplace(A1627, ""(\s\(.*?\))"",)"),"Goldiva")</f>
        <v>Goldiva</v>
      </c>
    </row>
    <row r="1628" spans="1:3" ht="15.75" customHeight="1" x14ac:dyDescent="0.2">
      <c r="A1628" s="1" t="s">
        <v>841</v>
      </c>
      <c r="B1628" s="1"/>
      <c r="C1628" s="3" t="str">
        <f ca="1">IFERROR(__xludf.DUMMYFUNCTION("regexreplace(A1628, ""(\s\(.*?\))"",)"),"Goldiva")</f>
        <v>Goldiva</v>
      </c>
    </row>
    <row r="1629" spans="1:3" ht="15.75" customHeight="1" x14ac:dyDescent="0.2">
      <c r="A1629" s="1" t="s">
        <v>842</v>
      </c>
      <c r="B1629" s="1"/>
      <c r="C1629" s="3" t="str">
        <f ca="1">IFERROR(__xludf.DUMMYFUNCTION("regexreplace(A1629, ""(\s\(.*?\))"",)"),"Goliad")</f>
        <v>Goliad</v>
      </c>
    </row>
    <row r="1630" spans="1:3" ht="15.75" customHeight="1" x14ac:dyDescent="0.2">
      <c r="A1630" s="1" t="s">
        <v>842</v>
      </c>
      <c r="B1630" s="1"/>
      <c r="C1630" s="3" t="str">
        <f ca="1">IFERROR(__xludf.DUMMYFUNCTION("regexreplace(A1630, ""(\s\(.*?\))"",)"),"Goliad")</f>
        <v>Goliad</v>
      </c>
    </row>
    <row r="1631" spans="1:3" ht="15.75" customHeight="1" x14ac:dyDescent="0.2">
      <c r="A1631" s="1" t="s">
        <v>843</v>
      </c>
      <c r="B1631" s="1"/>
      <c r="C1631" s="3" t="str">
        <f ca="1">IFERROR(__xludf.DUMMYFUNCTION("regexreplace(A1631, ""(\s\(.*?\))"",)"),"Gomez Addams")</f>
        <v>Gomez Addams</v>
      </c>
    </row>
    <row r="1632" spans="1:3" ht="15.75" customHeight="1" x14ac:dyDescent="0.2">
      <c r="A1632" s="1" t="s">
        <v>843</v>
      </c>
      <c r="B1632" s="1"/>
      <c r="C1632" s="3" t="str">
        <f ca="1">IFERROR(__xludf.DUMMYFUNCTION("regexreplace(A1632, ""(\s\(.*?\))"",)"),"Gomez Addams")</f>
        <v>Gomez Addams</v>
      </c>
    </row>
    <row r="1633" spans="1:3" ht="15.75" customHeight="1" x14ac:dyDescent="0.2">
      <c r="A1633" s="1" t="s">
        <v>844</v>
      </c>
      <c r="B1633" s="1"/>
      <c r="C1633" s="3" t="str">
        <f ca="1">IFERROR(__xludf.DUMMYFUNCTION("regexreplace(A1633, ""(\s\(.*?\))"",)"),"Goo")</f>
        <v>Goo</v>
      </c>
    </row>
    <row r="1634" spans="1:3" ht="15.75" customHeight="1" x14ac:dyDescent="0.2">
      <c r="A1634" s="1" t="s">
        <v>844</v>
      </c>
      <c r="B1634" s="1"/>
      <c r="C1634" s="3" t="str">
        <f ca="1">IFERROR(__xludf.DUMMYFUNCTION("regexreplace(A1634, ""(\s\(.*?\))"",)"),"Goo")</f>
        <v>Goo</v>
      </c>
    </row>
    <row r="1635" spans="1:3" ht="15.75" customHeight="1" x14ac:dyDescent="0.2">
      <c r="A1635" s="1" t="s">
        <v>845</v>
      </c>
      <c r="B1635" s="1"/>
      <c r="C1635" s="3" t="str">
        <f ca="1">IFERROR(__xludf.DUMMYFUNCTION("regexreplace(A1635, ""(\s\(.*?\))"",)"),"Goofy")</f>
        <v>Goofy</v>
      </c>
    </row>
    <row r="1636" spans="1:3" ht="15.75" customHeight="1" x14ac:dyDescent="0.2">
      <c r="A1636" s="1" t="s">
        <v>845</v>
      </c>
      <c r="B1636" s="1"/>
      <c r="C1636" s="3" t="str">
        <f ca="1">IFERROR(__xludf.DUMMYFUNCTION("regexreplace(A1636, ""(\s\(.*?\))"",)"),"Goofy")</f>
        <v>Goofy</v>
      </c>
    </row>
    <row r="1637" spans="1:3" ht="15.75" customHeight="1" x14ac:dyDescent="0.2">
      <c r="A1637" s="1" t="s">
        <v>846</v>
      </c>
      <c r="B1637" s="1"/>
      <c r="C1637" s="3" t="str">
        <f ca="1">IFERROR(__xludf.DUMMYFUNCTION("regexreplace(A1637, ""(\s\(.*?\))"",)"),"Goop")</f>
        <v>Goop</v>
      </c>
    </row>
    <row r="1638" spans="1:3" ht="15.75" customHeight="1" x14ac:dyDescent="0.2">
      <c r="A1638" s="1" t="s">
        <v>846</v>
      </c>
      <c r="B1638" s="1"/>
      <c r="C1638" s="3" t="str">
        <f ca="1">IFERROR(__xludf.DUMMYFUNCTION("regexreplace(A1638, ""(\s\(.*?\))"",)"),"Goop")</f>
        <v>Goop</v>
      </c>
    </row>
    <row r="1639" spans="1:3" ht="15.75" customHeight="1" x14ac:dyDescent="0.2">
      <c r="A1639" s="1" t="s">
        <v>847</v>
      </c>
      <c r="B1639" s="1"/>
      <c r="C1639" s="3" t="str">
        <f ca="1">IFERROR(__xludf.DUMMYFUNCTION("regexreplace(A1639, ""(\s\(.*?\))"",)"),"Goopy Geer")</f>
        <v>Goopy Geer</v>
      </c>
    </row>
    <row r="1640" spans="1:3" ht="15.75" customHeight="1" x14ac:dyDescent="0.2">
      <c r="A1640" s="1" t="s">
        <v>847</v>
      </c>
      <c r="B1640" s="1"/>
      <c r="C1640" s="3" t="str">
        <f ca="1">IFERROR(__xludf.DUMMYFUNCTION("regexreplace(A1640, ""(\s\(.*?\))"",)"),"Goopy Geer")</f>
        <v>Goopy Geer</v>
      </c>
    </row>
    <row r="1641" spans="1:3" ht="15.75" customHeight="1" x14ac:dyDescent="0.2">
      <c r="A1641" s="1" t="s">
        <v>848</v>
      </c>
      <c r="B1641" s="1"/>
      <c r="C1641" s="3" t="str">
        <f ca="1">IFERROR(__xludf.DUMMYFUNCTION("regexreplace(A1641, ""(\s\(.*?\))"",)"),"Goose")</f>
        <v>Goose</v>
      </c>
    </row>
    <row r="1642" spans="1:3" ht="15.75" customHeight="1" x14ac:dyDescent="0.2">
      <c r="A1642" s="1" t="s">
        <v>848</v>
      </c>
      <c r="B1642" s="1"/>
      <c r="C1642" s="3" t="str">
        <f ca="1">IFERROR(__xludf.DUMMYFUNCTION("regexreplace(A1642, ""(\s\(.*?\))"",)"),"Goose")</f>
        <v>Goose</v>
      </c>
    </row>
    <row r="1643" spans="1:3" ht="15.75" customHeight="1" x14ac:dyDescent="0.2">
      <c r="A1643" s="1" t="s">
        <v>849</v>
      </c>
      <c r="B1643" s="1"/>
      <c r="C1643" s="3" t="str">
        <f ca="1">IFERROR(__xludf.DUMMYFUNCTION("regexreplace(A1643, ""(\s\(.*?\))"",)"),"Goose")</f>
        <v>Goose</v>
      </c>
    </row>
    <row r="1644" spans="1:3" ht="15.75" customHeight="1" x14ac:dyDescent="0.2">
      <c r="A1644" s="1" t="s">
        <v>849</v>
      </c>
      <c r="B1644" s="1"/>
      <c r="C1644" s="3" t="str">
        <f ca="1">IFERROR(__xludf.DUMMYFUNCTION("regexreplace(A1644, ""(\s\(.*?\))"",)"),"Goose")</f>
        <v>Goose</v>
      </c>
    </row>
    <row r="1645" spans="1:3" ht="15.75" customHeight="1" x14ac:dyDescent="0.2">
      <c r="A1645" s="1" t="s">
        <v>850</v>
      </c>
      <c r="B1645" s="1"/>
      <c r="C1645" s="3" t="str">
        <f ca="1">IFERROR(__xludf.DUMMYFUNCTION("regexreplace(A1645, ""(\s\(.*?\))"",)"),"Gor")</f>
        <v>Gor</v>
      </c>
    </row>
    <row r="1646" spans="1:3" ht="15.75" customHeight="1" x14ac:dyDescent="0.2">
      <c r="A1646" s="1" t="s">
        <v>850</v>
      </c>
      <c r="B1646" s="1"/>
      <c r="C1646" s="3" t="str">
        <f ca="1">IFERROR(__xludf.DUMMYFUNCTION("regexreplace(A1646, ""(\s\(.*?\))"",)"),"Gor")</f>
        <v>Gor</v>
      </c>
    </row>
    <row r="1647" spans="1:3" ht="15.75" customHeight="1" x14ac:dyDescent="0.2">
      <c r="A1647" s="1" t="s">
        <v>851</v>
      </c>
      <c r="B1647" s="1"/>
      <c r="C1647" s="3" t="str">
        <f ca="1">IFERROR(__xludf.DUMMYFUNCTION("regexreplace(A1647, ""(\s\(.*?\))"",)"),"Gordy Duffy")</f>
        <v>Gordy Duffy</v>
      </c>
    </row>
    <row r="1648" spans="1:3" ht="15.75" customHeight="1" x14ac:dyDescent="0.2">
      <c r="A1648" s="1" t="s">
        <v>851</v>
      </c>
      <c r="B1648" s="1"/>
      <c r="C1648" s="3" t="str">
        <f ca="1">IFERROR(__xludf.DUMMYFUNCTION("regexreplace(A1648, ""(\s\(.*?\))"",)"),"Gordy Duffy")</f>
        <v>Gordy Duffy</v>
      </c>
    </row>
    <row r="1649" spans="1:3" ht="15.75" customHeight="1" x14ac:dyDescent="0.2">
      <c r="A1649" s="1" t="s">
        <v>852</v>
      </c>
      <c r="B1649" s="1"/>
      <c r="C1649" s="3" t="str">
        <f ca="1">IFERROR(__xludf.DUMMYFUNCTION("regexreplace(A1649, ""(\s\(.*?\))"",)"),"Gorgonzola")</f>
        <v>Gorgonzola</v>
      </c>
    </row>
    <row r="1650" spans="1:3" ht="15.75" customHeight="1" x14ac:dyDescent="0.2">
      <c r="A1650" s="1" t="s">
        <v>852</v>
      </c>
      <c r="B1650" s="1"/>
      <c r="C1650" s="3" t="str">
        <f ca="1">IFERROR(__xludf.DUMMYFUNCTION("regexreplace(A1650, ""(\s\(.*?\))"",)"),"Gorgonzola")</f>
        <v>Gorgonzola</v>
      </c>
    </row>
    <row r="1651" spans="1:3" ht="15.75" customHeight="1" x14ac:dyDescent="0.2">
      <c r="A1651" s="1" t="s">
        <v>853</v>
      </c>
      <c r="B1651" s="1"/>
      <c r="C1651" s="3" t="str">
        <f ca="1">IFERROR(__xludf.DUMMYFUNCTION("regexreplace(A1651, ""(\s\(.*?\))"",)"),"Governor Grotton")</f>
        <v>Governor Grotton</v>
      </c>
    </row>
    <row r="1652" spans="1:3" ht="15.75" customHeight="1" x14ac:dyDescent="0.2">
      <c r="A1652" s="1" t="s">
        <v>853</v>
      </c>
      <c r="B1652" s="1"/>
      <c r="C1652" s="3" t="str">
        <f ca="1">IFERROR(__xludf.DUMMYFUNCTION("regexreplace(A1652, ""(\s\(.*?\))"",)"),"Governor Grotton")</f>
        <v>Governor Grotton</v>
      </c>
    </row>
    <row r="1653" spans="1:3" ht="15.75" customHeight="1" x14ac:dyDescent="0.2">
      <c r="A1653" s="1" t="s">
        <v>854</v>
      </c>
      <c r="B1653" s="1"/>
      <c r="C1653" s="3" t="str">
        <f ca="1">IFERROR(__xludf.DUMMYFUNCTION("regexreplace(A1653, ""(\s\(.*?\))"",)"),"Governor Ratcliffe")</f>
        <v>Governor Ratcliffe</v>
      </c>
    </row>
    <row r="1654" spans="1:3" ht="15.75" customHeight="1" x14ac:dyDescent="0.2">
      <c r="A1654" s="1" t="s">
        <v>854</v>
      </c>
      <c r="B1654" s="1"/>
      <c r="C1654" s="3" t="str">
        <f ca="1">IFERROR(__xludf.DUMMYFUNCTION("regexreplace(A1654, ""(\s\(.*?\))"",)"),"Governor Ratcliffe")</f>
        <v>Governor Ratcliffe</v>
      </c>
    </row>
    <row r="1655" spans="1:3" ht="15.75" customHeight="1" x14ac:dyDescent="0.2">
      <c r="A1655" s="1" t="s">
        <v>855</v>
      </c>
      <c r="B1655" s="1"/>
      <c r="C1655" s="3" t="str">
        <f ca="1">IFERROR(__xludf.DUMMYFUNCTION("regexreplace(A1655, ""(\s\(.*?\))"",)"),"Governor Tarkin")</f>
        <v>Governor Tarkin</v>
      </c>
    </row>
    <row r="1656" spans="1:3" ht="15.75" customHeight="1" x14ac:dyDescent="0.2">
      <c r="A1656" s="1" t="s">
        <v>855</v>
      </c>
      <c r="B1656" s="1"/>
      <c r="C1656" s="3" t="str">
        <f ca="1">IFERROR(__xludf.DUMMYFUNCTION("regexreplace(A1656, ""(\s\(.*?\))"",)"),"Governor Tarkin")</f>
        <v>Governor Tarkin</v>
      </c>
    </row>
    <row r="1657" spans="1:3" ht="15.75" customHeight="1" x14ac:dyDescent="0.2">
      <c r="A1657" s="1" t="s">
        <v>856</v>
      </c>
      <c r="B1657" s="1"/>
      <c r="C1657" s="3" t="str">
        <f ca="1">IFERROR(__xludf.DUMMYFUNCTION("regexreplace(A1657, ""(\s\(.*?\))"",)"),"Governor Wing")</f>
        <v>Governor Wing</v>
      </c>
    </row>
    <row r="1658" spans="1:3" ht="15.75" customHeight="1" x14ac:dyDescent="0.2">
      <c r="A1658" s="1" t="s">
        <v>856</v>
      </c>
      <c r="B1658" s="1"/>
      <c r="C1658" s="3" t="str">
        <f ca="1">IFERROR(__xludf.DUMMYFUNCTION("regexreplace(A1658, ""(\s\(.*?\))"",)"),"Governor Wing")</f>
        <v>Governor Wing</v>
      </c>
    </row>
    <row r="1659" spans="1:3" ht="15.75" customHeight="1" x14ac:dyDescent="0.2">
      <c r="A1659" s="1" t="s">
        <v>857</v>
      </c>
      <c r="B1659" s="1"/>
      <c r="C1659" s="3" t="str">
        <f ca="1">IFERROR(__xludf.DUMMYFUNCTION("regexreplace(A1659, ""(\s\(.*?\))"",)"),"Grandfather")</f>
        <v>Grandfather</v>
      </c>
    </row>
    <row r="1660" spans="1:3" ht="15.75" customHeight="1" x14ac:dyDescent="0.2">
      <c r="A1660" s="1" t="s">
        <v>857</v>
      </c>
      <c r="B1660" s="1"/>
      <c r="C1660" s="3" t="str">
        <f ca="1">IFERROR(__xludf.DUMMYFUNCTION("regexreplace(A1660, ""(\s\(.*?\))"",)"),"Grandfather")</f>
        <v>Grandfather</v>
      </c>
    </row>
    <row r="1661" spans="1:3" ht="15.75" customHeight="1" x14ac:dyDescent="0.2">
      <c r="A1661" s="1" t="s">
        <v>858</v>
      </c>
      <c r="B1661" s="1"/>
      <c r="C1661" s="3" t="str">
        <f ca="1">IFERROR(__xludf.DUMMYFUNCTION("regexreplace(A1661, ""(\s\(.*?\))"",)"),"Grandma Mei")</f>
        <v>Grandma Mei</v>
      </c>
    </row>
    <row r="1662" spans="1:3" ht="15.75" customHeight="1" x14ac:dyDescent="0.2">
      <c r="A1662" s="1" t="s">
        <v>858</v>
      </c>
      <c r="B1662" s="1"/>
      <c r="C1662" s="3" t="str">
        <f ca="1">IFERROR(__xludf.DUMMYFUNCTION("regexreplace(A1662, ""(\s\(.*?\))"",)"),"Grandma Mei")</f>
        <v>Grandma Mei</v>
      </c>
    </row>
    <row r="1663" spans="1:3" ht="15.75" customHeight="1" x14ac:dyDescent="0.2">
      <c r="A1663" s="1" t="s">
        <v>859</v>
      </c>
      <c r="B1663" s="1"/>
      <c r="C1663" s="3" t="str">
        <f ca="1">IFERROR(__xludf.DUMMYFUNCTION("regexreplace(A1663, ""(\s\(.*?\))"",)"),"Grandpa Lemon")</f>
        <v>Grandpa Lemon</v>
      </c>
    </row>
    <row r="1664" spans="1:3" ht="15.75" customHeight="1" x14ac:dyDescent="0.2">
      <c r="A1664" s="1" t="s">
        <v>859</v>
      </c>
      <c r="B1664" s="1"/>
      <c r="C1664" s="3" t="str">
        <f ca="1">IFERROR(__xludf.DUMMYFUNCTION("regexreplace(A1664, ""(\s\(.*?\))"",)"),"Grandpa Lemon")</f>
        <v>Grandpa Lemon</v>
      </c>
    </row>
    <row r="1665" spans="1:3" ht="15.75" customHeight="1" x14ac:dyDescent="0.2">
      <c r="A1665" s="1" t="s">
        <v>860</v>
      </c>
      <c r="B1665" s="1"/>
      <c r="C1665" s="3" t="str">
        <f ca="1">IFERROR(__xludf.DUMMYFUNCTION("regexreplace(A1665, ""(\s\(.*?\))"",)"),"Grandpa Max")</f>
        <v>Grandpa Max</v>
      </c>
    </row>
    <row r="1666" spans="1:3" ht="15.75" customHeight="1" x14ac:dyDescent="0.2">
      <c r="A1666" s="1" t="s">
        <v>860</v>
      </c>
      <c r="B1666" s="1"/>
      <c r="C1666" s="3" t="str">
        <f ca="1">IFERROR(__xludf.DUMMYFUNCTION("regexreplace(A1666, ""(\s\(.*?\))"",)"),"Grandpa Max")</f>
        <v>Grandpa Max</v>
      </c>
    </row>
    <row r="1667" spans="1:3" ht="15.75" customHeight="1" x14ac:dyDescent="0.2">
      <c r="A1667" s="1" t="s">
        <v>861</v>
      </c>
      <c r="B1667" s="1"/>
      <c r="C1667" s="3" t="str">
        <f ca="1">IFERROR(__xludf.DUMMYFUNCTION("regexreplace(A1667, ""(\s\(.*?\))"",)"),"Grandpa Pig")</f>
        <v>Grandpa Pig</v>
      </c>
    </row>
    <row r="1668" spans="1:3" ht="15.75" customHeight="1" x14ac:dyDescent="0.2">
      <c r="A1668" s="1" t="s">
        <v>861</v>
      </c>
      <c r="B1668" s="1"/>
      <c r="C1668" s="3" t="str">
        <f ca="1">IFERROR(__xludf.DUMMYFUNCTION("regexreplace(A1668, ""(\s\(.*?\))"",)"),"Grandpa Pig")</f>
        <v>Grandpa Pig</v>
      </c>
    </row>
    <row r="1669" spans="1:3" ht="15.75" customHeight="1" x14ac:dyDescent="0.2">
      <c r="A1669" s="1" t="s">
        <v>862</v>
      </c>
      <c r="B1669" s="1"/>
      <c r="C1669" s="3" t="str">
        <f ca="1">IFERROR(__xludf.DUMMYFUNCTION("regexreplace(A1669, ""(\s\(.*?\))"",)"),"Grandpa SquarePants")</f>
        <v>Grandpa SquarePants</v>
      </c>
    </row>
    <row r="1670" spans="1:3" ht="15.75" customHeight="1" x14ac:dyDescent="0.2">
      <c r="A1670" s="1" t="s">
        <v>862</v>
      </c>
      <c r="B1670" s="1"/>
      <c r="C1670" s="3" t="str">
        <f ca="1">IFERROR(__xludf.DUMMYFUNCTION("regexreplace(A1670, ""(\s\(.*?\))"",)"),"Grandpa SquarePants")</f>
        <v>Grandpa SquarePants</v>
      </c>
    </row>
    <row r="1671" spans="1:3" ht="15.75" customHeight="1" x14ac:dyDescent="0.2">
      <c r="A1671" s="1" t="s">
        <v>863</v>
      </c>
      <c r="B1671" s="1"/>
      <c r="C1671" s="3" t="str">
        <f ca="1">IFERROR(__xludf.DUMMYFUNCTION("regexreplace(A1671, ""(\s\(.*?\))"",)"),"Granny")</f>
        <v>Granny</v>
      </c>
    </row>
    <row r="1672" spans="1:3" ht="15.75" customHeight="1" x14ac:dyDescent="0.2">
      <c r="A1672" s="1" t="s">
        <v>864</v>
      </c>
      <c r="B1672" s="1"/>
      <c r="C1672" s="3" t="str">
        <f ca="1">IFERROR(__xludf.DUMMYFUNCTION("regexreplace(A1672, ""(\s\(.*?\))"",)"),"Granny Frump")</f>
        <v>Granny Frump</v>
      </c>
    </row>
    <row r="1673" spans="1:3" ht="15.75" customHeight="1" x14ac:dyDescent="0.2">
      <c r="A1673" s="1" t="s">
        <v>864</v>
      </c>
      <c r="B1673" s="1"/>
      <c r="C1673" s="3" t="str">
        <f ca="1">IFERROR(__xludf.DUMMYFUNCTION("regexreplace(A1673, ""(\s\(.*?\))"",)"),"Granny Frump")</f>
        <v>Granny Frump</v>
      </c>
    </row>
    <row r="1674" spans="1:3" ht="15.75" customHeight="1" x14ac:dyDescent="0.2">
      <c r="A1674" s="1" t="s">
        <v>865</v>
      </c>
      <c r="B1674" s="1"/>
      <c r="C1674" s="3" t="str">
        <f ca="1">IFERROR(__xludf.DUMMYFUNCTION("regexreplace(A1674, ""(\s\(.*?\))"",)"),"Granola Guy")</f>
        <v>Granola Guy</v>
      </c>
    </row>
    <row r="1675" spans="1:3" ht="15.75" customHeight="1" x14ac:dyDescent="0.2">
      <c r="A1675" s="1" t="s">
        <v>865</v>
      </c>
      <c r="B1675" s="1"/>
      <c r="C1675" s="3" t="str">
        <f ca="1">IFERROR(__xludf.DUMMYFUNCTION("regexreplace(A1675, ""(\s\(.*?\))"",)"),"Granola Guy")</f>
        <v>Granola Guy</v>
      </c>
    </row>
    <row r="1676" spans="1:3" ht="15.75" customHeight="1" x14ac:dyDescent="0.2">
      <c r="A1676" s="1" t="s">
        <v>866</v>
      </c>
      <c r="B1676" s="1"/>
      <c r="C1676" s="3" t="str">
        <f ca="1">IFERROR(__xludf.DUMMYFUNCTION("regexreplace(A1676, ""(\s\(.*?\))"",)"),"Grant Walker")</f>
        <v>Grant Walker</v>
      </c>
    </row>
    <row r="1677" spans="1:3" ht="15.75" customHeight="1" x14ac:dyDescent="0.2">
      <c r="A1677" s="1" t="s">
        <v>866</v>
      </c>
      <c r="B1677" s="1"/>
      <c r="C1677" s="3" t="str">
        <f ca="1">IFERROR(__xludf.DUMMYFUNCTION("regexreplace(A1677, ""(\s\(.*?\))"",)"),"Grant Walker")</f>
        <v>Grant Walker</v>
      </c>
    </row>
    <row r="1678" spans="1:3" ht="15.75" customHeight="1" x14ac:dyDescent="0.2">
      <c r="A1678" s="1" t="s">
        <v>867</v>
      </c>
      <c r="B1678" s="1"/>
      <c r="C1678" s="3" t="str">
        <f ca="1">IFERROR(__xludf.DUMMYFUNCTION("regexreplace(A1678, ""(\s\(.*?\))"",)"),"Grape Ape")</f>
        <v>Grape Ape</v>
      </c>
    </row>
    <row r="1679" spans="1:3" ht="15.75" customHeight="1" x14ac:dyDescent="0.2">
      <c r="A1679" s="1" t="s">
        <v>867</v>
      </c>
      <c r="B1679" s="1"/>
      <c r="C1679" s="3" t="str">
        <f ca="1">IFERROR(__xludf.DUMMYFUNCTION("regexreplace(A1679, ""(\s\(.*?\))"",)"),"Grape Ape")</f>
        <v>Grape Ape</v>
      </c>
    </row>
    <row r="1680" spans="1:3" ht="15.75" customHeight="1" x14ac:dyDescent="0.2">
      <c r="A1680" s="1" t="s">
        <v>868</v>
      </c>
      <c r="B1680" s="1"/>
      <c r="C1680" s="3" t="str">
        <f ca="1">IFERROR(__xludf.DUMMYFUNCTION("regexreplace(A1680, ""(\s\(.*?\))"",)"),"Grapefruit")</f>
        <v>Grapefruit</v>
      </c>
    </row>
    <row r="1681" spans="1:3" ht="15.75" customHeight="1" x14ac:dyDescent="0.2">
      <c r="A1681" s="1" t="s">
        <v>868</v>
      </c>
      <c r="B1681" s="1"/>
      <c r="C1681" s="3" t="str">
        <f ca="1">IFERROR(__xludf.DUMMYFUNCTION("regexreplace(A1681, ""(\s\(.*?\))"",)"),"Grapefruit")</f>
        <v>Grapefruit</v>
      </c>
    </row>
    <row r="1682" spans="1:3" ht="15.75" customHeight="1" x14ac:dyDescent="0.2">
      <c r="A1682" s="1" t="s">
        <v>869</v>
      </c>
      <c r="B1682" s="1"/>
      <c r="C1682" s="3" t="str">
        <f ca="1">IFERROR(__xludf.DUMMYFUNCTION("regexreplace(A1682, ""(\s\(.*?\))"",)"),"Gravattack")</f>
        <v>Gravattack</v>
      </c>
    </row>
    <row r="1683" spans="1:3" ht="15.75" customHeight="1" x14ac:dyDescent="0.2">
      <c r="A1683" s="1" t="s">
        <v>869</v>
      </c>
      <c r="B1683" s="1"/>
      <c r="C1683" s="3" t="str">
        <f ca="1">IFERROR(__xludf.DUMMYFUNCTION("regexreplace(A1683, ""(\s\(.*?\))"",)"),"Gravattack")</f>
        <v>Gravattack</v>
      </c>
    </row>
    <row r="1684" spans="1:3" ht="15.75" customHeight="1" x14ac:dyDescent="0.2">
      <c r="A1684" s="1" t="s">
        <v>870</v>
      </c>
      <c r="B1684" s="1"/>
      <c r="C1684" s="3" t="str">
        <f ca="1">IFERROR(__xludf.DUMMYFUNCTION("regexreplace(A1684, ""(\s\(.*?\))"",)"),"Gray Mouse")</f>
        <v>Gray Mouse</v>
      </c>
    </row>
    <row r="1685" spans="1:3" ht="15.75" customHeight="1" x14ac:dyDescent="0.2">
      <c r="A1685" s="1" t="s">
        <v>870</v>
      </c>
      <c r="B1685" s="1"/>
      <c r="C1685" s="3" t="str">
        <f ca="1">IFERROR(__xludf.DUMMYFUNCTION("regexreplace(A1685, ""(\s\(.*?\))"",)"),"Gray Mouse")</f>
        <v>Gray Mouse</v>
      </c>
    </row>
    <row r="1686" spans="1:3" ht="15.75" customHeight="1" x14ac:dyDescent="0.2">
      <c r="A1686" s="1" t="s">
        <v>871</v>
      </c>
      <c r="B1686" s="1"/>
      <c r="C1686" s="3" t="str">
        <f ca="1">IFERROR(__xludf.DUMMYFUNCTION("regexreplace(A1686, ""(\s\(.*?\))"",)"),"Great Heep")</f>
        <v>Great Heep</v>
      </c>
    </row>
    <row r="1687" spans="1:3" ht="15.75" customHeight="1" x14ac:dyDescent="0.2">
      <c r="A1687" s="1" t="s">
        <v>871</v>
      </c>
      <c r="B1687" s="1"/>
      <c r="C1687" s="3" t="str">
        <f ca="1">IFERROR(__xludf.DUMMYFUNCTION("regexreplace(A1687, ""(\s\(.*?\))"",)"),"Great Heep")</f>
        <v>Great Heep</v>
      </c>
    </row>
    <row r="1688" spans="1:3" ht="15.75" customHeight="1" x14ac:dyDescent="0.2">
      <c r="A1688" s="1" t="s">
        <v>872</v>
      </c>
      <c r="B1688" s="1"/>
      <c r="C1688" s="3" t="str">
        <f ca="1">IFERROR(__xludf.DUMMYFUNCTION("regexreplace(A1688, ""(\s\(.*?\))"",)"),"Greebles")</f>
        <v>Greebles</v>
      </c>
    </row>
    <row r="1689" spans="1:3" ht="15.75" customHeight="1" x14ac:dyDescent="0.2">
      <c r="A1689" s="1" t="s">
        <v>872</v>
      </c>
      <c r="B1689" s="1"/>
      <c r="C1689" s="3" t="str">
        <f ca="1">IFERROR(__xludf.DUMMYFUNCTION("regexreplace(A1689, ""(\s\(.*?\))"",)"),"Greebles")</f>
        <v>Greebles</v>
      </c>
    </row>
    <row r="1690" spans="1:3" ht="15.75" customHeight="1" x14ac:dyDescent="0.2">
      <c r="A1690" s="1" t="s">
        <v>873</v>
      </c>
      <c r="B1690" s="1"/>
      <c r="C1690" s="3" t="str">
        <f ca="1">IFERROR(__xludf.DUMMYFUNCTION("regexreplace(A1690, ""(\s\(.*?\))"",)"),"Green Monster")</f>
        <v>Green Monster</v>
      </c>
    </row>
    <row r="1691" spans="1:3" ht="15.75" customHeight="1" x14ac:dyDescent="0.2">
      <c r="A1691" s="1" t="s">
        <v>873</v>
      </c>
      <c r="B1691" s="1"/>
      <c r="C1691" s="3" t="str">
        <f ca="1">IFERROR(__xludf.DUMMYFUNCTION("regexreplace(A1691, ""(\s\(.*?\))"",)"),"Green Monster")</f>
        <v>Green Monster</v>
      </c>
    </row>
    <row r="1692" spans="1:3" ht="15.75" customHeight="1" x14ac:dyDescent="0.2">
      <c r="A1692" s="1" t="s">
        <v>874</v>
      </c>
      <c r="B1692" s="1"/>
      <c r="C1692" s="3" t="str">
        <f ca="1">IFERROR(__xludf.DUMMYFUNCTION("regexreplace(A1692, ""(\s\(.*?\))"",)"),"Green Owl")</f>
        <v>Green Owl</v>
      </c>
    </row>
    <row r="1693" spans="1:3" ht="15.75" customHeight="1" x14ac:dyDescent="0.2">
      <c r="A1693" s="1" t="s">
        <v>874</v>
      </c>
      <c r="B1693" s="1"/>
      <c r="C1693" s="3" t="str">
        <f ca="1">IFERROR(__xludf.DUMMYFUNCTION("regexreplace(A1693, ""(\s\(.*?\))"",)"),"Green Owl")</f>
        <v>Green Owl</v>
      </c>
    </row>
    <row r="1694" spans="1:3" ht="15.75" customHeight="1" x14ac:dyDescent="0.2">
      <c r="A1694" s="1" t="s">
        <v>875</v>
      </c>
      <c r="B1694" s="1"/>
      <c r="C1694" s="3" t="str">
        <f ca="1">IFERROR(__xludf.DUMMYFUNCTION("regexreplace(A1694, ""(\s\(.*?\))"",)"),"Greg Heffley")</f>
        <v>Greg Heffley</v>
      </c>
    </row>
    <row r="1695" spans="1:3" ht="15.75" customHeight="1" x14ac:dyDescent="0.2">
      <c r="A1695" s="1" t="s">
        <v>875</v>
      </c>
      <c r="B1695" s="1"/>
      <c r="C1695" s="3" t="str">
        <f ca="1">IFERROR(__xludf.DUMMYFUNCTION("regexreplace(A1695, ""(\s\(.*?\))"",)"),"Greg Heffley")</f>
        <v>Greg Heffley</v>
      </c>
    </row>
    <row r="1696" spans="1:3" ht="15.75" customHeight="1" x14ac:dyDescent="0.2">
      <c r="A1696" s="1" t="s">
        <v>876</v>
      </c>
      <c r="B1696" s="1"/>
      <c r="C1696" s="3" t="str">
        <f ca="1">IFERROR(__xludf.DUMMYFUNCTION("regexreplace(A1696, ""(\s\(.*?\))"",)"),"Greg Universe")</f>
        <v>Greg Universe</v>
      </c>
    </row>
    <row r="1697" spans="1:3" ht="15.75" customHeight="1" x14ac:dyDescent="0.2">
      <c r="A1697" s="1" t="s">
        <v>876</v>
      </c>
      <c r="B1697" s="1"/>
      <c r="C1697" s="3" t="str">
        <f ca="1">IFERROR(__xludf.DUMMYFUNCTION("regexreplace(A1697, ""(\s\(.*?\))"",)"),"Greg Universe")</f>
        <v>Greg Universe</v>
      </c>
    </row>
    <row r="1698" spans="1:3" ht="15.75" customHeight="1" x14ac:dyDescent="0.2">
      <c r="A1698" s="1" t="s">
        <v>877</v>
      </c>
      <c r="B1698" s="1"/>
      <c r="C1698" s="3" t="str">
        <f ca="1">IFERROR(__xludf.DUMMYFUNCTION("regexreplace(A1698, ""(\s\(.*?\))"",)"),"Gregor")</f>
        <v>Gregor</v>
      </c>
    </row>
    <row r="1699" spans="1:3" ht="15.75" customHeight="1" x14ac:dyDescent="0.2">
      <c r="A1699" s="1" t="s">
        <v>877</v>
      </c>
      <c r="B1699" s="1"/>
      <c r="C1699" s="3" t="str">
        <f ca="1">IFERROR(__xludf.DUMMYFUNCTION("regexreplace(A1699, ""(\s\(.*?\))"",)"),"Gregor")</f>
        <v>Gregor</v>
      </c>
    </row>
    <row r="1700" spans="1:3" ht="15.75" customHeight="1" x14ac:dyDescent="0.2">
      <c r="A1700" s="1" t="s">
        <v>878</v>
      </c>
      <c r="B1700" s="1"/>
      <c r="C1700" s="3" t="str">
        <f ca="1">IFERROR(__xludf.DUMMYFUNCTION("regexreplace(A1700, ""(\s\(.*?\))"",)"),"Gregory")</f>
        <v>Gregory</v>
      </c>
    </row>
    <row r="1701" spans="1:3" ht="15.75" customHeight="1" x14ac:dyDescent="0.2">
      <c r="A1701" s="1" t="s">
        <v>878</v>
      </c>
      <c r="B1701" s="1"/>
      <c r="C1701" s="3" t="str">
        <f ca="1">IFERROR(__xludf.DUMMYFUNCTION("regexreplace(A1701, ""(\s\(.*?\))"",)"),"Gregory")</f>
        <v>Gregory</v>
      </c>
    </row>
    <row r="1702" spans="1:3" ht="15.75" customHeight="1" x14ac:dyDescent="0.2">
      <c r="A1702" s="1" t="s">
        <v>879</v>
      </c>
      <c r="B1702" s="1"/>
      <c r="C1702" s="3" t="str">
        <f ca="1">IFERROR(__xludf.DUMMYFUNCTION("regexreplace(A1702, ""(\s\(.*?\))"",)"),"Gretchen")</f>
        <v>Gretchen</v>
      </c>
    </row>
    <row r="1703" spans="1:3" ht="15.75" customHeight="1" x14ac:dyDescent="0.2">
      <c r="A1703" s="1" t="s">
        <v>879</v>
      </c>
      <c r="B1703" s="1"/>
      <c r="C1703" s="3" t="str">
        <f ca="1">IFERROR(__xludf.DUMMYFUNCTION("regexreplace(A1703, ""(\s\(.*?\))"",)"),"Gretchen")</f>
        <v>Gretchen</v>
      </c>
    </row>
    <row r="1704" spans="1:3" ht="15.75" customHeight="1" x14ac:dyDescent="0.2">
      <c r="A1704" s="1" t="s">
        <v>880</v>
      </c>
      <c r="B1704" s="1"/>
      <c r="C1704" s="3" t="str">
        <f ca="1">IFERROR(__xludf.DUMMYFUNCTION("regexreplace(A1704, ""(\s\(.*?\))"",)"),"Gretchen")</f>
        <v>Gretchen</v>
      </c>
    </row>
    <row r="1705" spans="1:3" ht="15.75" customHeight="1" x14ac:dyDescent="0.2">
      <c r="A1705" s="1" t="s">
        <v>880</v>
      </c>
      <c r="B1705" s="1"/>
      <c r="C1705" s="3" t="str">
        <f ca="1">IFERROR(__xludf.DUMMYFUNCTION("regexreplace(A1705, ""(\s\(.*?\))"",)"),"Gretchen")</f>
        <v>Gretchen</v>
      </c>
    </row>
    <row r="1706" spans="1:3" ht="15.75" customHeight="1" x14ac:dyDescent="0.2">
      <c r="A1706" s="1" t="s">
        <v>881</v>
      </c>
      <c r="B1706" s="1"/>
      <c r="C1706" s="3" t="str">
        <f ca="1">IFERROR(__xludf.DUMMYFUNCTION("regexreplace(A1706, ""(\s\(.*?\))"",)"),"Gretel")</f>
        <v>Gretel</v>
      </c>
    </row>
    <row r="1707" spans="1:3" ht="15.75" customHeight="1" x14ac:dyDescent="0.2">
      <c r="A1707" s="1" t="s">
        <v>881</v>
      </c>
      <c r="B1707" s="1"/>
      <c r="C1707" s="3" t="str">
        <f ca="1">IFERROR(__xludf.DUMMYFUNCTION("regexreplace(A1707, ""(\s\(.*?\))"",)"),"Gretel")</f>
        <v>Gretel</v>
      </c>
    </row>
    <row r="1708" spans="1:3" ht="15.75" customHeight="1" x14ac:dyDescent="0.2">
      <c r="A1708" s="1" t="s">
        <v>882</v>
      </c>
      <c r="B1708" s="1"/>
      <c r="C1708" s="3" t="str">
        <f ca="1">IFERROR(__xludf.DUMMYFUNCTION("regexreplace(A1708, ""(\s\(.*?\))"",)"),"Grey")</f>
        <v>Grey</v>
      </c>
    </row>
    <row r="1709" spans="1:3" ht="15.75" customHeight="1" x14ac:dyDescent="0.2">
      <c r="A1709" s="1" t="s">
        <v>882</v>
      </c>
      <c r="B1709" s="1"/>
      <c r="C1709" s="3" t="str">
        <f ca="1">IFERROR(__xludf.DUMMYFUNCTION("regexreplace(A1709, ""(\s\(.*?\))"",)"),"Grey")</f>
        <v>Grey</v>
      </c>
    </row>
    <row r="1710" spans="1:3" ht="15.75" customHeight="1" x14ac:dyDescent="0.2">
      <c r="A1710" s="1" t="s">
        <v>883</v>
      </c>
      <c r="B1710" s="1"/>
      <c r="C1710" s="3" t="str">
        <f ca="1">IFERROR(__xludf.DUMMYFUNCTION("regexreplace(A1710, ""(\s\(.*?\))"",)"),"Grey Matter")</f>
        <v>Grey Matter</v>
      </c>
    </row>
    <row r="1711" spans="1:3" ht="15.75" customHeight="1" x14ac:dyDescent="0.2">
      <c r="A1711" s="1" t="s">
        <v>883</v>
      </c>
      <c r="B1711" s="1"/>
      <c r="C1711" s="3" t="str">
        <f ca="1">IFERROR(__xludf.DUMMYFUNCTION("regexreplace(A1711, ""(\s\(.*?\))"",)"),"Grey Matter")</f>
        <v>Grey Matter</v>
      </c>
    </row>
    <row r="1712" spans="1:3" ht="15.75" customHeight="1" x14ac:dyDescent="0.2">
      <c r="A1712" s="1" t="s">
        <v>884</v>
      </c>
      <c r="B1712" s="1"/>
      <c r="C1712" s="3" t="str">
        <f ca="1">IFERROR(__xludf.DUMMYFUNCTION("regexreplace(A1712, ""(\s\(.*?\))"",)"),"Griff")</f>
        <v>Griff</v>
      </c>
    </row>
    <row r="1713" spans="1:3" ht="15.75" customHeight="1" x14ac:dyDescent="0.2">
      <c r="A1713" s="1" t="s">
        <v>884</v>
      </c>
      <c r="B1713" s="1"/>
      <c r="C1713" s="3" t="str">
        <f ca="1">IFERROR(__xludf.DUMMYFUNCTION("regexreplace(A1713, ""(\s\(.*?\))"",)"),"Griff")</f>
        <v>Griff</v>
      </c>
    </row>
    <row r="1714" spans="1:3" ht="15.75" customHeight="1" x14ac:dyDescent="0.2">
      <c r="A1714" s="1" t="s">
        <v>885</v>
      </c>
      <c r="B1714" s="1"/>
      <c r="C1714" s="3" t="str">
        <f ca="1">IFERROR(__xludf.DUMMYFUNCTION("regexreplace(A1714, ""(\s\(.*?\))"",)"),"Griigg")</f>
        <v>Griigg</v>
      </c>
    </row>
    <row r="1715" spans="1:3" ht="15.75" customHeight="1" x14ac:dyDescent="0.2">
      <c r="A1715" s="1" t="s">
        <v>885</v>
      </c>
      <c r="B1715" s="1"/>
      <c r="C1715" s="3" t="str">
        <f ca="1">IFERROR(__xludf.DUMMYFUNCTION("regexreplace(A1715, ""(\s\(.*?\))"",)"),"Griigg")</f>
        <v>Griigg</v>
      </c>
    </row>
    <row r="1716" spans="1:3" ht="15.75" customHeight="1" x14ac:dyDescent="0.2">
      <c r="A1716" s="1" t="s">
        <v>886</v>
      </c>
      <c r="B1716" s="1"/>
      <c r="C1716" s="3" t="str">
        <f ca="1">IFERROR(__xludf.DUMMYFUNCTION("regexreplace(A1716, ""(\s\(.*?\))"",)"),"Grimm")</f>
        <v>Grimm</v>
      </c>
    </row>
    <row r="1717" spans="1:3" ht="15.75" customHeight="1" x14ac:dyDescent="0.2">
      <c r="A1717" s="1" t="s">
        <v>886</v>
      </c>
      <c r="B1717" s="1"/>
      <c r="C1717" s="3" t="str">
        <f ca="1">IFERROR(__xludf.DUMMYFUNCTION("regexreplace(A1717, ""(\s\(.*?\))"",)"),"Grimm")</f>
        <v>Grimm</v>
      </c>
    </row>
    <row r="1718" spans="1:3" ht="15.75" customHeight="1" x14ac:dyDescent="0.2">
      <c r="A1718" s="1" t="s">
        <v>887</v>
      </c>
      <c r="B1718" s="1"/>
      <c r="C1718" s="3" t="str">
        <f ca="1">IFERROR(__xludf.DUMMYFUNCTION("regexreplace(A1718, ""(\s\(.*?\))"",)"),"Grimm")</f>
        <v>Grimm</v>
      </c>
    </row>
    <row r="1719" spans="1:3" ht="15.75" customHeight="1" x14ac:dyDescent="0.2">
      <c r="A1719" s="1" t="s">
        <v>887</v>
      </c>
      <c r="B1719" s="1"/>
      <c r="C1719" s="3" t="str">
        <f ca="1">IFERROR(__xludf.DUMMYFUNCTION("regexreplace(A1719, ""(\s\(.*?\))"",)"),"Grimm")</f>
        <v>Grimm</v>
      </c>
    </row>
    <row r="1720" spans="1:3" ht="15.75" customHeight="1" x14ac:dyDescent="0.2">
      <c r="A1720" s="1" t="s">
        <v>888</v>
      </c>
      <c r="B1720" s="1"/>
      <c r="C1720" s="3" t="str">
        <f ca="1">IFERROR(__xludf.DUMMYFUNCTION("regexreplace(A1720, ""(\s\(.*?\))"",)"),"Grini Millegi")</f>
        <v>Grini Millegi</v>
      </c>
    </row>
    <row r="1721" spans="1:3" ht="15.75" customHeight="1" x14ac:dyDescent="0.2">
      <c r="A1721" s="1" t="s">
        <v>888</v>
      </c>
      <c r="B1721" s="1"/>
      <c r="C1721" s="3" t="str">
        <f ca="1">IFERROR(__xludf.DUMMYFUNCTION("regexreplace(A1721, ""(\s\(.*?\))"",)"),"Grini Millegi")</f>
        <v>Grini Millegi</v>
      </c>
    </row>
    <row r="1722" spans="1:3" ht="15.75" customHeight="1" x14ac:dyDescent="0.2">
      <c r="A1722" s="1" t="s">
        <v>889</v>
      </c>
      <c r="B1722" s="1"/>
      <c r="C1722" s="3" t="str">
        <f ca="1">IFERROR(__xludf.DUMMYFUNCTION("regexreplace(A1722, ""(\s\(.*?\))"",)"),"Gripe")</f>
        <v>Gripe</v>
      </c>
    </row>
    <row r="1723" spans="1:3" ht="15.75" customHeight="1" x14ac:dyDescent="0.2">
      <c r="A1723" s="1" t="s">
        <v>889</v>
      </c>
      <c r="B1723" s="1"/>
      <c r="C1723" s="3" t="str">
        <f ca="1">IFERROR(__xludf.DUMMYFUNCTION("regexreplace(A1723, ""(\s\(.*?\))"",)"),"Gripe")</f>
        <v>Gripe</v>
      </c>
    </row>
    <row r="1724" spans="1:3" ht="15.75" customHeight="1" x14ac:dyDescent="0.2">
      <c r="A1724" s="1" t="s">
        <v>890</v>
      </c>
      <c r="B1724" s="1"/>
      <c r="C1724" s="3" t="str">
        <f ca="1">IFERROR(__xludf.DUMMYFUNCTION("regexreplace(A1724, ""(\s\(.*?\))"",)"),"Grizzly Bear")</f>
        <v>Grizzly Bear</v>
      </c>
    </row>
    <row r="1725" spans="1:3" ht="15.75" customHeight="1" x14ac:dyDescent="0.2">
      <c r="A1725" s="1" t="s">
        <v>890</v>
      </c>
      <c r="B1725" s="1"/>
      <c r="C1725" s="3" t="str">
        <f ca="1">IFERROR(__xludf.DUMMYFUNCTION("regexreplace(A1725, ""(\s\(.*?\))"",)"),"Grizzly Bear")</f>
        <v>Grizzly Bear</v>
      </c>
    </row>
    <row r="1726" spans="1:3" ht="15.75" customHeight="1" x14ac:dyDescent="0.2">
      <c r="A1726" s="1" t="s">
        <v>891</v>
      </c>
      <c r="B1726" s="1"/>
      <c r="C1726" s="3" t="str">
        <f ca="1">IFERROR(__xludf.DUMMYFUNCTION("regexreplace(A1726, ""(\s\(.*?\))"",)"),"Grizzy")</f>
        <v>Grizzy</v>
      </c>
    </row>
    <row r="1727" spans="1:3" ht="15.75" customHeight="1" x14ac:dyDescent="0.2">
      <c r="A1727" s="1" t="s">
        <v>891</v>
      </c>
      <c r="B1727" s="1"/>
      <c r="C1727" s="3" t="str">
        <f ca="1">IFERROR(__xludf.DUMMYFUNCTION("regexreplace(A1727, ""(\s\(.*?\))"",)"),"Grizzy")</f>
        <v>Grizzy</v>
      </c>
    </row>
    <row r="1728" spans="1:3" ht="15.75" customHeight="1" x14ac:dyDescent="0.2">
      <c r="A1728" s="1" t="s">
        <v>892</v>
      </c>
      <c r="B1728" s="1"/>
      <c r="C1728" s="3" t="str">
        <f ca="1">IFERROR(__xludf.DUMMYFUNCTION("regexreplace(A1728, ""(\s\(.*?\))"",)"),"Groko")</f>
        <v>Groko</v>
      </c>
    </row>
    <row r="1729" spans="1:3" ht="15.75" customHeight="1" x14ac:dyDescent="0.2">
      <c r="A1729" s="1" t="s">
        <v>892</v>
      </c>
      <c r="B1729" s="1"/>
      <c r="C1729" s="3" t="str">
        <f ca="1">IFERROR(__xludf.DUMMYFUNCTION("regexreplace(A1729, ""(\s\(.*?\))"",)"),"Groko")</f>
        <v>Groko</v>
      </c>
    </row>
    <row r="1730" spans="1:3" ht="15.75" customHeight="1" x14ac:dyDescent="0.2">
      <c r="A1730" s="1" t="s">
        <v>893</v>
      </c>
      <c r="B1730" s="1"/>
      <c r="C1730" s="3" t="str">
        <f ca="1">IFERROR(__xludf.DUMMYFUNCTION("regexreplace(A1730, ""(\s\(.*?\))"",)"),"Grouchy Smurf")</f>
        <v>Grouchy Smurf</v>
      </c>
    </row>
    <row r="1731" spans="1:3" ht="15.75" customHeight="1" x14ac:dyDescent="0.2">
      <c r="A1731" s="1" t="s">
        <v>893</v>
      </c>
      <c r="B1731" s="1"/>
      <c r="C1731" s="3" t="str">
        <f ca="1">IFERROR(__xludf.DUMMYFUNCTION("regexreplace(A1731, ""(\s\(.*?\))"",)"),"Grouchy Smurf")</f>
        <v>Grouchy Smurf</v>
      </c>
    </row>
    <row r="1732" spans="1:3" ht="15.75" customHeight="1" x14ac:dyDescent="0.2">
      <c r="A1732" s="1" t="s">
        <v>894</v>
      </c>
      <c r="B1732" s="1"/>
      <c r="C1732" s="3" t="str">
        <f ca="1">IFERROR(__xludf.DUMMYFUNCTION("regexreplace(A1732, ""(\s\(.*?\))"",)"),"Groundpounder")</f>
        <v>Groundpounder</v>
      </c>
    </row>
    <row r="1733" spans="1:3" ht="15.75" customHeight="1" x14ac:dyDescent="0.2">
      <c r="A1733" s="1" t="s">
        <v>894</v>
      </c>
      <c r="B1733" s="1"/>
      <c r="C1733" s="3" t="str">
        <f ca="1">IFERROR(__xludf.DUMMYFUNCTION("regexreplace(A1733, ""(\s\(.*?\))"",)"),"Groundpounder")</f>
        <v>Groundpounder</v>
      </c>
    </row>
    <row r="1734" spans="1:3" ht="15.75" customHeight="1" x14ac:dyDescent="0.2">
      <c r="A1734" s="1" t="s">
        <v>895</v>
      </c>
      <c r="B1734" s="1"/>
      <c r="C1734" s="3" t="str">
        <f ca="1">IFERROR(__xludf.DUMMYFUNCTION("regexreplace(A1734, ""(\s\(.*?\))"",)"),"Gru Jr.")</f>
        <v>Gru Jr.</v>
      </c>
    </row>
    <row r="1735" spans="1:3" ht="15.75" customHeight="1" x14ac:dyDescent="0.2">
      <c r="A1735" s="1" t="s">
        <v>895</v>
      </c>
      <c r="B1735" s="1"/>
      <c r="C1735" s="3" t="str">
        <f ca="1">IFERROR(__xludf.DUMMYFUNCTION("regexreplace(A1735, ""(\s\(.*?\))"",)"),"Gru Jr.")</f>
        <v>Gru Jr.</v>
      </c>
    </row>
    <row r="1736" spans="1:3" ht="15.75" customHeight="1" x14ac:dyDescent="0.2">
      <c r="A1736" s="1" t="s">
        <v>896</v>
      </c>
      <c r="B1736" s="1"/>
      <c r="C1736" s="3" t="str">
        <f ca="1">IFERROR(__xludf.DUMMYFUNCTION("regexreplace(A1736, ""(\s\(.*?\))"",)"),"Grub")</f>
        <v>Grub</v>
      </c>
    </row>
    <row r="1737" spans="1:3" ht="15.75" customHeight="1" x14ac:dyDescent="0.2">
      <c r="A1737" s="1" t="s">
        <v>896</v>
      </c>
      <c r="B1737" s="1"/>
      <c r="C1737" s="3" t="str">
        <f ca="1">IFERROR(__xludf.DUMMYFUNCTION("regexreplace(A1737, ""(\s\(.*?\))"",)"),"Grub")</f>
        <v>Grub</v>
      </c>
    </row>
    <row r="1738" spans="1:3" ht="15.75" customHeight="1" x14ac:dyDescent="0.2">
      <c r="A1738" s="1" t="s">
        <v>897</v>
      </c>
      <c r="B1738" s="1"/>
      <c r="C1738" s="3" t="str">
        <f ca="1">IFERROR(__xludf.DUMMYFUNCTION("regexreplace(A1738, ""(\s\(.*?\))"",)"),"Grunkle Stan")</f>
        <v>Grunkle Stan</v>
      </c>
    </row>
    <row r="1739" spans="1:3" ht="15.75" customHeight="1" x14ac:dyDescent="0.2">
      <c r="A1739" s="1" t="s">
        <v>897</v>
      </c>
      <c r="B1739" s="1"/>
      <c r="C1739" s="3" t="str">
        <f ca="1">IFERROR(__xludf.DUMMYFUNCTION("regexreplace(A1739, ""(\s\(.*?\))"",)"),"Grunkle Stan")</f>
        <v>Grunkle Stan</v>
      </c>
    </row>
    <row r="1740" spans="1:3" ht="15.75" customHeight="1" x14ac:dyDescent="0.2">
      <c r="A1740" s="1" t="s">
        <v>898</v>
      </c>
      <c r="B1740" s="1"/>
      <c r="C1740" s="3" t="str">
        <f ca="1">IFERROR(__xludf.DUMMYFUNCTION("regexreplace(A1740, ""(\s\(.*?\))"",)"),"Guido")</f>
        <v>Guido</v>
      </c>
    </row>
    <row r="1741" spans="1:3" ht="15.75" customHeight="1" x14ac:dyDescent="0.2">
      <c r="A1741" s="1" t="s">
        <v>898</v>
      </c>
      <c r="B1741" s="1"/>
      <c r="C1741" s="3" t="str">
        <f ca="1">IFERROR(__xludf.DUMMYFUNCTION("regexreplace(A1741, ""(\s\(.*?\))"",)"),"Guido")</f>
        <v>Guido</v>
      </c>
    </row>
    <row r="1742" spans="1:3" ht="15.75" customHeight="1" x14ac:dyDescent="0.2">
      <c r="A1742" s="1" t="s">
        <v>899</v>
      </c>
      <c r="B1742" s="1"/>
      <c r="C1742" s="3" t="str">
        <f ca="1">IFERROR(__xludf.DUMMYFUNCTION("regexreplace(A1742, ""(\s\(.*?\))"",)"),"Guinea Pig")</f>
        <v>Guinea Pig</v>
      </c>
    </row>
    <row r="1743" spans="1:3" ht="15.75" customHeight="1" x14ac:dyDescent="0.2">
      <c r="A1743" s="1" t="s">
        <v>899</v>
      </c>
      <c r="B1743" s="1"/>
      <c r="C1743" s="3" t="str">
        <f ca="1">IFERROR(__xludf.DUMMYFUNCTION("regexreplace(A1743, ""(\s\(.*?\))"",)"),"Guinea Pig")</f>
        <v>Guinea Pig</v>
      </c>
    </row>
    <row r="1744" spans="1:3" ht="15.75" customHeight="1" x14ac:dyDescent="0.2">
      <c r="A1744" s="1" t="s">
        <v>900</v>
      </c>
      <c r="B1744" s="1"/>
      <c r="C1744" s="3" t="str">
        <f ca="1">IFERROR(__xludf.DUMMYFUNCTION("regexreplace(A1744, ""(\s\(.*?\))"",)"),"Gum")</f>
        <v>Gum</v>
      </c>
    </row>
    <row r="1745" spans="1:3" ht="15.75" customHeight="1" x14ac:dyDescent="0.2">
      <c r="A1745" s="1" t="s">
        <v>900</v>
      </c>
      <c r="B1745" s="1"/>
      <c r="C1745" s="3" t="str">
        <f ca="1">IFERROR(__xludf.DUMMYFUNCTION("regexreplace(A1745, ""(\s\(.*?\))"",)"),"Gum")</f>
        <v>Gum</v>
      </c>
    </row>
    <row r="1746" spans="1:3" ht="15.75" customHeight="1" x14ac:dyDescent="0.2">
      <c r="A1746" s="1" t="s">
        <v>901</v>
      </c>
      <c r="B1746" s="1"/>
      <c r="C1746" s="3" t="str">
        <f ca="1">IFERROR(__xludf.DUMMYFUNCTION("regexreplace(A1746, ""(\s\(.*?\))"",)"),"Gumball Watterson")</f>
        <v>Gumball Watterson</v>
      </c>
    </row>
    <row r="1747" spans="1:3" ht="15.75" customHeight="1" x14ac:dyDescent="0.2">
      <c r="A1747" s="1" t="s">
        <v>901</v>
      </c>
      <c r="B1747" s="1"/>
      <c r="C1747" s="3" t="str">
        <f ca="1">IFERROR(__xludf.DUMMYFUNCTION("regexreplace(A1747, ""(\s\(.*?\))"",)"),"Gumball Watterson")</f>
        <v>Gumball Watterson</v>
      </c>
    </row>
    <row r="1748" spans="1:3" ht="15.75" customHeight="1" x14ac:dyDescent="0.2">
      <c r="A1748" s="1" t="s">
        <v>902</v>
      </c>
      <c r="B1748" s="1"/>
      <c r="C1748" s="3" t="str">
        <f ca="1">IFERROR(__xludf.DUMMYFUNCTION("regexreplace(A1748, ""(\s\(.*?\))"",)"),"Gummi Bears")</f>
        <v>Gummi Bears</v>
      </c>
    </row>
    <row r="1749" spans="1:3" ht="15.75" customHeight="1" x14ac:dyDescent="0.2">
      <c r="A1749" s="1" t="s">
        <v>902</v>
      </c>
      <c r="B1749" s="1"/>
      <c r="C1749" s="3" t="str">
        <f ca="1">IFERROR(__xludf.DUMMYFUNCTION("regexreplace(A1749, ""(\s\(.*?\))"",)"),"Gummi Bears")</f>
        <v>Gummi Bears</v>
      </c>
    </row>
    <row r="1750" spans="1:3" ht="15.75" customHeight="1" x14ac:dyDescent="0.2">
      <c r="A1750" s="1" t="s">
        <v>903</v>
      </c>
      <c r="B1750" s="1"/>
      <c r="C1750" s="3" t="str">
        <f ca="1">IFERROR(__xludf.DUMMYFUNCTION("regexreplace(A1750, ""(\s\(.*?\))"",)"),"Gunter")</f>
        <v>Gunter</v>
      </c>
    </row>
    <row r="1751" spans="1:3" ht="15.75" customHeight="1" x14ac:dyDescent="0.2">
      <c r="A1751" s="1" t="s">
        <v>904</v>
      </c>
      <c r="B1751" s="1"/>
      <c r="C1751" s="3" t="str">
        <f ca="1">IFERROR(__xludf.DUMMYFUNCTION("regexreplace(A1751, ""(\s\(.*?\))"",)"),"Gus")</f>
        <v>Gus</v>
      </c>
    </row>
    <row r="1752" spans="1:3" ht="15.75" customHeight="1" x14ac:dyDescent="0.2">
      <c r="A1752" s="1" t="s">
        <v>904</v>
      </c>
      <c r="B1752" s="1"/>
      <c r="C1752" s="3" t="str">
        <f ca="1">IFERROR(__xludf.DUMMYFUNCTION("regexreplace(A1752, ""(\s\(.*?\))"",)"),"Gus")</f>
        <v>Gus</v>
      </c>
    </row>
    <row r="1753" spans="1:3" ht="15.75" customHeight="1" x14ac:dyDescent="0.2">
      <c r="A1753" s="1" t="s">
        <v>905</v>
      </c>
      <c r="B1753" s="1"/>
      <c r="C1753" s="3" t="str">
        <f ca="1">IFERROR(__xludf.DUMMYFUNCTION("regexreplace(A1753, ""(\s\(.*?\))"",)"),"Gus Porter")</f>
        <v>Gus Porter</v>
      </c>
    </row>
    <row r="1754" spans="1:3" ht="15.75" customHeight="1" x14ac:dyDescent="0.2">
      <c r="A1754" s="1" t="s">
        <v>905</v>
      </c>
      <c r="B1754" s="1"/>
      <c r="C1754" s="3" t="str">
        <f ca="1">IFERROR(__xludf.DUMMYFUNCTION("regexreplace(A1754, ""(\s\(.*?\))"",)"),"Gus Porter")</f>
        <v>Gus Porter</v>
      </c>
    </row>
    <row r="1755" spans="1:3" ht="15.75" customHeight="1" x14ac:dyDescent="0.2">
      <c r="A1755" s="1" t="s">
        <v>906</v>
      </c>
      <c r="B1755" s="1"/>
      <c r="C1755" s="3" t="str">
        <f ca="1">IFERROR(__xludf.DUMMYFUNCTION("regexreplace(A1755, ""(\s\(.*?\))"",)"),"Gus Turner")</f>
        <v>Gus Turner</v>
      </c>
    </row>
    <row r="1756" spans="1:3" ht="15.75" customHeight="1" x14ac:dyDescent="0.2">
      <c r="A1756" s="1" t="s">
        <v>906</v>
      </c>
      <c r="B1756" s="1"/>
      <c r="C1756" s="3" t="str">
        <f ca="1">IFERROR(__xludf.DUMMYFUNCTION("regexreplace(A1756, ""(\s\(.*?\))"",)"),"Gus Turner")</f>
        <v>Gus Turner</v>
      </c>
    </row>
    <row r="1757" spans="1:3" ht="15.75" customHeight="1" x14ac:dyDescent="0.2">
      <c r="A1757" s="1" t="s">
        <v>907</v>
      </c>
      <c r="B1757" s="1"/>
      <c r="C1757" s="3" t="str">
        <f ca="1">IFERROR(__xludf.DUMMYFUNCTION("regexreplace(A1757, ""(\s\(.*?\))"",)"),"Gutrot")</f>
        <v>Gutrot</v>
      </c>
    </row>
    <row r="1758" spans="1:3" ht="15.75" customHeight="1" x14ac:dyDescent="0.2">
      <c r="A1758" s="1" t="s">
        <v>907</v>
      </c>
      <c r="B1758" s="1"/>
      <c r="C1758" s="3" t="str">
        <f ca="1">IFERROR(__xludf.DUMMYFUNCTION("regexreplace(A1758, ""(\s\(.*?\))"",)"),"Gutrot")</f>
        <v>Gutrot</v>
      </c>
    </row>
    <row r="1759" spans="1:3" ht="15.75" customHeight="1" x14ac:dyDescent="0.2">
      <c r="A1759" s="1" t="s">
        <v>908</v>
      </c>
      <c r="B1759" s="1"/>
      <c r="C1759" s="3" t="str">
        <f ca="1">IFERROR(__xludf.DUMMYFUNCTION("regexreplace(A1759, ""(\s\(.*?\))"",)"),"Guy Diamond")</f>
        <v>Guy Diamond</v>
      </c>
    </row>
    <row r="1760" spans="1:3" ht="15.75" customHeight="1" x14ac:dyDescent="0.2">
      <c r="A1760" s="1" t="s">
        <v>908</v>
      </c>
      <c r="B1760" s="1"/>
      <c r="C1760" s="3" t="str">
        <f ca="1">IFERROR(__xludf.DUMMYFUNCTION("regexreplace(A1760, ""(\s\(.*?\))"",)"),"Guy Diamond")</f>
        <v>Guy Diamond</v>
      </c>
    </row>
    <row r="1761" spans="1:3" ht="15.75" customHeight="1" x14ac:dyDescent="0.2">
      <c r="A1761" s="1" t="s">
        <v>909</v>
      </c>
      <c r="B1761" s="1"/>
      <c r="C1761" s="3" t="str">
        <f ca="1">IFERROR(__xludf.DUMMYFUNCTION("regexreplace(A1761, ""(\s\(.*?\))"",)"),"Gwen")</f>
        <v>Gwen</v>
      </c>
    </row>
    <row r="1762" spans="1:3" ht="15.75" customHeight="1" x14ac:dyDescent="0.2">
      <c r="A1762" s="1" t="s">
        <v>909</v>
      </c>
      <c r="B1762" s="1"/>
      <c r="C1762" s="3" t="str">
        <f ca="1">IFERROR(__xludf.DUMMYFUNCTION("regexreplace(A1762, ""(\s\(.*?\))"",)"),"Gwen")</f>
        <v>Gwen</v>
      </c>
    </row>
    <row r="1763" spans="1:3" ht="15.75" customHeight="1" x14ac:dyDescent="0.2">
      <c r="A1763" s="1" t="s">
        <v>910</v>
      </c>
      <c r="B1763" s="1"/>
      <c r="C1763" s="3" t="str">
        <f ca="1">IFERROR(__xludf.DUMMYFUNCTION("regexreplace(A1763, ""(\s\(.*?\))"",)"),"Gwen")</f>
        <v>Gwen</v>
      </c>
    </row>
    <row r="1764" spans="1:3" ht="15.75" customHeight="1" x14ac:dyDescent="0.2">
      <c r="A1764" s="1" t="s">
        <v>910</v>
      </c>
      <c r="B1764" s="1"/>
      <c r="C1764" s="3" t="str">
        <f ca="1">IFERROR(__xludf.DUMMYFUNCTION("regexreplace(A1764, ""(\s\(.*?\))"",)"),"Gwen")</f>
        <v>Gwen</v>
      </c>
    </row>
    <row r="1765" spans="1:3" ht="15.75" customHeight="1" x14ac:dyDescent="0.2">
      <c r="A1765" s="1" t="s">
        <v>911</v>
      </c>
      <c r="B1765" s="1"/>
      <c r="C1765" s="3" t="str">
        <f ca="1">IFERROR(__xludf.DUMMYFUNCTION("regexreplace(A1765, ""(\s\(.*?\))"",)"),"Gwen Stacy")</f>
        <v>Gwen Stacy</v>
      </c>
    </row>
    <row r="1766" spans="1:3" ht="15.75" customHeight="1" x14ac:dyDescent="0.2">
      <c r="A1766" s="1" t="s">
        <v>911</v>
      </c>
      <c r="B1766" s="1"/>
      <c r="C1766" s="3" t="str">
        <f ca="1">IFERROR(__xludf.DUMMYFUNCTION("regexreplace(A1766, ""(\s\(.*?\))"",)"),"Gwen Stacy")</f>
        <v>Gwen Stacy</v>
      </c>
    </row>
    <row r="1767" spans="1:3" ht="15.75" customHeight="1" x14ac:dyDescent="0.2">
      <c r="A1767" s="1" t="s">
        <v>912</v>
      </c>
      <c r="B1767" s="1"/>
      <c r="C1767" s="3" t="str">
        <f ca="1">IFERROR(__xludf.DUMMYFUNCTION("regexreplace(A1767, ""(\s\(.*?\))"",)"),"Gwen Stacy")</f>
        <v>Gwen Stacy</v>
      </c>
    </row>
    <row r="1768" spans="1:3" ht="15.75" customHeight="1" x14ac:dyDescent="0.2">
      <c r="A1768" s="1" t="s">
        <v>912</v>
      </c>
      <c r="B1768" s="1"/>
      <c r="C1768" s="3" t="str">
        <f ca="1">IFERROR(__xludf.DUMMYFUNCTION("regexreplace(A1768, ""(\s\(.*?\))"",)"),"Gwen Stacy")</f>
        <v>Gwen Stacy</v>
      </c>
    </row>
    <row r="1769" spans="1:3" ht="15.75" customHeight="1" x14ac:dyDescent="0.2">
      <c r="A1769" s="1" t="s">
        <v>913</v>
      </c>
      <c r="B1769" s="1"/>
      <c r="C1769" s="3" t="str">
        <f ca="1">IFERROR(__xludf.DUMMYFUNCTION("regexreplace(A1769, ""(\s\(.*?\))"",)"),"Gwen Tennyson")</f>
        <v>Gwen Tennyson</v>
      </c>
    </row>
    <row r="1770" spans="1:3" ht="15.75" customHeight="1" x14ac:dyDescent="0.2">
      <c r="A1770" s="1" t="s">
        <v>913</v>
      </c>
      <c r="B1770" s="1"/>
      <c r="C1770" s="3" t="str">
        <f ca="1">IFERROR(__xludf.DUMMYFUNCTION("regexreplace(A1770, ""(\s\(.*?\))"",)"),"Gwen Tennyson")</f>
        <v>Gwen Tennyson</v>
      </c>
    </row>
    <row r="1771" spans="1:3" ht="15.75" customHeight="1" x14ac:dyDescent="0.2">
      <c r="A1771" s="1" t="s">
        <v>914</v>
      </c>
      <c r="B1771" s="1"/>
      <c r="C1771" s="3" t="str">
        <f ca="1">IFERROR(__xludf.DUMMYFUNCTION("regexreplace(A1771, ""(\s\(.*?\))"",)"),"H.J. Hollis")</f>
        <v>H.J. Hollis</v>
      </c>
    </row>
    <row r="1772" spans="1:3" ht="15.75" customHeight="1" x14ac:dyDescent="0.2">
      <c r="A1772" s="1" t="s">
        <v>914</v>
      </c>
      <c r="B1772" s="1"/>
      <c r="C1772" s="3" t="str">
        <f ca="1">IFERROR(__xludf.DUMMYFUNCTION("regexreplace(A1772, ""(\s\(.*?\))"",)"),"H.J. Hollis")</f>
        <v>H.J. Hollis</v>
      </c>
    </row>
    <row r="1773" spans="1:3" ht="15.75" customHeight="1" x14ac:dyDescent="0.2">
      <c r="A1773" s="1" t="s">
        <v>915</v>
      </c>
      <c r="B1773" s="1"/>
      <c r="C1773" s="3" t="str">
        <f ca="1">IFERROR(__xludf.DUMMYFUNCTION("regexreplace(A1773, ""(\s\(.*?\))"",)"),"Hades")</f>
        <v>Hades</v>
      </c>
    </row>
    <row r="1774" spans="1:3" ht="15.75" customHeight="1" x14ac:dyDescent="0.2">
      <c r="A1774" s="1" t="s">
        <v>915</v>
      </c>
      <c r="B1774" s="1"/>
      <c r="C1774" s="3" t="str">
        <f ca="1">IFERROR(__xludf.DUMMYFUNCTION("regexreplace(A1774, ""(\s\(.*?\))"",)"),"Hades")</f>
        <v>Hades</v>
      </c>
    </row>
    <row r="1775" spans="1:3" ht="15.75" customHeight="1" x14ac:dyDescent="0.2">
      <c r="A1775" s="1" t="s">
        <v>916</v>
      </c>
      <c r="B1775" s="1"/>
      <c r="C1775" s="3" t="str">
        <f ca="1">IFERROR(__xludf.DUMMYFUNCTION("regexreplace(A1775, ""(\s\(.*?\))"",)"),"Hal")</f>
        <v>Hal</v>
      </c>
    </row>
    <row r="1776" spans="1:3" ht="15.75" customHeight="1" x14ac:dyDescent="0.2">
      <c r="A1776" s="1" t="s">
        <v>916</v>
      </c>
      <c r="B1776" s="1"/>
      <c r="C1776" s="3" t="str">
        <f ca="1">IFERROR(__xludf.DUMMYFUNCTION("regexreplace(A1776, ""(\s\(.*?\))"",)"),"Hal")</f>
        <v>Hal</v>
      </c>
    </row>
    <row r="1777" spans="1:3" ht="15.75" customHeight="1" x14ac:dyDescent="0.2">
      <c r="A1777" s="1" t="s">
        <v>917</v>
      </c>
      <c r="B1777" s="1"/>
      <c r="C1777" s="3" t="str">
        <f ca="1">IFERROR(__xludf.DUMMYFUNCTION("regexreplace(A1777, ""(\s\(.*?\))"",)"),"Ham")</f>
        <v>Ham</v>
      </c>
    </row>
    <row r="1778" spans="1:3" ht="15.75" customHeight="1" x14ac:dyDescent="0.2">
      <c r="A1778" s="1" t="s">
        <v>917</v>
      </c>
      <c r="B1778" s="1"/>
      <c r="C1778" s="3" t="str">
        <f ca="1">IFERROR(__xludf.DUMMYFUNCTION("regexreplace(A1778, ""(\s\(.*?\))"",)"),"Ham")</f>
        <v>Ham</v>
      </c>
    </row>
    <row r="1779" spans="1:3" ht="15.75" customHeight="1" x14ac:dyDescent="0.2">
      <c r="A1779" s="1" t="s">
        <v>918</v>
      </c>
      <c r="B1779" s="1"/>
      <c r="C1779" s="3" t="str">
        <f ca="1">IFERROR(__xludf.DUMMYFUNCTION("regexreplace(A1779, ""(\s\(.*?\))"",)"),"Hamburger")</f>
        <v>Hamburger</v>
      </c>
    </row>
    <row r="1780" spans="1:3" ht="15.75" customHeight="1" x14ac:dyDescent="0.2">
      <c r="A1780" s="1" t="s">
        <v>918</v>
      </c>
      <c r="B1780" s="1"/>
      <c r="C1780" s="3" t="str">
        <f ca="1">IFERROR(__xludf.DUMMYFUNCTION("regexreplace(A1780, ""(\s\(.*?\))"",)"),"Hamburger")</f>
        <v>Hamburger</v>
      </c>
    </row>
    <row r="1781" spans="1:3" ht="15.75" customHeight="1" x14ac:dyDescent="0.2">
      <c r="A1781" s="1" t="s">
        <v>919</v>
      </c>
      <c r="B1781" s="1"/>
      <c r="C1781" s="3" t="str">
        <f ca="1">IFERROR(__xludf.DUMMYFUNCTION("regexreplace(A1781, ""(\s\(.*?\))"",)"),"Hamm")</f>
        <v>Hamm</v>
      </c>
    </row>
    <row r="1782" spans="1:3" ht="15.75" customHeight="1" x14ac:dyDescent="0.2">
      <c r="A1782" s="1" t="s">
        <v>919</v>
      </c>
      <c r="B1782" s="1"/>
      <c r="C1782" s="3" t="str">
        <f ca="1">IFERROR(__xludf.DUMMYFUNCTION("regexreplace(A1782, ""(\s\(.*?\))"",)"),"Hamm")</f>
        <v>Hamm</v>
      </c>
    </row>
    <row r="1783" spans="1:3" ht="15.75" customHeight="1" x14ac:dyDescent="0.2">
      <c r="A1783" s="1" t="s">
        <v>920</v>
      </c>
      <c r="B1783" s="1"/>
      <c r="C1783" s="3" t="str">
        <f ca="1">IFERROR(__xludf.DUMMYFUNCTION("regexreplace(A1783, ""(\s\(.*?\))"",)"),"Hammoud")</f>
        <v>Hammoud</v>
      </c>
    </row>
    <row r="1784" spans="1:3" ht="15.75" customHeight="1" x14ac:dyDescent="0.2">
      <c r="A1784" s="1" t="s">
        <v>920</v>
      </c>
      <c r="B1784" s="1"/>
      <c r="C1784" s="3" t="str">
        <f ca="1">IFERROR(__xludf.DUMMYFUNCTION("regexreplace(A1784, ""(\s\(.*?\))"",)"),"Hammoud")</f>
        <v>Hammoud</v>
      </c>
    </row>
    <row r="1785" spans="1:3" ht="15.75" customHeight="1" x14ac:dyDescent="0.2">
      <c r="A1785" s="1" t="s">
        <v>921</v>
      </c>
      <c r="B1785" s="1"/>
      <c r="C1785" s="3" t="str">
        <f ca="1">IFERROR(__xludf.DUMMYFUNCTION("regexreplace(A1785, ""(\s\(.*?\))"",)"),"Hamster")</f>
        <v>Hamster</v>
      </c>
    </row>
    <row r="1786" spans="1:3" ht="15.75" customHeight="1" x14ac:dyDescent="0.2">
      <c r="A1786" s="1" t="s">
        <v>921</v>
      </c>
      <c r="B1786" s="1"/>
      <c r="C1786" s="3" t="str">
        <f ca="1">IFERROR(__xludf.DUMMYFUNCTION("regexreplace(A1786, ""(\s\(.*?\))"",)"),"Hamster")</f>
        <v>Hamster</v>
      </c>
    </row>
    <row r="1787" spans="1:3" ht="15.75" customHeight="1" x14ac:dyDescent="0.2">
      <c r="A1787" s="1" t="s">
        <v>922</v>
      </c>
      <c r="B1787" s="1"/>
      <c r="C1787" s="3" t="str">
        <f ca="1">IFERROR(__xludf.DUMMYFUNCTION("regexreplace(A1787, ""(\s\(.*?\))"",)"),"Han Solo")</f>
        <v>Han Solo</v>
      </c>
    </row>
    <row r="1788" spans="1:3" ht="15.75" customHeight="1" x14ac:dyDescent="0.2">
      <c r="A1788" s="1" t="s">
        <v>922</v>
      </c>
      <c r="B1788" s="1"/>
      <c r="C1788" s="3" t="str">
        <f ca="1">IFERROR(__xludf.DUMMYFUNCTION("regexreplace(A1788, ""(\s\(.*?\))"",)"),"Han Solo")</f>
        <v>Han Solo</v>
      </c>
    </row>
    <row r="1789" spans="1:3" ht="15.75" customHeight="1" x14ac:dyDescent="0.2">
      <c r="A1789" s="1" t="s">
        <v>923</v>
      </c>
      <c r="B1789" s="1"/>
      <c r="C1789" s="3" t="str">
        <f ca="1">IFERROR(__xludf.DUMMYFUNCTION("regexreplace(A1789, ""(\s\(.*?\))"",)"),"Handlebar Harry")</f>
        <v>Handlebar Harry</v>
      </c>
    </row>
    <row r="1790" spans="1:3" ht="15.75" customHeight="1" x14ac:dyDescent="0.2">
      <c r="A1790" s="1" t="s">
        <v>924</v>
      </c>
      <c r="B1790" s="1"/>
      <c r="C1790" s="3" t="str">
        <f ca="1">IFERROR(__xludf.DUMMYFUNCTION("regexreplace(A1790, ""(\s\(.*?\))"",)"),"Handy")</f>
        <v>Handy</v>
      </c>
    </row>
    <row r="1791" spans="1:3" ht="15.75" customHeight="1" x14ac:dyDescent="0.2">
      <c r="A1791" s="1" t="s">
        <v>924</v>
      </c>
      <c r="B1791" s="1"/>
      <c r="C1791" s="3" t="str">
        <f ca="1">IFERROR(__xludf.DUMMYFUNCTION("regexreplace(A1791, ""(\s\(.*?\))"",)"),"Handy")</f>
        <v>Handy</v>
      </c>
    </row>
    <row r="1792" spans="1:3" ht="15.75" customHeight="1" x14ac:dyDescent="0.2">
      <c r="A1792" s="1" t="s">
        <v>925</v>
      </c>
      <c r="B1792" s="1"/>
      <c r="C1792" s="3" t="str">
        <f ca="1">IFERROR(__xludf.DUMMYFUNCTION("regexreplace(A1792, ""(\s\(.*?\))"",)"),"Hansel")</f>
        <v>Hansel</v>
      </c>
    </row>
    <row r="1793" spans="1:3" ht="15.75" customHeight="1" x14ac:dyDescent="0.2">
      <c r="A1793" s="1" t="s">
        <v>925</v>
      </c>
      <c r="B1793" s="1"/>
      <c r="C1793" s="3" t="str">
        <f ca="1">IFERROR(__xludf.DUMMYFUNCTION("regexreplace(A1793, ""(\s\(.*?\))"",)"),"Hansel")</f>
        <v>Hansel</v>
      </c>
    </row>
    <row r="1794" spans="1:3" ht="15.75" customHeight="1" x14ac:dyDescent="0.2">
      <c r="A1794" s="1" t="s">
        <v>926</v>
      </c>
      <c r="B1794" s="1"/>
      <c r="C1794" s="3" t="str">
        <f ca="1">IFERROR(__xludf.DUMMYFUNCTION("regexreplace(A1794, ""(\s\(.*?\))"",)"),"Hardcase")</f>
        <v>Hardcase</v>
      </c>
    </row>
    <row r="1795" spans="1:3" ht="15.75" customHeight="1" x14ac:dyDescent="0.2">
      <c r="A1795" s="1" t="s">
        <v>926</v>
      </c>
      <c r="B1795" s="1"/>
      <c r="C1795" s="3" t="str">
        <f ca="1">IFERROR(__xludf.DUMMYFUNCTION("regexreplace(A1795, ""(\s\(.*?\))"",)"),"Hardcase")</f>
        <v>Hardcase</v>
      </c>
    </row>
    <row r="1796" spans="1:3" ht="15.75" customHeight="1" x14ac:dyDescent="0.2">
      <c r="A1796" s="1" t="s">
        <v>927</v>
      </c>
      <c r="B1796" s="1"/>
      <c r="C1796" s="3" t="str">
        <f ca="1">IFERROR(__xludf.DUMMYFUNCTION("regexreplace(A1796, ""(\s\(.*?\))"",)"),"Hardcase")</f>
        <v>Hardcase</v>
      </c>
    </row>
    <row r="1797" spans="1:3" ht="15.75" customHeight="1" x14ac:dyDescent="0.2">
      <c r="A1797" s="1" t="s">
        <v>927</v>
      </c>
      <c r="B1797" s="1"/>
      <c r="C1797" s="3" t="str">
        <f ca="1">IFERROR(__xludf.DUMMYFUNCTION("regexreplace(A1797, ""(\s\(.*?\))"",)"),"Hardcase")</f>
        <v>Hardcase</v>
      </c>
    </row>
    <row r="1798" spans="1:3" ht="15.75" customHeight="1" x14ac:dyDescent="0.2">
      <c r="A1798" s="1" t="s">
        <v>928</v>
      </c>
      <c r="B1798" s="1"/>
      <c r="C1798" s="3" t="str">
        <f ca="1">IFERROR(__xludf.DUMMYFUNCTION("regexreplace(A1798, ""(\s\(.*?\))"",)"),"Hare")</f>
        <v>Hare</v>
      </c>
    </row>
    <row r="1799" spans="1:3" ht="15.75" customHeight="1" x14ac:dyDescent="0.2">
      <c r="A1799" s="1" t="s">
        <v>928</v>
      </c>
      <c r="B1799" s="1"/>
      <c r="C1799" s="3" t="str">
        <f ca="1">IFERROR(__xludf.DUMMYFUNCTION("regexreplace(A1799, ""(\s\(.*?\))"",)"),"Hare")</f>
        <v>Hare</v>
      </c>
    </row>
    <row r="1800" spans="1:3" ht="15.75" customHeight="1" x14ac:dyDescent="0.2">
      <c r="A1800" s="1" t="s">
        <v>929</v>
      </c>
      <c r="B1800" s="1"/>
      <c r="C1800" s="3" t="str">
        <f ca="1">IFERROR(__xludf.DUMMYFUNCTION("regexreplace(A1800, ""(\s\(.*?\))"",)"),"Harley Quinn")</f>
        <v>Harley Quinn</v>
      </c>
    </row>
    <row r="1801" spans="1:3" ht="15.75" customHeight="1" x14ac:dyDescent="0.2">
      <c r="A1801" s="1" t="s">
        <v>929</v>
      </c>
      <c r="B1801" s="1"/>
      <c r="C1801" s="3" t="str">
        <f ca="1">IFERROR(__xludf.DUMMYFUNCTION("regexreplace(A1801, ""(\s\(.*?\))"",)"),"Harley Quinn")</f>
        <v>Harley Quinn</v>
      </c>
    </row>
    <row r="1802" spans="1:3" ht="15.75" customHeight="1" x14ac:dyDescent="0.2">
      <c r="A1802" s="1" t="s">
        <v>930</v>
      </c>
      <c r="B1802" s="1"/>
      <c r="C1802" s="3" t="str">
        <f ca="1">IFERROR(__xludf.DUMMYFUNCTION("regexreplace(A1802, ""(\s\(.*?\))"",)"),"Harmony")</f>
        <v>Harmony</v>
      </c>
    </row>
    <row r="1803" spans="1:3" ht="15.75" customHeight="1" x14ac:dyDescent="0.2">
      <c r="A1803" s="1" t="s">
        <v>931</v>
      </c>
      <c r="B1803" s="1"/>
      <c r="C1803" s="3" t="str">
        <f ca="1">IFERROR(__xludf.DUMMYFUNCTION("regexreplace(A1803, ""(\s\(.*?\))"",)"),"Harmony")</f>
        <v>Harmony</v>
      </c>
    </row>
    <row r="1804" spans="1:3" ht="15.75" customHeight="1" x14ac:dyDescent="0.2">
      <c r="A1804" s="1" t="s">
        <v>931</v>
      </c>
      <c r="B1804" s="1"/>
      <c r="C1804" s="3" t="str">
        <f ca="1">IFERROR(__xludf.DUMMYFUNCTION("regexreplace(A1804, ""(\s\(.*?\))"",)"),"Harmony")</f>
        <v>Harmony</v>
      </c>
    </row>
    <row r="1805" spans="1:3" ht="15.75" customHeight="1" x14ac:dyDescent="0.2">
      <c r="A1805" s="1" t="s">
        <v>932</v>
      </c>
      <c r="B1805" s="1"/>
      <c r="C1805" s="3" t="str">
        <f ca="1">IFERROR(__xludf.DUMMYFUNCTION("regexreplace(A1805, ""(\s\(.*?\))"",)"),"Harold")</f>
        <v>Harold</v>
      </c>
    </row>
    <row r="1806" spans="1:3" ht="15.75" customHeight="1" x14ac:dyDescent="0.2">
      <c r="A1806" s="1" t="s">
        <v>933</v>
      </c>
      <c r="B1806" s="1"/>
      <c r="C1806" s="3" t="str">
        <f ca="1">IFERROR(__xludf.DUMMYFUNCTION("regexreplace(A1806, ""(\s\(.*?\))"",)"),"Harold")</f>
        <v>Harold</v>
      </c>
    </row>
    <row r="1807" spans="1:3" ht="15.75" customHeight="1" x14ac:dyDescent="0.2">
      <c r="A1807" s="1" t="s">
        <v>933</v>
      </c>
      <c r="B1807" s="1"/>
      <c r="C1807" s="3" t="str">
        <f ca="1">IFERROR(__xludf.DUMMYFUNCTION("regexreplace(A1807, ""(\s\(.*?\))"",)"),"Harold")</f>
        <v>Harold</v>
      </c>
    </row>
    <row r="1808" spans="1:3" ht="15.75" customHeight="1" x14ac:dyDescent="0.2">
      <c r="A1808" s="1" t="s">
        <v>934</v>
      </c>
      <c r="B1808" s="1"/>
      <c r="C1808" s="3" t="str">
        <f ca="1">IFERROR(__xludf.DUMMYFUNCTION("regexreplace(A1808, ""(\s\(.*?\))"",)"),"Harold")</f>
        <v>Harold</v>
      </c>
    </row>
    <row r="1809" spans="1:3" ht="15.75" customHeight="1" x14ac:dyDescent="0.2">
      <c r="A1809" s="1" t="s">
        <v>934</v>
      </c>
      <c r="B1809" s="1"/>
      <c r="C1809" s="3" t="str">
        <f ca="1">IFERROR(__xludf.DUMMYFUNCTION("regexreplace(A1809, ""(\s\(.*?\))"",)"),"Harold")</f>
        <v>Harold</v>
      </c>
    </row>
    <row r="1810" spans="1:3" ht="15.75" customHeight="1" x14ac:dyDescent="0.2">
      <c r="A1810" s="1" t="s">
        <v>935</v>
      </c>
      <c r="B1810" s="1"/>
      <c r="C1810" s="3" t="str">
        <f ca="1">IFERROR(__xludf.DUMMYFUNCTION("regexreplace(A1810, ""(\s\(.*?\))"",)"),"Harold")</f>
        <v>Harold</v>
      </c>
    </row>
    <row r="1811" spans="1:3" ht="15.75" customHeight="1" x14ac:dyDescent="0.2">
      <c r="A1811" s="1" t="s">
        <v>935</v>
      </c>
      <c r="B1811" s="1"/>
      <c r="C1811" s="3" t="str">
        <f ca="1">IFERROR(__xludf.DUMMYFUNCTION("regexreplace(A1811, ""(\s\(.*?\))"",)"),"Harold")</f>
        <v>Harold</v>
      </c>
    </row>
    <row r="1812" spans="1:3" ht="15.75" customHeight="1" x14ac:dyDescent="0.2">
      <c r="A1812" s="1" t="s">
        <v>936</v>
      </c>
      <c r="B1812" s="1"/>
      <c r="C1812" s="3" t="str">
        <f ca="1">IFERROR(__xludf.DUMMYFUNCTION("regexreplace(A1812, ""(\s\(.*?\))"",)"),"Harold Smiley")</f>
        <v>Harold Smiley</v>
      </c>
    </row>
    <row r="1813" spans="1:3" ht="15.75" customHeight="1" x14ac:dyDescent="0.2">
      <c r="A1813" s="1" t="s">
        <v>936</v>
      </c>
      <c r="B1813" s="1"/>
      <c r="C1813" s="3" t="str">
        <f ca="1">IFERROR(__xludf.DUMMYFUNCTION("regexreplace(A1813, ""(\s\(.*?\))"",)"),"Harold Smiley")</f>
        <v>Harold Smiley</v>
      </c>
    </row>
    <row r="1814" spans="1:3" ht="15.75" customHeight="1" x14ac:dyDescent="0.2">
      <c r="A1814" s="1" t="s">
        <v>937</v>
      </c>
      <c r="B1814" s="1"/>
      <c r="C1814" s="3" t="str">
        <f ca="1">IFERROR(__xludf.DUMMYFUNCTION("regexreplace(A1814, ""(\s\(.*?\))"",)"),"Harold SquarePants")</f>
        <v>Harold SquarePants</v>
      </c>
    </row>
    <row r="1815" spans="1:3" ht="15.75" customHeight="1" x14ac:dyDescent="0.2">
      <c r="A1815" s="1" t="s">
        <v>937</v>
      </c>
      <c r="B1815" s="1"/>
      <c r="C1815" s="3" t="str">
        <f ca="1">IFERROR(__xludf.DUMMYFUNCTION("regexreplace(A1815, ""(\s\(.*?\))"",)"),"Harold SquarePants")</f>
        <v>Harold SquarePants</v>
      </c>
    </row>
    <row r="1816" spans="1:3" ht="15.75" customHeight="1" x14ac:dyDescent="0.2">
      <c r="A1816" s="1" t="s">
        <v>938</v>
      </c>
      <c r="B1816" s="1"/>
      <c r="C1816" s="3" t="str">
        <f ca="1">IFERROR(__xludf.DUMMYFUNCTION("regexreplace(A1816, ""(\s\(.*?\))"",)"),"Harold the Helicopter")</f>
        <v>Harold the Helicopter</v>
      </c>
    </row>
    <row r="1817" spans="1:3" ht="15.75" customHeight="1" x14ac:dyDescent="0.2">
      <c r="A1817" s="1" t="s">
        <v>938</v>
      </c>
      <c r="B1817" s="1"/>
      <c r="C1817" s="3" t="str">
        <f ca="1">IFERROR(__xludf.DUMMYFUNCTION("regexreplace(A1817, ""(\s\(.*?\))"",)"),"Harold the Helicopter")</f>
        <v>Harold the Helicopter</v>
      </c>
    </row>
    <row r="1818" spans="1:3" ht="15.75" customHeight="1" x14ac:dyDescent="0.2">
      <c r="A1818" s="1" t="s">
        <v>939</v>
      </c>
      <c r="B1818" s="1"/>
      <c r="C1818" s="3" t="str">
        <f ca="1">IFERROR(__xludf.DUMMYFUNCTION("regexreplace(A1818, ""(\s\(.*?\))"",)"),"Harry")</f>
        <v>Harry</v>
      </c>
    </row>
    <row r="1819" spans="1:3" ht="15.75" customHeight="1" x14ac:dyDescent="0.2">
      <c r="A1819" s="1" t="s">
        <v>939</v>
      </c>
      <c r="B1819" s="1"/>
      <c r="C1819" s="3" t="str">
        <f ca="1">IFERROR(__xludf.DUMMYFUNCTION("regexreplace(A1819, ""(\s\(.*?\))"",)"),"Harry")</f>
        <v>Harry</v>
      </c>
    </row>
    <row r="1820" spans="1:3" ht="15.75" customHeight="1" x14ac:dyDescent="0.2">
      <c r="A1820" s="1" t="s">
        <v>940</v>
      </c>
      <c r="B1820" s="1"/>
      <c r="C1820" s="3" t="str">
        <f ca="1">IFERROR(__xludf.DUMMYFUNCTION("regexreplace(A1820, ""(\s\(.*?\))"",)"),"Harry")</f>
        <v>Harry</v>
      </c>
    </row>
    <row r="1821" spans="1:3" ht="15.75" customHeight="1" x14ac:dyDescent="0.2">
      <c r="A1821" s="1" t="s">
        <v>940</v>
      </c>
      <c r="B1821" s="1"/>
      <c r="C1821" s="3" t="str">
        <f ca="1">IFERROR(__xludf.DUMMYFUNCTION("regexreplace(A1821, ""(\s\(.*?\))"",)"),"Harry")</f>
        <v>Harry</v>
      </c>
    </row>
    <row r="1822" spans="1:3" ht="15.75" customHeight="1" x14ac:dyDescent="0.2">
      <c r="A1822" s="1" t="s">
        <v>941</v>
      </c>
      <c r="B1822" s="1"/>
      <c r="C1822" s="3" t="str">
        <f ca="1">IFERROR(__xludf.DUMMYFUNCTION("regexreplace(A1822, ""(\s\(.*?\))"",)"),"Hat Kid")</f>
        <v>Hat Kid</v>
      </c>
    </row>
    <row r="1823" spans="1:3" ht="15.75" customHeight="1" x14ac:dyDescent="0.2">
      <c r="A1823" s="1" t="s">
        <v>941</v>
      </c>
      <c r="B1823" s="1"/>
      <c r="C1823" s="3" t="str">
        <f ca="1">IFERROR(__xludf.DUMMYFUNCTION("regexreplace(A1823, ""(\s\(.*?\))"",)"),"Hat Kid")</f>
        <v>Hat Kid</v>
      </c>
    </row>
    <row r="1824" spans="1:3" ht="15.75" customHeight="1" x14ac:dyDescent="0.2">
      <c r="A1824" s="1" t="s">
        <v>942</v>
      </c>
      <c r="B1824" s="1"/>
      <c r="C1824" s="3" t="str">
        <f ca="1">IFERROR(__xludf.DUMMYFUNCTION("regexreplace(A1824, ""(\s\(.*?\))"",)"),"Hawk")</f>
        <v>Hawk</v>
      </c>
    </row>
    <row r="1825" spans="1:3" ht="15.75" customHeight="1" x14ac:dyDescent="0.2">
      <c r="A1825" s="1" t="s">
        <v>942</v>
      </c>
      <c r="B1825" s="1"/>
      <c r="C1825" s="3" t="str">
        <f ca="1">IFERROR(__xludf.DUMMYFUNCTION("regexreplace(A1825, ""(\s\(.*?\))"",)"),"Hawk")</f>
        <v>Hawk</v>
      </c>
    </row>
    <row r="1826" spans="1:3" ht="15.75" customHeight="1" x14ac:dyDescent="0.2">
      <c r="A1826" s="1" t="s">
        <v>943</v>
      </c>
      <c r="B1826" s="1"/>
      <c r="C1826" s="3" t="str">
        <f ca="1">IFERROR(__xludf.DUMMYFUNCTION("regexreplace(A1826, ""(\s\(.*?\))"",)"),"Hawkeye")</f>
        <v>Hawkeye</v>
      </c>
    </row>
    <row r="1827" spans="1:3" ht="15.75" customHeight="1" x14ac:dyDescent="0.2">
      <c r="A1827" s="1" t="s">
        <v>943</v>
      </c>
      <c r="B1827" s="1"/>
      <c r="C1827" s="3" t="str">
        <f ca="1">IFERROR(__xludf.DUMMYFUNCTION("regexreplace(A1827, ""(\s\(.*?\))"",)"),"Hawkeye")</f>
        <v>Hawkeye</v>
      </c>
    </row>
    <row r="1828" spans="1:3" ht="15.75" customHeight="1" x14ac:dyDescent="0.2">
      <c r="A1828" s="1" t="s">
        <v>944</v>
      </c>
      <c r="B1828" s="1"/>
      <c r="C1828" s="3" t="str">
        <f ca="1">IFERROR(__xludf.DUMMYFUNCTION("regexreplace(A1828, ""(\s\(.*?\))"",)"),"Hawkodile")</f>
        <v>Hawkodile</v>
      </c>
    </row>
    <row r="1829" spans="1:3" ht="15.75" customHeight="1" x14ac:dyDescent="0.2">
      <c r="A1829" s="1" t="s">
        <v>944</v>
      </c>
      <c r="B1829" s="1"/>
      <c r="C1829" s="3" t="str">
        <f ca="1">IFERROR(__xludf.DUMMYFUNCTION("regexreplace(A1829, ""(\s\(.*?\))"",)"),"Hawkodile")</f>
        <v>Hawkodile</v>
      </c>
    </row>
    <row r="1830" spans="1:3" ht="15.75" customHeight="1" x14ac:dyDescent="0.2">
      <c r="A1830" s="1" t="s">
        <v>945</v>
      </c>
      <c r="B1830" s="1"/>
      <c r="C1830" s="3" t="str">
        <f ca="1">IFERROR(__xludf.DUMMYFUNCTION("regexreplace(A1830, ""(\s\(.*?\))"",)"),"Hayley Fischer")</f>
        <v>Hayley Fischer</v>
      </c>
    </row>
    <row r="1831" spans="1:3" ht="15.75" customHeight="1" x14ac:dyDescent="0.2">
      <c r="A1831" s="1" t="s">
        <v>945</v>
      </c>
      <c r="B1831" s="1"/>
      <c r="C1831" s="3" t="str">
        <f ca="1">IFERROR(__xludf.DUMMYFUNCTION("regexreplace(A1831, ""(\s\(.*?\))"",)"),"Hayley Fischer")</f>
        <v>Hayley Fischer</v>
      </c>
    </row>
    <row r="1832" spans="1:3" ht="15.75" customHeight="1" x14ac:dyDescent="0.2">
      <c r="A1832" s="1" t="s">
        <v>946</v>
      </c>
      <c r="B1832" s="1"/>
      <c r="C1832" s="3" t="str">
        <f ca="1">IFERROR(__xludf.DUMMYFUNCTION("regexreplace(A1832, ""(\s\(.*?\))"",)"),"Hazmat Response Unit")</f>
        <v>Hazmat Response Unit</v>
      </c>
    </row>
    <row r="1833" spans="1:3" ht="15.75" customHeight="1" x14ac:dyDescent="0.2">
      <c r="A1833" s="1" t="s">
        <v>946</v>
      </c>
      <c r="B1833" s="1"/>
      <c r="C1833" s="3" t="str">
        <f ca="1">IFERROR(__xludf.DUMMYFUNCTION("regexreplace(A1833, ""(\s\(.*?\))"",)"),"Hazmat Response Unit")</f>
        <v>Hazmat Response Unit</v>
      </c>
    </row>
    <row r="1834" spans="1:3" ht="15.75" customHeight="1" x14ac:dyDescent="0.2">
      <c r="A1834" s="1" t="s">
        <v>947</v>
      </c>
      <c r="B1834" s="1"/>
      <c r="C1834" s="3" t="str">
        <f ca="1">IFERROR(__xludf.DUMMYFUNCTION("regexreplace(A1834, ""(\s\(.*?\))"",)"),"Hazmat the Lab Rat")</f>
        <v>Hazmat the Lab Rat</v>
      </c>
    </row>
    <row r="1835" spans="1:3" ht="15.75" customHeight="1" x14ac:dyDescent="0.2">
      <c r="A1835" s="1" t="s">
        <v>947</v>
      </c>
      <c r="B1835" s="1"/>
      <c r="C1835" s="3" t="str">
        <f ca="1">IFERROR(__xludf.DUMMYFUNCTION("regexreplace(A1835, ""(\s\(.*?\))"",)"),"Hazmat the Lab Rat")</f>
        <v>Hazmat the Lab Rat</v>
      </c>
    </row>
    <row r="1836" spans="1:3" ht="15.75" customHeight="1" x14ac:dyDescent="0.2">
      <c r="A1836" s="1" t="s">
        <v>948</v>
      </c>
      <c r="B1836" s="1"/>
      <c r="C1836" s="3" t="str">
        <f ca="1">IFERROR(__xludf.DUMMYFUNCTION("regexreplace(A1836, ""(\s\(.*?\))"",)"),"He-Man")</f>
        <v>He-Man</v>
      </c>
    </row>
    <row r="1837" spans="1:3" ht="15.75" customHeight="1" x14ac:dyDescent="0.2">
      <c r="A1837" s="1" t="s">
        <v>948</v>
      </c>
      <c r="B1837" s="1"/>
      <c r="C1837" s="3" t="str">
        <f ca="1">IFERROR(__xludf.DUMMYFUNCTION("regexreplace(A1837, ""(\s\(.*?\))"",)"),"He-Man")</f>
        <v>He-Man</v>
      </c>
    </row>
    <row r="1838" spans="1:3" ht="15.75" customHeight="1" x14ac:dyDescent="0.2">
      <c r="A1838" s="1" t="s">
        <v>949</v>
      </c>
      <c r="B1838" s="1"/>
      <c r="C1838" s="3" t="str">
        <f ca="1">IFERROR(__xludf.DUMMYFUNCTION("regexreplace(A1838, ""(\s\(.*?\))"",)"),"Heap O'Calorie")</f>
        <v>Heap O'Calorie</v>
      </c>
    </row>
    <row r="1839" spans="1:3" ht="15.75" customHeight="1" x14ac:dyDescent="0.2">
      <c r="A1839" s="1" t="s">
        <v>949</v>
      </c>
      <c r="B1839" s="1"/>
      <c r="C1839" s="3" t="str">
        <f ca="1">IFERROR(__xludf.DUMMYFUNCTION("regexreplace(A1839, ""(\s\(.*?\))"",)"),"Heap O'Calorie")</f>
        <v>Heap O'Calorie</v>
      </c>
    </row>
    <row r="1840" spans="1:3" ht="15.75" customHeight="1" x14ac:dyDescent="0.2">
      <c r="A1840" s="1" t="s">
        <v>950</v>
      </c>
      <c r="B1840" s="1"/>
      <c r="C1840" s="3" t="str">
        <f ca="1">IFERROR(__xludf.DUMMYFUNCTION("regexreplace(A1840, ""(\s\(.*?\))"",)"),"Heatblast")</f>
        <v>Heatblast</v>
      </c>
    </row>
    <row r="1841" spans="1:3" ht="15.75" customHeight="1" x14ac:dyDescent="0.2">
      <c r="A1841" s="1" t="s">
        <v>950</v>
      </c>
      <c r="B1841" s="1"/>
      <c r="C1841" s="3" t="str">
        <f ca="1">IFERROR(__xludf.DUMMYFUNCTION("regexreplace(A1841, ""(\s\(.*?\))"",)"),"Heatblast")</f>
        <v>Heatblast</v>
      </c>
    </row>
    <row r="1842" spans="1:3" ht="15.75" customHeight="1" x14ac:dyDescent="0.2">
      <c r="A1842" s="1" t="s">
        <v>951</v>
      </c>
      <c r="B1842" s="1"/>
      <c r="C1842" s="3" t="str">
        <f ca="1">IFERROR(__xludf.DUMMYFUNCTION("regexreplace(A1842, ""(\s\(.*?\))"",)"),"Heather")</f>
        <v>Heather</v>
      </c>
    </row>
    <row r="1843" spans="1:3" ht="15.75" customHeight="1" x14ac:dyDescent="0.2">
      <c r="A1843" s="1" t="s">
        <v>951</v>
      </c>
      <c r="B1843" s="1"/>
      <c r="C1843" s="3" t="str">
        <f ca="1">IFERROR(__xludf.DUMMYFUNCTION("regexreplace(A1843, ""(\s\(.*?\))"",)"),"Heather")</f>
        <v>Heather</v>
      </c>
    </row>
    <row r="1844" spans="1:3" ht="15.75" customHeight="1" x14ac:dyDescent="0.2">
      <c r="A1844" s="1" t="s">
        <v>952</v>
      </c>
      <c r="B1844" s="1"/>
      <c r="C1844" s="3" t="str">
        <f ca="1">IFERROR(__xludf.DUMMYFUNCTION("regexreplace(A1844, ""(\s\(.*?\))"",)"),"Hector Con Carne")</f>
        <v>Hector Con Carne</v>
      </c>
    </row>
    <row r="1845" spans="1:3" ht="15.75" customHeight="1" x14ac:dyDescent="0.2">
      <c r="A1845" s="1" t="s">
        <v>952</v>
      </c>
      <c r="B1845" s="1"/>
      <c r="C1845" s="3" t="str">
        <f ca="1">IFERROR(__xludf.DUMMYFUNCTION("regexreplace(A1845, ""(\s\(.*?\))"",)"),"Hector Con Carne")</f>
        <v>Hector Con Carne</v>
      </c>
    </row>
    <row r="1846" spans="1:3" ht="15.75" customHeight="1" x14ac:dyDescent="0.2">
      <c r="A1846" s="1" t="s">
        <v>953</v>
      </c>
      <c r="B1846" s="1"/>
      <c r="C1846" s="3" t="str">
        <f ca="1">IFERROR(__xludf.DUMMYFUNCTION("regexreplace(A1846, ""(\s\(.*?\))"",)"),"Heffer Wolfe")</f>
        <v>Heffer Wolfe</v>
      </c>
    </row>
    <row r="1847" spans="1:3" ht="15.75" customHeight="1" x14ac:dyDescent="0.2">
      <c r="A1847" s="1" t="s">
        <v>953</v>
      </c>
      <c r="B1847" s="1"/>
      <c r="C1847" s="3" t="str">
        <f ca="1">IFERROR(__xludf.DUMMYFUNCTION("regexreplace(A1847, ""(\s\(.*?\))"",)"),"Heffer Wolfe")</f>
        <v>Heffer Wolfe</v>
      </c>
    </row>
    <row r="1848" spans="1:3" ht="15.75" customHeight="1" x14ac:dyDescent="0.2">
      <c r="A1848" s="1" t="s">
        <v>954</v>
      </c>
      <c r="B1848" s="1"/>
      <c r="C1848" s="3" t="str">
        <f ca="1">IFERROR(__xludf.DUMMYFUNCTION("regexreplace(A1848, ""(\s\(.*?\))"",)"),"Heinz Doofenshmirtz")</f>
        <v>Heinz Doofenshmirtz</v>
      </c>
    </row>
    <row r="1849" spans="1:3" ht="15.75" customHeight="1" x14ac:dyDescent="0.2">
      <c r="A1849" s="1" t="s">
        <v>954</v>
      </c>
      <c r="B1849" s="1"/>
      <c r="C1849" s="3" t="str">
        <f ca="1">IFERROR(__xludf.DUMMYFUNCTION("regexreplace(A1849, ""(\s\(.*?\))"",)"),"Heinz Doofenshmirtz")</f>
        <v>Heinz Doofenshmirtz</v>
      </c>
    </row>
    <row r="1850" spans="1:3" ht="15.75" customHeight="1" x14ac:dyDescent="0.2">
      <c r="A1850" s="1" t="s">
        <v>955</v>
      </c>
      <c r="B1850" s="1"/>
      <c r="C1850" s="3" t="str">
        <f ca="1">IFERROR(__xludf.DUMMYFUNCTION("regexreplace(A1850, ""(\s\(.*?\))"",)"),"Hekapoo")</f>
        <v>Hekapoo</v>
      </c>
    </row>
    <row r="1851" spans="1:3" ht="15.75" customHeight="1" x14ac:dyDescent="0.2">
      <c r="A1851" s="1" t="s">
        <v>955</v>
      </c>
      <c r="B1851" s="1"/>
      <c r="C1851" s="3" t="str">
        <f ca="1">IFERROR(__xludf.DUMMYFUNCTION("regexreplace(A1851, ""(\s\(.*?\))"",)"),"Hekapoo")</f>
        <v>Hekapoo</v>
      </c>
    </row>
    <row r="1852" spans="1:3" ht="15.75" customHeight="1" x14ac:dyDescent="0.2">
      <c r="A1852" s="1" t="s">
        <v>956</v>
      </c>
      <c r="B1852" s="1"/>
      <c r="C1852" s="3" t="str">
        <f ca="1">IFERROR(__xludf.DUMMYFUNCTION("regexreplace(A1852, ""(\s\(.*?\))"",)"),"Helicopter Chorus")</f>
        <v>Helicopter Chorus</v>
      </c>
    </row>
    <row r="1853" spans="1:3" ht="15.75" customHeight="1" x14ac:dyDescent="0.2">
      <c r="A1853" s="1" t="s">
        <v>956</v>
      </c>
      <c r="B1853" s="1"/>
      <c r="C1853" s="3" t="str">
        <f ca="1">IFERROR(__xludf.DUMMYFUNCTION("regexreplace(A1853, ""(\s\(.*?\))"",)"),"Helicopter Chorus")</f>
        <v>Helicopter Chorus</v>
      </c>
    </row>
    <row r="1854" spans="1:3" ht="15.75" customHeight="1" x14ac:dyDescent="0.2">
      <c r="A1854" s="1" t="s">
        <v>957</v>
      </c>
      <c r="B1854" s="1"/>
      <c r="C1854" s="3" t="str">
        <f ca="1">IFERROR(__xludf.DUMMYFUNCTION("regexreplace(A1854, ""(\s\(.*?\))"",)"),"Hello Kitty")</f>
        <v>Hello Kitty</v>
      </c>
    </row>
    <row r="1855" spans="1:3" ht="15.75" customHeight="1" x14ac:dyDescent="0.2">
      <c r="A1855" s="1" t="s">
        <v>957</v>
      </c>
      <c r="B1855" s="1"/>
      <c r="C1855" s="3" t="str">
        <f ca="1">IFERROR(__xludf.DUMMYFUNCTION("regexreplace(A1855, ""(\s\(.*?\))"",)"),"Hello Kitty")</f>
        <v>Hello Kitty</v>
      </c>
    </row>
    <row r="1856" spans="1:3" ht="15.75" customHeight="1" x14ac:dyDescent="0.2">
      <c r="A1856" s="1" t="s">
        <v>958</v>
      </c>
      <c r="B1856" s="1"/>
      <c r="C1856" s="3" t="str">
        <f ca="1">IFERROR(__xludf.DUMMYFUNCTION("regexreplace(A1856, ""(\s\(.*?\))"",)"),"Hello Nurse")</f>
        <v>Hello Nurse</v>
      </c>
    </row>
    <row r="1857" spans="1:3" ht="15.75" customHeight="1" x14ac:dyDescent="0.2">
      <c r="A1857" s="1" t="s">
        <v>958</v>
      </c>
      <c r="B1857" s="1"/>
      <c r="C1857" s="3" t="str">
        <f ca="1">IFERROR(__xludf.DUMMYFUNCTION("regexreplace(A1857, ""(\s\(.*?\))"",)"),"Hello Nurse")</f>
        <v>Hello Nurse</v>
      </c>
    </row>
    <row r="1858" spans="1:3" ht="15.75" customHeight="1" x14ac:dyDescent="0.2">
      <c r="A1858" s="1" t="s">
        <v>959</v>
      </c>
      <c r="B1858" s="1"/>
      <c r="C1858" s="3" t="str">
        <f ca="1">IFERROR(__xludf.DUMMYFUNCTION("regexreplace(A1858, ""(\s\(.*?\))"",)"),"Hemlock Holmes")</f>
        <v>Hemlock Holmes</v>
      </c>
    </row>
    <row r="1859" spans="1:3" ht="15.75" customHeight="1" x14ac:dyDescent="0.2">
      <c r="A1859" s="1" t="s">
        <v>959</v>
      </c>
      <c r="B1859" s="1"/>
      <c r="C1859" s="3" t="str">
        <f ca="1">IFERROR(__xludf.DUMMYFUNCTION("regexreplace(A1859, ""(\s\(.*?\))"",)"),"Hemlock Holmes")</f>
        <v>Hemlock Holmes</v>
      </c>
    </row>
    <row r="1860" spans="1:3" ht="15.75" customHeight="1" x14ac:dyDescent="0.2">
      <c r="A1860" s="1" t="s">
        <v>960</v>
      </c>
      <c r="B1860" s="1"/>
      <c r="C1860" s="3" t="str">
        <f ca="1">IFERROR(__xludf.DUMMYFUNCTION("regexreplace(A1860, ""(\s\(.*?\))"",)"),"Henny Penny")</f>
        <v>Henny Penny</v>
      </c>
    </row>
    <row r="1861" spans="1:3" ht="15.75" customHeight="1" x14ac:dyDescent="0.2">
      <c r="A1861" s="1" t="s">
        <v>960</v>
      </c>
      <c r="B1861" s="1"/>
      <c r="C1861" s="3" t="str">
        <f ca="1">IFERROR(__xludf.DUMMYFUNCTION("regexreplace(A1861, ""(\s\(.*?\))"",)"),"Henny Penny")</f>
        <v>Henny Penny</v>
      </c>
    </row>
    <row r="1862" spans="1:3" ht="15.75" customHeight="1" x14ac:dyDescent="0.2">
      <c r="A1862" s="1" t="s">
        <v>961</v>
      </c>
      <c r="B1862" s="1"/>
      <c r="C1862" s="3" t="str">
        <f ca="1">IFERROR(__xludf.DUMMYFUNCTION("regexreplace(A1862, ""(\s\(.*?\))"",)"),"Henry")</f>
        <v>Henry</v>
      </c>
    </row>
    <row r="1863" spans="1:3" ht="15.75" customHeight="1" x14ac:dyDescent="0.2">
      <c r="A1863" s="1" t="s">
        <v>962</v>
      </c>
      <c r="B1863" s="1"/>
      <c r="C1863" s="3" t="str">
        <f ca="1">IFERROR(__xludf.DUMMYFUNCTION("regexreplace(A1863, ""(\s\(.*?\))"",)"),"Henry J. Waternoose")</f>
        <v>Henry J. Waternoose</v>
      </c>
    </row>
    <row r="1864" spans="1:3" ht="15.75" customHeight="1" x14ac:dyDescent="0.2">
      <c r="A1864" s="1" t="s">
        <v>962</v>
      </c>
      <c r="B1864" s="1"/>
      <c r="C1864" s="3" t="str">
        <f ca="1">IFERROR(__xludf.DUMMYFUNCTION("regexreplace(A1864, ""(\s\(.*?\))"",)"),"Henry J. Waternoose")</f>
        <v>Henry J. Waternoose</v>
      </c>
    </row>
    <row r="1865" spans="1:3" ht="15.75" customHeight="1" x14ac:dyDescent="0.2">
      <c r="A1865" s="1" t="s">
        <v>963</v>
      </c>
      <c r="B1865" s="1"/>
      <c r="C1865" s="3" t="str">
        <f ca="1">IFERROR(__xludf.DUMMYFUNCTION("regexreplace(A1865, ""(\s\(.*?\))"",)"),"Hepta")</f>
        <v>Hepta</v>
      </c>
    </row>
    <row r="1866" spans="1:3" ht="15.75" customHeight="1" x14ac:dyDescent="0.2">
      <c r="A1866" s="1" t="s">
        <v>963</v>
      </c>
      <c r="B1866" s="1"/>
      <c r="C1866" s="3" t="str">
        <f ca="1">IFERROR(__xludf.DUMMYFUNCTION("regexreplace(A1866, ""(\s\(.*?\))"",)"),"Hepta")</f>
        <v>Hepta</v>
      </c>
    </row>
    <row r="1867" spans="1:3" ht="15.75" customHeight="1" x14ac:dyDescent="0.2">
      <c r="A1867" s="1" t="s">
        <v>964</v>
      </c>
      <c r="B1867" s="1"/>
      <c r="C1867" s="3" t="str">
        <f ca="1">IFERROR(__xludf.DUMMYFUNCTION("regexreplace(A1867, ""(\s\(.*?\))"",)"),"Hera Syndulla")</f>
        <v>Hera Syndulla</v>
      </c>
    </row>
    <row r="1868" spans="1:3" ht="15.75" customHeight="1" x14ac:dyDescent="0.2">
      <c r="A1868" s="1" t="s">
        <v>964</v>
      </c>
      <c r="B1868" s="1"/>
      <c r="C1868" s="3" t="str">
        <f ca="1">IFERROR(__xludf.DUMMYFUNCTION("regexreplace(A1868, ""(\s\(.*?\))"",)"),"Hera Syndulla")</f>
        <v>Hera Syndulla</v>
      </c>
    </row>
    <row r="1869" spans="1:3" ht="15.75" customHeight="1" x14ac:dyDescent="0.2">
      <c r="A1869" s="1" t="s">
        <v>965</v>
      </c>
      <c r="B1869" s="1"/>
      <c r="C1869" s="3" t="str">
        <f ca="1">IFERROR(__xludf.DUMMYFUNCTION("regexreplace(A1869, ""(\s\(.*?\))"",)"),"Herb Overkill")</f>
        <v>Herb Overkill</v>
      </c>
    </row>
    <row r="1870" spans="1:3" ht="15.75" customHeight="1" x14ac:dyDescent="0.2">
      <c r="A1870" s="1" t="s">
        <v>965</v>
      </c>
      <c r="B1870" s="1"/>
      <c r="C1870" s="3" t="str">
        <f ca="1">IFERROR(__xludf.DUMMYFUNCTION("regexreplace(A1870, ""(\s\(.*?\))"",)"),"Herb Overkill")</f>
        <v>Herb Overkill</v>
      </c>
    </row>
    <row r="1871" spans="1:3" ht="15.75" customHeight="1" x14ac:dyDescent="0.2">
      <c r="A1871" s="1" t="s">
        <v>966</v>
      </c>
      <c r="B1871" s="1"/>
      <c r="C1871" s="3" t="str">
        <f ca="1">IFERROR(__xludf.DUMMYFUNCTION("regexreplace(A1871, ""(\s\(.*?\))"",)"),"Herbert Garrison")</f>
        <v>Herbert Garrison</v>
      </c>
    </row>
    <row r="1872" spans="1:3" ht="15.75" customHeight="1" x14ac:dyDescent="0.2">
      <c r="A1872" s="1" t="s">
        <v>966</v>
      </c>
      <c r="B1872" s="1"/>
      <c r="C1872" s="3" t="str">
        <f ca="1">IFERROR(__xludf.DUMMYFUNCTION("regexreplace(A1872, ""(\s\(.*?\))"",)"),"Herbert Garrison")</f>
        <v>Herbert Garrison</v>
      </c>
    </row>
    <row r="1873" spans="1:3" ht="15.75" customHeight="1" x14ac:dyDescent="0.2">
      <c r="A1873" s="1" t="s">
        <v>967</v>
      </c>
      <c r="B1873" s="1"/>
      <c r="C1873" s="3" t="str">
        <f ca="1">IFERROR(__xludf.DUMMYFUNCTION("regexreplace(A1873, ""(\s\(.*?\))"",)"),"Herbie")</f>
        <v>Herbie</v>
      </c>
    </row>
    <row r="1874" spans="1:3" ht="15.75" customHeight="1" x14ac:dyDescent="0.2">
      <c r="A1874" s="1" t="s">
        <v>967</v>
      </c>
      <c r="B1874" s="1"/>
      <c r="C1874" s="3" t="str">
        <f ca="1">IFERROR(__xludf.DUMMYFUNCTION("regexreplace(A1874, ""(\s\(.*?\))"",)"),"Herbie")</f>
        <v>Herbie</v>
      </c>
    </row>
    <row r="1875" spans="1:3" ht="15.75" customHeight="1" x14ac:dyDescent="0.2">
      <c r="A1875" s="1" t="s">
        <v>968</v>
      </c>
      <c r="B1875" s="1"/>
      <c r="C1875" s="3" t="str">
        <f ca="1">IFERROR(__xludf.DUMMYFUNCTION("regexreplace(A1875, ""(\s\(.*?\))"",)"),"Hercules")</f>
        <v>Hercules</v>
      </c>
    </row>
    <row r="1876" spans="1:3" ht="15.75" customHeight="1" x14ac:dyDescent="0.2">
      <c r="A1876" s="1" t="s">
        <v>968</v>
      </c>
      <c r="B1876" s="1"/>
      <c r="C1876" s="3" t="str">
        <f ca="1">IFERROR(__xludf.DUMMYFUNCTION("regexreplace(A1876, ""(\s\(.*?\))"",)"),"Hercules")</f>
        <v>Hercules</v>
      </c>
    </row>
    <row r="1877" spans="1:3" ht="15.75" customHeight="1" x14ac:dyDescent="0.2">
      <c r="A1877" s="1" t="s">
        <v>969</v>
      </c>
      <c r="B1877" s="1"/>
      <c r="C1877" s="3" t="str">
        <f ca="1">IFERROR(__xludf.DUMMYFUNCTION("regexreplace(A1877, ""(\s\(.*?\))"",)"),"Hero")</f>
        <v>Hero</v>
      </c>
    </row>
    <row r="1878" spans="1:3" ht="15.75" customHeight="1" x14ac:dyDescent="0.2">
      <c r="A1878" s="1" t="s">
        <v>969</v>
      </c>
      <c r="B1878" s="1"/>
      <c r="C1878" s="3" t="str">
        <f ca="1">IFERROR(__xludf.DUMMYFUNCTION("regexreplace(A1878, ""(\s\(.*?\))"",)"),"Hero")</f>
        <v>Hero</v>
      </c>
    </row>
    <row r="1879" spans="1:3" ht="15.75" customHeight="1" x14ac:dyDescent="0.2">
      <c r="A1879" s="1" t="s">
        <v>970</v>
      </c>
      <c r="B1879" s="1"/>
      <c r="C1879" s="3" t="str">
        <f ca="1">IFERROR(__xludf.DUMMYFUNCTION("regexreplace(A1879, ""(\s\(.*?\))"",)"),"Herself the Elf")</f>
        <v>Herself the Elf</v>
      </c>
    </row>
    <row r="1880" spans="1:3" ht="15.75" customHeight="1" x14ac:dyDescent="0.2">
      <c r="A1880" s="1" t="s">
        <v>970</v>
      </c>
      <c r="B1880" s="1"/>
      <c r="C1880" s="3" t="str">
        <f ca="1">IFERROR(__xludf.DUMMYFUNCTION("regexreplace(A1880, ""(\s\(.*?\))"",)"),"Herself the Elf")</f>
        <v>Herself the Elf</v>
      </c>
    </row>
    <row r="1881" spans="1:3" ht="15.75" customHeight="1" x14ac:dyDescent="0.2">
      <c r="A1881" s="1" t="s">
        <v>971</v>
      </c>
      <c r="B1881" s="1"/>
      <c r="C1881" s="3" t="str">
        <f ca="1">IFERROR(__xludf.DUMMYFUNCTION("regexreplace(A1881, ""(\s\(.*?\))"",)"),"Hi Five Ghost")</f>
        <v>Hi Five Ghost</v>
      </c>
    </row>
    <row r="1882" spans="1:3" ht="15.75" customHeight="1" x14ac:dyDescent="0.2">
      <c r="A1882" s="1" t="s">
        <v>971</v>
      </c>
      <c r="B1882" s="1"/>
      <c r="C1882" s="3" t="str">
        <f ca="1">IFERROR(__xludf.DUMMYFUNCTION("regexreplace(A1882, ""(\s\(.*?\))"",)"),"Hi Five Ghost")</f>
        <v>Hi Five Ghost</v>
      </c>
    </row>
    <row r="1883" spans="1:3" ht="15.75" customHeight="1" x14ac:dyDescent="0.2">
      <c r="A1883" s="1" t="s">
        <v>972</v>
      </c>
      <c r="B1883" s="1"/>
      <c r="C1883" s="3" t="str">
        <f ca="1">IFERROR(__xludf.DUMMYFUNCTION("regexreplace(A1883, ""(\s\(.*?\))"",)"),"Hiccup Horrendous Haddock III")</f>
        <v>Hiccup Horrendous Haddock III</v>
      </c>
    </row>
    <row r="1884" spans="1:3" ht="15.75" customHeight="1" x14ac:dyDescent="0.2">
      <c r="A1884" s="1" t="s">
        <v>972</v>
      </c>
      <c r="B1884" s="1"/>
      <c r="C1884" s="3" t="str">
        <f ca="1">IFERROR(__xludf.DUMMYFUNCTION("regexreplace(A1884, ""(\s\(.*?\))"",)"),"Hiccup Horrendous Haddock III")</f>
        <v>Hiccup Horrendous Haddock III</v>
      </c>
    </row>
    <row r="1885" spans="1:3" ht="15.75" customHeight="1" x14ac:dyDescent="0.2">
      <c r="A1885" s="1" t="s">
        <v>973</v>
      </c>
      <c r="B1885" s="1"/>
      <c r="C1885" s="3" t="str">
        <f ca="1">IFERROR(__xludf.DUMMYFUNCTION("regexreplace(A1885, ""(\s\(.*?\))"",)"),"High Priestess")</f>
        <v>High Priestess</v>
      </c>
    </row>
    <row r="1886" spans="1:3" ht="15.75" customHeight="1" x14ac:dyDescent="0.2">
      <c r="A1886" s="1" t="s">
        <v>973</v>
      </c>
      <c r="B1886" s="1"/>
      <c r="C1886" s="3" t="str">
        <f ca="1">IFERROR(__xludf.DUMMYFUNCTION("regexreplace(A1886, ""(\s\(.*?\))"",)"),"High Priestess")</f>
        <v>High Priestess</v>
      </c>
    </row>
    <row r="1887" spans="1:3" ht="15.75" customHeight="1" x14ac:dyDescent="0.2">
      <c r="A1887" s="1" t="s">
        <v>974</v>
      </c>
      <c r="B1887" s="1"/>
      <c r="C1887" s="3" t="str">
        <f ca="1">IFERROR(__xludf.DUMMYFUNCTION("regexreplace(A1887, ""(\s\(.*?\))"",)"),"Hilda")</f>
        <v>Hilda</v>
      </c>
    </row>
    <row r="1888" spans="1:3" ht="15.75" customHeight="1" x14ac:dyDescent="0.2">
      <c r="A1888" s="1" t="s">
        <v>974</v>
      </c>
      <c r="B1888" s="1"/>
      <c r="C1888" s="3" t="str">
        <f ca="1">IFERROR(__xludf.DUMMYFUNCTION("regexreplace(A1888, ""(\s\(.*?\))"",)"),"Hilda")</f>
        <v>Hilda</v>
      </c>
    </row>
    <row r="1889" spans="1:3" ht="15.75" customHeight="1" x14ac:dyDescent="0.2">
      <c r="A1889" s="1" t="s">
        <v>975</v>
      </c>
      <c r="B1889" s="1"/>
      <c r="C1889" s="3" t="str">
        <f ca="1">IFERROR(__xludf.DUMMYFUNCTION("regexreplace(A1889, ""(\s\(.*?\))"",)"),"Hildy Duffy")</f>
        <v>Hildy Duffy</v>
      </c>
    </row>
    <row r="1890" spans="1:3" ht="15.75" customHeight="1" x14ac:dyDescent="0.2">
      <c r="A1890" s="1" t="s">
        <v>975</v>
      </c>
      <c r="B1890" s="1"/>
      <c r="C1890" s="3" t="str">
        <f ca="1">IFERROR(__xludf.DUMMYFUNCTION("regexreplace(A1890, ""(\s\(.*?\))"",)"),"Hildy Duffy")</f>
        <v>Hildy Duffy</v>
      </c>
    </row>
    <row r="1891" spans="1:3" ht="15.75" customHeight="1" x14ac:dyDescent="0.2">
      <c r="A1891" s="1" t="s">
        <v>976</v>
      </c>
      <c r="B1891" s="1"/>
      <c r="C1891" s="3" t="str">
        <f ca="1">IFERROR(__xludf.DUMMYFUNCTION("regexreplace(A1891, ""(\s\(.*?\))"",)"),"Hippie Rose Quartz")</f>
        <v>Hippie Rose Quartz</v>
      </c>
    </row>
    <row r="1892" spans="1:3" ht="15.75" customHeight="1" x14ac:dyDescent="0.2">
      <c r="A1892" s="1" t="s">
        <v>976</v>
      </c>
      <c r="B1892" s="1"/>
      <c r="C1892" s="3" t="str">
        <f ca="1">IFERROR(__xludf.DUMMYFUNCTION("regexreplace(A1892, ""(\s\(.*?\))"",)"),"Hippie Rose Quartz")</f>
        <v>Hippie Rose Quartz</v>
      </c>
    </row>
    <row r="1893" spans="1:3" ht="15.75" customHeight="1" x14ac:dyDescent="0.2">
      <c r="A1893" s="1" t="s">
        <v>977</v>
      </c>
      <c r="B1893" s="1"/>
      <c r="C1893" s="3" t="str">
        <f ca="1">IFERROR(__xludf.DUMMYFUNCTION("regexreplace(A1893, ""(\s\(.*?\))"",)"),"Hippo")</f>
        <v>Hippo</v>
      </c>
    </row>
    <row r="1894" spans="1:3" ht="15.75" customHeight="1" x14ac:dyDescent="0.2">
      <c r="A1894" s="1" t="s">
        <v>977</v>
      </c>
      <c r="B1894" s="1"/>
      <c r="C1894" s="3" t="str">
        <f ca="1">IFERROR(__xludf.DUMMYFUNCTION("regexreplace(A1894, ""(\s\(.*?\))"",)"),"Hippo")</f>
        <v>Hippo</v>
      </c>
    </row>
    <row r="1895" spans="1:3" ht="15.75" customHeight="1" x14ac:dyDescent="0.2">
      <c r="A1895" s="1" t="s">
        <v>978</v>
      </c>
      <c r="B1895" s="1"/>
      <c r="C1895" s="3" t="str">
        <f ca="1">IFERROR(__xludf.DUMMYFUNCTION("regexreplace(A1895, ""(\s\(.*?\))"",)"),"Hoagie Gilligan")</f>
        <v>Hoagie Gilligan</v>
      </c>
    </row>
    <row r="1896" spans="1:3" ht="15.75" customHeight="1" x14ac:dyDescent="0.2">
      <c r="A1896" s="1" t="s">
        <v>978</v>
      </c>
      <c r="B1896" s="1"/>
      <c r="C1896" s="3" t="str">
        <f ca="1">IFERROR(__xludf.DUMMYFUNCTION("regexreplace(A1896, ""(\s\(.*?\))"",)"),"Hoagie Gilligan")</f>
        <v>Hoagie Gilligan</v>
      </c>
    </row>
    <row r="1897" spans="1:3" ht="15.75" customHeight="1" x14ac:dyDescent="0.2">
      <c r="A1897" s="1" t="s">
        <v>979</v>
      </c>
      <c r="B1897" s="1"/>
      <c r="C1897" s="3" t="str">
        <f ca="1">IFERROR(__xludf.DUMMYFUNCTION("regexreplace(A1897, ""(\s\(.*?\))"",)"),"Hocus Pocus")</f>
        <v>Hocus Pocus</v>
      </c>
    </row>
    <row r="1898" spans="1:3" ht="15.75" customHeight="1" x14ac:dyDescent="0.2">
      <c r="A1898" s="1" t="s">
        <v>980</v>
      </c>
      <c r="B1898" s="1"/>
      <c r="C1898" s="3" t="str">
        <f ca="1">IFERROR(__xludf.DUMMYFUNCTION("regexreplace(A1898, ""(\s\(.*?\))"",)"),"Hoho")</f>
        <v>Hoho</v>
      </c>
    </row>
    <row r="1899" spans="1:3" ht="15.75" customHeight="1" x14ac:dyDescent="0.2">
      <c r="A1899" s="1" t="s">
        <v>980</v>
      </c>
      <c r="B1899" s="1"/>
      <c r="C1899" s="3" t="str">
        <f ca="1">IFERROR(__xludf.DUMMYFUNCTION("regexreplace(A1899, ""(\s\(.*?\))"",)"),"Hoho")</f>
        <v>Hoho</v>
      </c>
    </row>
    <row r="1900" spans="1:3" ht="15.75" customHeight="1" x14ac:dyDescent="0.2">
      <c r="A1900" s="1" t="s">
        <v>981</v>
      </c>
      <c r="B1900" s="1"/>
      <c r="C1900" s="3" t="str">
        <f ca="1">IFERROR(__xludf.DUMMYFUNCTION("regexreplace(A1900, ""(\s\(.*?\))"",)"),"Hoity Toity")</f>
        <v>Hoity Toity</v>
      </c>
    </row>
    <row r="1901" spans="1:3" ht="15.75" customHeight="1" x14ac:dyDescent="0.2">
      <c r="A1901" s="1" t="s">
        <v>982</v>
      </c>
      <c r="B1901" s="1"/>
      <c r="C1901" s="3" t="str">
        <f ca="1">IFERROR(__xludf.DUMMYFUNCTION("regexreplace(A1901, ""(\s\(.*?\))"",)"),"Holly Blue Agate")</f>
        <v>Holly Blue Agate</v>
      </c>
    </row>
    <row r="1902" spans="1:3" ht="15.75" customHeight="1" x14ac:dyDescent="0.2">
      <c r="A1902" s="1" t="s">
        <v>982</v>
      </c>
      <c r="B1902" s="1"/>
      <c r="C1902" s="3" t="str">
        <f ca="1">IFERROR(__xludf.DUMMYFUNCTION("regexreplace(A1902, ""(\s\(.*?\))"",)"),"Holly Blue Agate")</f>
        <v>Holly Blue Agate</v>
      </c>
    </row>
    <row r="1903" spans="1:3" ht="15.75" customHeight="1" x14ac:dyDescent="0.2">
      <c r="A1903" s="1" t="s">
        <v>983</v>
      </c>
      <c r="B1903" s="1"/>
      <c r="C1903" s="3" t="str">
        <f ca="1">IFERROR(__xludf.DUMMYFUNCTION("regexreplace(A1903, ""(\s\(.*?\))"",)"),"Homer Simpson")</f>
        <v>Homer Simpson</v>
      </c>
    </row>
    <row r="1904" spans="1:3" ht="15.75" customHeight="1" x14ac:dyDescent="0.2">
      <c r="A1904" s="1" t="s">
        <v>983</v>
      </c>
      <c r="B1904" s="1"/>
      <c r="C1904" s="3" t="str">
        <f ca="1">IFERROR(__xludf.DUMMYFUNCTION("regexreplace(A1904, ""(\s\(.*?\))"",)"),"Homer Simpson")</f>
        <v>Homer Simpson</v>
      </c>
    </row>
    <row r="1905" spans="1:3" ht="15.75" customHeight="1" x14ac:dyDescent="0.2">
      <c r="A1905" s="1" t="s">
        <v>984</v>
      </c>
      <c r="B1905" s="1"/>
      <c r="C1905" s="3" t="str">
        <f ca="1">IFERROR(__xludf.DUMMYFUNCTION("regexreplace(A1905, ""(\s\(.*?\))"",)"),"Homewrecker")</f>
        <v>Homewrecker</v>
      </c>
    </row>
    <row r="1906" spans="1:3" ht="15.75" customHeight="1" x14ac:dyDescent="0.2">
      <c r="A1906" s="1" t="s">
        <v>984</v>
      </c>
      <c r="B1906" s="1"/>
      <c r="C1906" s="3" t="str">
        <f ca="1">IFERROR(__xludf.DUMMYFUNCTION("regexreplace(A1906, ""(\s\(.*?\))"",)"),"Homewrecker")</f>
        <v>Homewrecker</v>
      </c>
    </row>
    <row r="1907" spans="1:3" ht="15.75" customHeight="1" x14ac:dyDescent="0.2">
      <c r="A1907" s="1" t="s">
        <v>985</v>
      </c>
      <c r="B1907" s="1"/>
      <c r="C1907" s="3" t="str">
        <f ca="1">IFERROR(__xludf.DUMMYFUNCTION("regexreplace(A1907, ""(\s\(.*?\))"",)"),"Hondo Ohnaka")</f>
        <v>Hondo Ohnaka</v>
      </c>
    </row>
    <row r="1908" spans="1:3" ht="15.75" customHeight="1" x14ac:dyDescent="0.2">
      <c r="A1908" s="1" t="s">
        <v>985</v>
      </c>
      <c r="B1908" s="1"/>
      <c r="C1908" s="3" t="str">
        <f ca="1">IFERROR(__xludf.DUMMYFUNCTION("regexreplace(A1908, ""(\s\(.*?\))"",)"),"Hondo Ohnaka")</f>
        <v>Hondo Ohnaka</v>
      </c>
    </row>
    <row r="1909" spans="1:3" ht="15.75" customHeight="1" x14ac:dyDescent="0.2">
      <c r="A1909" s="1" t="s">
        <v>986</v>
      </c>
      <c r="B1909" s="1"/>
      <c r="C1909" s="3" t="str">
        <f ca="1">IFERROR(__xludf.DUMMYFUNCTION("regexreplace(A1909, ""(\s\(.*?\))"",)"),"Honey")</f>
        <v>Honey</v>
      </c>
    </row>
    <row r="1910" spans="1:3" ht="15.75" customHeight="1" x14ac:dyDescent="0.2">
      <c r="A1910" s="1" t="s">
        <v>986</v>
      </c>
      <c r="B1910" s="1"/>
      <c r="C1910" s="3" t="str">
        <f ca="1">IFERROR(__xludf.DUMMYFUNCTION("regexreplace(A1910, ""(\s\(.*?\))"",)"),"Honey")</f>
        <v>Honey</v>
      </c>
    </row>
    <row r="1911" spans="1:3" ht="15.75" customHeight="1" x14ac:dyDescent="0.2">
      <c r="A1911" s="1" t="s">
        <v>987</v>
      </c>
      <c r="B1911" s="1"/>
      <c r="C1911" s="3" t="str">
        <f ca="1">IFERROR(__xludf.DUMMYFUNCTION("regexreplace(A1911, ""(\s\(.*?\))"",)"),"Honey Lemon")</f>
        <v>Honey Lemon</v>
      </c>
    </row>
    <row r="1912" spans="1:3" ht="15.75" customHeight="1" x14ac:dyDescent="0.2">
      <c r="A1912" s="1" t="s">
        <v>987</v>
      </c>
      <c r="B1912" s="1"/>
      <c r="C1912" s="3" t="str">
        <f ca="1">IFERROR(__xludf.DUMMYFUNCTION("regexreplace(A1912, ""(\s\(.*?\))"",)"),"Honey Lemon")</f>
        <v>Honey Lemon</v>
      </c>
    </row>
    <row r="1913" spans="1:3" ht="15.75" customHeight="1" x14ac:dyDescent="0.2">
      <c r="A1913" s="1" t="s">
        <v>988</v>
      </c>
      <c r="B1913" s="1"/>
      <c r="C1913" s="3" t="str">
        <f ca="1">IFERROR(__xludf.DUMMYFUNCTION("regexreplace(A1913, ""(\s\(.*?\))"",)"),"Honeycute")</f>
        <v>Honeycute</v>
      </c>
    </row>
    <row r="1914" spans="1:3" ht="15.75" customHeight="1" x14ac:dyDescent="0.2">
      <c r="A1914" s="1" t="s">
        <v>988</v>
      </c>
      <c r="B1914" s="1"/>
      <c r="C1914" s="3" t="str">
        <f ca="1">IFERROR(__xludf.DUMMYFUNCTION("regexreplace(A1914, ""(\s\(.*?\))"",)"),"Honeycute")</f>
        <v>Honeycute</v>
      </c>
    </row>
    <row r="1915" spans="1:3" ht="15.75" customHeight="1" x14ac:dyDescent="0.2">
      <c r="A1915" s="1" t="s">
        <v>989</v>
      </c>
      <c r="B1915" s="1"/>
      <c r="C1915" s="3" t="str">
        <f ca="1">IFERROR(__xludf.DUMMYFUNCTION("regexreplace(A1915, ""(\s\(.*?\))"",)"),"Hoot")</f>
        <v>Hoot</v>
      </c>
    </row>
    <row r="1916" spans="1:3" ht="15.75" customHeight="1" x14ac:dyDescent="0.2">
      <c r="A1916" s="1" t="s">
        <v>989</v>
      </c>
      <c r="B1916" s="1"/>
      <c r="C1916" s="3" t="str">
        <f ca="1">IFERROR(__xludf.DUMMYFUNCTION("regexreplace(A1916, ""(\s\(.*?\))"",)"),"Hoot")</f>
        <v>Hoot</v>
      </c>
    </row>
    <row r="1917" spans="1:3" ht="15.75" customHeight="1" x14ac:dyDescent="0.2">
      <c r="A1917" s="1" t="s">
        <v>990</v>
      </c>
      <c r="B1917" s="1"/>
      <c r="C1917" s="3" t="str">
        <f ca="1">IFERROR(__xludf.DUMMYFUNCTION("regexreplace(A1917, ""(\s\(.*?\))"",)"),"Hoot and Toot")</f>
        <v>Hoot and Toot</v>
      </c>
    </row>
    <row r="1918" spans="1:3" ht="15.75" customHeight="1" x14ac:dyDescent="0.2">
      <c r="A1918" s="1" t="s">
        <v>990</v>
      </c>
      <c r="B1918" s="1"/>
      <c r="C1918" s="3" t="str">
        <f ca="1">IFERROR(__xludf.DUMMYFUNCTION("regexreplace(A1918, ""(\s\(.*?\))"",)"),"Hoot and Toot")</f>
        <v>Hoot and Toot</v>
      </c>
    </row>
    <row r="1919" spans="1:3" ht="15.75" customHeight="1" x14ac:dyDescent="0.2">
      <c r="A1919" s="1" t="s">
        <v>991</v>
      </c>
      <c r="B1919" s="1"/>
      <c r="C1919" s="3" t="str">
        <f ca="1">IFERROR(__xludf.DUMMYFUNCTION("regexreplace(A1919, ""(\s\(.*?\))"",)"),"Hop Pop Plantar")</f>
        <v>Hop Pop Plantar</v>
      </c>
    </row>
    <row r="1920" spans="1:3" ht="15.75" customHeight="1" x14ac:dyDescent="0.2">
      <c r="A1920" s="1" t="s">
        <v>991</v>
      </c>
      <c r="B1920" s="1"/>
      <c r="C1920" s="3" t="str">
        <f ca="1">IFERROR(__xludf.DUMMYFUNCTION("regexreplace(A1920, ""(\s\(.*?\))"",)"),"Hop Pop Plantar")</f>
        <v>Hop Pop Plantar</v>
      </c>
    </row>
    <row r="1921" spans="1:3" ht="15.75" customHeight="1" x14ac:dyDescent="0.2">
      <c r="A1921" s="1" t="s">
        <v>992</v>
      </c>
      <c r="B1921" s="1"/>
      <c r="C1921" s="3" t="str">
        <f ca="1">IFERROR(__xludf.DUMMYFUNCTION("regexreplace(A1921, ""(\s\(.*?\))"",)"),"Hopper")</f>
        <v>Hopper</v>
      </c>
    </row>
    <row r="1922" spans="1:3" ht="15.75" customHeight="1" x14ac:dyDescent="0.2">
      <c r="A1922" s="1" t="s">
        <v>992</v>
      </c>
      <c r="B1922" s="1"/>
      <c r="C1922" s="3" t="str">
        <f ca="1">IFERROR(__xludf.DUMMYFUNCTION("regexreplace(A1922, ""(\s\(.*?\))"",)"),"Hopper")</f>
        <v>Hopper</v>
      </c>
    </row>
    <row r="1923" spans="1:3" ht="15.75" customHeight="1" x14ac:dyDescent="0.2">
      <c r="A1923" s="1" t="s">
        <v>993</v>
      </c>
      <c r="B1923" s="1"/>
      <c r="C1923" s="3" t="str">
        <f ca="1">IFERROR(__xludf.DUMMYFUNCTION("regexreplace(A1923, ""(\s\(.*?\))"",)"),"Hoppy")</f>
        <v>Hoppy</v>
      </c>
    </row>
    <row r="1924" spans="1:3" ht="15.75" customHeight="1" x14ac:dyDescent="0.2">
      <c r="A1924" s="1" t="s">
        <v>993</v>
      </c>
      <c r="B1924" s="1"/>
      <c r="C1924" s="3" t="str">
        <f ca="1">IFERROR(__xludf.DUMMYFUNCTION("regexreplace(A1924, ""(\s\(.*?\))"",)"),"Hoppy")</f>
        <v>Hoppy</v>
      </c>
    </row>
    <row r="1925" spans="1:3" ht="15.75" customHeight="1" x14ac:dyDescent="0.2">
      <c r="A1925" s="1" t="s">
        <v>994</v>
      </c>
      <c r="B1925" s="1"/>
      <c r="C1925" s="3" t="str">
        <f ca="1">IFERROR(__xludf.DUMMYFUNCTION("regexreplace(A1925, ""(\s\(.*?\))"",)"),"Hops")</f>
        <v>Hops</v>
      </c>
    </row>
    <row r="1926" spans="1:3" ht="15.75" customHeight="1" x14ac:dyDescent="0.2">
      <c r="A1926" s="1" t="s">
        <v>994</v>
      </c>
      <c r="B1926" s="1"/>
      <c r="C1926" s="3" t="str">
        <f ca="1">IFERROR(__xludf.DUMMYFUNCTION("regexreplace(A1926, ""(\s\(.*?\))"",)"),"Hops")</f>
        <v>Hops</v>
      </c>
    </row>
    <row r="1927" spans="1:3" ht="15.75" customHeight="1" x14ac:dyDescent="0.2">
      <c r="A1927" s="1" t="s">
        <v>995</v>
      </c>
      <c r="B1927" s="1"/>
      <c r="C1927" s="3" t="str">
        <f ca="1">IFERROR(__xludf.DUMMYFUNCTION("regexreplace(A1927, ""(\s\(.*?\))"",)"),"Horse")</f>
        <v>Horse</v>
      </c>
    </row>
    <row r="1928" spans="1:3" ht="15.75" customHeight="1" x14ac:dyDescent="0.2">
      <c r="A1928" s="1" t="s">
        <v>995</v>
      </c>
      <c r="B1928" s="1"/>
      <c r="C1928" s="3" t="str">
        <f ca="1">IFERROR(__xludf.DUMMYFUNCTION("regexreplace(A1928, ""(\s\(.*?\))"",)"),"Horse")</f>
        <v>Horse</v>
      </c>
    </row>
    <row r="1929" spans="1:3" ht="15.75" customHeight="1" x14ac:dyDescent="0.2">
      <c r="A1929" s="1" t="s">
        <v>996</v>
      </c>
      <c r="B1929" s="1"/>
      <c r="C1929" s="3" t="str">
        <f ca="1">IFERROR(__xludf.DUMMYFUNCTION("regexreplace(A1929, ""(\s\(.*?\))"",)"),"Horse")</f>
        <v>Horse</v>
      </c>
    </row>
    <row r="1930" spans="1:3" ht="15.75" customHeight="1" x14ac:dyDescent="0.2">
      <c r="A1930" s="1" t="s">
        <v>996</v>
      </c>
      <c r="B1930" s="1"/>
      <c r="C1930" s="3" t="str">
        <f ca="1">IFERROR(__xludf.DUMMYFUNCTION("regexreplace(A1930, ""(\s\(.*?\))"",)"),"Horse")</f>
        <v>Horse</v>
      </c>
    </row>
    <row r="1931" spans="1:3" ht="15.75" customHeight="1" x14ac:dyDescent="0.2">
      <c r="A1931" s="1" t="s">
        <v>997</v>
      </c>
      <c r="B1931" s="1"/>
      <c r="C1931" s="3" t="str">
        <f ca="1">IFERROR(__xludf.DUMMYFUNCTION("regexreplace(A1931, ""(\s\(.*?\))"",)"),"Horse")</f>
        <v>Horse</v>
      </c>
    </row>
    <row r="1932" spans="1:3" ht="15.75" customHeight="1" x14ac:dyDescent="0.2">
      <c r="A1932" s="1" t="s">
        <v>997</v>
      </c>
      <c r="B1932" s="1"/>
      <c r="C1932" s="3" t="str">
        <f ca="1">IFERROR(__xludf.DUMMYFUNCTION("regexreplace(A1932, ""(\s\(.*?\))"",)"),"Horse")</f>
        <v>Horse</v>
      </c>
    </row>
    <row r="1933" spans="1:3" ht="15.75" customHeight="1" x14ac:dyDescent="0.2">
      <c r="A1933" s="1" t="s">
        <v>998</v>
      </c>
      <c r="B1933" s="1"/>
      <c r="C1933" s="3" t="str">
        <f ca="1">IFERROR(__xludf.DUMMYFUNCTION("regexreplace(A1933, ""(\s\(.*?\))"",)"),"Horses")</f>
        <v>Horses</v>
      </c>
    </row>
    <row r="1934" spans="1:3" ht="15.75" customHeight="1" x14ac:dyDescent="0.2">
      <c r="A1934" s="1" t="s">
        <v>998</v>
      </c>
      <c r="B1934" s="1"/>
      <c r="C1934" s="3" t="str">
        <f ca="1">IFERROR(__xludf.DUMMYFUNCTION("regexreplace(A1934, ""(\s\(.*?\))"",)"),"Horses")</f>
        <v>Horses</v>
      </c>
    </row>
    <row r="1935" spans="1:3" ht="15.75" customHeight="1" x14ac:dyDescent="0.2">
      <c r="A1935" s="1" t="s">
        <v>999</v>
      </c>
      <c r="B1935" s="1"/>
      <c r="C1935" s="3" t="str">
        <f ca="1">IFERROR(__xludf.DUMMYFUNCTION("regexreplace(A1935, ""(\s\(.*?\))"",)"),"Horton the Elephant")</f>
        <v>Horton the Elephant</v>
      </c>
    </row>
    <row r="1936" spans="1:3" ht="15.75" customHeight="1" x14ac:dyDescent="0.2">
      <c r="A1936" s="1" t="s">
        <v>999</v>
      </c>
      <c r="B1936" s="1"/>
      <c r="C1936" s="3" t="str">
        <f ca="1">IFERROR(__xludf.DUMMYFUNCTION("regexreplace(A1936, ""(\s\(.*?\))"",)"),"Horton the Elephant")</f>
        <v>Horton the Elephant</v>
      </c>
    </row>
    <row r="1937" spans="1:3" ht="15.75" customHeight="1" x14ac:dyDescent="0.2">
      <c r="A1937" s="1" t="s">
        <v>1000</v>
      </c>
      <c r="B1937" s="1"/>
      <c r="C1937" s="3" t="str">
        <f ca="1">IFERROR(__xludf.DUMMYFUNCTION("regexreplace(A1937, ""(\s\(.*?\))"",)"),"Hot Dog Guy")</f>
        <v>Hot Dog Guy</v>
      </c>
    </row>
    <row r="1938" spans="1:3" ht="15.75" customHeight="1" x14ac:dyDescent="0.2">
      <c r="A1938" s="1" t="s">
        <v>1000</v>
      </c>
      <c r="B1938" s="1"/>
      <c r="C1938" s="3" t="str">
        <f ca="1">IFERROR(__xludf.DUMMYFUNCTION("regexreplace(A1938, ""(\s\(.*?\))"",)"),"Hot Dog Guy")</f>
        <v>Hot Dog Guy</v>
      </c>
    </row>
    <row r="1939" spans="1:3" ht="15.75" customHeight="1" x14ac:dyDescent="0.2">
      <c r="A1939" s="1" t="s">
        <v>1001</v>
      </c>
      <c r="B1939" s="1"/>
      <c r="C1939" s="3" t="str">
        <f ca="1">IFERROR(__xludf.DUMMYFUNCTION("regexreplace(A1939, ""(\s\(.*?\))"",)"),"Hubie")</f>
        <v>Hubie</v>
      </c>
    </row>
    <row r="1940" spans="1:3" ht="15.75" customHeight="1" x14ac:dyDescent="0.2">
      <c r="A1940" s="1" t="s">
        <v>1001</v>
      </c>
      <c r="B1940" s="1"/>
      <c r="C1940" s="3" t="str">
        <f ca="1">IFERROR(__xludf.DUMMYFUNCTION("regexreplace(A1940, ""(\s\(.*?\))"",)"),"Hubie")</f>
        <v>Hubie</v>
      </c>
    </row>
    <row r="1941" spans="1:3" ht="15.75" customHeight="1" x14ac:dyDescent="0.2">
      <c r="A1941" s="1" t="s">
        <v>1002</v>
      </c>
      <c r="B1941" s="1"/>
      <c r="C1941" s="3" t="str">
        <f ca="1">IFERROR(__xludf.DUMMYFUNCTION("regexreplace(A1941, ""(\s\(.*?\))"",)"),"Huckle Cat")</f>
        <v>Huckle Cat</v>
      </c>
    </row>
    <row r="1942" spans="1:3" ht="15.75" customHeight="1" x14ac:dyDescent="0.2">
      <c r="A1942" s="1" t="s">
        <v>1002</v>
      </c>
      <c r="B1942" s="1"/>
      <c r="C1942" s="3" t="str">
        <f ca="1">IFERROR(__xludf.DUMMYFUNCTION("regexreplace(A1942, ""(\s\(.*?\))"",)"),"Huckle Cat")</f>
        <v>Huckle Cat</v>
      </c>
    </row>
    <row r="1943" spans="1:3" ht="15.75" customHeight="1" x14ac:dyDescent="0.2">
      <c r="A1943" s="1" t="s">
        <v>1003</v>
      </c>
      <c r="B1943" s="1"/>
      <c r="C1943" s="3" t="str">
        <f ca="1">IFERROR(__xludf.DUMMYFUNCTION("regexreplace(A1943, ""(\s\(.*?\))"",)"),"Huey Freeman")</f>
        <v>Huey Freeman</v>
      </c>
    </row>
    <row r="1944" spans="1:3" ht="15.75" customHeight="1" x14ac:dyDescent="0.2">
      <c r="A1944" s="1" t="s">
        <v>1004</v>
      </c>
      <c r="B1944" s="1"/>
      <c r="C1944" s="3" t="str">
        <f ca="1">IFERROR(__xludf.DUMMYFUNCTION("regexreplace(A1944, ""(\s\(.*?\))"",)"),"Hugh Test")</f>
        <v>Hugh Test</v>
      </c>
    </row>
    <row r="1945" spans="1:3" ht="15.75" customHeight="1" x14ac:dyDescent="0.2">
      <c r="A1945" s="1" t="s">
        <v>1005</v>
      </c>
      <c r="B1945" s="1"/>
      <c r="C1945" s="3" t="str">
        <f ca="1">IFERROR(__xludf.DUMMYFUNCTION("regexreplace(A1945, ""(\s\(.*?\))"",)"),"HUGO")</f>
        <v>HUGO</v>
      </c>
    </row>
    <row r="1946" spans="1:3" ht="15.75" customHeight="1" x14ac:dyDescent="0.2">
      <c r="A1946" s="1" t="s">
        <v>1005</v>
      </c>
      <c r="B1946" s="1"/>
      <c r="C1946" s="3" t="str">
        <f ca="1">IFERROR(__xludf.DUMMYFUNCTION("regexreplace(A1946, ""(\s\(.*?\))"",)"),"HUGO")</f>
        <v>HUGO</v>
      </c>
    </row>
    <row r="1947" spans="1:3" ht="15.75" customHeight="1" x14ac:dyDescent="0.2">
      <c r="A1947" s="1" t="s">
        <v>1006</v>
      </c>
      <c r="B1947" s="1"/>
      <c r="C1947" s="3" t="str">
        <f ca="1">IFERROR(__xludf.DUMMYFUNCTION("regexreplace(A1947, ""(\s\(.*?\))"",)"),"Hulk")</f>
        <v>Hulk</v>
      </c>
    </row>
    <row r="1948" spans="1:3" ht="15.75" customHeight="1" x14ac:dyDescent="0.2">
      <c r="A1948" s="1" t="s">
        <v>1006</v>
      </c>
      <c r="B1948" s="1"/>
      <c r="C1948" s="3" t="str">
        <f ca="1">IFERROR(__xludf.DUMMYFUNCTION("regexreplace(A1948, ""(\s\(.*?\))"",)"),"Hulk")</f>
        <v>Hulk</v>
      </c>
    </row>
    <row r="1949" spans="1:3" ht="15.75" customHeight="1" x14ac:dyDescent="0.2">
      <c r="A1949" s="1" t="s">
        <v>1007</v>
      </c>
      <c r="B1949" s="1"/>
      <c r="C1949" s="3" t="str">
        <f ca="1">IFERROR(__xludf.DUMMYFUNCTION("regexreplace(A1949, ""(\s\(.*?\))"",)"),"Hummingbird")</f>
        <v>Hummingbird</v>
      </c>
    </row>
    <row r="1950" spans="1:3" ht="15.75" customHeight="1" x14ac:dyDescent="0.2">
      <c r="A1950" s="1" t="s">
        <v>1007</v>
      </c>
      <c r="B1950" s="1"/>
      <c r="C1950" s="3" t="str">
        <f ca="1">IFERROR(__xludf.DUMMYFUNCTION("regexreplace(A1950, ""(\s\(.*?\))"",)"),"Hummingbird")</f>
        <v>Hummingbird</v>
      </c>
    </row>
    <row r="1951" spans="1:3" ht="15.75" customHeight="1" x14ac:dyDescent="0.2">
      <c r="A1951" s="1" t="s">
        <v>1008</v>
      </c>
      <c r="B1951" s="1"/>
      <c r="C1951" s="3" t="str">
        <f ca="1">IFERROR(__xludf.DUMMYFUNCTION("regexreplace(A1951, ""(\s\(.*?\))"",)"),"Hummingbirds")</f>
        <v>Hummingbirds</v>
      </c>
    </row>
    <row r="1952" spans="1:3" ht="15.75" customHeight="1" x14ac:dyDescent="0.2">
      <c r="A1952" s="1" t="s">
        <v>1008</v>
      </c>
      <c r="B1952" s="1"/>
      <c r="C1952" s="3" t="str">
        <f ca="1">IFERROR(__xludf.DUMMYFUNCTION("regexreplace(A1952, ""(\s\(.*?\))"",)"),"Hummingbirds")</f>
        <v>Hummingbirds</v>
      </c>
    </row>
    <row r="1953" spans="1:3" ht="15.75" customHeight="1" x14ac:dyDescent="0.2">
      <c r="A1953" s="1" t="s">
        <v>1009</v>
      </c>
      <c r="B1953" s="1"/>
      <c r="C1953" s="3" t="str">
        <f ca="1">IFERROR(__xludf.DUMMYFUNCTION("regexreplace(A1953, ""(\s\(.*?\))"",)"),"Humpty Dumpty")</f>
        <v>Humpty Dumpty</v>
      </c>
    </row>
    <row r="1954" spans="1:3" ht="15.75" customHeight="1" x14ac:dyDescent="0.2">
      <c r="A1954" s="1" t="s">
        <v>1009</v>
      </c>
      <c r="B1954" s="1"/>
      <c r="C1954" s="3" t="str">
        <f ca="1">IFERROR(__xludf.DUMMYFUNCTION("regexreplace(A1954, ""(\s\(.*?\))"",)"),"Humpty Dumpty")</f>
        <v>Humpty Dumpty</v>
      </c>
    </row>
    <row r="1955" spans="1:3" ht="15.75" customHeight="1" x14ac:dyDescent="0.2">
      <c r="A1955" s="1" t="s">
        <v>1010</v>
      </c>
      <c r="B1955" s="1"/>
      <c r="C1955" s="3" t="str">
        <f ca="1">IFERROR(__xludf.DUMMYFUNCTION("regexreplace(A1955, ""(\s\(.*?\))"",)"),"Humungousaur")</f>
        <v>Humungousaur</v>
      </c>
    </row>
    <row r="1956" spans="1:3" ht="15.75" customHeight="1" x14ac:dyDescent="0.2">
      <c r="A1956" s="1" t="s">
        <v>1010</v>
      </c>
      <c r="B1956" s="1"/>
      <c r="C1956" s="3" t="str">
        <f ca="1">IFERROR(__xludf.DUMMYFUNCTION("regexreplace(A1956, ""(\s\(.*?\))"",)"),"Humungousaur")</f>
        <v>Humungousaur</v>
      </c>
    </row>
    <row r="1957" spans="1:3" ht="15.75" customHeight="1" x14ac:dyDescent="0.2">
      <c r="A1957" s="1" t="s">
        <v>1011</v>
      </c>
      <c r="B1957" s="1"/>
      <c r="C1957" s="3" t="str">
        <f ca="1">IFERROR(__xludf.DUMMYFUNCTION("regexreplace(A1957, ""(\s\(.*?\))"",)"),"Huyang")</f>
        <v>Huyang</v>
      </c>
    </row>
    <row r="1958" spans="1:3" ht="15.75" customHeight="1" x14ac:dyDescent="0.2">
      <c r="A1958" s="1" t="s">
        <v>1011</v>
      </c>
      <c r="B1958" s="1"/>
      <c r="C1958" s="3" t="str">
        <f ca="1">IFERROR(__xludf.DUMMYFUNCTION("regexreplace(A1958, ""(\s\(.*?\))"",)"),"Huyang")</f>
        <v>Huyang</v>
      </c>
    </row>
    <row r="1959" spans="1:3" ht="15.75" customHeight="1" x14ac:dyDescent="0.2">
      <c r="A1959" s="1" t="s">
        <v>1012</v>
      </c>
      <c r="B1959" s="1"/>
      <c r="C1959" s="3" t="str">
        <f ca="1">IFERROR(__xludf.DUMMYFUNCTION("regexreplace(A1959, ""(\s\(.*?\))"",)"),"I-Screamer")</f>
        <v>I-Screamer</v>
      </c>
    </row>
    <row r="1960" spans="1:3" ht="15.75" customHeight="1" x14ac:dyDescent="0.2">
      <c r="A1960" s="1" t="s">
        <v>1012</v>
      </c>
      <c r="B1960" s="1"/>
      <c r="C1960" s="3" t="str">
        <f ca="1">IFERROR(__xludf.DUMMYFUNCTION("regexreplace(A1960, ""(\s\(.*?\))"",)"),"I-Screamer")</f>
        <v>I-Screamer</v>
      </c>
    </row>
    <row r="1961" spans="1:3" ht="15.75" customHeight="1" x14ac:dyDescent="0.2">
      <c r="A1961" s="1" t="s">
        <v>1013</v>
      </c>
      <c r="B1961" s="1"/>
      <c r="C1961" s="3" t="str">
        <f ca="1">IFERROR(__xludf.DUMMYFUNCTION("regexreplace(A1961, ""(\s\(.*?\))"",)"),"Iago")</f>
        <v>Iago</v>
      </c>
    </row>
    <row r="1962" spans="1:3" ht="15.75" customHeight="1" x14ac:dyDescent="0.2">
      <c r="A1962" s="1" t="s">
        <v>1013</v>
      </c>
      <c r="B1962" s="1"/>
      <c r="C1962" s="3" t="str">
        <f ca="1">IFERROR(__xludf.DUMMYFUNCTION("regexreplace(A1962, ""(\s\(.*?\))"",)"),"Iago")</f>
        <v>Iago</v>
      </c>
    </row>
    <row r="1963" spans="1:3" ht="15.75" customHeight="1" x14ac:dyDescent="0.2">
      <c r="A1963" s="1" t="s">
        <v>1014</v>
      </c>
      <c r="B1963" s="1"/>
      <c r="C1963" s="3" t="str">
        <f ca="1">IFERROR(__xludf.DUMMYFUNCTION("regexreplace(A1963, ""(\s\(.*?\))"",)"),"Ice Bear")</f>
        <v>Ice Bear</v>
      </c>
    </row>
    <row r="1964" spans="1:3" ht="15.75" customHeight="1" x14ac:dyDescent="0.2">
      <c r="A1964" s="1" t="s">
        <v>1014</v>
      </c>
      <c r="B1964" s="1"/>
      <c r="C1964" s="3" t="str">
        <f ca="1">IFERROR(__xludf.DUMMYFUNCTION("regexreplace(A1964, ""(\s\(.*?\))"",)"),"Ice Bear")</f>
        <v>Ice Bear</v>
      </c>
    </row>
    <row r="1965" spans="1:3" ht="15.75" customHeight="1" x14ac:dyDescent="0.2">
      <c r="A1965" s="1" t="s">
        <v>1015</v>
      </c>
      <c r="B1965" s="1"/>
      <c r="C1965" s="3" t="str">
        <f ca="1">IFERROR(__xludf.DUMMYFUNCTION("regexreplace(A1965, ""(\s\(.*?\))"",)"),"Ice Cream Cone")</f>
        <v>Ice Cream Cone</v>
      </c>
    </row>
    <row r="1966" spans="1:3" ht="15.75" customHeight="1" x14ac:dyDescent="0.2">
      <c r="A1966" s="1" t="s">
        <v>1015</v>
      </c>
      <c r="B1966" s="1"/>
      <c r="C1966" s="3" t="str">
        <f ca="1">IFERROR(__xludf.DUMMYFUNCTION("regexreplace(A1966, ""(\s\(.*?\))"",)"),"Ice Cream Cone")</f>
        <v>Ice Cream Cone</v>
      </c>
    </row>
    <row r="1967" spans="1:3" ht="15.75" customHeight="1" x14ac:dyDescent="0.2">
      <c r="A1967" s="1" t="s">
        <v>1016</v>
      </c>
      <c r="B1967" s="1"/>
      <c r="C1967" s="3" t="str">
        <f ca="1">IFERROR(__xludf.DUMMYFUNCTION("regexreplace(A1967, ""(\s\(.*?\))"",)"),"Ice King")</f>
        <v>Ice King</v>
      </c>
    </row>
    <row r="1968" spans="1:3" ht="15.75" customHeight="1" x14ac:dyDescent="0.2">
      <c r="A1968" s="1" t="s">
        <v>1016</v>
      </c>
      <c r="B1968" s="1"/>
      <c r="C1968" s="3" t="str">
        <f ca="1">IFERROR(__xludf.DUMMYFUNCTION("regexreplace(A1968, ""(\s\(.*?\))"",)"),"Ice King")</f>
        <v>Ice King</v>
      </c>
    </row>
    <row r="1969" spans="1:3" ht="15.75" customHeight="1" x14ac:dyDescent="0.2">
      <c r="A1969" s="1" t="s">
        <v>1017</v>
      </c>
      <c r="B1969" s="1"/>
      <c r="C1969" s="3" t="str">
        <f ca="1">IFERROR(__xludf.DUMMYFUNCTION("regexreplace(A1969, ""(\s\(.*?\))"",)"),"Ichy and Dil")</f>
        <v>Ichy and Dil</v>
      </c>
    </row>
    <row r="1970" spans="1:3" ht="15.75" customHeight="1" x14ac:dyDescent="0.2">
      <c r="A1970" s="1" t="s">
        <v>1017</v>
      </c>
      <c r="B1970" s="1"/>
      <c r="C1970" s="3" t="str">
        <f ca="1">IFERROR(__xludf.DUMMYFUNCTION("regexreplace(A1970, ""(\s\(.*?\))"",)"),"Ichy and Dil")</f>
        <v>Ichy and Dil</v>
      </c>
    </row>
    <row r="1971" spans="1:3" ht="15.75" customHeight="1" x14ac:dyDescent="0.2">
      <c r="A1971" s="1" t="s">
        <v>1018</v>
      </c>
      <c r="B1971" s="1"/>
      <c r="C1971" s="3" t="str">
        <f ca="1">IFERROR(__xludf.DUMMYFUNCTION("regexreplace(A1971, ""(\s\(.*?\))"",)"),"IG-100 MagnaGuard")</f>
        <v>IG-100 MagnaGuard</v>
      </c>
    </row>
    <row r="1972" spans="1:3" ht="15.75" customHeight="1" x14ac:dyDescent="0.2">
      <c r="A1972" s="1" t="s">
        <v>1018</v>
      </c>
      <c r="B1972" s="1"/>
      <c r="C1972" s="3" t="str">
        <f ca="1">IFERROR(__xludf.DUMMYFUNCTION("regexreplace(A1972, ""(\s\(.*?\))"",)"),"IG-100 MagnaGuard")</f>
        <v>IG-100 MagnaGuard</v>
      </c>
    </row>
    <row r="1973" spans="1:3" ht="15.75" customHeight="1" x14ac:dyDescent="0.2">
      <c r="A1973" s="1" t="s">
        <v>1019</v>
      </c>
      <c r="B1973" s="1"/>
      <c r="C1973" s="3" t="str">
        <f ca="1">IFERROR(__xludf.DUMMYFUNCTION("regexreplace(A1973, ""(\s\(.*?\))"",)"),"Imelda")</f>
        <v>Imelda</v>
      </c>
    </row>
    <row r="1974" spans="1:3" ht="15.75" customHeight="1" x14ac:dyDescent="0.2">
      <c r="A1974" s="1" t="s">
        <v>1019</v>
      </c>
      <c r="B1974" s="1"/>
      <c r="C1974" s="3" t="str">
        <f ca="1">IFERROR(__xludf.DUMMYFUNCTION("regexreplace(A1974, ""(\s\(.*?\))"",)"),"Imelda")</f>
        <v>Imelda</v>
      </c>
    </row>
    <row r="1975" spans="1:3" ht="15.75" customHeight="1" x14ac:dyDescent="0.2">
      <c r="A1975" s="1" t="s">
        <v>1020</v>
      </c>
      <c r="B1975" s="1"/>
      <c r="C1975" s="3" t="str">
        <f ca="1">IFERROR(__xludf.DUMMYFUNCTION("regexreplace(A1975, ""(\s\(.*?\))"",)"),"Impala XIII")</f>
        <v>Impala XIII</v>
      </c>
    </row>
    <row r="1976" spans="1:3" ht="15.75" customHeight="1" x14ac:dyDescent="0.2">
      <c r="A1976" s="1" t="s">
        <v>1020</v>
      </c>
      <c r="B1976" s="1"/>
      <c r="C1976" s="3" t="str">
        <f ca="1">IFERROR(__xludf.DUMMYFUNCTION("regexreplace(A1976, ""(\s\(.*?\))"",)"),"Impala XIII")</f>
        <v>Impala XIII</v>
      </c>
    </row>
    <row r="1977" spans="1:3" ht="15.75" customHeight="1" x14ac:dyDescent="0.2">
      <c r="A1977" s="1" t="s">
        <v>1021</v>
      </c>
      <c r="B1977" s="1"/>
      <c r="C1977" s="3" t="str">
        <f ca="1">IFERROR(__xludf.DUMMYFUNCTION("regexreplace(A1977, ""(\s\(.*?\))"",)"),"Indigo Allfruit")</f>
        <v>Indigo Allfruit</v>
      </c>
    </row>
    <row r="1978" spans="1:3" ht="15.75" customHeight="1" x14ac:dyDescent="0.2">
      <c r="A1978" s="1" t="s">
        <v>1021</v>
      </c>
      <c r="B1978" s="1"/>
      <c r="C1978" s="3" t="str">
        <f ca="1">IFERROR(__xludf.DUMMYFUNCTION("regexreplace(A1978, ""(\s\(.*?\))"",)"),"Indigo Allfruit")</f>
        <v>Indigo Allfruit</v>
      </c>
    </row>
    <row r="1979" spans="1:3" ht="15.75" customHeight="1" x14ac:dyDescent="0.2">
      <c r="A1979" s="1" t="s">
        <v>1022</v>
      </c>
      <c r="B1979" s="1"/>
      <c r="C1979" s="3" t="str">
        <f ca="1">IFERROR(__xludf.DUMMYFUNCTION("regexreplace(A1979, ""(\s\(.*?\))"",)"),"Inga Bittersweet")</f>
        <v>Inga Bittersweet</v>
      </c>
    </row>
    <row r="1980" spans="1:3" ht="15.75" customHeight="1" x14ac:dyDescent="0.2">
      <c r="A1980" s="1" t="s">
        <v>1022</v>
      </c>
      <c r="B1980" s="1"/>
      <c r="C1980" s="3" t="str">
        <f ca="1">IFERROR(__xludf.DUMMYFUNCTION("regexreplace(A1980, ""(\s\(.*?\))"",)"),"Inga Bittersweet")</f>
        <v>Inga Bittersweet</v>
      </c>
    </row>
    <row r="1981" spans="1:3" ht="15.75" customHeight="1" x14ac:dyDescent="0.2">
      <c r="A1981" s="1" t="s">
        <v>1023</v>
      </c>
      <c r="B1981" s="1"/>
      <c r="C1981" s="3" t="str">
        <f ca="1">IFERROR(__xludf.DUMMYFUNCTION("regexreplace(A1981, ""(\s\(.*?\))"",)"),"Insecticons")</f>
        <v>Insecticons</v>
      </c>
    </row>
    <row r="1982" spans="1:3" ht="15.75" customHeight="1" x14ac:dyDescent="0.2">
      <c r="A1982" s="1" t="s">
        <v>1023</v>
      </c>
      <c r="B1982" s="1"/>
      <c r="C1982" s="3" t="str">
        <f ca="1">IFERROR(__xludf.DUMMYFUNCTION("regexreplace(A1982, ""(\s\(.*?\))"",)"),"Insecticons")</f>
        <v>Insecticons</v>
      </c>
    </row>
    <row r="1983" spans="1:3" ht="15.75" customHeight="1" x14ac:dyDescent="0.2">
      <c r="A1983" s="1" t="s">
        <v>1024</v>
      </c>
      <c r="B1983" s="1"/>
      <c r="C1983" s="3" t="str">
        <f ca="1">IFERROR(__xludf.DUMMYFUNCTION("regexreplace(A1983, ""(\s\(.*?\))"",)"),"Inspector Dix")</f>
        <v>Inspector Dix</v>
      </c>
    </row>
    <row r="1984" spans="1:3" ht="15.75" customHeight="1" x14ac:dyDescent="0.2">
      <c r="A1984" s="1" t="s">
        <v>1024</v>
      </c>
      <c r="B1984" s="1"/>
      <c r="C1984" s="3" t="str">
        <f ca="1">IFERROR(__xludf.DUMMYFUNCTION("regexreplace(A1984, ""(\s\(.*?\))"",)"),"Inspector Dix")</f>
        <v>Inspector Dix</v>
      </c>
    </row>
    <row r="1985" spans="1:3" ht="15.75" customHeight="1" x14ac:dyDescent="0.2">
      <c r="A1985" s="1" t="s">
        <v>1025</v>
      </c>
      <c r="B1985" s="1"/>
      <c r="C1985" s="3" t="str">
        <f ca="1">IFERROR(__xludf.DUMMYFUNCTION("regexreplace(A1985, ""(\s\(.*?\))"",)"),"Inspector Gadget")</f>
        <v>Inspector Gadget</v>
      </c>
    </row>
    <row r="1986" spans="1:3" ht="15.75" customHeight="1" x14ac:dyDescent="0.2">
      <c r="A1986" s="1" t="s">
        <v>1025</v>
      </c>
      <c r="B1986" s="1"/>
      <c r="C1986" s="3" t="str">
        <f ca="1">IFERROR(__xludf.DUMMYFUNCTION("regexreplace(A1986, ""(\s\(.*?\))"",)"),"Inspector Gadget")</f>
        <v>Inspector Gadget</v>
      </c>
    </row>
    <row r="1987" spans="1:3" ht="15.75" customHeight="1" x14ac:dyDescent="0.2">
      <c r="A1987" s="1" t="s">
        <v>1026</v>
      </c>
      <c r="B1987" s="1"/>
      <c r="C1987" s="3" t="str">
        <f ca="1">IFERROR(__xludf.DUMMYFUNCTION("regexreplace(A1987, ""(\s\(.*?\))"",)"),"Internet Troll")</f>
        <v>Internet Troll</v>
      </c>
    </row>
    <row r="1988" spans="1:3" ht="15.75" customHeight="1" x14ac:dyDescent="0.2">
      <c r="A1988" s="1" t="s">
        <v>1026</v>
      </c>
      <c r="B1988" s="1"/>
      <c r="C1988" s="3" t="str">
        <f ca="1">IFERROR(__xludf.DUMMYFUNCTION("regexreplace(A1988, ""(\s\(.*?\))"",)"),"Internet Troll")</f>
        <v>Internet Troll</v>
      </c>
    </row>
    <row r="1989" spans="1:3" ht="15.75" customHeight="1" x14ac:dyDescent="0.2">
      <c r="A1989" s="1" t="s">
        <v>1027</v>
      </c>
      <c r="B1989" s="1"/>
      <c r="C1989" s="3" t="str">
        <f ca="1">IFERROR(__xludf.DUMMYFUNCTION("regexreplace(A1989, ""(\s\(.*?\))"",)"),"Invader Tak")</f>
        <v>Invader Tak</v>
      </c>
    </row>
    <row r="1990" spans="1:3" ht="15.75" customHeight="1" x14ac:dyDescent="0.2">
      <c r="A1990" s="1" t="s">
        <v>1027</v>
      </c>
      <c r="B1990" s="1"/>
      <c r="C1990" s="3" t="str">
        <f ca="1">IFERROR(__xludf.DUMMYFUNCTION("regexreplace(A1990, ""(\s\(.*?\))"",)"),"Invader Tak")</f>
        <v>Invader Tak</v>
      </c>
    </row>
    <row r="1991" spans="1:3" ht="15.75" customHeight="1" x14ac:dyDescent="0.2">
      <c r="A1991" s="1" t="s">
        <v>1028</v>
      </c>
      <c r="B1991" s="1"/>
      <c r="C1991" s="3" t="str">
        <f ca="1">IFERROR(__xludf.DUMMYFUNCTION("regexreplace(A1991, ""(\s\(.*?\))"",)"),"Iris")</f>
        <v>Iris</v>
      </c>
    </row>
    <row r="1992" spans="1:3" ht="15.75" customHeight="1" x14ac:dyDescent="0.2">
      <c r="A1992" s="1" t="s">
        <v>1028</v>
      </c>
      <c r="B1992" s="1"/>
      <c r="C1992" s="3" t="str">
        <f ca="1">IFERROR(__xludf.DUMMYFUNCTION("regexreplace(A1992, ""(\s\(.*?\))"",)"),"Iris")</f>
        <v>Iris</v>
      </c>
    </row>
    <row r="1993" spans="1:3" ht="15.75" customHeight="1" x14ac:dyDescent="0.2">
      <c r="A1993" s="1" t="s">
        <v>1029</v>
      </c>
      <c r="B1993" s="1"/>
      <c r="C1993" s="3" t="str">
        <f ca="1">IFERROR(__xludf.DUMMYFUNCTION("regexreplace(A1993, ""(\s\(.*?\))"",)"),"Iris")</f>
        <v>Iris</v>
      </c>
    </row>
    <row r="1994" spans="1:3" ht="15.75" customHeight="1" x14ac:dyDescent="0.2">
      <c r="A1994" s="1" t="s">
        <v>1029</v>
      </c>
      <c r="B1994" s="1"/>
      <c r="C1994" s="3" t="str">
        <f ca="1">IFERROR(__xludf.DUMMYFUNCTION("regexreplace(A1994, ""(\s\(.*?\))"",)"),"Iris")</f>
        <v>Iris</v>
      </c>
    </row>
    <row r="1995" spans="1:3" ht="15.75" customHeight="1" x14ac:dyDescent="0.2">
      <c r="A1995" s="1" t="s">
        <v>1030</v>
      </c>
      <c r="B1995" s="1"/>
      <c r="C1995" s="3" t="str">
        <f ca="1">IFERROR(__xludf.DUMMYFUNCTION("regexreplace(A1995, ""(\s\(.*?\))"",)"),"Iron Baron")</f>
        <v>Iron Baron</v>
      </c>
    </row>
    <row r="1996" spans="1:3" ht="15.75" customHeight="1" x14ac:dyDescent="0.2">
      <c r="A1996" s="1" t="s">
        <v>1030</v>
      </c>
      <c r="B1996" s="1"/>
      <c r="C1996" s="3" t="str">
        <f ca="1">IFERROR(__xludf.DUMMYFUNCTION("regexreplace(A1996, ""(\s\(.*?\))"",)"),"Iron Baron")</f>
        <v>Iron Baron</v>
      </c>
    </row>
    <row r="1997" spans="1:3" ht="15.75" customHeight="1" x14ac:dyDescent="0.2">
      <c r="A1997" s="1" t="s">
        <v>1031</v>
      </c>
      <c r="B1997" s="1"/>
      <c r="C1997" s="3" t="str">
        <f ca="1">IFERROR(__xludf.DUMMYFUNCTION("regexreplace(A1997, ""(\s\(.*?\))"",)"),"Isa Durand")</f>
        <v>Isa Durand</v>
      </c>
    </row>
    <row r="1998" spans="1:3" ht="15.75" customHeight="1" x14ac:dyDescent="0.2">
      <c r="A1998" s="1" t="s">
        <v>1031</v>
      </c>
      <c r="B1998" s="1"/>
      <c r="C1998" s="3" t="str">
        <f ca="1">IFERROR(__xludf.DUMMYFUNCTION("regexreplace(A1998, ""(\s\(.*?\))"",)"),"Isa Durand")</f>
        <v>Isa Durand</v>
      </c>
    </row>
    <row r="1999" spans="1:3" ht="15.75" customHeight="1" x14ac:dyDescent="0.2">
      <c r="A1999" s="1" t="s">
        <v>1032</v>
      </c>
      <c r="B1999" s="1"/>
      <c r="C1999" s="3" t="str">
        <f ca="1">IFERROR(__xludf.DUMMYFUNCTION("regexreplace(A1999, ""(\s\(.*?\))"",)"),"Isaac")</f>
        <v>Isaac</v>
      </c>
    </row>
    <row r="2000" spans="1:3" ht="15.75" customHeight="1" x14ac:dyDescent="0.2">
      <c r="A2000" s="1" t="s">
        <v>1032</v>
      </c>
      <c r="B2000" s="1"/>
      <c r="C2000" s="3" t="str">
        <f ca="1">IFERROR(__xludf.DUMMYFUNCTION("regexreplace(A2000, ""(\s\(.*?\))"",)"),"Isaac")</f>
        <v>Isaac</v>
      </c>
    </row>
    <row r="2001" spans="1:3" ht="15.75" customHeight="1" x14ac:dyDescent="0.2">
      <c r="A2001" s="1" t="s">
        <v>1033</v>
      </c>
      <c r="B2001" s="1"/>
      <c r="C2001" s="3" t="str">
        <f ca="1">IFERROR(__xludf.DUMMYFUNCTION("regexreplace(A2001, ""(\s\(.*?\))"",)"),"Isabel Christina Garcia")</f>
        <v>Isabel Christina Garcia</v>
      </c>
    </row>
    <row r="2002" spans="1:3" ht="15.75" customHeight="1" x14ac:dyDescent="0.2">
      <c r="A2002" s="1" t="s">
        <v>1033</v>
      </c>
      <c r="B2002" s="1"/>
      <c r="C2002" s="3" t="str">
        <f ca="1">IFERROR(__xludf.DUMMYFUNCTION("regexreplace(A2002, ""(\s\(.*?\))"",)"),"Isabel Christina Garcia")</f>
        <v>Isabel Christina Garcia</v>
      </c>
    </row>
    <row r="2003" spans="1:3" ht="15.75" customHeight="1" x14ac:dyDescent="0.2">
      <c r="A2003" s="1" t="s">
        <v>1034</v>
      </c>
      <c r="B2003" s="1"/>
      <c r="C2003" s="3" t="str">
        <f ca="1">IFERROR(__xludf.DUMMYFUNCTION("regexreplace(A2003, ""(\s\(.*?\))"",)"),"Isabel the Flamingo")</f>
        <v>Isabel the Flamingo</v>
      </c>
    </row>
    <row r="2004" spans="1:3" ht="15.75" customHeight="1" x14ac:dyDescent="0.2">
      <c r="A2004" s="1" t="s">
        <v>1034</v>
      </c>
      <c r="B2004" s="1"/>
      <c r="C2004" s="3" t="str">
        <f ca="1">IFERROR(__xludf.DUMMYFUNCTION("regexreplace(A2004, ""(\s\(.*?\))"",)"),"Isabel the Flamingo")</f>
        <v>Isabel the Flamingo</v>
      </c>
    </row>
    <row r="2005" spans="1:3" ht="15.75" customHeight="1" x14ac:dyDescent="0.2">
      <c r="A2005" s="1" t="s">
        <v>1035</v>
      </c>
      <c r="B2005" s="1"/>
      <c r="C2005" s="3" t="str">
        <f ca="1">IFERROR(__xludf.DUMMYFUNCTION("regexreplace(A2005, ""(\s\(.*?\))"",)"),"Isabela Madrigal")</f>
        <v>Isabela Madrigal</v>
      </c>
    </row>
    <row r="2006" spans="1:3" ht="15.75" customHeight="1" x14ac:dyDescent="0.2">
      <c r="A2006" s="1" t="s">
        <v>1035</v>
      </c>
      <c r="B2006" s="1"/>
      <c r="C2006" s="3" t="str">
        <f ca="1">IFERROR(__xludf.DUMMYFUNCTION("regexreplace(A2006, ""(\s\(.*?\))"",)"),"Isabela Madrigal")</f>
        <v>Isabela Madrigal</v>
      </c>
    </row>
    <row r="2007" spans="1:3" ht="15.75" customHeight="1" x14ac:dyDescent="0.2">
      <c r="A2007" s="1" t="s">
        <v>1036</v>
      </c>
      <c r="B2007" s="1"/>
      <c r="C2007" s="3" t="str">
        <f ca="1">IFERROR(__xludf.DUMMYFUNCTION("regexreplace(A2007, ""(\s\(.*?\))"",)"),"Isabella Garcia Shapiro")</f>
        <v>Isabella Garcia Shapiro</v>
      </c>
    </row>
    <row r="2008" spans="1:3" ht="15.75" customHeight="1" x14ac:dyDescent="0.2">
      <c r="A2008" s="1" t="s">
        <v>1036</v>
      </c>
      <c r="B2008" s="1"/>
      <c r="C2008" s="3" t="str">
        <f ca="1">IFERROR(__xludf.DUMMYFUNCTION("regexreplace(A2008, ""(\s\(.*?\))"",)"),"Isabella Garcia Shapiro")</f>
        <v>Isabella Garcia Shapiro</v>
      </c>
    </row>
    <row r="2009" spans="1:3" ht="15.75" customHeight="1" x14ac:dyDescent="0.2">
      <c r="A2009" s="1" t="s">
        <v>1037</v>
      </c>
      <c r="B2009" s="1"/>
      <c r="C2009" s="3" t="str">
        <f ca="1">IFERROR(__xludf.DUMMYFUNCTION("regexreplace(A2009, ""(\s\(.*?\))"",)"),"Isabella Garcia-Shapiro")</f>
        <v>Isabella Garcia-Shapiro</v>
      </c>
    </row>
    <row r="2010" spans="1:3" ht="15.75" customHeight="1" x14ac:dyDescent="0.2">
      <c r="A2010" s="1" t="s">
        <v>1037</v>
      </c>
      <c r="B2010" s="1"/>
      <c r="C2010" s="3" t="str">
        <f ca="1">IFERROR(__xludf.DUMMYFUNCTION("regexreplace(A2010, ""(\s\(.*?\))"",)"),"Isabella Garcia-Shapiro")</f>
        <v>Isabella Garcia-Shapiro</v>
      </c>
    </row>
    <row r="2011" spans="1:3" ht="15.75" customHeight="1" x14ac:dyDescent="0.2">
      <c r="A2011" s="1" t="s">
        <v>1038</v>
      </c>
      <c r="B2011" s="1"/>
      <c r="C2011" s="3" t="str">
        <f ca="1">IFERROR(__xludf.DUMMYFUNCTION("regexreplace(A2011, ""(\s\(.*?\))"",)"),"Ito-San")</f>
        <v>Ito-San</v>
      </c>
    </row>
    <row r="2012" spans="1:3" ht="15.75" customHeight="1" x14ac:dyDescent="0.2">
      <c r="A2012" s="1" t="s">
        <v>1038</v>
      </c>
      <c r="B2012" s="1"/>
      <c r="C2012" s="3" t="str">
        <f ca="1">IFERROR(__xludf.DUMMYFUNCTION("regexreplace(A2012, ""(\s\(.*?\))"",)"),"Ito-San")</f>
        <v>Ito-San</v>
      </c>
    </row>
    <row r="2013" spans="1:3" ht="15.75" customHeight="1" x14ac:dyDescent="0.2">
      <c r="A2013" s="1" t="s">
        <v>1039</v>
      </c>
      <c r="B2013" s="1"/>
      <c r="C2013" s="3" t="str">
        <f ca="1">IFERROR(__xludf.DUMMYFUNCTION("regexreplace(A2013, ""(\s\(.*?\))"",)"),"Ivan")</f>
        <v>Ivan</v>
      </c>
    </row>
    <row r="2014" spans="1:3" ht="15.75" customHeight="1" x14ac:dyDescent="0.2">
      <c r="A2014" s="1" t="s">
        <v>1039</v>
      </c>
      <c r="B2014" s="1"/>
      <c r="C2014" s="3" t="str">
        <f ca="1">IFERROR(__xludf.DUMMYFUNCTION("regexreplace(A2014, ""(\s\(.*?\))"",)"),"Ivan")</f>
        <v>Ivan</v>
      </c>
    </row>
    <row r="2015" spans="1:3" ht="15.75" customHeight="1" x14ac:dyDescent="0.2">
      <c r="A2015" s="1" t="s">
        <v>1040</v>
      </c>
      <c r="B2015" s="1"/>
      <c r="C2015" s="3" t="str">
        <f ca="1">IFERROR(__xludf.DUMMYFUNCTION("regexreplace(A2015, ""(\s\(.*?\))"",)"),"Ivy")</f>
        <v>Ivy</v>
      </c>
    </row>
    <row r="2016" spans="1:3" ht="15.75" customHeight="1" x14ac:dyDescent="0.2">
      <c r="A2016" s="1" t="s">
        <v>1040</v>
      </c>
      <c r="B2016" s="1"/>
      <c r="C2016" s="3" t="str">
        <f ca="1">IFERROR(__xludf.DUMMYFUNCTION("regexreplace(A2016, ""(\s\(.*?\))"",)"),"Ivy")</f>
        <v>Ivy</v>
      </c>
    </row>
    <row r="2017" spans="1:3" ht="15.75" customHeight="1" x14ac:dyDescent="0.2">
      <c r="A2017" s="1" t="s">
        <v>1041</v>
      </c>
      <c r="B2017" s="1"/>
      <c r="C2017" s="3" t="str">
        <f ca="1">IFERROR(__xludf.DUMMYFUNCTION("regexreplace(A2017, ""(\s\(.*?\))"",)"),"Ivy Dad")</f>
        <v>Ivy Dad</v>
      </c>
    </row>
    <row r="2018" spans="1:3" ht="15.75" customHeight="1" x14ac:dyDescent="0.2">
      <c r="A2018" s="1" t="s">
        <v>1041</v>
      </c>
      <c r="B2018" s="1"/>
      <c r="C2018" s="3" t="str">
        <f ca="1">IFERROR(__xludf.DUMMYFUNCTION("regexreplace(A2018, ""(\s\(.*?\))"",)"),"Ivy Dad")</f>
        <v>Ivy Dad</v>
      </c>
    </row>
    <row r="2019" spans="1:3" ht="15.75" customHeight="1" x14ac:dyDescent="0.2">
      <c r="A2019" s="1" t="s">
        <v>1042</v>
      </c>
      <c r="B2019" s="1"/>
      <c r="C2019" s="3" t="str">
        <f ca="1">IFERROR(__xludf.DUMMYFUNCTION("regexreplace(A2019, ""(\s\(.*?\))"",)"),"Ivysaur")</f>
        <v>Ivysaur</v>
      </c>
    </row>
    <row r="2020" spans="1:3" ht="15.75" customHeight="1" x14ac:dyDescent="0.2">
      <c r="A2020" s="1" t="s">
        <v>1042</v>
      </c>
      <c r="B2020" s="1"/>
      <c r="C2020" s="3" t="str">
        <f ca="1">IFERROR(__xludf.DUMMYFUNCTION("regexreplace(A2020, ""(\s\(.*?\))"",)"),"Ivysaur")</f>
        <v>Ivysaur</v>
      </c>
    </row>
    <row r="2021" spans="1:3" ht="15.75" customHeight="1" x14ac:dyDescent="0.2">
      <c r="A2021" s="1" t="s">
        <v>1043</v>
      </c>
      <c r="B2021" s="1"/>
      <c r="C2021" s="3" t="str">
        <f ca="1">IFERROR(__xludf.DUMMYFUNCTION("regexreplace(A2021, ""(\s\(.*?\))"",)"),"Izabeth Killman")</f>
        <v>Izabeth Killman</v>
      </c>
    </row>
    <row r="2022" spans="1:3" ht="15.75" customHeight="1" x14ac:dyDescent="0.2">
      <c r="A2022" s="1" t="s">
        <v>1043</v>
      </c>
      <c r="B2022" s="1"/>
      <c r="C2022" s="3" t="str">
        <f ca="1">IFERROR(__xludf.DUMMYFUNCTION("regexreplace(A2022, ""(\s\(.*?\))"",)"),"Izabeth Killman")</f>
        <v>Izabeth Killman</v>
      </c>
    </row>
    <row r="2023" spans="1:3" ht="15.75" customHeight="1" x14ac:dyDescent="0.2">
      <c r="A2023" s="1" t="s">
        <v>1044</v>
      </c>
      <c r="B2023" s="1"/>
      <c r="C2023" s="3" t="str">
        <f ca="1">IFERROR(__xludf.DUMMYFUNCTION("regexreplace(A2023, ""(\s\(.*?\))"",)"),"Izzy")</f>
        <v>Izzy</v>
      </c>
    </row>
    <row r="2024" spans="1:3" ht="15.75" customHeight="1" x14ac:dyDescent="0.2">
      <c r="A2024" s="1" t="s">
        <v>1044</v>
      </c>
      <c r="B2024" s="1"/>
      <c r="C2024" s="3" t="str">
        <f ca="1">IFERROR(__xludf.DUMMYFUNCTION("regexreplace(A2024, ""(\s\(.*?\))"",)"),"Izzy")</f>
        <v>Izzy</v>
      </c>
    </row>
    <row r="2025" spans="1:3" ht="15.75" customHeight="1" x14ac:dyDescent="0.2">
      <c r="A2025" s="1" t="s">
        <v>1045</v>
      </c>
      <c r="B2025" s="1"/>
      <c r="C2025" s="3" t="str">
        <f ca="1">IFERROR(__xludf.DUMMYFUNCTION("regexreplace(A2025, ""(\s\(.*?\))"",)"),"Izzy Moonbow")</f>
        <v>Izzy Moonbow</v>
      </c>
    </row>
    <row r="2026" spans="1:3" ht="15.75" customHeight="1" x14ac:dyDescent="0.2">
      <c r="A2026" s="1" t="s">
        <v>1045</v>
      </c>
      <c r="B2026" s="1"/>
      <c r="C2026" s="3" t="str">
        <f ca="1">IFERROR(__xludf.DUMMYFUNCTION("regexreplace(A2026, ""(\s\(.*?\))"",)"),"Izzy Moonbow")</f>
        <v>Izzy Moonbow</v>
      </c>
    </row>
    <row r="2027" spans="1:3" ht="15.75" customHeight="1" x14ac:dyDescent="0.2">
      <c r="A2027" s="1" t="s">
        <v>1046</v>
      </c>
      <c r="B2027" s="1"/>
      <c r="C2027" s="3" t="str">
        <f ca="1">IFERROR(__xludf.DUMMYFUNCTION("regexreplace(A2027, ""(\s\(.*?\))"",)"),"Jabba the Swanson")</f>
        <v>Jabba the Swanson</v>
      </c>
    </row>
    <row r="2028" spans="1:3" ht="15.75" customHeight="1" x14ac:dyDescent="0.2">
      <c r="A2028" s="1" t="s">
        <v>1047</v>
      </c>
      <c r="B2028" s="1"/>
      <c r="C2028" s="3" t="str">
        <f ca="1">IFERROR(__xludf.DUMMYFUNCTION("regexreplace(A2028, ""(\s\(.*?\))"",)"),"Jack")</f>
        <v>Jack</v>
      </c>
    </row>
    <row r="2029" spans="1:3" ht="15.75" customHeight="1" x14ac:dyDescent="0.2">
      <c r="A2029" s="1" t="s">
        <v>1048</v>
      </c>
      <c r="B2029" s="1"/>
      <c r="C2029" s="3" t="str">
        <f ca="1">IFERROR(__xludf.DUMMYFUNCTION("regexreplace(A2029, ""(\s\(.*?\))"",)"),"Jack Frost")</f>
        <v>Jack Frost</v>
      </c>
    </row>
    <row r="2030" spans="1:3" ht="15.75" customHeight="1" x14ac:dyDescent="0.2">
      <c r="A2030" s="1" t="s">
        <v>1049</v>
      </c>
      <c r="B2030" s="1"/>
      <c r="C2030" s="3" t="str">
        <f ca="1">IFERROR(__xludf.DUMMYFUNCTION("regexreplace(A2030, ""(\s\(.*?\))"",)"),"Jack Kahuna Laguna")</f>
        <v>Jack Kahuna Laguna</v>
      </c>
    </row>
    <row r="2031" spans="1:3" ht="15.75" customHeight="1" x14ac:dyDescent="0.2">
      <c r="A2031" s="1" t="s">
        <v>1049</v>
      </c>
      <c r="B2031" s="1"/>
      <c r="C2031" s="3" t="str">
        <f ca="1">IFERROR(__xludf.DUMMYFUNCTION("regexreplace(A2031, ""(\s\(.*?\))"",)"),"Jack Kahuna Laguna")</f>
        <v>Jack Kahuna Laguna</v>
      </c>
    </row>
    <row r="2032" spans="1:3" ht="15.75" customHeight="1" x14ac:dyDescent="0.2">
      <c r="A2032" s="1" t="s">
        <v>1050</v>
      </c>
      <c r="B2032" s="1"/>
      <c r="C2032" s="3" t="str">
        <f ca="1">IFERROR(__xludf.DUMMYFUNCTION("regexreplace(A2032, ""(\s\(.*?\))"",)"),"Jack Rabbit")</f>
        <v>Jack Rabbit</v>
      </c>
    </row>
    <row r="2033" spans="1:3" ht="15.75" customHeight="1" x14ac:dyDescent="0.2">
      <c r="A2033" s="1" t="s">
        <v>1050</v>
      </c>
      <c r="B2033" s="1"/>
      <c r="C2033" s="3" t="str">
        <f ca="1">IFERROR(__xludf.DUMMYFUNCTION("regexreplace(A2033, ""(\s\(.*?\))"",)"),"Jack Rabbit")</f>
        <v>Jack Rabbit</v>
      </c>
    </row>
    <row r="2034" spans="1:3" ht="15.75" customHeight="1" x14ac:dyDescent="0.2">
      <c r="A2034" s="1" t="s">
        <v>1051</v>
      </c>
      <c r="B2034" s="1"/>
      <c r="C2034" s="3" t="str">
        <f ca="1">IFERROR(__xludf.DUMMYFUNCTION("regexreplace(A2034, ""(\s\(.*?\))"",)"),"Jack Tenorman")</f>
        <v>Jack Tenorman</v>
      </c>
    </row>
    <row r="2035" spans="1:3" ht="15.75" customHeight="1" x14ac:dyDescent="0.2">
      <c r="A2035" s="1" t="s">
        <v>1051</v>
      </c>
      <c r="B2035" s="1"/>
      <c r="C2035" s="3" t="str">
        <f ca="1">IFERROR(__xludf.DUMMYFUNCTION("regexreplace(A2035, ""(\s\(.*?\))"",)"),"Jack Tenorman")</f>
        <v>Jack Tenorman</v>
      </c>
    </row>
    <row r="2036" spans="1:3" ht="15.75" customHeight="1" x14ac:dyDescent="0.2">
      <c r="A2036" s="1" t="s">
        <v>1052</v>
      </c>
      <c r="B2036" s="1"/>
      <c r="C2036" s="3" t="str">
        <f ca="1">IFERROR(__xludf.DUMMYFUNCTION("regexreplace(A2036, ""(\s\(.*?\))"",)"),"Jacked Kangaroo")</f>
        <v>Jacked Kangaroo</v>
      </c>
    </row>
    <row r="2037" spans="1:3" ht="15.75" customHeight="1" x14ac:dyDescent="0.2">
      <c r="A2037" s="1" t="s">
        <v>1052</v>
      </c>
      <c r="B2037" s="1"/>
      <c r="C2037" s="3" t="str">
        <f ca="1">IFERROR(__xludf.DUMMYFUNCTION("regexreplace(A2037, ""(\s\(.*?\))"",)"),"Jacked Kangaroo")</f>
        <v>Jacked Kangaroo</v>
      </c>
    </row>
    <row r="2038" spans="1:3" ht="15.75" customHeight="1" x14ac:dyDescent="0.2">
      <c r="A2038" s="1" t="s">
        <v>1053</v>
      </c>
      <c r="B2038" s="1"/>
      <c r="C2038" s="3" t="str">
        <f ca="1">IFERROR(__xludf.DUMMYFUNCTION("regexreplace(A2038, ""(\s\(.*?\))"",)"),"Jackie Khones")</f>
        <v>Jackie Khones</v>
      </c>
    </row>
    <row r="2039" spans="1:3" ht="15.75" customHeight="1" x14ac:dyDescent="0.2">
      <c r="A2039" s="1" t="s">
        <v>1053</v>
      </c>
      <c r="B2039" s="1"/>
      <c r="C2039" s="3" t="str">
        <f ca="1">IFERROR(__xludf.DUMMYFUNCTION("regexreplace(A2039, ""(\s\(.*?\))"",)"),"Jackie Khones")</f>
        <v>Jackie Khones</v>
      </c>
    </row>
    <row r="2040" spans="1:3" ht="15.75" customHeight="1" x14ac:dyDescent="0.2">
      <c r="A2040" s="1" t="s">
        <v>1054</v>
      </c>
      <c r="B2040" s="1"/>
      <c r="C2040" s="3" t="str">
        <f ca="1">IFERROR(__xludf.DUMMYFUNCTION("regexreplace(A2040, ""(\s\(.*?\))"",)"),"Jacob")</f>
        <v>Jacob</v>
      </c>
    </row>
    <row r="2041" spans="1:3" ht="15.75" customHeight="1" x14ac:dyDescent="0.2">
      <c r="A2041" s="1" t="s">
        <v>1054</v>
      </c>
      <c r="B2041" s="1"/>
      <c r="C2041" s="3" t="str">
        <f ca="1">IFERROR(__xludf.DUMMYFUNCTION("regexreplace(A2041, ""(\s\(.*?\))"",)"),"Jacob")</f>
        <v>Jacob</v>
      </c>
    </row>
    <row r="2042" spans="1:3" ht="15.75" customHeight="1" x14ac:dyDescent="0.2">
      <c r="A2042" s="1" t="s">
        <v>1055</v>
      </c>
      <c r="B2042" s="1"/>
      <c r="C2042" s="3" t="str">
        <f ca="1">IFERROR(__xludf.DUMMYFUNCTION("regexreplace(A2042, ""(\s\(.*?\))"",)"),"Jade")</f>
        <v>Jade</v>
      </c>
    </row>
    <row r="2043" spans="1:3" ht="15.75" customHeight="1" x14ac:dyDescent="0.2">
      <c r="A2043" s="1" t="s">
        <v>1055</v>
      </c>
      <c r="B2043" s="1"/>
      <c r="C2043" s="3" t="str">
        <f ca="1">IFERROR(__xludf.DUMMYFUNCTION("regexreplace(A2043, ""(\s\(.*?\))"",)"),"Jade")</f>
        <v>Jade</v>
      </c>
    </row>
    <row r="2044" spans="1:3" ht="15.75" customHeight="1" x14ac:dyDescent="0.2">
      <c r="A2044" s="1" t="s">
        <v>1056</v>
      </c>
      <c r="B2044" s="1"/>
      <c r="C2044" s="3" t="str">
        <f ca="1">IFERROR(__xludf.DUMMYFUNCTION("regexreplace(A2044, ""(\s\(.*?\))"",)"),"Jake")</f>
        <v>Jake</v>
      </c>
    </row>
    <row r="2045" spans="1:3" ht="15.75" customHeight="1" x14ac:dyDescent="0.2">
      <c r="A2045" s="1" t="s">
        <v>1056</v>
      </c>
      <c r="B2045" s="1"/>
      <c r="C2045" s="3" t="str">
        <f ca="1">IFERROR(__xludf.DUMMYFUNCTION("regexreplace(A2045, ""(\s\(.*?\))"",)"),"Jake")</f>
        <v>Jake</v>
      </c>
    </row>
    <row r="2046" spans="1:3" ht="15.75" customHeight="1" x14ac:dyDescent="0.2">
      <c r="A2046" s="1" t="s">
        <v>1057</v>
      </c>
      <c r="B2046" s="1"/>
      <c r="C2046" s="3" t="str">
        <f ca="1">IFERROR(__xludf.DUMMYFUNCTION("regexreplace(A2046, ""(\s\(.*?\))"",)"),"Jake")</f>
        <v>Jake</v>
      </c>
    </row>
    <row r="2047" spans="1:3" ht="15.75" customHeight="1" x14ac:dyDescent="0.2">
      <c r="A2047" s="1" t="s">
        <v>1057</v>
      </c>
      <c r="B2047" s="1"/>
      <c r="C2047" s="3" t="str">
        <f ca="1">IFERROR(__xludf.DUMMYFUNCTION("regexreplace(A2047, ""(\s\(.*?\))"",)"),"Jake")</f>
        <v>Jake</v>
      </c>
    </row>
    <row r="2048" spans="1:3" ht="15.75" customHeight="1" x14ac:dyDescent="0.2">
      <c r="A2048" s="1" t="s">
        <v>1058</v>
      </c>
      <c r="B2048" s="1"/>
      <c r="C2048" s="3" t="str">
        <f ca="1">IFERROR(__xludf.DUMMYFUNCTION("regexreplace(A2048, ""(\s\(.*?\))"",)"),"Jake Long")</f>
        <v>Jake Long</v>
      </c>
    </row>
    <row r="2049" spans="1:3" ht="15.75" customHeight="1" x14ac:dyDescent="0.2">
      <c r="A2049" s="1" t="s">
        <v>1058</v>
      </c>
      <c r="B2049" s="1"/>
      <c r="C2049" s="3" t="str">
        <f ca="1">IFERROR(__xludf.DUMMYFUNCTION("regexreplace(A2049, ""(\s\(.*?\))"",)"),"Jake Long")</f>
        <v>Jake Long</v>
      </c>
    </row>
    <row r="2050" spans="1:3" ht="15.75" customHeight="1" x14ac:dyDescent="0.2">
      <c r="A2050" s="1" t="s">
        <v>1059</v>
      </c>
      <c r="B2050" s="1"/>
      <c r="C2050" s="3" t="str">
        <f ca="1">IFERROR(__xludf.DUMMYFUNCTION("regexreplace(A2050, ""(\s\(.*?\))"",)"),"Jake the Dog")</f>
        <v>Jake the Dog</v>
      </c>
    </row>
    <row r="2051" spans="1:3" ht="15.75" customHeight="1" x14ac:dyDescent="0.2">
      <c r="A2051" s="1" t="s">
        <v>1059</v>
      </c>
      <c r="B2051" s="1"/>
      <c r="C2051" s="3" t="str">
        <f ca="1">IFERROR(__xludf.DUMMYFUNCTION("regexreplace(A2051, ""(\s\(.*?\))"",)"),"Jake the Dog")</f>
        <v>Jake the Dog</v>
      </c>
    </row>
    <row r="2052" spans="1:3" ht="15.75" customHeight="1" x14ac:dyDescent="0.2">
      <c r="A2052" s="1" t="s">
        <v>1060</v>
      </c>
      <c r="B2052" s="1"/>
      <c r="C2052" s="3" t="str">
        <f ca="1">IFERROR(__xludf.DUMMYFUNCTION("regexreplace(A2052, ""(\s\(.*?\))"",)"),"James")</f>
        <v>James</v>
      </c>
    </row>
    <row r="2053" spans="1:3" ht="15.75" customHeight="1" x14ac:dyDescent="0.2">
      <c r="A2053" s="1" t="s">
        <v>1060</v>
      </c>
      <c r="B2053" s="1"/>
      <c r="C2053" s="3" t="str">
        <f ca="1">IFERROR(__xludf.DUMMYFUNCTION("regexreplace(A2053, ""(\s\(.*?\))"",)"),"James")</f>
        <v>James</v>
      </c>
    </row>
    <row r="2054" spans="1:3" ht="15.75" customHeight="1" x14ac:dyDescent="0.2">
      <c r="A2054" s="1" t="s">
        <v>1061</v>
      </c>
      <c r="B2054" s="1"/>
      <c r="C2054" s="3" t="str">
        <f ca="1">IFERROR(__xludf.DUMMYFUNCTION("regexreplace(A2054, ""(\s\(.*?\))"",)"),"James")</f>
        <v>James</v>
      </c>
    </row>
    <row r="2055" spans="1:3" ht="15.75" customHeight="1" x14ac:dyDescent="0.2">
      <c r="A2055" s="1" t="s">
        <v>1061</v>
      </c>
      <c r="B2055" s="1"/>
      <c r="C2055" s="3" t="str">
        <f ca="1">IFERROR(__xludf.DUMMYFUNCTION("regexreplace(A2055, ""(\s\(.*?\))"",)"),"James")</f>
        <v>James</v>
      </c>
    </row>
    <row r="2056" spans="1:3" ht="15.75" customHeight="1" x14ac:dyDescent="0.2">
      <c r="A2056" s="1" t="s">
        <v>1062</v>
      </c>
      <c r="B2056" s="1"/>
      <c r="C2056" s="3" t="str">
        <f ca="1">IFERROR(__xludf.DUMMYFUNCTION("regexreplace(A2056, ""(\s\(.*?\))"",)"),"James Halliday")</f>
        <v>James Halliday</v>
      </c>
    </row>
    <row r="2057" spans="1:3" ht="15.75" customHeight="1" x14ac:dyDescent="0.2">
      <c r="A2057" s="1" t="s">
        <v>1062</v>
      </c>
      <c r="B2057" s="1"/>
      <c r="C2057" s="3" t="str">
        <f ca="1">IFERROR(__xludf.DUMMYFUNCTION("regexreplace(A2057, ""(\s\(.*?\))"",)"),"James Halliday")</f>
        <v>James Halliday</v>
      </c>
    </row>
    <row r="2058" spans="1:3" ht="15.75" customHeight="1" x14ac:dyDescent="0.2">
      <c r="A2058" s="1" t="s">
        <v>1063</v>
      </c>
      <c r="B2058" s="1"/>
      <c r="C2058" s="3" t="str">
        <f ca="1">IFERROR(__xludf.DUMMYFUNCTION("regexreplace(A2058, ""(\s\(.*?\))"",)"),"James Hook")</f>
        <v>James Hook</v>
      </c>
    </row>
    <row r="2059" spans="1:3" ht="15.75" customHeight="1" x14ac:dyDescent="0.2">
      <c r="A2059" s="1" t="s">
        <v>1063</v>
      </c>
      <c r="B2059" s="1"/>
      <c r="C2059" s="3" t="str">
        <f ca="1">IFERROR(__xludf.DUMMYFUNCTION("regexreplace(A2059, ""(\s\(.*?\))"",)"),"James Hook")</f>
        <v>James Hook</v>
      </c>
    </row>
    <row r="2060" spans="1:3" ht="15.75" customHeight="1" x14ac:dyDescent="0.2">
      <c r="A2060" s="1" t="s">
        <v>1064</v>
      </c>
      <c r="B2060" s="1"/>
      <c r="C2060" s="3" t="str">
        <f ca="1">IFERROR(__xludf.DUMMYFUNCTION("regexreplace(A2060, ""(\s\(.*?\))"",)"),"Jamie")</f>
        <v>Jamie</v>
      </c>
    </row>
    <row r="2061" spans="1:3" ht="15.75" customHeight="1" x14ac:dyDescent="0.2">
      <c r="A2061" s="1" t="s">
        <v>1064</v>
      </c>
      <c r="B2061" s="1"/>
      <c r="C2061" s="3" t="str">
        <f ca="1">IFERROR(__xludf.DUMMYFUNCTION("regexreplace(A2061, ""(\s\(.*?\))"",)"),"Jamie")</f>
        <v>Jamie</v>
      </c>
    </row>
    <row r="2062" spans="1:3" ht="15.75" customHeight="1" x14ac:dyDescent="0.2">
      <c r="A2062" s="1" t="s">
        <v>1065</v>
      </c>
      <c r="B2062" s="1"/>
      <c r="C2062" s="3" t="str">
        <f ca="1">IFERROR(__xludf.DUMMYFUNCTION("regexreplace(A2062, ""(\s\(.*?\))"",)"),"Jamie Russo")</f>
        <v>Jamie Russo</v>
      </c>
    </row>
    <row r="2063" spans="1:3" ht="15.75" customHeight="1" x14ac:dyDescent="0.2">
      <c r="A2063" s="1" t="s">
        <v>1065</v>
      </c>
      <c r="B2063" s="1"/>
      <c r="C2063" s="3" t="str">
        <f ca="1">IFERROR(__xludf.DUMMYFUNCTION("regexreplace(A2063, ""(\s\(.*?\))"",)"),"Jamie Russo")</f>
        <v>Jamie Russo</v>
      </c>
    </row>
    <row r="2064" spans="1:3" ht="15.75" customHeight="1" x14ac:dyDescent="0.2">
      <c r="A2064" s="1" t="s">
        <v>1066</v>
      </c>
      <c r="B2064" s="1"/>
      <c r="C2064" s="3" t="str">
        <f ca="1">IFERROR(__xludf.DUMMYFUNCTION("regexreplace(A2064, ""(\s\(.*?\))"",)"),"Jane &amp; Zumi")</f>
        <v>Jane &amp; Zumi</v>
      </c>
    </row>
    <row r="2065" spans="1:3" ht="15.75" customHeight="1" x14ac:dyDescent="0.2">
      <c r="A2065" s="1" t="s">
        <v>1066</v>
      </c>
      <c r="B2065" s="1"/>
      <c r="C2065" s="3" t="str">
        <f ca="1">IFERROR(__xludf.DUMMYFUNCTION("regexreplace(A2065, ""(\s\(.*?\))"",)"),"Jane &amp; Zumi")</f>
        <v>Jane &amp; Zumi</v>
      </c>
    </row>
    <row r="2066" spans="1:3" ht="15.75" customHeight="1" x14ac:dyDescent="0.2">
      <c r="A2066" s="1" t="s">
        <v>1067</v>
      </c>
      <c r="B2066" s="1"/>
      <c r="C2066" s="3" t="str">
        <f ca="1">IFERROR(__xludf.DUMMYFUNCTION("regexreplace(A2066, ""(\s\(.*?\))"",)"),"Jane Doe")</f>
        <v>Jane Doe</v>
      </c>
    </row>
    <row r="2067" spans="1:3" ht="15.75" customHeight="1" x14ac:dyDescent="0.2">
      <c r="A2067" s="1" t="s">
        <v>1068</v>
      </c>
      <c r="B2067" s="1"/>
      <c r="C2067" s="3" t="str">
        <f ca="1">IFERROR(__xludf.DUMMYFUNCTION("regexreplace(A2067, ""(\s\(.*?\))"",)"),"Jane Jetson")</f>
        <v>Jane Jetson</v>
      </c>
    </row>
    <row r="2068" spans="1:3" ht="15.75" customHeight="1" x14ac:dyDescent="0.2">
      <c r="A2068" s="1" t="s">
        <v>1068</v>
      </c>
      <c r="B2068" s="1"/>
      <c r="C2068" s="3" t="str">
        <f ca="1">IFERROR(__xludf.DUMMYFUNCTION("regexreplace(A2068, ""(\s\(.*?\))"",)"),"Jane Jetson")</f>
        <v>Jane Jetson</v>
      </c>
    </row>
    <row r="2069" spans="1:3" ht="15.75" customHeight="1" x14ac:dyDescent="0.2">
      <c r="A2069" s="1" t="s">
        <v>1069</v>
      </c>
      <c r="B2069" s="1"/>
      <c r="C2069" s="3" t="str">
        <f ca="1">IFERROR(__xludf.DUMMYFUNCTION("regexreplace(A2069, ""(\s\(.*?\))"",)"),"Jane Read")</f>
        <v>Jane Read</v>
      </c>
    </row>
    <row r="2070" spans="1:3" ht="15.75" customHeight="1" x14ac:dyDescent="0.2">
      <c r="A2070" s="1" t="s">
        <v>1069</v>
      </c>
      <c r="B2070" s="1"/>
      <c r="C2070" s="3" t="str">
        <f ca="1">IFERROR(__xludf.DUMMYFUNCTION("regexreplace(A2070, ""(\s\(.*?\))"",)"),"Jane Read")</f>
        <v>Jane Read</v>
      </c>
    </row>
    <row r="2071" spans="1:3" ht="15.75" customHeight="1" x14ac:dyDescent="0.2">
      <c r="A2071" s="1" t="s">
        <v>1070</v>
      </c>
      <c r="B2071" s="1"/>
      <c r="C2071" s="3" t="str">
        <f ca="1">IFERROR(__xludf.DUMMYFUNCTION("regexreplace(A2071, ""(\s\(.*?\))"",)"),"Janet Nettles")</f>
        <v>Janet Nettles</v>
      </c>
    </row>
    <row r="2072" spans="1:3" ht="15.75" customHeight="1" x14ac:dyDescent="0.2">
      <c r="A2072" s="1" t="s">
        <v>1070</v>
      </c>
      <c r="B2072" s="1"/>
      <c r="C2072" s="3" t="str">
        <f ca="1">IFERROR(__xludf.DUMMYFUNCTION("regexreplace(A2072, ""(\s\(.*?\))"",)"),"Janet Nettles")</f>
        <v>Janet Nettles</v>
      </c>
    </row>
    <row r="2073" spans="1:3" ht="15.75" customHeight="1" x14ac:dyDescent="0.2">
      <c r="A2073" s="1" t="s">
        <v>1071</v>
      </c>
      <c r="B2073" s="1"/>
      <c r="C2073" s="3" t="str">
        <f ca="1">IFERROR(__xludf.DUMMYFUNCTION("regexreplace(A2073, ""(\s\(.*?\))"",)"),"Jang Keng")</f>
        <v>Jang Keng</v>
      </c>
    </row>
    <row r="2074" spans="1:3" ht="15.75" customHeight="1" x14ac:dyDescent="0.2">
      <c r="A2074" s="1" t="s">
        <v>1071</v>
      </c>
      <c r="B2074" s="1"/>
      <c r="C2074" s="3" t="str">
        <f ca="1">IFERROR(__xludf.DUMMYFUNCTION("regexreplace(A2074, ""(\s\(.*?\))"",)"),"Jang Keng")</f>
        <v>Jang Keng</v>
      </c>
    </row>
    <row r="2075" spans="1:3" ht="15.75" customHeight="1" x14ac:dyDescent="0.2">
      <c r="A2075" s="1" t="s">
        <v>1072</v>
      </c>
      <c r="B2075" s="1"/>
      <c r="C2075" s="3" t="str">
        <f ca="1">IFERROR(__xludf.DUMMYFUNCTION("regexreplace(A2075, ""(\s\(.*?\))"",)"),"Janice Emmons")</f>
        <v>Janice Emmons</v>
      </c>
    </row>
    <row r="2076" spans="1:3" ht="15.75" customHeight="1" x14ac:dyDescent="0.2">
      <c r="A2076" s="1" t="s">
        <v>1073</v>
      </c>
      <c r="B2076" s="1"/>
      <c r="C2076" s="3" t="str">
        <f ca="1">IFERROR(__xludf.DUMMYFUNCTION("regexreplace(A2076, ""(\s\(.*?\))"",)"),"Jaq and Gus")</f>
        <v>Jaq and Gus</v>
      </c>
    </row>
    <row r="2077" spans="1:3" ht="15.75" customHeight="1" x14ac:dyDescent="0.2">
      <c r="A2077" s="1" t="s">
        <v>1073</v>
      </c>
      <c r="B2077" s="1"/>
      <c r="C2077" s="3" t="str">
        <f ca="1">IFERROR(__xludf.DUMMYFUNCTION("regexreplace(A2077, ""(\s\(.*?\))"",)"),"Jaq and Gus")</f>
        <v>Jaq and Gus</v>
      </c>
    </row>
    <row r="2078" spans="1:3" ht="15.75" customHeight="1" x14ac:dyDescent="0.2">
      <c r="A2078" s="1" t="s">
        <v>1074</v>
      </c>
      <c r="B2078" s="1"/>
      <c r="C2078" s="3" t="str">
        <f ca="1">IFERROR(__xludf.DUMMYFUNCTION("regexreplace(A2078, ""(\s\(.*?\))"",)"),"Jar Jar Binks")</f>
        <v>Jar Jar Binks</v>
      </c>
    </row>
    <row r="2079" spans="1:3" ht="15.75" customHeight="1" x14ac:dyDescent="0.2">
      <c r="A2079" s="1" t="s">
        <v>1074</v>
      </c>
      <c r="B2079" s="1"/>
      <c r="C2079" s="3" t="str">
        <f ca="1">IFERROR(__xludf.DUMMYFUNCTION("regexreplace(A2079, ""(\s\(.*?\))"",)"),"Jar Jar Binks")</f>
        <v>Jar Jar Binks</v>
      </c>
    </row>
    <row r="2080" spans="1:3" ht="15.75" customHeight="1" x14ac:dyDescent="0.2">
      <c r="A2080" s="1" t="s">
        <v>1075</v>
      </c>
      <c r="B2080" s="1"/>
      <c r="C2080" s="3" t="str">
        <f ca="1">IFERROR(__xludf.DUMMYFUNCTION("regexreplace(A2080, ""(\s\(.*?\))"",)"),"Jared")</f>
        <v>Jared</v>
      </c>
    </row>
    <row r="2081" spans="1:3" ht="15.75" customHeight="1" x14ac:dyDescent="0.2">
      <c r="A2081" s="1" t="s">
        <v>1075</v>
      </c>
      <c r="B2081" s="1"/>
      <c r="C2081" s="3" t="str">
        <f ca="1">IFERROR(__xludf.DUMMYFUNCTION("regexreplace(A2081, ""(\s\(.*?\))"",)"),"Jared")</f>
        <v>Jared</v>
      </c>
    </row>
    <row r="2082" spans="1:3" ht="15.75" customHeight="1" x14ac:dyDescent="0.2">
      <c r="A2082" s="1" t="s">
        <v>1076</v>
      </c>
      <c r="B2082" s="1"/>
      <c r="C2082" s="3" t="str">
        <f ca="1">IFERROR(__xludf.DUMMYFUNCTION("regexreplace(A2082, ""(\s\(.*?\))"",)"),"Jared")</f>
        <v>Jared</v>
      </c>
    </row>
    <row r="2083" spans="1:3" ht="15.75" customHeight="1" x14ac:dyDescent="0.2">
      <c r="A2083" s="1" t="s">
        <v>1076</v>
      </c>
      <c r="B2083" s="1"/>
      <c r="C2083" s="3" t="str">
        <f ca="1">IFERROR(__xludf.DUMMYFUNCTION("regexreplace(A2083, ""(\s\(.*?\))"",)"),"Jared")</f>
        <v>Jared</v>
      </c>
    </row>
    <row r="2084" spans="1:3" ht="15.75" customHeight="1" x14ac:dyDescent="0.2">
      <c r="A2084" s="1" t="s">
        <v>1077</v>
      </c>
      <c r="B2084" s="1"/>
      <c r="C2084" s="3" t="str">
        <f ca="1">IFERROR(__xludf.DUMMYFUNCTION("regexreplace(A2084, ""(\s\(.*?\))"",)"),"Jasmine")</f>
        <v>Jasmine</v>
      </c>
    </row>
    <row r="2085" spans="1:3" ht="15.75" customHeight="1" x14ac:dyDescent="0.2">
      <c r="A2085" s="1" t="s">
        <v>1077</v>
      </c>
      <c r="B2085" s="1"/>
      <c r="C2085" s="3" t="str">
        <f ca="1">IFERROR(__xludf.DUMMYFUNCTION("regexreplace(A2085, ""(\s\(.*?\))"",)"),"Jasmine")</f>
        <v>Jasmine</v>
      </c>
    </row>
    <row r="2086" spans="1:3" ht="15.75" customHeight="1" x14ac:dyDescent="0.2">
      <c r="A2086" s="1" t="s">
        <v>1078</v>
      </c>
      <c r="B2086" s="1"/>
      <c r="C2086" s="3" t="str">
        <f ca="1">IFERROR(__xludf.DUMMYFUNCTION("regexreplace(A2086, ""(\s\(.*?\))"",)"),"Jasmine")</f>
        <v>Jasmine</v>
      </c>
    </row>
    <row r="2087" spans="1:3" ht="15.75" customHeight="1" x14ac:dyDescent="0.2">
      <c r="A2087" s="1" t="s">
        <v>1078</v>
      </c>
      <c r="B2087" s="1"/>
      <c r="C2087" s="3" t="str">
        <f ca="1">IFERROR(__xludf.DUMMYFUNCTION("regexreplace(A2087, ""(\s\(.*?\))"",)"),"Jasmine")</f>
        <v>Jasmine</v>
      </c>
    </row>
    <row r="2088" spans="1:3" ht="15.75" customHeight="1" x14ac:dyDescent="0.2">
      <c r="A2088" s="1" t="s">
        <v>1079</v>
      </c>
      <c r="B2088" s="1"/>
      <c r="C2088" s="3" t="str">
        <f ca="1">IFERROR(__xludf.DUMMYFUNCTION("regexreplace(A2088, ""(\s\(.*?\))"",)"),"Jason White")</f>
        <v>Jason White</v>
      </c>
    </row>
    <row r="2089" spans="1:3" ht="15.75" customHeight="1" x14ac:dyDescent="0.2">
      <c r="A2089" s="1" t="s">
        <v>1079</v>
      </c>
      <c r="B2089" s="1"/>
      <c r="C2089" s="3" t="str">
        <f ca="1">IFERROR(__xludf.DUMMYFUNCTION("regexreplace(A2089, ""(\s\(.*?\))"",)"),"Jason White")</f>
        <v>Jason White</v>
      </c>
    </row>
    <row r="2090" spans="1:3" ht="15.75" customHeight="1" x14ac:dyDescent="0.2">
      <c r="A2090" s="1" t="s">
        <v>1080</v>
      </c>
      <c r="B2090" s="1"/>
      <c r="C2090" s="3" t="str">
        <f ca="1">IFERROR(__xludf.DUMMYFUNCTION("regexreplace(A2090, ""(\s\(.*?\))"",)"),"Jasper")</f>
        <v>Jasper</v>
      </c>
    </row>
    <row r="2091" spans="1:3" ht="15.75" customHeight="1" x14ac:dyDescent="0.2">
      <c r="A2091" s="1" t="s">
        <v>1080</v>
      </c>
      <c r="B2091" s="1"/>
      <c r="C2091" s="3" t="str">
        <f ca="1">IFERROR(__xludf.DUMMYFUNCTION("regexreplace(A2091, ""(\s\(.*?\))"",)"),"Jasper")</f>
        <v>Jasper</v>
      </c>
    </row>
    <row r="2092" spans="1:3" ht="15.75" customHeight="1" x14ac:dyDescent="0.2">
      <c r="A2092" s="1" t="s">
        <v>1081</v>
      </c>
      <c r="B2092" s="1"/>
      <c r="C2092" s="3" t="str">
        <f ca="1">IFERROR(__xludf.DUMMYFUNCTION("regexreplace(A2092, ""(\s\(.*?\))"",)"),"Jatt and Jutt")</f>
        <v>Jatt and Jutt</v>
      </c>
    </row>
    <row r="2093" spans="1:3" ht="15.75" customHeight="1" x14ac:dyDescent="0.2">
      <c r="A2093" s="1" t="s">
        <v>1081</v>
      </c>
      <c r="B2093" s="1"/>
      <c r="C2093" s="3" t="str">
        <f ca="1">IFERROR(__xludf.DUMMYFUNCTION("regexreplace(A2093, ""(\s\(.*?\))"",)"),"Jatt and Jutt")</f>
        <v>Jatt and Jutt</v>
      </c>
    </row>
    <row r="2094" spans="1:3" ht="15.75" customHeight="1" x14ac:dyDescent="0.2">
      <c r="A2094" s="1" t="s">
        <v>1082</v>
      </c>
      <c r="B2094" s="1"/>
      <c r="C2094" s="3" t="str">
        <f ca="1">IFERROR(__xludf.DUMMYFUNCTION("regexreplace(A2094, ""(\s\(.*?\))"",)"),"Jawas")</f>
        <v>Jawas</v>
      </c>
    </row>
    <row r="2095" spans="1:3" ht="15.75" customHeight="1" x14ac:dyDescent="0.2">
      <c r="A2095" s="1" t="s">
        <v>1082</v>
      </c>
      <c r="B2095" s="1"/>
      <c r="C2095" s="3" t="str">
        <f ca="1">IFERROR(__xludf.DUMMYFUNCTION("regexreplace(A2095, ""(\s\(.*?\))"",)"),"Jawas")</f>
        <v>Jawas</v>
      </c>
    </row>
    <row r="2096" spans="1:3" ht="15.75" customHeight="1" x14ac:dyDescent="0.2">
      <c r="A2096" s="1" t="s">
        <v>1083</v>
      </c>
      <c r="B2096" s="1"/>
      <c r="C2096" s="3" t="str">
        <f ca="1">IFERROR(__xludf.DUMMYFUNCTION("regexreplace(A2096, ""(\s\(.*?\))"",)"),"Jax")</f>
        <v>Jax</v>
      </c>
    </row>
    <row r="2097" spans="1:3" ht="15.75" customHeight="1" x14ac:dyDescent="0.2">
      <c r="A2097" s="1" t="s">
        <v>1083</v>
      </c>
      <c r="B2097" s="1"/>
      <c r="C2097" s="3" t="str">
        <f ca="1">IFERROR(__xludf.DUMMYFUNCTION("regexreplace(A2097, ""(\s\(.*?\))"",)"),"Jax")</f>
        <v>Jax</v>
      </c>
    </row>
    <row r="2098" spans="1:3" ht="15.75" customHeight="1" x14ac:dyDescent="0.2">
      <c r="A2098" s="1" t="s">
        <v>1084</v>
      </c>
      <c r="B2098" s="1"/>
      <c r="C2098" s="3" t="str">
        <f ca="1">IFERROR(__xludf.DUMMYFUNCTION("regexreplace(A2098, ""(\s\(.*?\))"",)"),"Jay")</f>
        <v>Jay</v>
      </c>
    </row>
    <row r="2099" spans="1:3" ht="15.75" customHeight="1" x14ac:dyDescent="0.2">
      <c r="A2099" s="1" t="s">
        <v>1084</v>
      </c>
      <c r="B2099" s="1"/>
      <c r="C2099" s="3" t="str">
        <f ca="1">IFERROR(__xludf.DUMMYFUNCTION("regexreplace(A2099, ""(\s\(.*?\))"",)"),"Jay")</f>
        <v>Jay</v>
      </c>
    </row>
    <row r="2100" spans="1:3" ht="15.75" customHeight="1" x14ac:dyDescent="0.2">
      <c r="A2100" s="1" t="s">
        <v>1085</v>
      </c>
      <c r="B2100" s="1"/>
      <c r="C2100" s="3" t="str">
        <f ca="1">IFERROR(__xludf.DUMMYFUNCTION("regexreplace(A2100, ""(\s\(.*?\))"",)"),"Jay Duffy")</f>
        <v>Jay Duffy</v>
      </c>
    </row>
    <row r="2101" spans="1:3" ht="15.75" customHeight="1" x14ac:dyDescent="0.2">
      <c r="A2101" s="1" t="s">
        <v>1085</v>
      </c>
      <c r="B2101" s="1"/>
      <c r="C2101" s="3" t="str">
        <f ca="1">IFERROR(__xludf.DUMMYFUNCTION("regexreplace(A2101, ""(\s\(.*?\))"",)"),"Jay Duffy")</f>
        <v>Jay Duffy</v>
      </c>
    </row>
    <row r="2102" spans="1:3" ht="15.75" customHeight="1" x14ac:dyDescent="0.2">
      <c r="A2102" s="1" t="s">
        <v>1086</v>
      </c>
      <c r="B2102" s="1"/>
      <c r="C2102" s="3" t="str">
        <f ca="1">IFERROR(__xludf.DUMMYFUNCTION("regexreplace(A2102, ""(\s\(.*?\))"",)"),"Jay Jay the Jet Plane")</f>
        <v>Jay Jay the Jet Plane</v>
      </c>
    </row>
    <row r="2103" spans="1:3" ht="15.75" customHeight="1" x14ac:dyDescent="0.2">
      <c r="A2103" s="1" t="s">
        <v>1086</v>
      </c>
      <c r="B2103" s="1"/>
      <c r="C2103" s="3" t="str">
        <f ca="1">IFERROR(__xludf.DUMMYFUNCTION("regexreplace(A2103, ""(\s\(.*?\))"",)"),"Jay Jay the Jet Plane")</f>
        <v>Jay Jay the Jet Plane</v>
      </c>
    </row>
    <row r="2104" spans="1:3" ht="15.75" customHeight="1" x14ac:dyDescent="0.2">
      <c r="A2104" s="1" t="s">
        <v>1087</v>
      </c>
      <c r="B2104" s="1"/>
      <c r="C2104" s="3" t="str">
        <f ca="1">IFERROR(__xludf.DUMMYFUNCTION("regexreplace(A2104, ""(\s\(.*?\))"",)"),"Jay, Jake and Jim")</f>
        <v>Jay, Jake and Jim</v>
      </c>
    </row>
    <row r="2105" spans="1:3" ht="15.75" customHeight="1" x14ac:dyDescent="0.2">
      <c r="A2105" s="1" t="s">
        <v>1087</v>
      </c>
      <c r="B2105" s="1"/>
      <c r="C2105" s="3" t="str">
        <f ca="1">IFERROR(__xludf.DUMMYFUNCTION("regexreplace(A2105, ""(\s\(.*?\))"",)"),"Jay, Jake and Jim")</f>
        <v>Jay, Jake and Jim</v>
      </c>
    </row>
    <row r="2106" spans="1:3" ht="15.75" customHeight="1" x14ac:dyDescent="0.2">
      <c r="A2106" s="1" t="s">
        <v>1088</v>
      </c>
      <c r="B2106" s="1"/>
      <c r="C2106" s="3" t="str">
        <f ca="1">IFERROR(__xludf.DUMMYFUNCTION("regexreplace(A2106, ""(\s\(.*?\))"",)"),"Jealousy")</f>
        <v>Jealousy</v>
      </c>
    </row>
    <row r="2107" spans="1:3" ht="15.75" customHeight="1" x14ac:dyDescent="0.2">
      <c r="A2107" s="1" t="s">
        <v>1088</v>
      </c>
      <c r="B2107" s="1"/>
      <c r="C2107" s="3" t="str">
        <f ca="1">IFERROR(__xludf.DUMMYFUNCTION("regexreplace(A2107, ""(\s\(.*?\))"",)"),"Jealousy")</f>
        <v>Jealousy</v>
      </c>
    </row>
    <row r="2108" spans="1:3" ht="15.75" customHeight="1" x14ac:dyDescent="0.2">
      <c r="A2108" s="1" t="s">
        <v>1089</v>
      </c>
      <c r="B2108" s="1"/>
      <c r="C2108" s="3" t="str">
        <f ca="1">IFERROR(__xludf.DUMMYFUNCTION("regexreplace(A2108, ""(\s\(.*?\))"",)"),"Jean")</f>
        <v>Jean</v>
      </c>
    </row>
    <row r="2109" spans="1:3" ht="15.75" customHeight="1" x14ac:dyDescent="0.2">
      <c r="A2109" s="1" t="s">
        <v>1089</v>
      </c>
      <c r="B2109" s="1"/>
      <c r="C2109" s="3" t="str">
        <f ca="1">IFERROR(__xludf.DUMMYFUNCTION("regexreplace(A2109, ""(\s\(.*?\))"",)"),"Jean")</f>
        <v>Jean</v>
      </c>
    </row>
    <row r="2110" spans="1:3" ht="15.75" customHeight="1" x14ac:dyDescent="0.2">
      <c r="A2110" s="1" t="s">
        <v>1090</v>
      </c>
      <c r="B2110" s="1"/>
      <c r="C2110" s="3" t="str">
        <f ca="1">IFERROR(__xludf.DUMMYFUNCTION("regexreplace(A2110, ""(\s\(.*?\))"",)"),"Jean Jacket")</f>
        <v>Jean Jacket</v>
      </c>
    </row>
    <row r="2111" spans="1:3" ht="15.75" customHeight="1" x14ac:dyDescent="0.2">
      <c r="A2111" s="1" t="s">
        <v>1090</v>
      </c>
      <c r="B2111" s="1"/>
      <c r="C2111" s="3" t="str">
        <f ca="1">IFERROR(__xludf.DUMMYFUNCTION("regexreplace(A2111, ""(\s\(.*?\))"",)"),"Jean Jacket")</f>
        <v>Jean Jacket</v>
      </c>
    </row>
    <row r="2112" spans="1:3" ht="15.75" customHeight="1" x14ac:dyDescent="0.2">
      <c r="A2112" s="1" t="s">
        <v>1091</v>
      </c>
      <c r="B2112" s="1"/>
      <c r="C2112" s="3" t="str">
        <f ca="1">IFERROR(__xludf.DUMMYFUNCTION("regexreplace(A2112, ""(\s\(.*?\))"",)"),"Jeanette Miller")</f>
        <v>Jeanette Miller</v>
      </c>
    </row>
    <row r="2113" spans="1:3" ht="15.75" customHeight="1" x14ac:dyDescent="0.2">
      <c r="A2113" s="1" t="s">
        <v>1091</v>
      </c>
      <c r="B2113" s="1"/>
      <c r="C2113" s="3" t="str">
        <f ca="1">IFERROR(__xludf.DUMMYFUNCTION("regexreplace(A2113, ""(\s\(.*?\))"",)"),"Jeanette Miller")</f>
        <v>Jeanette Miller</v>
      </c>
    </row>
    <row r="2114" spans="1:3" ht="15.75" customHeight="1" x14ac:dyDescent="0.2">
      <c r="A2114" s="1" t="s">
        <v>1092</v>
      </c>
      <c r="B2114" s="1"/>
      <c r="C2114" s="3" t="str">
        <f ca="1">IFERROR(__xludf.DUMMYFUNCTION("regexreplace(A2114, ""(\s\(.*?\))"",)"),"Jelly Beans")</f>
        <v>Jelly Beans</v>
      </c>
    </row>
    <row r="2115" spans="1:3" ht="15.75" customHeight="1" x14ac:dyDescent="0.2">
      <c r="A2115" s="1" t="s">
        <v>1092</v>
      </c>
      <c r="B2115" s="1"/>
      <c r="C2115" s="3" t="str">
        <f ca="1">IFERROR(__xludf.DUMMYFUNCTION("regexreplace(A2115, ""(\s\(.*?\))"",)"),"Jelly Beans")</f>
        <v>Jelly Beans</v>
      </c>
    </row>
    <row r="2116" spans="1:3" ht="15.75" customHeight="1" x14ac:dyDescent="0.2">
      <c r="A2116" s="1" t="s">
        <v>1093</v>
      </c>
      <c r="B2116" s="1"/>
      <c r="C2116" s="3" t="str">
        <f ca="1">IFERROR(__xludf.DUMMYFUNCTION("regexreplace(A2116, ""(\s\(.*?\))"",)"),"Jem")</f>
        <v>Jem</v>
      </c>
    </row>
    <row r="2117" spans="1:3" ht="15.75" customHeight="1" x14ac:dyDescent="0.2">
      <c r="A2117" s="1" t="s">
        <v>1093</v>
      </c>
      <c r="B2117" s="1"/>
      <c r="C2117" s="3" t="str">
        <f ca="1">IFERROR(__xludf.DUMMYFUNCTION("regexreplace(A2117, ""(\s\(.*?\))"",)"),"Jem")</f>
        <v>Jem</v>
      </c>
    </row>
    <row r="2118" spans="1:3" ht="15.75" customHeight="1" x14ac:dyDescent="0.2">
      <c r="A2118" s="1" t="s">
        <v>1094</v>
      </c>
      <c r="B2118" s="1"/>
      <c r="C2118" s="3" t="str">
        <f ca="1">IFERROR(__xludf.DUMMYFUNCTION("regexreplace(A2118, ""(\s\(.*?\))"",)"),"Jen")</f>
        <v>Jen</v>
      </c>
    </row>
    <row r="2119" spans="1:3" ht="15.75" customHeight="1" x14ac:dyDescent="0.2">
      <c r="A2119" s="1" t="s">
        <v>1094</v>
      </c>
      <c r="B2119" s="1"/>
      <c r="C2119" s="3" t="str">
        <f ca="1">IFERROR(__xludf.DUMMYFUNCTION("regexreplace(A2119, ""(\s\(.*?\))"",)"),"Jen")</f>
        <v>Jen</v>
      </c>
    </row>
    <row r="2120" spans="1:3" ht="15.75" customHeight="1" x14ac:dyDescent="0.2">
      <c r="A2120" s="1" t="s">
        <v>1095</v>
      </c>
      <c r="B2120" s="1"/>
      <c r="C2120" s="3" t="str">
        <f ca="1">IFERROR(__xludf.DUMMYFUNCTION("regexreplace(A2120, ""(\s\(.*?\))"",)"),"Jen Masterson")</f>
        <v>Jen Masterson</v>
      </c>
    </row>
    <row r="2121" spans="1:3" ht="15.75" customHeight="1" x14ac:dyDescent="0.2">
      <c r="A2121" s="1" t="s">
        <v>1095</v>
      </c>
      <c r="B2121" s="1"/>
      <c r="C2121" s="3" t="str">
        <f ca="1">IFERROR(__xludf.DUMMYFUNCTION("regexreplace(A2121, ""(\s\(.*?\))"",)"),"Jen Masterson")</f>
        <v>Jen Masterson</v>
      </c>
    </row>
    <row r="2122" spans="1:3" ht="15.75" customHeight="1" x14ac:dyDescent="0.2">
      <c r="A2122" s="1" t="s">
        <v>1096</v>
      </c>
      <c r="B2122" s="1"/>
      <c r="C2122" s="3" t="str">
        <f ca="1">IFERROR(__xludf.DUMMYFUNCTION("regexreplace(A2122, ""(\s\(.*?\))"",)"),"Jenna")</f>
        <v>Jenna</v>
      </c>
    </row>
    <row r="2123" spans="1:3" ht="15.75" customHeight="1" x14ac:dyDescent="0.2">
      <c r="A2123" s="1" t="s">
        <v>1096</v>
      </c>
      <c r="B2123" s="1"/>
      <c r="C2123" s="3" t="str">
        <f ca="1">IFERROR(__xludf.DUMMYFUNCTION("regexreplace(A2123, ""(\s\(.*?\))"",)"),"Jenna")</f>
        <v>Jenna</v>
      </c>
    </row>
    <row r="2124" spans="1:3" ht="15.75" customHeight="1" x14ac:dyDescent="0.2">
      <c r="A2124" s="1" t="s">
        <v>1097</v>
      </c>
      <c r="B2124" s="1"/>
      <c r="C2124" s="3" t="str">
        <f ca="1">IFERROR(__xludf.DUMMYFUNCTION("regexreplace(A2124, ""(\s\(.*?\))"",)"),"Jennifer")</f>
        <v>Jennifer</v>
      </c>
    </row>
    <row r="2125" spans="1:3" ht="15.75" customHeight="1" x14ac:dyDescent="0.2">
      <c r="A2125" s="1" t="s">
        <v>1097</v>
      </c>
      <c r="B2125" s="1"/>
      <c r="C2125" s="3" t="str">
        <f ca="1">IFERROR(__xludf.DUMMYFUNCTION("regexreplace(A2125, ""(\s\(.*?\))"",)"),"Jennifer")</f>
        <v>Jennifer</v>
      </c>
    </row>
    <row r="2126" spans="1:3" ht="15.75" customHeight="1" x14ac:dyDescent="0.2">
      <c r="A2126" s="1" t="s">
        <v>1098</v>
      </c>
      <c r="B2126" s="1"/>
      <c r="C2126" s="3" t="str">
        <f ca="1">IFERROR(__xludf.DUMMYFUNCTION("regexreplace(A2126, ""(\s\(.*?\))"",)"),"Jenny Pizza")</f>
        <v>Jenny Pizza</v>
      </c>
    </row>
    <row r="2127" spans="1:3" ht="15.75" customHeight="1" x14ac:dyDescent="0.2">
      <c r="A2127" s="1" t="s">
        <v>1098</v>
      </c>
      <c r="B2127" s="1"/>
      <c r="C2127" s="3" t="str">
        <f ca="1">IFERROR(__xludf.DUMMYFUNCTION("regexreplace(A2127, ""(\s\(.*?\))"",)"),"Jenny Pizza")</f>
        <v>Jenny Pizza</v>
      </c>
    </row>
    <row r="2128" spans="1:3" ht="15.75" customHeight="1" x14ac:dyDescent="0.2">
      <c r="A2128" s="1" t="s">
        <v>1099</v>
      </c>
      <c r="B2128" s="1"/>
      <c r="C2128" s="3" t="str">
        <f ca="1">IFERROR(__xludf.DUMMYFUNCTION("regexreplace(A2128, ""(\s\(.*?\))"",)"),"Jenny Wakeman/XJ-9")</f>
        <v>Jenny Wakeman/XJ-9</v>
      </c>
    </row>
    <row r="2129" spans="1:3" ht="15.75" customHeight="1" x14ac:dyDescent="0.2">
      <c r="A2129" s="1" t="s">
        <v>1099</v>
      </c>
      <c r="B2129" s="1"/>
      <c r="C2129" s="3" t="str">
        <f ca="1">IFERROR(__xludf.DUMMYFUNCTION("regexreplace(A2129, ""(\s\(.*?\))"",)"),"Jenny Wakeman/XJ-9")</f>
        <v>Jenny Wakeman/XJ-9</v>
      </c>
    </row>
    <row r="2130" spans="1:3" ht="15.75" customHeight="1" x14ac:dyDescent="0.2">
      <c r="A2130" s="1" t="s">
        <v>1100</v>
      </c>
      <c r="B2130" s="1"/>
      <c r="C2130" s="3" t="str">
        <f ca="1">IFERROR(__xludf.DUMMYFUNCTION("regexreplace(A2130, ""(\s\(.*?\))"",)"),"Jeremy")</f>
        <v>Jeremy</v>
      </c>
    </row>
    <row r="2131" spans="1:3" ht="15.75" customHeight="1" x14ac:dyDescent="0.2">
      <c r="A2131" s="1" t="s">
        <v>1100</v>
      </c>
      <c r="B2131" s="1"/>
      <c r="C2131" s="3" t="str">
        <f ca="1">IFERROR(__xludf.DUMMYFUNCTION("regexreplace(A2131, ""(\s\(.*?\))"",)"),"Jeremy")</f>
        <v>Jeremy</v>
      </c>
    </row>
    <row r="2132" spans="1:3" ht="15.75" customHeight="1" x14ac:dyDescent="0.2">
      <c r="A2132" s="1" t="s">
        <v>1101</v>
      </c>
      <c r="B2132" s="1"/>
      <c r="C2132" s="3" t="str">
        <f ca="1">IFERROR(__xludf.DUMMYFUNCTION("regexreplace(A2132, ""(\s\(.*?\))"",)"),"Jeremy")</f>
        <v>Jeremy</v>
      </c>
    </row>
    <row r="2133" spans="1:3" ht="15.75" customHeight="1" x14ac:dyDescent="0.2">
      <c r="A2133" s="1" t="s">
        <v>1101</v>
      </c>
      <c r="B2133" s="1"/>
      <c r="C2133" s="3" t="str">
        <f ca="1">IFERROR(__xludf.DUMMYFUNCTION("regexreplace(A2133, ""(\s\(.*?\))"",)"),"Jeremy")</f>
        <v>Jeremy</v>
      </c>
    </row>
    <row r="2134" spans="1:3" ht="15.75" customHeight="1" x14ac:dyDescent="0.2">
      <c r="A2134" s="1" t="s">
        <v>1102</v>
      </c>
      <c r="B2134" s="1"/>
      <c r="C2134" s="3" t="str">
        <f ca="1">IFERROR(__xludf.DUMMYFUNCTION("regexreplace(A2134, ""(\s\(.*?\))"",)"),"Jeremy Donaldson")</f>
        <v>Jeremy Donaldson</v>
      </c>
    </row>
    <row r="2135" spans="1:3" ht="15.75" customHeight="1" x14ac:dyDescent="0.2">
      <c r="A2135" s="1" t="s">
        <v>1102</v>
      </c>
      <c r="B2135" s="1"/>
      <c r="C2135" s="3" t="str">
        <f ca="1">IFERROR(__xludf.DUMMYFUNCTION("regexreplace(A2135, ""(\s\(.*?\))"",)"),"Jeremy Donaldson")</f>
        <v>Jeremy Donaldson</v>
      </c>
    </row>
    <row r="2136" spans="1:3" ht="15.75" customHeight="1" x14ac:dyDescent="0.2">
      <c r="A2136" s="1" t="s">
        <v>1103</v>
      </c>
      <c r="B2136" s="1"/>
      <c r="C2136" s="3" t="str">
        <f ca="1">IFERROR(__xludf.DUMMYFUNCTION("regexreplace(A2136, ""(\s\(.*?\))"",)"),"Jeremy Johnson")</f>
        <v>Jeremy Johnson</v>
      </c>
    </row>
    <row r="2137" spans="1:3" ht="15.75" customHeight="1" x14ac:dyDescent="0.2">
      <c r="A2137" s="1" t="s">
        <v>1103</v>
      </c>
      <c r="B2137" s="1"/>
      <c r="C2137" s="3" t="str">
        <f ca="1">IFERROR(__xludf.DUMMYFUNCTION("regexreplace(A2137, ""(\s\(.*?\))"",)"),"Jeremy Johnson")</f>
        <v>Jeremy Johnson</v>
      </c>
    </row>
    <row r="2138" spans="1:3" ht="15.75" customHeight="1" x14ac:dyDescent="0.2">
      <c r="A2138" s="1" t="s">
        <v>1104</v>
      </c>
      <c r="B2138" s="1"/>
      <c r="C2138" s="3" t="str">
        <f ca="1">IFERROR(__xludf.DUMMYFUNCTION("regexreplace(A2138, ""(\s\(.*?\))"",)"),"Jeri Rice")</f>
        <v>Jeri Rice</v>
      </c>
    </row>
    <row r="2139" spans="1:3" ht="15.75" customHeight="1" x14ac:dyDescent="0.2">
      <c r="A2139" s="1" t="s">
        <v>1104</v>
      </c>
      <c r="B2139" s="1"/>
      <c r="C2139" s="3" t="str">
        <f ca="1">IFERROR(__xludf.DUMMYFUNCTION("regexreplace(A2139, ""(\s\(.*?\))"",)"),"Jeri Rice")</f>
        <v>Jeri Rice</v>
      </c>
    </row>
    <row r="2140" spans="1:3" ht="15.75" customHeight="1" x14ac:dyDescent="0.2">
      <c r="A2140" s="1" t="s">
        <v>1105</v>
      </c>
      <c r="B2140" s="1"/>
      <c r="C2140" s="3" t="str">
        <f ca="1">IFERROR(__xludf.DUMMYFUNCTION("regexreplace(A2140, ""(\s\(.*?\))"",)"),"Jerry")</f>
        <v>Jerry</v>
      </c>
    </row>
    <row r="2141" spans="1:3" ht="15.75" customHeight="1" x14ac:dyDescent="0.2">
      <c r="A2141" s="1" t="s">
        <v>1105</v>
      </c>
      <c r="B2141" s="1"/>
      <c r="C2141" s="3" t="str">
        <f ca="1">IFERROR(__xludf.DUMMYFUNCTION("regexreplace(A2141, ""(\s\(.*?\))"",)"),"Jerry")</f>
        <v>Jerry</v>
      </c>
    </row>
    <row r="2142" spans="1:3" ht="15.75" customHeight="1" x14ac:dyDescent="0.2">
      <c r="A2142" s="1" t="s">
        <v>1106</v>
      </c>
      <c r="B2142" s="1"/>
      <c r="C2142" s="3" t="str">
        <f ca="1">IFERROR(__xludf.DUMMYFUNCTION("regexreplace(A2142, ""(\s\(.*?\))"",)"),"Jerry")</f>
        <v>Jerry</v>
      </c>
    </row>
    <row r="2143" spans="1:3" ht="15.75" customHeight="1" x14ac:dyDescent="0.2">
      <c r="A2143" s="1" t="s">
        <v>1106</v>
      </c>
      <c r="B2143" s="1"/>
      <c r="C2143" s="3" t="str">
        <f ca="1">IFERROR(__xludf.DUMMYFUNCTION("regexreplace(A2143, ""(\s\(.*?\))"",)"),"Jerry")</f>
        <v>Jerry</v>
      </c>
    </row>
    <row r="2144" spans="1:3" ht="15.75" customHeight="1" x14ac:dyDescent="0.2">
      <c r="A2144" s="1" t="s">
        <v>1107</v>
      </c>
      <c r="B2144" s="1"/>
      <c r="C2144" s="3" t="str">
        <f ca="1">IFERROR(__xludf.DUMMYFUNCTION("regexreplace(A2144, ""(\s\(.*?\))"",)"),"Jerry Gourd")</f>
        <v>Jerry Gourd</v>
      </c>
    </row>
    <row r="2145" spans="1:3" ht="15.75" customHeight="1" x14ac:dyDescent="0.2">
      <c r="A2145" s="1" t="s">
        <v>1107</v>
      </c>
      <c r="B2145" s="1"/>
      <c r="C2145" s="3" t="str">
        <f ca="1">IFERROR(__xludf.DUMMYFUNCTION("regexreplace(A2145, ""(\s\(.*?\))"",)"),"Jerry Gourd")</f>
        <v>Jerry Gourd</v>
      </c>
    </row>
    <row r="2146" spans="1:3" ht="15.75" customHeight="1" x14ac:dyDescent="0.2">
      <c r="A2146" s="1" t="s">
        <v>1108</v>
      </c>
      <c r="B2146" s="1"/>
      <c r="C2146" s="3" t="str">
        <f ca="1">IFERROR(__xludf.DUMMYFUNCTION("regexreplace(A2146, ""(\s\(.*?\))"",)"),"Jesse")</f>
        <v>Jesse</v>
      </c>
    </row>
    <row r="2147" spans="1:3" ht="15.75" customHeight="1" x14ac:dyDescent="0.2">
      <c r="A2147" s="1" t="s">
        <v>1108</v>
      </c>
      <c r="B2147" s="1"/>
      <c r="C2147" s="3" t="str">
        <f ca="1">IFERROR(__xludf.DUMMYFUNCTION("regexreplace(A2147, ""(\s\(.*?\))"",)"),"Jesse")</f>
        <v>Jesse</v>
      </c>
    </row>
    <row r="2148" spans="1:3" ht="15.75" customHeight="1" x14ac:dyDescent="0.2">
      <c r="A2148" s="1" t="s">
        <v>1109</v>
      </c>
      <c r="B2148" s="1"/>
      <c r="C2148" s="3" t="str">
        <f ca="1">IFERROR(__xludf.DUMMYFUNCTION("regexreplace(A2148, ""(\s\(.*?\))"",)"),"Jesse")</f>
        <v>Jesse</v>
      </c>
    </row>
    <row r="2149" spans="1:3" ht="15.75" customHeight="1" x14ac:dyDescent="0.2">
      <c r="A2149" s="1" t="s">
        <v>1109</v>
      </c>
      <c r="B2149" s="1"/>
      <c r="C2149" s="3" t="str">
        <f ca="1">IFERROR(__xludf.DUMMYFUNCTION("regexreplace(A2149, ""(\s\(.*?\))"",)"),"Jesse")</f>
        <v>Jesse</v>
      </c>
    </row>
    <row r="2150" spans="1:3" ht="15.75" customHeight="1" x14ac:dyDescent="0.2">
      <c r="A2150" s="1" t="s">
        <v>1110</v>
      </c>
      <c r="B2150" s="1"/>
      <c r="C2150" s="3" t="str">
        <f ca="1">IFERROR(__xludf.DUMMYFUNCTION("regexreplace(A2150, ""(\s\(.*?\))"",)"),"Jesse Cosay")</f>
        <v>Jesse Cosay</v>
      </c>
    </row>
    <row r="2151" spans="1:3" ht="15.75" customHeight="1" x14ac:dyDescent="0.2">
      <c r="A2151" s="1" t="s">
        <v>1110</v>
      </c>
      <c r="B2151" s="1"/>
      <c r="C2151" s="3" t="str">
        <f ca="1">IFERROR(__xludf.DUMMYFUNCTION("regexreplace(A2151, ""(\s\(.*?\))"",)"),"Jesse Cosay")</f>
        <v>Jesse Cosay</v>
      </c>
    </row>
    <row r="2152" spans="1:3" ht="15.75" customHeight="1" x14ac:dyDescent="0.2">
      <c r="A2152" s="1" t="s">
        <v>1111</v>
      </c>
      <c r="B2152" s="1"/>
      <c r="C2152" s="3" t="str">
        <f ca="1">IFERROR(__xludf.DUMMYFUNCTION("regexreplace(A2152, ""(\s\(.*?\))"",)"),"Jessica Carvill")</f>
        <v>Jessica Carvill</v>
      </c>
    </row>
    <row r="2153" spans="1:3" ht="15.75" customHeight="1" x14ac:dyDescent="0.2">
      <c r="A2153" s="1" t="s">
        <v>1111</v>
      </c>
      <c r="B2153" s="1"/>
      <c r="C2153" s="3" t="str">
        <f ca="1">IFERROR(__xludf.DUMMYFUNCTION("regexreplace(A2153, ""(\s\(.*?\))"",)"),"Jessica Carvill")</f>
        <v>Jessica Carvill</v>
      </c>
    </row>
    <row r="2154" spans="1:3" ht="15.75" customHeight="1" x14ac:dyDescent="0.2">
      <c r="A2154" s="1" t="s">
        <v>1112</v>
      </c>
      <c r="B2154" s="1"/>
      <c r="C2154" s="3" t="str">
        <f ca="1">IFERROR(__xludf.DUMMYFUNCTION("regexreplace(A2154, ""(\s\(.*?\))"",)"),"Jessica Rabbit")</f>
        <v>Jessica Rabbit</v>
      </c>
    </row>
    <row r="2155" spans="1:3" ht="15.75" customHeight="1" x14ac:dyDescent="0.2">
      <c r="A2155" s="1" t="s">
        <v>1112</v>
      </c>
      <c r="B2155" s="1"/>
      <c r="C2155" s="3" t="str">
        <f ca="1">IFERROR(__xludf.DUMMYFUNCTION("regexreplace(A2155, ""(\s\(.*?\))"",)"),"Jessica Rabbit")</f>
        <v>Jessica Rabbit</v>
      </c>
    </row>
    <row r="2156" spans="1:3" ht="15.75" customHeight="1" x14ac:dyDescent="0.2">
      <c r="A2156" s="1" t="s">
        <v>1113</v>
      </c>
      <c r="B2156" s="1"/>
      <c r="C2156" s="3" t="str">
        <f ca="1">IFERROR(__xludf.DUMMYFUNCTION("regexreplace(A2156, ""(\s\(.*?\))"",)"),"Jessie Harris")</f>
        <v>Jessie Harris</v>
      </c>
    </row>
    <row r="2157" spans="1:3" ht="15.75" customHeight="1" x14ac:dyDescent="0.2">
      <c r="A2157" s="1" t="s">
        <v>1113</v>
      </c>
      <c r="B2157" s="1"/>
      <c r="C2157" s="3" t="str">
        <f ca="1">IFERROR(__xludf.DUMMYFUNCTION("regexreplace(A2157, ""(\s\(.*?\))"",)"),"Jessie Harris")</f>
        <v>Jessie Harris</v>
      </c>
    </row>
    <row r="2158" spans="1:3" ht="15.75" customHeight="1" x14ac:dyDescent="0.2">
      <c r="A2158" s="1" t="s">
        <v>1114</v>
      </c>
      <c r="B2158" s="1"/>
      <c r="C2158" s="3" t="str">
        <f ca="1">IFERROR(__xludf.DUMMYFUNCTION("regexreplace(A2158, ""(\s\(.*?\))"",)"),"Jester")</f>
        <v>Jester</v>
      </c>
    </row>
    <row r="2159" spans="1:3" ht="15.75" customHeight="1" x14ac:dyDescent="0.2">
      <c r="A2159" s="1" t="s">
        <v>1114</v>
      </c>
      <c r="B2159" s="1"/>
      <c r="C2159" s="3" t="str">
        <f ca="1">IFERROR(__xludf.DUMMYFUNCTION("regexreplace(A2159, ""(\s\(.*?\))"",)"),"Jester")</f>
        <v>Jester</v>
      </c>
    </row>
    <row r="2160" spans="1:3" ht="15.75" customHeight="1" x14ac:dyDescent="0.2">
      <c r="A2160" s="1" t="s">
        <v>1115</v>
      </c>
      <c r="B2160" s="1"/>
      <c r="C2160" s="3" t="str">
        <f ca="1">IFERROR(__xludf.DUMMYFUNCTION("regexreplace(A2160, ""(\s\(.*?\))"",)"),"Jester")</f>
        <v>Jester</v>
      </c>
    </row>
    <row r="2161" spans="1:3" ht="15.75" customHeight="1" x14ac:dyDescent="0.2">
      <c r="A2161" s="1" t="s">
        <v>1115</v>
      </c>
      <c r="B2161" s="1"/>
      <c r="C2161" s="3" t="str">
        <f ca="1">IFERROR(__xludf.DUMMYFUNCTION("regexreplace(A2161, ""(\s\(.*?\))"",)"),"Jester")</f>
        <v>Jester</v>
      </c>
    </row>
    <row r="2162" spans="1:3" ht="15.75" customHeight="1" x14ac:dyDescent="0.2">
      <c r="A2162" s="1" t="s">
        <v>1116</v>
      </c>
      <c r="B2162" s="1"/>
      <c r="C2162" s="3" t="str">
        <f ca="1">IFERROR(__xludf.DUMMYFUNCTION("regexreplace(A2162, ""(\s\(.*?\))"",)"),"Jester")</f>
        <v>Jester</v>
      </c>
    </row>
    <row r="2163" spans="1:3" ht="15.75" customHeight="1" x14ac:dyDescent="0.2">
      <c r="A2163" s="1" t="s">
        <v>1116</v>
      </c>
      <c r="B2163" s="1"/>
      <c r="C2163" s="3" t="str">
        <f ca="1">IFERROR(__xludf.DUMMYFUNCTION("regexreplace(A2163, ""(\s\(.*?\))"",)"),"Jester")</f>
        <v>Jester</v>
      </c>
    </row>
    <row r="2164" spans="1:3" ht="15.75" customHeight="1" x14ac:dyDescent="0.2">
      <c r="A2164" s="1" t="s">
        <v>1117</v>
      </c>
      <c r="B2164" s="1"/>
      <c r="C2164" s="3" t="str">
        <f ca="1">IFERROR(__xludf.DUMMYFUNCTION("regexreplace(A2164, ""(\s\(.*?\))"",)"),"Jesters")</f>
        <v>Jesters</v>
      </c>
    </row>
    <row r="2165" spans="1:3" ht="15.75" customHeight="1" x14ac:dyDescent="0.2">
      <c r="A2165" s="1" t="s">
        <v>1117</v>
      </c>
      <c r="B2165" s="1"/>
      <c r="C2165" s="3" t="str">
        <f ca="1">IFERROR(__xludf.DUMMYFUNCTION("regexreplace(A2165, ""(\s\(.*?\))"",)"),"Jesters")</f>
        <v>Jesters</v>
      </c>
    </row>
    <row r="2166" spans="1:3" ht="15.75" customHeight="1" x14ac:dyDescent="0.2">
      <c r="A2166" s="1" t="s">
        <v>1118</v>
      </c>
      <c r="B2166" s="1"/>
      <c r="C2166" s="3" t="str">
        <f ca="1">IFERROR(__xludf.DUMMYFUNCTION("regexreplace(A2166, ""(\s\(.*?\))"",)"),"Jetray")</f>
        <v>Jetray</v>
      </c>
    </row>
    <row r="2167" spans="1:3" ht="15.75" customHeight="1" x14ac:dyDescent="0.2">
      <c r="A2167" s="1" t="s">
        <v>1118</v>
      </c>
      <c r="B2167" s="1"/>
      <c r="C2167" s="3" t="str">
        <f ca="1">IFERROR(__xludf.DUMMYFUNCTION("regexreplace(A2167, ""(\s\(.*?\))"",)"),"Jetray")</f>
        <v>Jetray</v>
      </c>
    </row>
    <row r="2168" spans="1:3" ht="15.75" customHeight="1" x14ac:dyDescent="0.2">
      <c r="A2168" s="1" t="s">
        <v>1119</v>
      </c>
      <c r="B2168" s="1"/>
      <c r="C2168" s="3" t="str">
        <f ca="1">IFERROR(__xludf.DUMMYFUNCTION("regexreplace(A2168, ""(\s\(.*?\))"",)"),"JFK")</f>
        <v>JFK</v>
      </c>
    </row>
    <row r="2169" spans="1:3" ht="15.75" customHeight="1" x14ac:dyDescent="0.2">
      <c r="A2169" s="1" t="s">
        <v>1119</v>
      </c>
      <c r="B2169" s="1"/>
      <c r="C2169" s="3" t="str">
        <f ca="1">IFERROR(__xludf.DUMMYFUNCTION("regexreplace(A2169, ""(\s\(.*?\))"",)"),"JFK")</f>
        <v>JFK</v>
      </c>
    </row>
    <row r="2170" spans="1:3" ht="15.75" customHeight="1" x14ac:dyDescent="0.2">
      <c r="A2170" s="1" t="s">
        <v>1120</v>
      </c>
      <c r="B2170" s="1"/>
      <c r="C2170" s="3" t="str">
        <f ca="1">IFERROR(__xludf.DUMMYFUNCTION("regexreplace(A2170, ""(\s\(.*?\))"",)"),"Jill")</f>
        <v>Jill</v>
      </c>
    </row>
    <row r="2171" spans="1:3" ht="15.75" customHeight="1" x14ac:dyDescent="0.2">
      <c r="A2171" s="1" t="s">
        <v>1120</v>
      </c>
      <c r="B2171" s="1"/>
      <c r="C2171" s="3" t="str">
        <f ca="1">IFERROR(__xludf.DUMMYFUNCTION("regexreplace(A2171, ""(\s\(.*?\))"",)"),"Jill")</f>
        <v>Jill</v>
      </c>
    </row>
    <row r="2172" spans="1:3" ht="15.75" customHeight="1" x14ac:dyDescent="0.2">
      <c r="A2172" s="1" t="s">
        <v>1121</v>
      </c>
      <c r="B2172" s="1"/>
      <c r="C2172" s="3" t="str">
        <f ca="1">IFERROR(__xludf.DUMMYFUNCTION("regexreplace(A2172, ""(\s\(.*?\))"",)"),"Jill")</f>
        <v>Jill</v>
      </c>
    </row>
    <row r="2173" spans="1:3" ht="15.75" customHeight="1" x14ac:dyDescent="0.2">
      <c r="A2173" s="1" t="s">
        <v>1121</v>
      </c>
      <c r="B2173" s="1"/>
      <c r="C2173" s="3" t="str">
        <f ca="1">IFERROR(__xludf.DUMMYFUNCTION("regexreplace(A2173, ""(\s\(.*?\))"",)"),"Jill")</f>
        <v>Jill</v>
      </c>
    </row>
    <row r="2174" spans="1:3" ht="15.75" customHeight="1" x14ac:dyDescent="0.2">
      <c r="A2174" s="1" t="s">
        <v>1122</v>
      </c>
      <c r="B2174" s="1"/>
      <c r="C2174" s="3" t="str">
        <f ca="1">IFERROR(__xludf.DUMMYFUNCTION("regexreplace(A2174, ""(\s\(.*?\))"",)"),"Jimmy")</f>
        <v>Jimmy</v>
      </c>
    </row>
    <row r="2175" spans="1:3" ht="15.75" customHeight="1" x14ac:dyDescent="0.2">
      <c r="A2175" s="1" t="s">
        <v>1122</v>
      </c>
      <c r="B2175" s="1"/>
      <c r="C2175" s="3" t="str">
        <f ca="1">IFERROR(__xludf.DUMMYFUNCTION("regexreplace(A2175, ""(\s\(.*?\))"",)"),"Jimmy")</f>
        <v>Jimmy</v>
      </c>
    </row>
    <row r="2176" spans="1:3" ht="15.75" customHeight="1" x14ac:dyDescent="0.2">
      <c r="A2176" s="1" t="s">
        <v>1123</v>
      </c>
      <c r="B2176" s="1"/>
      <c r="C2176" s="3" t="str">
        <f ca="1">IFERROR(__xludf.DUMMYFUNCTION("regexreplace(A2176, ""(\s\(.*?\))"",)"),"Jimmy Crystal")</f>
        <v>Jimmy Crystal</v>
      </c>
    </row>
    <row r="2177" spans="1:3" ht="15.75" customHeight="1" x14ac:dyDescent="0.2">
      <c r="A2177" s="1" t="s">
        <v>1123</v>
      </c>
      <c r="B2177" s="1"/>
      <c r="C2177" s="3" t="str">
        <f ca="1">IFERROR(__xludf.DUMMYFUNCTION("regexreplace(A2177, ""(\s\(.*?\))"",)"),"Jimmy Crystal")</f>
        <v>Jimmy Crystal</v>
      </c>
    </row>
    <row r="2178" spans="1:3" ht="15.75" customHeight="1" x14ac:dyDescent="0.2">
      <c r="A2178" s="1" t="s">
        <v>1124</v>
      </c>
      <c r="B2178" s="1"/>
      <c r="C2178" s="3" t="str">
        <f ca="1">IFERROR(__xludf.DUMMYFUNCTION("regexreplace(A2178, ""(\s\(.*?\))"",)"),"Jimmy Gourd")</f>
        <v>Jimmy Gourd</v>
      </c>
    </row>
    <row r="2179" spans="1:3" ht="15.75" customHeight="1" x14ac:dyDescent="0.2">
      <c r="A2179" s="1" t="s">
        <v>1124</v>
      </c>
      <c r="B2179" s="1"/>
      <c r="C2179" s="3" t="str">
        <f ca="1">IFERROR(__xludf.DUMMYFUNCTION("regexreplace(A2179, ""(\s\(.*?\))"",)"),"Jimmy Gourd")</f>
        <v>Jimmy Gourd</v>
      </c>
    </row>
    <row r="2180" spans="1:3" ht="15.75" customHeight="1" x14ac:dyDescent="0.2">
      <c r="A2180" s="1" t="s">
        <v>1125</v>
      </c>
      <c r="B2180" s="1"/>
      <c r="C2180" s="3" t="str">
        <f ca="1">IFERROR(__xludf.DUMMYFUNCTION("regexreplace(A2180, ""(\s\(.*?\))"",)"),"Jin Hou")</f>
        <v>Jin Hou</v>
      </c>
    </row>
    <row r="2181" spans="1:3" ht="15.75" customHeight="1" x14ac:dyDescent="0.2">
      <c r="A2181" s="1" t="s">
        <v>1125</v>
      </c>
      <c r="B2181" s="1"/>
      <c r="C2181" s="3" t="str">
        <f ca="1">IFERROR(__xludf.DUMMYFUNCTION("regexreplace(A2181, ""(\s\(.*?\))"",)"),"Jin Hou")</f>
        <v>Jin Hou</v>
      </c>
    </row>
    <row r="2182" spans="1:3" ht="15.75" customHeight="1" x14ac:dyDescent="0.2">
      <c r="A2182" s="1" t="s">
        <v>1126</v>
      </c>
      <c r="B2182" s="1"/>
      <c r="C2182" s="3" t="str">
        <f ca="1">IFERROR(__xludf.DUMMYFUNCTION("regexreplace(A2182, ""(\s\(.*?\))"",)"),"Jirachi")</f>
        <v>Jirachi</v>
      </c>
    </row>
    <row r="2183" spans="1:3" ht="15.75" customHeight="1" x14ac:dyDescent="0.2">
      <c r="A2183" s="1" t="s">
        <v>1126</v>
      </c>
      <c r="B2183" s="1"/>
      <c r="C2183" s="3" t="str">
        <f ca="1">IFERROR(__xludf.DUMMYFUNCTION("regexreplace(A2183, ""(\s\(.*?\))"",)"),"Jirachi")</f>
        <v>Jirachi</v>
      </c>
    </row>
    <row r="2184" spans="1:3" ht="15.75" customHeight="1" x14ac:dyDescent="0.2">
      <c r="A2184" s="1" t="s">
        <v>1127</v>
      </c>
      <c r="B2184" s="1"/>
      <c r="C2184" s="3" t="str">
        <f ca="1">IFERROR(__xludf.DUMMYFUNCTION("regexreplace(A2184, ""(\s\(.*?\))"",)"),"Jiro and Mitsu Duffy")</f>
        <v>Jiro and Mitsu Duffy</v>
      </c>
    </row>
    <row r="2185" spans="1:3" ht="15.75" customHeight="1" x14ac:dyDescent="0.2">
      <c r="A2185" s="1" t="s">
        <v>1127</v>
      </c>
      <c r="B2185" s="1"/>
      <c r="C2185" s="3" t="str">
        <f ca="1">IFERROR(__xludf.DUMMYFUNCTION("regexreplace(A2185, ""(\s\(.*?\))"",)"),"Jiro and Mitsu Duffy")</f>
        <v>Jiro and Mitsu Duffy</v>
      </c>
    </row>
    <row r="2186" spans="1:3" ht="15.75" customHeight="1" x14ac:dyDescent="0.2">
      <c r="A2186" s="1" t="s">
        <v>1128</v>
      </c>
      <c r="B2186" s="1"/>
      <c r="C2186" s="3" t="str">
        <f ca="1">IFERROR(__xludf.DUMMYFUNCTION("regexreplace(A2186, ""(\s\(.*?\))"",)"),"Jo")</f>
        <v>Jo</v>
      </c>
    </row>
    <row r="2187" spans="1:3" ht="15.75" customHeight="1" x14ac:dyDescent="0.2">
      <c r="A2187" s="1" t="s">
        <v>1129</v>
      </c>
      <c r="B2187" s="1"/>
      <c r="C2187" s="3" t="str">
        <f ca="1">IFERROR(__xludf.DUMMYFUNCTION("regexreplace(A2187, ""(\s\(.*?\))"",)"),"Jo")</f>
        <v>Jo</v>
      </c>
    </row>
    <row r="2188" spans="1:3" ht="15.75" customHeight="1" x14ac:dyDescent="0.2">
      <c r="A2188" s="1" t="s">
        <v>1129</v>
      </c>
      <c r="B2188" s="1"/>
      <c r="C2188" s="3" t="str">
        <f ca="1">IFERROR(__xludf.DUMMYFUNCTION("regexreplace(A2188, ""(\s\(.*?\))"",)"),"Jo")</f>
        <v>Jo</v>
      </c>
    </row>
    <row r="2189" spans="1:3" ht="15.75" customHeight="1" x14ac:dyDescent="0.2">
      <c r="A2189" s="1" t="s">
        <v>1130</v>
      </c>
      <c r="B2189" s="1"/>
      <c r="C2189" s="3" t="str">
        <f ca="1">IFERROR(__xludf.DUMMYFUNCTION("regexreplace(A2189, ""(\s\(.*?\))"",)"),"Joan")</f>
        <v>Joan</v>
      </c>
    </row>
    <row r="2190" spans="1:3" ht="15.75" customHeight="1" x14ac:dyDescent="0.2">
      <c r="A2190" s="1" t="s">
        <v>1130</v>
      </c>
      <c r="B2190" s="1"/>
      <c r="C2190" s="3" t="str">
        <f ca="1">IFERROR(__xludf.DUMMYFUNCTION("regexreplace(A2190, ""(\s\(.*?\))"",)"),"Joan")</f>
        <v>Joan</v>
      </c>
    </row>
    <row r="2191" spans="1:3" ht="15.75" customHeight="1" x14ac:dyDescent="0.2">
      <c r="A2191" s="1" t="s">
        <v>1131</v>
      </c>
      <c r="B2191" s="1"/>
      <c r="C2191" s="3" t="str">
        <f ca="1">IFERROR(__xludf.DUMMYFUNCTION("regexreplace(A2191, ""(\s\(.*?\))"",)"),"Joan")</f>
        <v>Joan</v>
      </c>
    </row>
    <row r="2192" spans="1:3" ht="15.75" customHeight="1" x14ac:dyDescent="0.2">
      <c r="A2192" s="1" t="s">
        <v>1131</v>
      </c>
      <c r="B2192" s="1"/>
      <c r="C2192" s="3" t="str">
        <f ca="1">IFERROR(__xludf.DUMMYFUNCTION("regexreplace(A2192, ""(\s\(.*?\))"",)"),"Joan")</f>
        <v>Joan</v>
      </c>
    </row>
    <row r="2193" spans="1:3" ht="15.75" customHeight="1" x14ac:dyDescent="0.2">
      <c r="A2193" s="1" t="s">
        <v>1132</v>
      </c>
      <c r="B2193" s="1"/>
      <c r="C2193" s="3" t="str">
        <f ca="1">IFERROR(__xludf.DUMMYFUNCTION("regexreplace(A2193, ""(\s\(.*?\))"",)"),"Joanna Watterson")</f>
        <v>Joanna Watterson</v>
      </c>
    </row>
    <row r="2194" spans="1:3" ht="15.75" customHeight="1" x14ac:dyDescent="0.2">
      <c r="A2194" s="1" t="s">
        <v>1132</v>
      </c>
      <c r="B2194" s="1"/>
      <c r="C2194" s="3" t="str">
        <f ca="1">IFERROR(__xludf.DUMMYFUNCTION("regexreplace(A2194, ""(\s\(.*?\))"",)"),"Joanna Watterson")</f>
        <v>Joanna Watterson</v>
      </c>
    </row>
    <row r="2195" spans="1:3" ht="15.75" customHeight="1" x14ac:dyDescent="0.2">
      <c r="A2195" s="1" t="s">
        <v>1133</v>
      </c>
      <c r="B2195" s="1"/>
      <c r="C2195" s="3" t="str">
        <f ca="1">IFERROR(__xludf.DUMMYFUNCTION("regexreplace(A2195, ""(\s\(.*?\))"",)"),"Jocelyn")</f>
        <v>Jocelyn</v>
      </c>
    </row>
    <row r="2196" spans="1:3" ht="15.75" customHeight="1" x14ac:dyDescent="0.2">
      <c r="A2196" s="1" t="s">
        <v>1133</v>
      </c>
      <c r="B2196" s="1"/>
      <c r="C2196" s="3" t="str">
        <f ca="1">IFERROR(__xludf.DUMMYFUNCTION("regexreplace(A2196, ""(\s\(.*?\))"",)"),"Jocelyn")</f>
        <v>Jocelyn</v>
      </c>
    </row>
    <row r="2197" spans="1:3" ht="15.75" customHeight="1" x14ac:dyDescent="0.2">
      <c r="A2197" s="1" t="s">
        <v>1134</v>
      </c>
      <c r="B2197" s="1"/>
      <c r="C2197" s="3" t="str">
        <f ca="1">IFERROR(__xludf.DUMMYFUNCTION("regexreplace(A2197, ""(\s\(.*?\))"",)"),"Joe Jitsu")</f>
        <v>Joe Jitsu</v>
      </c>
    </row>
    <row r="2198" spans="1:3" ht="15.75" customHeight="1" x14ac:dyDescent="0.2">
      <c r="A2198" s="1" t="s">
        <v>1134</v>
      </c>
      <c r="B2198" s="1"/>
      <c r="C2198" s="3" t="str">
        <f ca="1">IFERROR(__xludf.DUMMYFUNCTION("regexreplace(A2198, ""(\s\(.*?\))"",)"),"Joe Jitsu")</f>
        <v>Joe Jitsu</v>
      </c>
    </row>
    <row r="2199" spans="1:3" ht="15.75" customHeight="1" x14ac:dyDescent="0.2">
      <c r="A2199" s="1" t="s">
        <v>1135</v>
      </c>
      <c r="B2199" s="1"/>
      <c r="C2199" s="3" t="str">
        <f ca="1">IFERROR(__xludf.DUMMYFUNCTION("regexreplace(A2199, ""(\s\(.*?\))"",)"),"Joey")</f>
        <v>Joey</v>
      </c>
    </row>
    <row r="2200" spans="1:3" ht="15.75" customHeight="1" x14ac:dyDescent="0.2">
      <c r="A2200" s="1" t="s">
        <v>1135</v>
      </c>
      <c r="B2200" s="1"/>
      <c r="C2200" s="3" t="str">
        <f ca="1">IFERROR(__xludf.DUMMYFUNCTION("regexreplace(A2200, ""(\s\(.*?\))"",)"),"Joey")</f>
        <v>Joey</v>
      </c>
    </row>
    <row r="2201" spans="1:3" ht="15.75" customHeight="1" x14ac:dyDescent="0.2">
      <c r="A2201" s="1" t="s">
        <v>1136</v>
      </c>
      <c r="B2201" s="1"/>
      <c r="C2201" s="3" t="str">
        <f ca="1">IFERROR(__xludf.DUMMYFUNCTION("regexreplace(A2201, ""(\s\(.*?\))"",)"),"Joey")</f>
        <v>Joey</v>
      </c>
    </row>
    <row r="2202" spans="1:3" ht="15.75" customHeight="1" x14ac:dyDescent="0.2">
      <c r="A2202" s="1" t="s">
        <v>1136</v>
      </c>
      <c r="B2202" s="1"/>
      <c r="C2202" s="3" t="str">
        <f ca="1">IFERROR(__xludf.DUMMYFUNCTION("regexreplace(A2202, ""(\s\(.*?\))"",)"),"Joey")</f>
        <v>Joey</v>
      </c>
    </row>
    <row r="2203" spans="1:3" ht="15.75" customHeight="1" x14ac:dyDescent="0.2">
      <c r="A2203" s="1" t="s">
        <v>1137</v>
      </c>
      <c r="B2203" s="1"/>
      <c r="C2203" s="3" t="str">
        <f ca="1">IFERROR(__xludf.DUMMYFUNCTION("regexreplace(A2203, ""(\s\(.*?\))"",)"),"Joey Drew")</f>
        <v>Joey Drew</v>
      </c>
    </row>
    <row r="2204" spans="1:3" ht="15.75" customHeight="1" x14ac:dyDescent="0.2">
      <c r="A2204" s="1" t="s">
        <v>1137</v>
      </c>
      <c r="B2204" s="1"/>
      <c r="C2204" s="3" t="str">
        <f ca="1">IFERROR(__xludf.DUMMYFUNCTION("regexreplace(A2204, ""(\s\(.*?\))"",)"),"Joey Drew")</f>
        <v>Joey Drew</v>
      </c>
    </row>
    <row r="2205" spans="1:3" ht="15.75" customHeight="1" x14ac:dyDescent="0.2">
      <c r="A2205" s="1" t="s">
        <v>1138</v>
      </c>
      <c r="B2205" s="1"/>
      <c r="C2205" s="3" t="str">
        <f ca="1">IFERROR(__xludf.DUMMYFUNCTION("regexreplace(A2205, ""(\s\(.*?\))"",)"),"Joey Raccoon")</f>
        <v>Joey Raccoon</v>
      </c>
    </row>
    <row r="2206" spans="1:3" ht="15.75" customHeight="1" x14ac:dyDescent="0.2">
      <c r="A2206" s="1" t="s">
        <v>1138</v>
      </c>
      <c r="B2206" s="1"/>
      <c r="C2206" s="3" t="str">
        <f ca="1">IFERROR(__xludf.DUMMYFUNCTION("regexreplace(A2206, ""(\s\(.*?\))"",)"),"Joey Raccoon")</f>
        <v>Joey Raccoon</v>
      </c>
    </row>
    <row r="2207" spans="1:3" ht="15.75" customHeight="1" x14ac:dyDescent="0.2">
      <c r="A2207" s="1" t="s">
        <v>1139</v>
      </c>
      <c r="B2207" s="1"/>
      <c r="C2207" s="3" t="str">
        <f ca="1">IFERROR(__xludf.DUMMYFUNCTION("regexreplace(A2207, ""(\s\(.*?\))"",)"),"John")</f>
        <v>John</v>
      </c>
    </row>
    <row r="2208" spans="1:3" ht="15.75" customHeight="1" x14ac:dyDescent="0.2">
      <c r="A2208" s="1" t="s">
        <v>1139</v>
      </c>
      <c r="B2208" s="1"/>
      <c r="C2208" s="3" t="str">
        <f ca="1">IFERROR(__xludf.DUMMYFUNCTION("regexreplace(A2208, ""(\s\(.*?\))"",)"),"John")</f>
        <v>John</v>
      </c>
    </row>
    <row r="2209" spans="1:3" ht="15.75" customHeight="1" x14ac:dyDescent="0.2">
      <c r="A2209" s="1" t="s">
        <v>1140</v>
      </c>
      <c r="B2209" s="1"/>
      <c r="C2209" s="3" t="str">
        <f ca="1">IFERROR(__xludf.DUMMYFUNCTION("regexreplace(A2209, ""(\s\(.*?\))"",)"),"John")</f>
        <v>John</v>
      </c>
    </row>
    <row r="2210" spans="1:3" ht="15.75" customHeight="1" x14ac:dyDescent="0.2">
      <c r="A2210" s="1" t="s">
        <v>1140</v>
      </c>
      <c r="B2210" s="1"/>
      <c r="C2210" s="3" t="str">
        <f ca="1">IFERROR(__xludf.DUMMYFUNCTION("regexreplace(A2210, ""(\s\(.*?\))"",)"),"John")</f>
        <v>John</v>
      </c>
    </row>
    <row r="2211" spans="1:3" ht="15.75" customHeight="1" x14ac:dyDescent="0.2">
      <c r="A2211" s="1" t="s">
        <v>1141</v>
      </c>
      <c r="B2211" s="1"/>
      <c r="C2211" s="3" t="str">
        <f ca="1">IFERROR(__xludf.DUMMYFUNCTION("regexreplace(A2211, ""(\s\(.*?\))"",)"),"John")</f>
        <v>John</v>
      </c>
    </row>
    <row r="2212" spans="1:3" ht="15.75" customHeight="1" x14ac:dyDescent="0.2">
      <c r="A2212" s="1" t="s">
        <v>1141</v>
      </c>
      <c r="B2212" s="1"/>
      <c r="C2212" s="3" t="str">
        <f ca="1">IFERROR(__xludf.DUMMYFUNCTION("regexreplace(A2212, ""(\s\(.*?\))"",)"),"John")</f>
        <v>John</v>
      </c>
    </row>
    <row r="2213" spans="1:3" ht="15.75" customHeight="1" x14ac:dyDescent="0.2">
      <c r="A2213" s="1" t="s">
        <v>1142</v>
      </c>
      <c r="B2213" s="1"/>
      <c r="C2213" s="3" t="str">
        <f ca="1">IFERROR(__xludf.DUMMYFUNCTION("regexreplace(A2213, ""(\s\(.*?\))"",)"),"John Henry")</f>
        <v>John Henry</v>
      </c>
    </row>
    <row r="2214" spans="1:3" ht="15.75" customHeight="1" x14ac:dyDescent="0.2">
      <c r="A2214" s="1" t="s">
        <v>1142</v>
      </c>
      <c r="B2214" s="1"/>
      <c r="C2214" s="3" t="str">
        <f ca="1">IFERROR(__xludf.DUMMYFUNCTION("regexreplace(A2214, ""(\s\(.*?\))"",)"),"John Henry")</f>
        <v>John Henry</v>
      </c>
    </row>
    <row r="2215" spans="1:3" ht="15.75" customHeight="1" x14ac:dyDescent="0.2">
      <c r="A2215" s="1" t="s">
        <v>1143</v>
      </c>
      <c r="B2215" s="1"/>
      <c r="C2215" s="3" t="str">
        <f ca="1">IFERROR(__xludf.DUMMYFUNCTION("regexreplace(A2215, ""(\s\(.*?\))"",)"),"Johnny")</f>
        <v>Johnny</v>
      </c>
    </row>
    <row r="2216" spans="1:3" ht="15.75" customHeight="1" x14ac:dyDescent="0.2">
      <c r="A2216" s="1" t="s">
        <v>1143</v>
      </c>
      <c r="B2216" s="1"/>
      <c r="C2216" s="3" t="str">
        <f ca="1">IFERROR(__xludf.DUMMYFUNCTION("regexreplace(A2216, ""(\s\(.*?\))"",)"),"Johnny")</f>
        <v>Johnny</v>
      </c>
    </row>
    <row r="2217" spans="1:3" ht="15.75" customHeight="1" x14ac:dyDescent="0.2">
      <c r="A2217" s="1" t="s">
        <v>1144</v>
      </c>
      <c r="B2217" s="1"/>
      <c r="C2217" s="3" t="str">
        <f ca="1">IFERROR(__xludf.DUMMYFUNCTION("regexreplace(A2217, ""(\s\(.*?\))"",)"),"Johnny Bravo")</f>
        <v>Johnny Bravo</v>
      </c>
    </row>
    <row r="2218" spans="1:3" ht="15.75" customHeight="1" x14ac:dyDescent="0.2">
      <c r="A2218" s="1" t="s">
        <v>1144</v>
      </c>
      <c r="B2218" s="1"/>
      <c r="C2218" s="3" t="str">
        <f ca="1">IFERROR(__xludf.DUMMYFUNCTION("regexreplace(A2218, ""(\s\(.*?\))"",)"),"Johnny Bravo")</f>
        <v>Johnny Bravo</v>
      </c>
    </row>
    <row r="2219" spans="1:3" ht="15.75" customHeight="1" x14ac:dyDescent="0.2">
      <c r="A2219" s="1" t="s">
        <v>1145</v>
      </c>
      <c r="B2219" s="1"/>
      <c r="C2219" s="3" t="str">
        <f ca="1">IFERROR(__xludf.DUMMYFUNCTION("regexreplace(A2219, ""(\s\(.*?\))"",)"),"Johnny Test")</f>
        <v>Johnny Test</v>
      </c>
    </row>
    <row r="2220" spans="1:3" ht="15.75" customHeight="1" x14ac:dyDescent="0.2">
      <c r="A2220" s="1" t="s">
        <v>1145</v>
      </c>
      <c r="B2220" s="1"/>
      <c r="C2220" s="3" t="str">
        <f ca="1">IFERROR(__xludf.DUMMYFUNCTION("regexreplace(A2220, ""(\s\(.*?\))"",)"),"Johnny Test")</f>
        <v>Johnny Test</v>
      </c>
    </row>
    <row r="2221" spans="1:3" ht="15.75" customHeight="1" x14ac:dyDescent="0.2">
      <c r="A2221" s="1" t="s">
        <v>1146</v>
      </c>
      <c r="B2221" s="1"/>
      <c r="C2221" s="3" t="str">
        <f ca="1">IFERROR(__xludf.DUMMYFUNCTION("regexreplace(A2221, ""(\s\(.*?\))"",)"),"Jojo Raccoon")</f>
        <v>Jojo Raccoon</v>
      </c>
    </row>
    <row r="2222" spans="1:3" ht="15.75" customHeight="1" x14ac:dyDescent="0.2">
      <c r="A2222" s="1" t="s">
        <v>1146</v>
      </c>
      <c r="B2222" s="1"/>
      <c r="C2222" s="3" t="str">
        <f ca="1">IFERROR(__xludf.DUMMYFUNCTION("regexreplace(A2222, ""(\s\(.*?\))"",)"),"Jojo Raccoon")</f>
        <v>Jojo Raccoon</v>
      </c>
    </row>
    <row r="2223" spans="1:3" ht="15.75" customHeight="1" x14ac:dyDescent="0.2">
      <c r="A2223" s="1" t="s">
        <v>1147</v>
      </c>
      <c r="B2223" s="1"/>
      <c r="C2223" s="3" t="str">
        <f ca="1">IFERROR(__xludf.DUMMYFUNCTION("regexreplace(A2223, ""(\s\(.*?\))"",)"),"Jokey")</f>
        <v>Jokey</v>
      </c>
    </row>
    <row r="2224" spans="1:3" ht="15.75" customHeight="1" x14ac:dyDescent="0.2">
      <c r="A2224" s="1" t="s">
        <v>1147</v>
      </c>
      <c r="B2224" s="1"/>
      <c r="C2224" s="3" t="str">
        <f ca="1">IFERROR(__xludf.DUMMYFUNCTION("regexreplace(A2224, ""(\s\(.*?\))"",)"),"Jokey")</f>
        <v>Jokey</v>
      </c>
    </row>
    <row r="2225" spans="1:3" ht="15.75" customHeight="1" x14ac:dyDescent="0.2">
      <c r="A2225" s="1" t="s">
        <v>1148</v>
      </c>
      <c r="B2225" s="1"/>
      <c r="C2225" s="3" t="str">
        <f ca="1">IFERROR(__xludf.DUMMYFUNCTION("regexreplace(A2225, ""(\s\(.*?\))"",)"),"Jollibee")</f>
        <v>Jollibee</v>
      </c>
    </row>
    <row r="2226" spans="1:3" ht="15.75" customHeight="1" x14ac:dyDescent="0.2">
      <c r="A2226" s="1" t="s">
        <v>1148</v>
      </c>
      <c r="B2226" s="1"/>
      <c r="C2226" s="3" t="str">
        <f ca="1">IFERROR(__xludf.DUMMYFUNCTION("regexreplace(A2226, ""(\s\(.*?\))"",)"),"Jollibee")</f>
        <v>Jollibee</v>
      </c>
    </row>
    <row r="2227" spans="1:3" ht="15.75" customHeight="1" x14ac:dyDescent="0.2">
      <c r="A2227" s="1" t="s">
        <v>1149</v>
      </c>
      <c r="B2227" s="1"/>
      <c r="C2227" s="3" t="str">
        <f ca="1">IFERROR(__xludf.DUMMYFUNCTION("regexreplace(A2227, ""(\s\(.*?\))"",)"),"Jon Arbuckle")</f>
        <v>Jon Arbuckle</v>
      </c>
    </row>
    <row r="2228" spans="1:3" ht="15.75" customHeight="1" x14ac:dyDescent="0.2">
      <c r="A2228" s="1" t="s">
        <v>1149</v>
      </c>
      <c r="B2228" s="1"/>
      <c r="C2228" s="3" t="str">
        <f ca="1">IFERROR(__xludf.DUMMYFUNCTION("regexreplace(A2228, ""(\s\(.*?\))"",)"),"Jon Arbuckle")</f>
        <v>Jon Arbuckle</v>
      </c>
    </row>
    <row r="2229" spans="1:3" ht="15.75" customHeight="1" x14ac:dyDescent="0.2">
      <c r="A2229" s="1" t="s">
        <v>1150</v>
      </c>
      <c r="B2229" s="1"/>
      <c r="C2229" s="3" t="str">
        <f ca="1">IFERROR(__xludf.DUMMYFUNCTION("regexreplace(A2229, ""(\s\(.*?\))"",)"),"Jon Park")</f>
        <v>Jon Park</v>
      </c>
    </row>
    <row r="2230" spans="1:3" ht="15.75" customHeight="1" x14ac:dyDescent="0.2">
      <c r="A2230" s="1" t="s">
        <v>1150</v>
      </c>
      <c r="B2230" s="1"/>
      <c r="C2230" s="3" t="str">
        <f ca="1">IFERROR(__xludf.DUMMYFUNCTION("regexreplace(A2230, ""(\s\(.*?\))"",)"),"Jon Park")</f>
        <v>Jon Park</v>
      </c>
    </row>
    <row r="2231" spans="1:3" ht="15.75" customHeight="1" x14ac:dyDescent="0.2">
      <c r="A2231" s="1" t="s">
        <v>1151</v>
      </c>
      <c r="B2231" s="1"/>
      <c r="C2231" s="3" t="str">
        <f ca="1">IFERROR(__xludf.DUMMYFUNCTION("regexreplace(A2231, ""(\s\(.*?\))"",)"),"Jonathan Rudich")</f>
        <v>Jonathan Rudich</v>
      </c>
    </row>
    <row r="2232" spans="1:3" ht="15.75" customHeight="1" x14ac:dyDescent="0.2">
      <c r="A2232" s="1" t="s">
        <v>1151</v>
      </c>
      <c r="B2232" s="1"/>
      <c r="C2232" s="3" t="str">
        <f ca="1">IFERROR(__xludf.DUMMYFUNCTION("regexreplace(A2232, ""(\s\(.*?\))"",)"),"Jonathan Rudich")</f>
        <v>Jonathan Rudich</v>
      </c>
    </row>
    <row r="2233" spans="1:3" ht="15.75" customHeight="1" x14ac:dyDescent="0.2">
      <c r="A2233" s="1" t="s">
        <v>1152</v>
      </c>
      <c r="B2233" s="1"/>
      <c r="C2233" s="3" t="str">
        <f ca="1">IFERROR(__xludf.DUMMYFUNCTION("regexreplace(A2233, ""(\s\(.*?\))"",)"),"Jonesy Garcia")</f>
        <v>Jonesy Garcia</v>
      </c>
    </row>
    <row r="2234" spans="1:3" ht="15.75" customHeight="1" x14ac:dyDescent="0.2">
      <c r="A2234" s="1" t="s">
        <v>1152</v>
      </c>
      <c r="B2234" s="1"/>
      <c r="C2234" s="3" t="str">
        <f ca="1">IFERROR(__xludf.DUMMYFUNCTION("regexreplace(A2234, ""(\s\(.*?\))"",)"),"Jonesy Garcia")</f>
        <v>Jonesy Garcia</v>
      </c>
    </row>
    <row r="2235" spans="1:3" ht="15.75" customHeight="1" x14ac:dyDescent="0.2">
      <c r="A2235" s="1" t="s">
        <v>1153</v>
      </c>
      <c r="B2235" s="1"/>
      <c r="C2235" s="3" t="str">
        <f ca="1">IFERROR(__xludf.DUMMYFUNCTION("regexreplace(A2235, ""(\s\(.*?\))"",)"),"Jonny")</f>
        <v>Jonny</v>
      </c>
    </row>
    <row r="2236" spans="1:3" ht="15.75" customHeight="1" x14ac:dyDescent="0.2">
      <c r="A2236" s="1" t="s">
        <v>1153</v>
      </c>
      <c r="B2236" s="1"/>
      <c r="C2236" s="3" t="str">
        <f ca="1">IFERROR(__xludf.DUMMYFUNCTION("regexreplace(A2236, ""(\s\(.*?\))"",)"),"Jonny")</f>
        <v>Jonny</v>
      </c>
    </row>
    <row r="2237" spans="1:3" ht="15.75" customHeight="1" x14ac:dyDescent="0.2">
      <c r="A2237" s="1" t="s">
        <v>1154</v>
      </c>
      <c r="B2237" s="1"/>
      <c r="C2237" s="3" t="str">
        <f ca="1">IFERROR(__xludf.DUMMYFUNCTION("regexreplace(A2237, ""(\s\(.*?\))"",)"),"Jordan Buttsquat")</f>
        <v>Jordan Buttsquat</v>
      </c>
    </row>
    <row r="2238" spans="1:3" ht="15.75" customHeight="1" x14ac:dyDescent="0.2">
      <c r="A2238" s="1" t="s">
        <v>1154</v>
      </c>
      <c r="B2238" s="1"/>
      <c r="C2238" s="3" t="str">
        <f ca="1">IFERROR(__xludf.DUMMYFUNCTION("regexreplace(A2238, ""(\s\(.*?\))"",)"),"Jordan Buttsquat")</f>
        <v>Jordan Buttsquat</v>
      </c>
    </row>
    <row r="2239" spans="1:3" ht="15.75" customHeight="1" x14ac:dyDescent="0.2">
      <c r="A2239" s="1" t="s">
        <v>1155</v>
      </c>
      <c r="B2239" s="1"/>
      <c r="C2239" s="3" t="str">
        <f ca="1">IFERROR(__xludf.DUMMYFUNCTION("regexreplace(A2239, ""(\s\(.*?\))"",)"),"Jose Carioca")</f>
        <v>Jose Carioca</v>
      </c>
    </row>
    <row r="2240" spans="1:3" ht="15.75" customHeight="1" x14ac:dyDescent="0.2">
      <c r="A2240" s="1" t="s">
        <v>1155</v>
      </c>
      <c r="B2240" s="1"/>
      <c r="C2240" s="3" t="str">
        <f ca="1">IFERROR(__xludf.DUMMYFUNCTION("regexreplace(A2240, ""(\s\(.*?\))"",)"),"Jose Carioca")</f>
        <v>Jose Carioca</v>
      </c>
    </row>
    <row r="2241" spans="1:3" ht="15.75" customHeight="1" x14ac:dyDescent="0.2">
      <c r="A2241" s="1" t="s">
        <v>1156</v>
      </c>
      <c r="B2241" s="1"/>
      <c r="C2241" s="3" t="str">
        <f ca="1">IFERROR(__xludf.DUMMYFUNCTION("regexreplace(A2241, ""(\s\(.*?\))"",)"),"Josee")</f>
        <v>Josee</v>
      </c>
    </row>
    <row r="2242" spans="1:3" ht="15.75" customHeight="1" x14ac:dyDescent="0.2">
      <c r="A2242" s="1" t="s">
        <v>1156</v>
      </c>
      <c r="B2242" s="1"/>
      <c r="C2242" s="3" t="str">
        <f ca="1">IFERROR(__xludf.DUMMYFUNCTION("regexreplace(A2242, ""(\s\(.*?\))"",)"),"Josee")</f>
        <v>Josee</v>
      </c>
    </row>
    <row r="2243" spans="1:3" ht="15.75" customHeight="1" x14ac:dyDescent="0.2">
      <c r="A2243" s="1" t="s">
        <v>1157</v>
      </c>
      <c r="B2243" s="1"/>
      <c r="C2243" s="3" t="str">
        <f ca="1">IFERROR(__xludf.DUMMYFUNCTION("regexreplace(A2243, ""(\s\(.*?\))"",)"),"Joshy")</f>
        <v>Joshy</v>
      </c>
    </row>
    <row r="2244" spans="1:3" ht="15.75" customHeight="1" x14ac:dyDescent="0.2">
      <c r="A2244" s="1" t="s">
        <v>1157</v>
      </c>
      <c r="B2244" s="1"/>
      <c r="C2244" s="3" t="str">
        <f ca="1">IFERROR(__xludf.DUMMYFUNCTION("regexreplace(A2244, ""(\s\(.*?\))"",)"),"Joshy")</f>
        <v>Joshy</v>
      </c>
    </row>
    <row r="2245" spans="1:3" ht="15.75" customHeight="1" x14ac:dyDescent="0.2">
      <c r="A2245" s="1" t="s">
        <v>1158</v>
      </c>
      <c r="B2245" s="1"/>
      <c r="C2245" s="3" t="str">
        <f ca="1">IFERROR(__xludf.DUMMYFUNCTION("regexreplace(A2245, ""(\s\(.*?\))"",)"),"Joy")</f>
        <v>Joy</v>
      </c>
    </row>
    <row r="2246" spans="1:3" ht="15.75" customHeight="1" x14ac:dyDescent="0.2">
      <c r="A2246" s="1" t="s">
        <v>1158</v>
      </c>
      <c r="B2246" s="1"/>
      <c r="C2246" s="3" t="str">
        <f ca="1">IFERROR(__xludf.DUMMYFUNCTION("regexreplace(A2246, ""(\s\(.*?\))"",)"),"Joy")</f>
        <v>Joy</v>
      </c>
    </row>
    <row r="2247" spans="1:3" ht="15.75" customHeight="1" x14ac:dyDescent="0.2">
      <c r="A2247" s="1" t="s">
        <v>1159</v>
      </c>
      <c r="B2247" s="1"/>
      <c r="C2247" s="3" t="str">
        <f ca="1">IFERROR(__xludf.DUMMYFUNCTION("regexreplace(A2247, ""(\s\(.*?\))"",)"),"Joy")</f>
        <v>Joy</v>
      </c>
    </row>
    <row r="2248" spans="1:3" ht="15.75" customHeight="1" x14ac:dyDescent="0.2">
      <c r="A2248" s="1" t="s">
        <v>1159</v>
      </c>
      <c r="B2248" s="1"/>
      <c r="C2248" s="3" t="str">
        <f ca="1">IFERROR(__xludf.DUMMYFUNCTION("regexreplace(A2248, ""(\s\(.*?\))"",)"),"Joy")</f>
        <v>Joy</v>
      </c>
    </row>
    <row r="2249" spans="1:3" ht="15.75" customHeight="1" x14ac:dyDescent="0.2">
      <c r="A2249" s="1" t="s">
        <v>1160</v>
      </c>
      <c r="B2249" s="1"/>
      <c r="C2249" s="3" t="str">
        <f ca="1">IFERROR(__xludf.DUMMYFUNCTION("regexreplace(A2249, ""(\s\(.*?\))"",)"),"Jude Lizowski")</f>
        <v>Jude Lizowski</v>
      </c>
    </row>
    <row r="2250" spans="1:3" ht="15.75" customHeight="1" x14ac:dyDescent="0.2">
      <c r="A2250" s="1" t="s">
        <v>1160</v>
      </c>
      <c r="B2250" s="1"/>
      <c r="C2250" s="3" t="str">
        <f ca="1">IFERROR(__xludf.DUMMYFUNCTION("regexreplace(A2250, ""(\s\(.*?\))"",)"),"Jude Lizowski")</f>
        <v>Jude Lizowski</v>
      </c>
    </row>
    <row r="2251" spans="1:3" ht="15.75" customHeight="1" x14ac:dyDescent="0.2">
      <c r="A2251" s="1" t="s">
        <v>1161</v>
      </c>
      <c r="B2251" s="1"/>
      <c r="C2251" s="3" t="str">
        <f ca="1">IFERROR(__xludf.DUMMYFUNCTION("regexreplace(A2251, ""(\s\(.*?\))"",)"),"Judge")</f>
        <v>Judge</v>
      </c>
    </row>
    <row r="2252" spans="1:3" ht="15.75" customHeight="1" x14ac:dyDescent="0.2">
      <c r="A2252" s="1" t="s">
        <v>1161</v>
      </c>
      <c r="B2252" s="1"/>
      <c r="C2252" s="3" t="str">
        <f ca="1">IFERROR(__xludf.DUMMYFUNCTION("regexreplace(A2252, ""(\s\(.*?\))"",)"),"Judge")</f>
        <v>Judge</v>
      </c>
    </row>
    <row r="2253" spans="1:3" ht="15.75" customHeight="1" x14ac:dyDescent="0.2">
      <c r="A2253" s="1" t="s">
        <v>1162</v>
      </c>
      <c r="B2253" s="1"/>
      <c r="C2253" s="3" t="str">
        <f ca="1">IFERROR(__xludf.DUMMYFUNCTION("regexreplace(A2253, ""(\s\(.*?\))"",)"),"Judge A. C. Juhns")</f>
        <v>Judge A. C. Juhns</v>
      </c>
    </row>
    <row r="2254" spans="1:3" ht="15.75" customHeight="1" x14ac:dyDescent="0.2">
      <c r="A2254" s="1" t="s">
        <v>1162</v>
      </c>
      <c r="B2254" s="1"/>
      <c r="C2254" s="3" t="str">
        <f ca="1">IFERROR(__xludf.DUMMYFUNCTION("regexreplace(A2254, ""(\s\(.*?\))"",)"),"Judge A. C. Juhns")</f>
        <v>Judge A. C. Juhns</v>
      </c>
    </row>
    <row r="2255" spans="1:3" ht="15.75" customHeight="1" x14ac:dyDescent="0.2">
      <c r="A2255" s="1" t="s">
        <v>1163</v>
      </c>
      <c r="B2255" s="1"/>
      <c r="C2255" s="3" t="str">
        <f ca="1">IFERROR(__xludf.DUMMYFUNCTION("regexreplace(A2255, ""(\s\(.*?\))"",)"),"Judge Doom")</f>
        <v>Judge Doom</v>
      </c>
    </row>
    <row r="2256" spans="1:3" ht="15.75" customHeight="1" x14ac:dyDescent="0.2">
      <c r="A2256" s="1" t="s">
        <v>1163</v>
      </c>
      <c r="B2256" s="1"/>
      <c r="C2256" s="3" t="str">
        <f ca="1">IFERROR(__xludf.DUMMYFUNCTION("regexreplace(A2256, ""(\s\(.*?\))"",)"),"Judge Doom")</f>
        <v>Judge Doom</v>
      </c>
    </row>
    <row r="2257" spans="1:3" ht="15.75" customHeight="1" x14ac:dyDescent="0.2">
      <c r="A2257" s="1" t="s">
        <v>1164</v>
      </c>
      <c r="B2257" s="1"/>
      <c r="C2257" s="3" t="str">
        <f ca="1">IFERROR(__xludf.DUMMYFUNCTION("regexreplace(A2257, ""(\s\(.*?\))"",)"),"Judy Jetson")</f>
        <v>Judy Jetson</v>
      </c>
    </row>
    <row r="2258" spans="1:3" ht="15.75" customHeight="1" x14ac:dyDescent="0.2">
      <c r="A2258" s="1" t="s">
        <v>1164</v>
      </c>
      <c r="B2258" s="1"/>
      <c r="C2258" s="3" t="str">
        <f ca="1">IFERROR(__xludf.DUMMYFUNCTION("regexreplace(A2258, ""(\s\(.*?\))"",)"),"Judy Jetson")</f>
        <v>Judy Jetson</v>
      </c>
    </row>
    <row r="2259" spans="1:3" ht="15.75" customHeight="1" x14ac:dyDescent="0.2">
      <c r="A2259" s="1" t="s">
        <v>1165</v>
      </c>
      <c r="B2259" s="1"/>
      <c r="C2259" s="3" t="str">
        <f ca="1">IFERROR(__xludf.DUMMYFUNCTION("regexreplace(A2259, ""(\s\(.*?\))"",)"),"Judy Shepherd")</f>
        <v>Judy Shepherd</v>
      </c>
    </row>
    <row r="2260" spans="1:3" ht="15.75" customHeight="1" x14ac:dyDescent="0.2">
      <c r="A2260" s="1" t="s">
        <v>1165</v>
      </c>
      <c r="B2260" s="1"/>
      <c r="C2260" s="3" t="str">
        <f ca="1">IFERROR(__xludf.DUMMYFUNCTION("regexreplace(A2260, ""(\s\(.*?\))"",)"),"Judy Shepherd")</f>
        <v>Judy Shepherd</v>
      </c>
    </row>
    <row r="2261" spans="1:3" ht="15.75" customHeight="1" x14ac:dyDescent="0.2">
      <c r="A2261" s="1" t="s">
        <v>1166</v>
      </c>
      <c r="B2261" s="1"/>
      <c r="C2261" s="3" t="str">
        <f ca="1">IFERROR(__xludf.DUMMYFUNCTION("regexreplace(A2261, ""(\s\(.*?\))"",)"),"Jughead Jones")</f>
        <v>Jughead Jones</v>
      </c>
    </row>
    <row r="2262" spans="1:3" ht="15.75" customHeight="1" x14ac:dyDescent="0.2">
      <c r="A2262" s="1" t="s">
        <v>1166</v>
      </c>
      <c r="B2262" s="1"/>
      <c r="C2262" s="3" t="str">
        <f ca="1">IFERROR(__xludf.DUMMYFUNCTION("regexreplace(A2262, ""(\s\(.*?\))"",)"),"Jughead Jones")</f>
        <v>Jughead Jones</v>
      </c>
    </row>
    <row r="2263" spans="1:3" ht="15.75" customHeight="1" x14ac:dyDescent="0.2">
      <c r="A2263" s="1" t="s">
        <v>1167</v>
      </c>
      <c r="B2263" s="1"/>
      <c r="C2263" s="3" t="str">
        <f ca="1">IFERROR(__xludf.DUMMYFUNCTION("regexreplace(A2263, ""(\s\(.*?\))"",)"),"Juke")</f>
        <v>Juke</v>
      </c>
    </row>
    <row r="2264" spans="1:3" ht="15.75" customHeight="1" x14ac:dyDescent="0.2">
      <c r="A2264" s="1" t="s">
        <v>1167</v>
      </c>
      <c r="B2264" s="1"/>
      <c r="C2264" s="3" t="str">
        <f ca="1">IFERROR(__xludf.DUMMYFUNCTION("regexreplace(A2264, ""(\s\(.*?\))"",)"),"Juke")</f>
        <v>Juke</v>
      </c>
    </row>
    <row r="2265" spans="1:3" ht="15.75" customHeight="1" x14ac:dyDescent="0.2">
      <c r="A2265" s="1" t="s">
        <v>1168</v>
      </c>
      <c r="B2265" s="1"/>
      <c r="C2265" s="3" t="str">
        <f ca="1">IFERROR(__xludf.DUMMYFUNCTION("regexreplace(A2265, ""(\s\(.*?\))"",)"),"Julia")</f>
        <v>Julia</v>
      </c>
    </row>
    <row r="2266" spans="1:3" ht="15.75" customHeight="1" x14ac:dyDescent="0.2">
      <c r="A2266" s="1" t="s">
        <v>1168</v>
      </c>
      <c r="B2266" s="1"/>
      <c r="C2266" s="3" t="str">
        <f ca="1">IFERROR(__xludf.DUMMYFUNCTION("regexreplace(A2266, ""(\s\(.*?\))"",)"),"Julia")</f>
        <v>Julia</v>
      </c>
    </row>
    <row r="2267" spans="1:3" ht="15.75" customHeight="1" x14ac:dyDescent="0.2">
      <c r="A2267" s="1" t="s">
        <v>1169</v>
      </c>
      <c r="B2267" s="1"/>
      <c r="C2267" s="3" t="str">
        <f ca="1">IFERROR(__xludf.DUMMYFUNCTION("regexreplace(A2267, ""(\s\(.*?\))"",)"),"Julianna")</f>
        <v>Julianna</v>
      </c>
    </row>
    <row r="2268" spans="1:3" ht="15.75" customHeight="1" x14ac:dyDescent="0.2">
      <c r="A2268" s="1" t="s">
        <v>1169</v>
      </c>
      <c r="B2268" s="1"/>
      <c r="C2268" s="3" t="str">
        <f ca="1">IFERROR(__xludf.DUMMYFUNCTION("regexreplace(A2268, ""(\s\(.*?\))"",)"),"Julianna")</f>
        <v>Julianna</v>
      </c>
    </row>
    <row r="2269" spans="1:3" ht="15.75" customHeight="1" x14ac:dyDescent="0.2">
      <c r="A2269" s="1" t="s">
        <v>1170</v>
      </c>
      <c r="B2269" s="1"/>
      <c r="C2269" s="3" t="str">
        <f ca="1">IFERROR(__xludf.DUMMYFUNCTION("regexreplace(A2269, ""(\s\(.*?\))"",)"),"Julie Bruin")</f>
        <v>Julie Bruin</v>
      </c>
    </row>
    <row r="2270" spans="1:3" ht="15.75" customHeight="1" x14ac:dyDescent="0.2">
      <c r="A2270" s="1" t="s">
        <v>1170</v>
      </c>
      <c r="B2270" s="1"/>
      <c r="C2270" s="3" t="str">
        <f ca="1">IFERROR(__xludf.DUMMYFUNCTION("regexreplace(A2270, ""(\s\(.*?\))"",)"),"Julie Bruin")</f>
        <v>Julie Bruin</v>
      </c>
    </row>
    <row r="2271" spans="1:3" ht="15.75" customHeight="1" x14ac:dyDescent="0.2">
      <c r="A2271" s="1" t="s">
        <v>1171</v>
      </c>
      <c r="B2271" s="1"/>
      <c r="C2271" s="3" t="str">
        <f ca="1">IFERROR(__xludf.DUMMYFUNCTION("regexreplace(A2271, ""(\s\(.*?\))"",)"),"Julieta Madrigal")</f>
        <v>Julieta Madrigal</v>
      </c>
    </row>
    <row r="2272" spans="1:3" ht="15.75" customHeight="1" x14ac:dyDescent="0.2">
      <c r="A2272" s="1" t="s">
        <v>1172</v>
      </c>
      <c r="B2272" s="1"/>
      <c r="C2272" s="3" t="str">
        <f ca="1">IFERROR(__xludf.DUMMYFUNCTION("regexreplace(A2272, ""(\s\(.*?\))"",)"),"Julius Oppenheimmer Jr.")</f>
        <v>Julius Oppenheimmer Jr.</v>
      </c>
    </row>
    <row r="2273" spans="1:3" ht="15.75" customHeight="1" x14ac:dyDescent="0.2">
      <c r="A2273" s="1" t="s">
        <v>1172</v>
      </c>
      <c r="B2273" s="1"/>
      <c r="C2273" s="3" t="str">
        <f ca="1">IFERROR(__xludf.DUMMYFUNCTION("regexreplace(A2273, ""(\s\(.*?\))"",)"),"Julius Oppenheimmer Jr.")</f>
        <v>Julius Oppenheimmer Jr.</v>
      </c>
    </row>
    <row r="2274" spans="1:3" ht="15.75" customHeight="1" x14ac:dyDescent="0.2">
      <c r="A2274" s="1" t="s">
        <v>1173</v>
      </c>
      <c r="B2274" s="1"/>
      <c r="C2274" s="3" t="str">
        <f ca="1">IFERROR(__xludf.DUMMYFUNCTION("regexreplace(A2274, ""(\s\(.*?\))"",)"),"June")</f>
        <v>June</v>
      </c>
    </row>
    <row r="2275" spans="1:3" ht="15.75" customHeight="1" x14ac:dyDescent="0.2">
      <c r="A2275" s="1" t="s">
        <v>1173</v>
      </c>
      <c r="B2275" s="1"/>
      <c r="C2275" s="3" t="str">
        <f ca="1">IFERROR(__xludf.DUMMYFUNCTION("regexreplace(A2275, ""(\s\(.*?\))"",)"),"June")</f>
        <v>June</v>
      </c>
    </row>
    <row r="2276" spans="1:3" ht="15.75" customHeight="1" x14ac:dyDescent="0.2">
      <c r="A2276" s="1" t="s">
        <v>1174</v>
      </c>
      <c r="B2276" s="1"/>
      <c r="C2276" s="3" t="str">
        <f ca="1">IFERROR(__xludf.DUMMYFUNCTION("regexreplace(A2276, ""(\s\(.*?\))"",)"),"Junior")</f>
        <v>Junior</v>
      </c>
    </row>
    <row r="2277" spans="1:3" ht="15.75" customHeight="1" x14ac:dyDescent="0.2">
      <c r="A2277" s="1" t="s">
        <v>1174</v>
      </c>
      <c r="B2277" s="1"/>
      <c r="C2277" s="3" t="str">
        <f ca="1">IFERROR(__xludf.DUMMYFUNCTION("regexreplace(A2277, ""(\s\(.*?\))"",)"),"Junior")</f>
        <v>Junior</v>
      </c>
    </row>
    <row r="2278" spans="1:3" ht="15.75" customHeight="1" x14ac:dyDescent="0.2">
      <c r="A2278" s="1" t="s">
        <v>1175</v>
      </c>
      <c r="B2278" s="1"/>
      <c r="C2278" s="3" t="str">
        <f ca="1">IFERROR(__xludf.DUMMYFUNCTION("regexreplace(A2278, ""(\s\(.*?\))"",)"),"Junior")</f>
        <v>Junior</v>
      </c>
    </row>
    <row r="2279" spans="1:3" ht="15.75" customHeight="1" x14ac:dyDescent="0.2">
      <c r="A2279" s="1" t="s">
        <v>1175</v>
      </c>
      <c r="B2279" s="1"/>
      <c r="C2279" s="3" t="str">
        <f ca="1">IFERROR(__xludf.DUMMYFUNCTION("regexreplace(A2279, ""(\s\(.*?\))"",)"),"Junior")</f>
        <v>Junior</v>
      </c>
    </row>
    <row r="2280" spans="1:3" ht="15.75" customHeight="1" x14ac:dyDescent="0.2">
      <c r="A2280" s="1" t="s">
        <v>1176</v>
      </c>
      <c r="B2280" s="1"/>
      <c r="C2280" s="3" t="str">
        <f ca="1">IFERROR(__xludf.DUMMYFUNCTION("regexreplace(A2280, ""(\s\(.*?\))"",)"),"Junior Scarecrow")</f>
        <v>Junior Scarecrow</v>
      </c>
    </row>
    <row r="2281" spans="1:3" ht="15.75" customHeight="1" x14ac:dyDescent="0.2">
      <c r="A2281" s="1" t="s">
        <v>1176</v>
      </c>
      <c r="B2281" s="1"/>
      <c r="C2281" s="3" t="str">
        <f ca="1">IFERROR(__xludf.DUMMYFUNCTION("regexreplace(A2281, ""(\s\(.*?\))"",)"),"Junior Scarecrow")</f>
        <v>Junior Scarecrow</v>
      </c>
    </row>
    <row r="2282" spans="1:3" ht="15.75" customHeight="1" x14ac:dyDescent="0.2">
      <c r="A2282" s="1" t="s">
        <v>1177</v>
      </c>
      <c r="B2282" s="1"/>
      <c r="C2282" s="3" t="str">
        <f ca="1">IFERROR(__xludf.DUMMYFUNCTION("regexreplace(A2282, ""(\s\(.*?\))"",)"),"Jury Rigg")</f>
        <v>Jury Rigg</v>
      </c>
    </row>
    <row r="2283" spans="1:3" ht="15.75" customHeight="1" x14ac:dyDescent="0.2">
      <c r="A2283" s="1" t="s">
        <v>1177</v>
      </c>
      <c r="B2283" s="1"/>
      <c r="C2283" s="3" t="str">
        <f ca="1">IFERROR(__xludf.DUMMYFUNCTION("regexreplace(A2283, ""(\s\(.*?\))"",)"),"Jury Rigg")</f>
        <v>Jury Rigg</v>
      </c>
    </row>
    <row r="2284" spans="1:3" ht="15.75" customHeight="1" x14ac:dyDescent="0.2">
      <c r="A2284" s="1" t="s">
        <v>1178</v>
      </c>
      <c r="B2284" s="1"/>
      <c r="C2284" s="3" t="str">
        <f ca="1">IFERROR(__xludf.DUMMYFUNCTION("regexreplace(A2284, ""(\s\(.*?\))"",)"),"Justin")</f>
        <v>Justin</v>
      </c>
    </row>
    <row r="2285" spans="1:3" ht="15.75" customHeight="1" x14ac:dyDescent="0.2">
      <c r="A2285" s="1" t="s">
        <v>1178</v>
      </c>
      <c r="B2285" s="1"/>
      <c r="C2285" s="3" t="str">
        <f ca="1">IFERROR(__xludf.DUMMYFUNCTION("regexreplace(A2285, ""(\s\(.*?\))"",)"),"Justin")</f>
        <v>Justin</v>
      </c>
    </row>
    <row r="2286" spans="1:3" ht="15.75" customHeight="1" x14ac:dyDescent="0.2">
      <c r="A2286" s="1" t="s">
        <v>1179</v>
      </c>
      <c r="B2286" s="1"/>
      <c r="C2286" s="3" t="str">
        <f ca="1">IFERROR(__xludf.DUMMYFUNCTION("regexreplace(A2286, ""(\s\(.*?\))"",)"),"K'nuckles")</f>
        <v>K'nuckles</v>
      </c>
    </row>
    <row r="2287" spans="1:3" ht="15.75" customHeight="1" x14ac:dyDescent="0.2">
      <c r="A2287" s="1" t="s">
        <v>1179</v>
      </c>
      <c r="B2287" s="1"/>
      <c r="C2287" s="3" t="str">
        <f ca="1">IFERROR(__xludf.DUMMYFUNCTION("regexreplace(A2287, ""(\s\(.*?\))"",)"),"K'nuckles")</f>
        <v>K'nuckles</v>
      </c>
    </row>
    <row r="2288" spans="1:3" ht="15.75" customHeight="1" x14ac:dyDescent="0.2">
      <c r="A2288" s="1" t="s">
        <v>1180</v>
      </c>
      <c r="B2288" s="1"/>
      <c r="C2288" s="3" t="str">
        <f ca="1">IFERROR(__xludf.DUMMYFUNCTION("regexreplace(A2288, ""(\s\(.*?\))"",)"),"Kaa")</f>
        <v>Kaa</v>
      </c>
    </row>
    <row r="2289" spans="1:3" ht="15.75" customHeight="1" x14ac:dyDescent="0.2">
      <c r="A2289" s="1" t="s">
        <v>1180</v>
      </c>
      <c r="B2289" s="1"/>
      <c r="C2289" s="3" t="str">
        <f ca="1">IFERROR(__xludf.DUMMYFUNCTION("regexreplace(A2289, ""(\s\(.*?\))"",)"),"Kaa")</f>
        <v>Kaa</v>
      </c>
    </row>
    <row r="2290" spans="1:3" ht="15.75" customHeight="1" x14ac:dyDescent="0.2">
      <c r="A2290" s="1" t="s">
        <v>1181</v>
      </c>
      <c r="B2290" s="1"/>
      <c r="C2290" s="3" t="str">
        <f ca="1">IFERROR(__xludf.DUMMYFUNCTION("regexreplace(A2290, ""(\s\(.*?\))"",)"),"Kaalki")</f>
        <v>Kaalki</v>
      </c>
    </row>
    <row r="2291" spans="1:3" ht="15.75" customHeight="1" x14ac:dyDescent="0.2">
      <c r="A2291" s="1" t="s">
        <v>1181</v>
      </c>
      <c r="B2291" s="1"/>
      <c r="C2291" s="3" t="str">
        <f ca="1">IFERROR(__xludf.DUMMYFUNCTION("regexreplace(A2291, ""(\s\(.*?\))"",)"),"Kaalki")</f>
        <v>Kaalki</v>
      </c>
    </row>
    <row r="2292" spans="1:3" ht="15.75" customHeight="1" x14ac:dyDescent="0.2">
      <c r="A2292" s="1" t="s">
        <v>1182</v>
      </c>
      <c r="B2292" s="1"/>
      <c r="C2292" s="3" t="str">
        <f ca="1">IFERROR(__xludf.DUMMYFUNCTION("regexreplace(A2292, ""(\s\(.*?\))"",)"),"Kabuto")</f>
        <v>Kabuto</v>
      </c>
    </row>
    <row r="2293" spans="1:3" ht="15.75" customHeight="1" x14ac:dyDescent="0.2">
      <c r="A2293" s="1" t="s">
        <v>1182</v>
      </c>
      <c r="B2293" s="1"/>
      <c r="C2293" s="3" t="str">
        <f ca="1">IFERROR(__xludf.DUMMYFUNCTION("regexreplace(A2293, ""(\s\(.*?\))"",)"),"Kabuto")</f>
        <v>Kabuto</v>
      </c>
    </row>
    <row r="2294" spans="1:3" ht="15.75" customHeight="1" x14ac:dyDescent="0.2">
      <c r="A2294" s="1" t="s">
        <v>1183</v>
      </c>
      <c r="B2294" s="1"/>
      <c r="C2294" s="3" t="str">
        <f ca="1">IFERROR(__xludf.DUMMYFUNCTION("regexreplace(A2294, ""(\s\(.*?\))"",)"),"Kaeloo")</f>
        <v>Kaeloo</v>
      </c>
    </row>
    <row r="2295" spans="1:3" ht="15.75" customHeight="1" x14ac:dyDescent="0.2">
      <c r="A2295" s="1" t="s">
        <v>1183</v>
      </c>
      <c r="B2295" s="1"/>
      <c r="C2295" s="3" t="str">
        <f ca="1">IFERROR(__xludf.DUMMYFUNCTION("regexreplace(A2295, ""(\s\(.*?\))"",)"),"Kaeloo")</f>
        <v>Kaeloo</v>
      </c>
    </row>
    <row r="2296" spans="1:3" ht="15.75" customHeight="1" x14ac:dyDescent="0.2">
      <c r="A2296" s="1" t="s">
        <v>1184</v>
      </c>
      <c r="B2296" s="1"/>
      <c r="C2296" s="3" t="str">
        <f ca="1">IFERROR(__xludf.DUMMYFUNCTION("regexreplace(A2296, ""(\s\(.*?\))"",)"),"Kagami Tsurugi")</f>
        <v>Kagami Tsurugi</v>
      </c>
    </row>
    <row r="2297" spans="1:3" ht="15.75" customHeight="1" x14ac:dyDescent="0.2">
      <c r="A2297" s="1" t="s">
        <v>1184</v>
      </c>
      <c r="B2297" s="1"/>
      <c r="C2297" s="3" t="str">
        <f ca="1">IFERROR(__xludf.DUMMYFUNCTION("regexreplace(A2297, ""(\s\(.*?\))"",)"),"Kagami Tsurugi")</f>
        <v>Kagami Tsurugi</v>
      </c>
    </row>
    <row r="2298" spans="1:3" ht="15.75" customHeight="1" x14ac:dyDescent="0.2">
      <c r="A2298" s="1" t="s">
        <v>1185</v>
      </c>
      <c r="B2298" s="1"/>
      <c r="C2298" s="3" t="str">
        <f ca="1">IFERROR(__xludf.DUMMYFUNCTION("regexreplace(A2298, ""(\s\(.*?\))"",)"),"Kai")</f>
        <v>Kai</v>
      </c>
    </row>
    <row r="2299" spans="1:3" ht="15.75" customHeight="1" x14ac:dyDescent="0.2">
      <c r="A2299" s="1" t="s">
        <v>1185</v>
      </c>
      <c r="B2299" s="1"/>
      <c r="C2299" s="3" t="str">
        <f ca="1">IFERROR(__xludf.DUMMYFUNCTION("regexreplace(A2299, ""(\s\(.*?\))"",)"),"Kai")</f>
        <v>Kai</v>
      </c>
    </row>
    <row r="2300" spans="1:3" ht="15.75" customHeight="1" x14ac:dyDescent="0.2">
      <c r="A2300" s="1" t="s">
        <v>1186</v>
      </c>
      <c r="B2300" s="1"/>
      <c r="C2300" s="3" t="str">
        <f ca="1">IFERROR(__xludf.DUMMYFUNCTION("regexreplace(A2300, ""(\s\(.*?\))"",)"),"Kai")</f>
        <v>Kai</v>
      </c>
    </row>
    <row r="2301" spans="1:3" ht="15.75" customHeight="1" x14ac:dyDescent="0.2">
      <c r="A2301" s="1" t="s">
        <v>1186</v>
      </c>
      <c r="B2301" s="1"/>
      <c r="C2301" s="3" t="str">
        <f ca="1">IFERROR(__xludf.DUMMYFUNCTION("regexreplace(A2301, ""(\s\(.*?\))"",)"),"Kai")</f>
        <v>Kai</v>
      </c>
    </row>
    <row r="2302" spans="1:3" ht="15.75" customHeight="1" x14ac:dyDescent="0.2">
      <c r="A2302" s="1" t="s">
        <v>1187</v>
      </c>
      <c r="B2302" s="1"/>
      <c r="C2302" s="3" t="str">
        <f ca="1">IFERROR(__xludf.DUMMYFUNCTION("regexreplace(A2302, ""(\s\(.*?\))"",)"),"Kai")</f>
        <v>Kai</v>
      </c>
    </row>
    <row r="2303" spans="1:3" ht="15.75" customHeight="1" x14ac:dyDescent="0.2">
      <c r="A2303" s="1" t="s">
        <v>1187</v>
      </c>
      <c r="B2303" s="1"/>
      <c r="C2303" s="3" t="str">
        <f ca="1">IFERROR(__xludf.DUMMYFUNCTION("regexreplace(A2303, ""(\s\(.*?\))"",)"),"Kai")</f>
        <v>Kai</v>
      </c>
    </row>
    <row r="2304" spans="1:3" ht="15.75" customHeight="1" x14ac:dyDescent="0.2">
      <c r="A2304" s="1" t="s">
        <v>1188</v>
      </c>
      <c r="B2304" s="1"/>
      <c r="C2304" s="3" t="str">
        <f ca="1">IFERROR(__xludf.DUMMYFUNCTION("regexreplace(A2304, ""(\s\(.*?\))"",)"),"Kairel")</f>
        <v>Kairel</v>
      </c>
    </row>
    <row r="2305" spans="1:3" ht="15.75" customHeight="1" x14ac:dyDescent="0.2">
      <c r="A2305" s="1" t="s">
        <v>1188</v>
      </c>
      <c r="B2305" s="1"/>
      <c r="C2305" s="3" t="str">
        <f ca="1">IFERROR(__xludf.DUMMYFUNCTION("regexreplace(A2305, ""(\s\(.*?\))"",)"),"Kairel")</f>
        <v>Kairel</v>
      </c>
    </row>
    <row r="2306" spans="1:3" ht="15.75" customHeight="1" x14ac:dyDescent="0.2">
      <c r="A2306" s="1" t="s">
        <v>1189</v>
      </c>
      <c r="B2306" s="1"/>
      <c r="C2306" s="3" t="str">
        <f ca="1">IFERROR(__xludf.DUMMYFUNCTION("regexreplace(A2306, ""(\s\(.*?\))"",)"),"Kajain'sa'Nikto")</f>
        <v>Kajain'sa'Nikto</v>
      </c>
    </row>
    <row r="2307" spans="1:3" ht="15.75" customHeight="1" x14ac:dyDescent="0.2">
      <c r="A2307" s="1" t="s">
        <v>1189</v>
      </c>
      <c r="B2307" s="1"/>
      <c r="C2307" s="3" t="str">
        <f ca="1">IFERROR(__xludf.DUMMYFUNCTION("regexreplace(A2307, ""(\s\(.*?\))"",)"),"Kajain'sa'Nikto")</f>
        <v>Kajain'sa'Nikto</v>
      </c>
    </row>
    <row r="2308" spans="1:3" ht="15.75" customHeight="1" x14ac:dyDescent="0.2">
      <c r="A2308" s="1" t="s">
        <v>1190</v>
      </c>
      <c r="B2308" s="1"/>
      <c r="C2308" s="3" t="str">
        <f ca="1">IFERROR(__xludf.DUMMYFUNCTION("regexreplace(A2308, ""(\s\(.*?\))"",)"),"Kalani")</f>
        <v>Kalani</v>
      </c>
    </row>
    <row r="2309" spans="1:3" ht="15.75" customHeight="1" x14ac:dyDescent="0.2">
      <c r="A2309" s="1" t="s">
        <v>1190</v>
      </c>
      <c r="B2309" s="1"/>
      <c r="C2309" s="3" t="str">
        <f ca="1">IFERROR(__xludf.DUMMYFUNCTION("regexreplace(A2309, ""(\s\(.*?\))"",)"),"Kalani")</f>
        <v>Kalani</v>
      </c>
    </row>
    <row r="2310" spans="1:3" ht="15.75" customHeight="1" x14ac:dyDescent="0.2">
      <c r="A2310" s="1" t="s">
        <v>1191</v>
      </c>
      <c r="B2310" s="1"/>
      <c r="C2310" s="3" t="str">
        <f ca="1">IFERROR(__xludf.DUMMYFUNCTION("regexreplace(A2310, ""(\s\(.*?\))"",)"),"Kaldur'ahm")</f>
        <v>Kaldur'ahm</v>
      </c>
    </row>
    <row r="2311" spans="1:3" ht="15.75" customHeight="1" x14ac:dyDescent="0.2">
      <c r="A2311" s="1" t="s">
        <v>1191</v>
      </c>
      <c r="B2311" s="1"/>
      <c r="C2311" s="3" t="str">
        <f ca="1">IFERROR(__xludf.DUMMYFUNCTION("regexreplace(A2311, ""(\s\(.*?\))"",)"),"Kaldur'ahm")</f>
        <v>Kaldur'ahm</v>
      </c>
    </row>
    <row r="2312" spans="1:3" ht="15.75" customHeight="1" x14ac:dyDescent="0.2">
      <c r="A2312" s="1" t="s">
        <v>1192</v>
      </c>
      <c r="B2312" s="1"/>
      <c r="C2312" s="3" t="str">
        <f ca="1">IFERROR(__xludf.DUMMYFUNCTION("regexreplace(A2312, ""(\s\(.*?\))"",)"),"Kale")</f>
        <v>Kale</v>
      </c>
    </row>
    <row r="2313" spans="1:3" ht="15.75" customHeight="1" x14ac:dyDescent="0.2">
      <c r="A2313" s="1" t="s">
        <v>1192</v>
      </c>
      <c r="B2313" s="1"/>
      <c r="C2313" s="3" t="str">
        <f ca="1">IFERROR(__xludf.DUMMYFUNCTION("regexreplace(A2313, ""(\s\(.*?\))"",)"),"Kale")</f>
        <v>Kale</v>
      </c>
    </row>
    <row r="2314" spans="1:3" ht="15.75" customHeight="1" x14ac:dyDescent="0.2">
      <c r="A2314" s="1" t="s">
        <v>1193</v>
      </c>
      <c r="B2314" s="1"/>
      <c r="C2314" s="3" t="str">
        <f ca="1">IFERROR(__xludf.DUMMYFUNCTION("regexreplace(A2314, ""(\s\(.*?\))"",)"),"Kanan Jarrus")</f>
        <v>Kanan Jarrus</v>
      </c>
    </row>
    <row r="2315" spans="1:3" ht="15.75" customHeight="1" x14ac:dyDescent="0.2">
      <c r="A2315" s="1" t="s">
        <v>1193</v>
      </c>
      <c r="B2315" s="1"/>
      <c r="C2315" s="3" t="str">
        <f ca="1">IFERROR(__xludf.DUMMYFUNCTION("regexreplace(A2315, ""(\s\(.*?\))"",)"),"Kanan Jarrus")</f>
        <v>Kanan Jarrus</v>
      </c>
    </row>
    <row r="2316" spans="1:3" ht="15.75" customHeight="1" x14ac:dyDescent="0.2">
      <c r="A2316" s="1" t="s">
        <v>1194</v>
      </c>
      <c r="B2316" s="1"/>
      <c r="C2316" s="3" t="str">
        <f ca="1">IFERROR(__xludf.DUMMYFUNCTION("regexreplace(A2316, ""(\s\(.*?\))"",)"),"Kangaroo")</f>
        <v>Kangaroo</v>
      </c>
    </row>
    <row r="2317" spans="1:3" ht="15.75" customHeight="1" x14ac:dyDescent="0.2">
      <c r="A2317" s="1" t="s">
        <v>1194</v>
      </c>
      <c r="B2317" s="1"/>
      <c r="C2317" s="3" t="str">
        <f ca="1">IFERROR(__xludf.DUMMYFUNCTION("regexreplace(A2317, ""(\s\(.*?\))"",)"),"Kangaroo")</f>
        <v>Kangaroo</v>
      </c>
    </row>
    <row r="2318" spans="1:3" ht="15.75" customHeight="1" x14ac:dyDescent="0.2">
      <c r="A2318" s="1" t="s">
        <v>1195</v>
      </c>
      <c r="B2318" s="1"/>
      <c r="C2318" s="3" t="str">
        <f ca="1">IFERROR(__xludf.DUMMYFUNCTION("regexreplace(A2318, ""(\s\(.*?\))"",)"),"Karai Aides")</f>
        <v>Karai Aides</v>
      </c>
    </row>
    <row r="2319" spans="1:3" ht="15.75" customHeight="1" x14ac:dyDescent="0.2">
      <c r="A2319" s="1" t="s">
        <v>1195</v>
      </c>
      <c r="B2319" s="1"/>
      <c r="C2319" s="3" t="str">
        <f ca="1">IFERROR(__xludf.DUMMYFUNCTION("regexreplace(A2319, ""(\s\(.*?\))"",)"),"Karai Aides")</f>
        <v>Karai Aides</v>
      </c>
    </row>
    <row r="2320" spans="1:3" ht="15.75" customHeight="1" x14ac:dyDescent="0.2">
      <c r="A2320" s="1" t="s">
        <v>1196</v>
      </c>
      <c r="B2320" s="1"/>
      <c r="C2320" s="3" t="str">
        <f ca="1">IFERROR(__xludf.DUMMYFUNCTION("regexreplace(A2320, ""(\s\(.*?\))"",)"),"Kareem Abdul Lavash")</f>
        <v>Kareem Abdul Lavash</v>
      </c>
    </row>
    <row r="2321" spans="1:3" ht="15.75" customHeight="1" x14ac:dyDescent="0.2">
      <c r="A2321" s="1" t="s">
        <v>1196</v>
      </c>
      <c r="B2321" s="1"/>
      <c r="C2321" s="3" t="str">
        <f ca="1">IFERROR(__xludf.DUMMYFUNCTION("regexreplace(A2321, ""(\s\(.*?\))"",)"),"Kareem Abdul Lavash")</f>
        <v>Kareem Abdul Lavash</v>
      </c>
    </row>
    <row r="2322" spans="1:3" ht="15.75" customHeight="1" x14ac:dyDescent="0.2">
      <c r="A2322" s="1" t="s">
        <v>1197</v>
      </c>
      <c r="B2322" s="1"/>
      <c r="C2322" s="3" t="str">
        <f ca="1">IFERROR(__xludf.DUMMYFUNCTION("regexreplace(A2322, ""(\s\(.*?\))"",)"),"Karen")</f>
        <v>Karen</v>
      </c>
    </row>
    <row r="2323" spans="1:3" ht="15.75" customHeight="1" x14ac:dyDescent="0.2">
      <c r="A2323" s="1" t="s">
        <v>1197</v>
      </c>
      <c r="B2323" s="1"/>
      <c r="C2323" s="3" t="str">
        <f ca="1">IFERROR(__xludf.DUMMYFUNCTION("regexreplace(A2323, ""(\s\(.*?\))"",)"),"Karen")</f>
        <v>Karen</v>
      </c>
    </row>
    <row r="2324" spans="1:3" ht="15.75" customHeight="1" x14ac:dyDescent="0.2">
      <c r="A2324" s="1" t="s">
        <v>1198</v>
      </c>
      <c r="B2324" s="1"/>
      <c r="C2324" s="3" t="str">
        <f ca="1">IFERROR(__xludf.DUMMYFUNCTION("regexreplace(A2324, ""(\s\(.*?\))"",)"),"Karen Plankton")</f>
        <v>Karen Plankton</v>
      </c>
    </row>
    <row r="2325" spans="1:3" ht="15.75" customHeight="1" x14ac:dyDescent="0.2">
      <c r="A2325" s="1" t="s">
        <v>1198</v>
      </c>
      <c r="B2325" s="1"/>
      <c r="C2325" s="3" t="str">
        <f ca="1">IFERROR(__xludf.DUMMYFUNCTION("regexreplace(A2325, ""(\s\(.*?\))"",)"),"Karen Plankton")</f>
        <v>Karen Plankton</v>
      </c>
    </row>
    <row r="2326" spans="1:3" ht="15.75" customHeight="1" x14ac:dyDescent="0.2">
      <c r="A2326" s="1" t="s">
        <v>1199</v>
      </c>
      <c r="B2326" s="1"/>
      <c r="C2326" s="3" t="str">
        <f ca="1">IFERROR(__xludf.DUMMYFUNCTION("regexreplace(A2326, ""(\s\(.*?\))"",)"),"Karl Haulzemoff")</f>
        <v>Karl Haulzemoff</v>
      </c>
    </row>
    <row r="2327" spans="1:3" ht="15.75" customHeight="1" x14ac:dyDescent="0.2">
      <c r="A2327" s="1" t="s">
        <v>1199</v>
      </c>
      <c r="B2327" s="1"/>
      <c r="C2327" s="3" t="str">
        <f ca="1">IFERROR(__xludf.DUMMYFUNCTION("regexreplace(A2327, ""(\s\(.*?\))"",)"),"Karl Haulzemoff")</f>
        <v>Karl Haulzemoff</v>
      </c>
    </row>
    <row r="2328" spans="1:3" ht="15.75" customHeight="1" x14ac:dyDescent="0.2">
      <c r="A2328" s="1" t="s">
        <v>1200</v>
      </c>
      <c r="B2328" s="1"/>
      <c r="C2328" s="3" t="str">
        <f ca="1">IFERROR(__xludf.DUMMYFUNCTION("regexreplace(A2328, ""(\s\(.*?\))"",)"),"Karla")</f>
        <v>Karla</v>
      </c>
    </row>
    <row r="2329" spans="1:3" ht="15.75" customHeight="1" x14ac:dyDescent="0.2">
      <c r="A2329" s="1" t="s">
        <v>1200</v>
      </c>
      <c r="B2329" s="1"/>
      <c r="C2329" s="3" t="str">
        <f ca="1">IFERROR(__xludf.DUMMYFUNCTION("regexreplace(A2329, ""(\s\(.*?\))"",)"),"Karla")</f>
        <v>Karla</v>
      </c>
    </row>
    <row r="2330" spans="1:3" ht="15.75" customHeight="1" x14ac:dyDescent="0.2">
      <c r="A2330" s="1" t="s">
        <v>1201</v>
      </c>
      <c r="B2330" s="1"/>
      <c r="C2330" s="3" t="str">
        <f ca="1">IFERROR(__xludf.DUMMYFUNCTION("regexreplace(A2330, ""(\s\(.*?\))"",)"),"Kassius Konstantine")</f>
        <v>Kassius Konstantine</v>
      </c>
    </row>
    <row r="2331" spans="1:3" ht="15.75" customHeight="1" x14ac:dyDescent="0.2">
      <c r="A2331" s="1" t="s">
        <v>1201</v>
      </c>
      <c r="B2331" s="1"/>
      <c r="C2331" s="3" t="str">
        <f ca="1">IFERROR(__xludf.DUMMYFUNCTION("regexreplace(A2331, ""(\s\(.*?\))"",)"),"Kassius Konstantine")</f>
        <v>Kassius Konstantine</v>
      </c>
    </row>
    <row r="2332" spans="1:3" ht="15.75" customHeight="1" x14ac:dyDescent="0.2">
      <c r="A2332" s="1" t="s">
        <v>1202</v>
      </c>
      <c r="B2332" s="1"/>
      <c r="C2332" s="3" t="str">
        <f ca="1">IFERROR(__xludf.DUMMYFUNCTION("regexreplace(A2332, ""(\s\(.*?\))"",)"),"Kate")</f>
        <v>Kate</v>
      </c>
    </row>
    <row r="2333" spans="1:3" ht="15.75" customHeight="1" x14ac:dyDescent="0.2">
      <c r="A2333" s="1" t="s">
        <v>1202</v>
      </c>
      <c r="B2333" s="1"/>
      <c r="C2333" s="3" t="str">
        <f ca="1">IFERROR(__xludf.DUMMYFUNCTION("regexreplace(A2333, ""(\s\(.*?\))"",)"),"Kate")</f>
        <v>Kate</v>
      </c>
    </row>
    <row r="2334" spans="1:3" ht="15.75" customHeight="1" x14ac:dyDescent="0.2">
      <c r="A2334" s="1" t="s">
        <v>1203</v>
      </c>
      <c r="B2334" s="1"/>
      <c r="C2334" s="3" t="str">
        <f ca="1">IFERROR(__xludf.DUMMYFUNCTION("regexreplace(A2334, ""(\s\(.*?\))"",)"),"Kate")</f>
        <v>Kate</v>
      </c>
    </row>
    <row r="2335" spans="1:3" ht="15.75" customHeight="1" x14ac:dyDescent="0.2">
      <c r="A2335" s="1" t="s">
        <v>1203</v>
      </c>
      <c r="B2335" s="1"/>
      <c r="C2335" s="3" t="str">
        <f ca="1">IFERROR(__xludf.DUMMYFUNCTION("regexreplace(A2335, ""(\s\(.*?\))"",)"),"Kate")</f>
        <v>Kate</v>
      </c>
    </row>
    <row r="2336" spans="1:3" ht="15.75" customHeight="1" x14ac:dyDescent="0.2">
      <c r="A2336" s="1" t="s">
        <v>1204</v>
      </c>
      <c r="B2336" s="1"/>
      <c r="C2336" s="3" t="str">
        <f ca="1">IFERROR(__xludf.DUMMYFUNCTION("regexreplace(A2336, ""(\s\(.*?\))"",)"),"Kate Moon")</f>
        <v>Kate Moon</v>
      </c>
    </row>
    <row r="2337" spans="1:3" ht="15.75" customHeight="1" x14ac:dyDescent="0.2">
      <c r="A2337" s="1" t="s">
        <v>1204</v>
      </c>
      <c r="B2337" s="1"/>
      <c r="C2337" s="3" t="str">
        <f ca="1">IFERROR(__xludf.DUMMYFUNCTION("regexreplace(A2337, ""(\s\(.*?\))"",)"),"Kate Moon")</f>
        <v>Kate Moon</v>
      </c>
    </row>
    <row r="2338" spans="1:3" ht="15.75" customHeight="1" x14ac:dyDescent="0.2">
      <c r="A2338" s="1" t="s">
        <v>1205</v>
      </c>
      <c r="B2338" s="1"/>
      <c r="C2338" s="3" t="str">
        <f ca="1">IFERROR(__xludf.DUMMYFUNCTION("regexreplace(A2338, ""(\s\(.*?\))"",)"),"Kate's Mom")</f>
        <v>Kate's Mom</v>
      </c>
    </row>
    <row r="2339" spans="1:3" ht="15.75" customHeight="1" x14ac:dyDescent="0.2">
      <c r="A2339" s="1" t="s">
        <v>1205</v>
      </c>
      <c r="B2339" s="1"/>
      <c r="C2339" s="3" t="str">
        <f ca="1">IFERROR(__xludf.DUMMYFUNCTION("regexreplace(A2339, ""(\s\(.*?\))"",)"),"Kate's Mom")</f>
        <v>Kate's Mom</v>
      </c>
    </row>
    <row r="2340" spans="1:3" ht="15.75" customHeight="1" x14ac:dyDescent="0.2">
      <c r="A2340" s="1" t="s">
        <v>1206</v>
      </c>
      <c r="B2340" s="1"/>
      <c r="C2340" s="3" t="str">
        <f ca="1">IFERROR(__xludf.DUMMYFUNCTION("regexreplace(A2340, ""(\s\(.*?\))"",)"),"Katie")</f>
        <v>Katie</v>
      </c>
    </row>
    <row r="2341" spans="1:3" ht="15.75" customHeight="1" x14ac:dyDescent="0.2">
      <c r="A2341" s="1" t="s">
        <v>1206</v>
      </c>
      <c r="B2341" s="1"/>
      <c r="C2341" s="3" t="str">
        <f ca="1">IFERROR(__xludf.DUMMYFUNCTION("regexreplace(A2341, ""(\s\(.*?\))"",)"),"Katie")</f>
        <v>Katie</v>
      </c>
    </row>
    <row r="2342" spans="1:3" ht="15.75" customHeight="1" x14ac:dyDescent="0.2">
      <c r="A2342" s="1" t="s">
        <v>1207</v>
      </c>
      <c r="B2342" s="1"/>
      <c r="C2342" s="3" t="str">
        <f ca="1">IFERROR(__xludf.DUMMYFUNCTION("regexreplace(A2342, ""(\s\(.*?\))"",)"),"Katie")</f>
        <v>Katie</v>
      </c>
    </row>
    <row r="2343" spans="1:3" ht="15.75" customHeight="1" x14ac:dyDescent="0.2">
      <c r="A2343" s="1" t="s">
        <v>1207</v>
      </c>
      <c r="B2343" s="1"/>
      <c r="C2343" s="3" t="str">
        <f ca="1">IFERROR(__xludf.DUMMYFUNCTION("regexreplace(A2343, ""(\s\(.*?\))"",)"),"Katie")</f>
        <v>Katie</v>
      </c>
    </row>
    <row r="2344" spans="1:3" ht="15.75" customHeight="1" x14ac:dyDescent="0.2">
      <c r="A2344" s="1" t="s">
        <v>1208</v>
      </c>
      <c r="B2344" s="1"/>
      <c r="C2344" s="3" t="str">
        <f ca="1">IFERROR(__xludf.DUMMYFUNCTION("regexreplace(A2344, ""(\s\(.*?\))"",)"),"Katie Killjoy")</f>
        <v>Katie Killjoy</v>
      </c>
    </row>
    <row r="2345" spans="1:3" ht="15.75" customHeight="1" x14ac:dyDescent="0.2">
      <c r="A2345" s="1" t="s">
        <v>1208</v>
      </c>
      <c r="B2345" s="1"/>
      <c r="C2345" s="3" t="str">
        <f ca="1">IFERROR(__xludf.DUMMYFUNCTION("regexreplace(A2345, ""(\s\(.*?\))"",)"),"Katie Killjoy")</f>
        <v>Katie Killjoy</v>
      </c>
    </row>
    <row r="2346" spans="1:3" ht="15.75" customHeight="1" x14ac:dyDescent="0.2">
      <c r="A2346" s="1" t="s">
        <v>1209</v>
      </c>
      <c r="B2346" s="1"/>
      <c r="C2346" s="3" t="str">
        <f ca="1">IFERROR(__xludf.DUMMYFUNCTION("regexreplace(A2346, ""(\s\(.*?\))"",)"),"Kayla")</f>
        <v>Kayla</v>
      </c>
    </row>
    <row r="2347" spans="1:3" ht="15.75" customHeight="1" x14ac:dyDescent="0.2">
      <c r="A2347" s="1" t="s">
        <v>1209</v>
      </c>
      <c r="B2347" s="1"/>
      <c r="C2347" s="3" t="str">
        <f ca="1">IFERROR(__xludf.DUMMYFUNCTION("regexreplace(A2347, ""(\s\(.*?\))"",)"),"Kayla")</f>
        <v>Kayla</v>
      </c>
    </row>
    <row r="2348" spans="1:3" ht="15.75" customHeight="1" x14ac:dyDescent="0.2">
      <c r="A2348" s="1" t="s">
        <v>1210</v>
      </c>
      <c r="B2348" s="1"/>
      <c r="C2348" s="3" t="str">
        <f ca="1">IFERROR(__xludf.DUMMYFUNCTION("regexreplace(A2348, ""(\s\(.*?\))"",)"),"Kaz Harada")</f>
        <v>Kaz Harada</v>
      </c>
    </row>
    <row r="2349" spans="1:3" ht="15.75" customHeight="1" x14ac:dyDescent="0.2">
      <c r="A2349" s="1" t="s">
        <v>1211</v>
      </c>
      <c r="B2349" s="1"/>
      <c r="C2349" s="3" t="str">
        <f ca="1">IFERROR(__xludf.DUMMYFUNCTION("regexreplace(A2349, ""(\s\(.*?\))"",)"),"Kazuda Xiono")</f>
        <v>Kazuda Xiono</v>
      </c>
    </row>
    <row r="2350" spans="1:3" ht="15.75" customHeight="1" x14ac:dyDescent="0.2">
      <c r="A2350" s="1" t="s">
        <v>1211</v>
      </c>
      <c r="B2350" s="1"/>
      <c r="C2350" s="3" t="str">
        <f ca="1">IFERROR(__xludf.DUMMYFUNCTION("regexreplace(A2350, ""(\s\(.*?\))"",)"),"Kazuda Xiono")</f>
        <v>Kazuda Xiono</v>
      </c>
    </row>
    <row r="2351" spans="1:3" ht="15.75" customHeight="1" x14ac:dyDescent="0.2">
      <c r="A2351" s="1" t="s">
        <v>1212</v>
      </c>
      <c r="B2351" s="1"/>
      <c r="C2351" s="3" t="str">
        <f ca="1">IFERROR(__xludf.DUMMYFUNCTION("regexreplace(A2351, ""(\s\(.*?\))"",)"),"Kazumi Watanabe")</f>
        <v>Kazumi Watanabe</v>
      </c>
    </row>
    <row r="2352" spans="1:3" ht="15.75" customHeight="1" x14ac:dyDescent="0.2">
      <c r="A2352" s="1" t="s">
        <v>1212</v>
      </c>
      <c r="B2352" s="1"/>
      <c r="C2352" s="3" t="str">
        <f ca="1">IFERROR(__xludf.DUMMYFUNCTION("regexreplace(A2352, ""(\s\(.*?\))"",)"),"Kazumi Watanabe")</f>
        <v>Kazumi Watanabe</v>
      </c>
    </row>
    <row r="2353" spans="1:3" ht="15.75" customHeight="1" x14ac:dyDescent="0.2">
      <c r="A2353" s="1" t="s">
        <v>1213</v>
      </c>
      <c r="B2353" s="1"/>
      <c r="C2353" s="3" t="str">
        <f ca="1">IFERROR(__xludf.DUMMYFUNCTION("regexreplace(A2353, ""(\s\(.*?\))"",)"),"Ke-Pa")</f>
        <v>Ke-Pa</v>
      </c>
    </row>
    <row r="2354" spans="1:3" ht="15.75" customHeight="1" x14ac:dyDescent="0.2">
      <c r="A2354" s="1" t="s">
        <v>1213</v>
      </c>
      <c r="B2354" s="1"/>
      <c r="C2354" s="3" t="str">
        <f ca="1">IFERROR(__xludf.DUMMYFUNCTION("regexreplace(A2354, ""(\s\(.*?\))"",)"),"Ke-Pa")</f>
        <v>Ke-Pa</v>
      </c>
    </row>
    <row r="2355" spans="1:3" ht="15.75" customHeight="1" x14ac:dyDescent="0.2">
      <c r="A2355" s="1" t="s">
        <v>1214</v>
      </c>
      <c r="B2355" s="1"/>
      <c r="C2355" s="3" t="str">
        <f ca="1">IFERROR(__xludf.DUMMYFUNCTION("regexreplace(A2355, ""(\s\(.*?\))"",)"),"Keeper Agruss")</f>
        <v>Keeper Agruss</v>
      </c>
    </row>
    <row r="2356" spans="1:3" ht="15.75" customHeight="1" x14ac:dyDescent="0.2">
      <c r="A2356" s="1" t="s">
        <v>1214</v>
      </c>
      <c r="B2356" s="1"/>
      <c r="C2356" s="3" t="str">
        <f ca="1">IFERROR(__xludf.DUMMYFUNCTION("regexreplace(A2356, ""(\s\(.*?\))"",)"),"Keeper Agruss")</f>
        <v>Keeper Agruss</v>
      </c>
    </row>
    <row r="2357" spans="1:3" ht="15.75" customHeight="1" x14ac:dyDescent="0.2">
      <c r="A2357" s="1" t="s">
        <v>1215</v>
      </c>
      <c r="B2357" s="1"/>
      <c r="C2357" s="3" t="str">
        <f ca="1">IFERROR(__xludf.DUMMYFUNCTION("regexreplace(A2357, ""(\s\(.*?\))"",)"),"Keiji Watanabe")</f>
        <v>Keiji Watanabe</v>
      </c>
    </row>
    <row r="2358" spans="1:3" ht="15.75" customHeight="1" x14ac:dyDescent="0.2">
      <c r="A2358" s="1" t="s">
        <v>1215</v>
      </c>
      <c r="B2358" s="1"/>
      <c r="C2358" s="3" t="str">
        <f ca="1">IFERROR(__xludf.DUMMYFUNCTION("regexreplace(A2358, ""(\s\(.*?\))"",)"),"Keiji Watanabe")</f>
        <v>Keiji Watanabe</v>
      </c>
    </row>
    <row r="2359" spans="1:3" ht="15.75" customHeight="1" x14ac:dyDescent="0.2">
      <c r="A2359" s="1" t="s">
        <v>1216</v>
      </c>
      <c r="B2359" s="1"/>
      <c r="C2359" s="3" t="str">
        <f ca="1">IFERROR(__xludf.DUMMYFUNCTION("regexreplace(A2359, ""(\s\(.*?\))"",)"),"Kelly")</f>
        <v>Kelly</v>
      </c>
    </row>
    <row r="2360" spans="1:3" ht="15.75" customHeight="1" x14ac:dyDescent="0.2">
      <c r="A2360" s="1" t="s">
        <v>1216</v>
      </c>
      <c r="B2360" s="1"/>
      <c r="C2360" s="3" t="str">
        <f ca="1">IFERROR(__xludf.DUMMYFUNCTION("regexreplace(A2360, ""(\s\(.*?\))"",)"),"Kelly")</f>
        <v>Kelly</v>
      </c>
    </row>
    <row r="2361" spans="1:3" ht="15.75" customHeight="1" x14ac:dyDescent="0.2">
      <c r="A2361" s="1" t="s">
        <v>1217</v>
      </c>
      <c r="B2361" s="1"/>
      <c r="C2361" s="3" t="str">
        <f ca="1">IFERROR(__xludf.DUMMYFUNCTION("regexreplace(A2361, ""(\s\(.*?\))"",)"),"Kelly")</f>
        <v>Kelly</v>
      </c>
    </row>
    <row r="2362" spans="1:3" ht="15.75" customHeight="1" x14ac:dyDescent="0.2">
      <c r="A2362" s="1" t="s">
        <v>1217</v>
      </c>
      <c r="B2362" s="1"/>
      <c r="C2362" s="3" t="str">
        <f ca="1">IFERROR(__xludf.DUMMYFUNCTION("regexreplace(A2362, ""(\s\(.*?\))"",)"),"Kelly")</f>
        <v>Kelly</v>
      </c>
    </row>
    <row r="2363" spans="1:3" ht="15.75" customHeight="1" x14ac:dyDescent="0.2">
      <c r="A2363" s="1" t="s">
        <v>1218</v>
      </c>
      <c r="B2363" s="1"/>
      <c r="C2363" s="3" t="str">
        <f ca="1">IFERROR(__xludf.DUMMYFUNCTION("regexreplace(A2363, ""(\s\(.*?\))"",)"),"Kelly Rutherford-Menskin")</f>
        <v>Kelly Rutherford-Menskin</v>
      </c>
    </row>
    <row r="2364" spans="1:3" ht="15.75" customHeight="1" x14ac:dyDescent="0.2">
      <c r="A2364" s="1" t="s">
        <v>1218</v>
      </c>
      <c r="B2364" s="1"/>
      <c r="C2364" s="3" t="str">
        <f ca="1">IFERROR(__xludf.DUMMYFUNCTION("regexreplace(A2364, ""(\s\(.*?\))"",)"),"Kelly Rutherford-Menskin")</f>
        <v>Kelly Rutherford-Menskin</v>
      </c>
    </row>
    <row r="2365" spans="1:3" ht="15.75" customHeight="1" x14ac:dyDescent="0.2">
      <c r="A2365" s="1" t="s">
        <v>1219</v>
      </c>
      <c r="B2365" s="1"/>
      <c r="C2365" s="3" t="str">
        <f ca="1">IFERROR(__xludf.DUMMYFUNCTION("regexreplace(A2365, ""(\s\(.*?\))"",)"),"Kelsey Pokoly")</f>
        <v>Kelsey Pokoly</v>
      </c>
    </row>
    <row r="2366" spans="1:3" ht="15.75" customHeight="1" x14ac:dyDescent="0.2">
      <c r="A2366" s="1" t="s">
        <v>1219</v>
      </c>
      <c r="B2366" s="1"/>
      <c r="C2366" s="3" t="str">
        <f ca="1">IFERROR(__xludf.DUMMYFUNCTION("regexreplace(A2366, ""(\s\(.*?\))"",)"),"Kelsey Pokoly")</f>
        <v>Kelsey Pokoly</v>
      </c>
    </row>
    <row r="2367" spans="1:3" ht="15.75" customHeight="1" x14ac:dyDescent="0.2">
      <c r="A2367" s="1" t="s">
        <v>1220</v>
      </c>
      <c r="B2367" s="1"/>
      <c r="C2367" s="3" t="str">
        <f ca="1">IFERROR(__xludf.DUMMYFUNCTION("regexreplace(A2367, ""(\s\(.*?\))"",)"),"Ken")</f>
        <v>Ken</v>
      </c>
    </row>
    <row r="2368" spans="1:3" ht="15.75" customHeight="1" x14ac:dyDescent="0.2">
      <c r="A2368" s="1" t="s">
        <v>1220</v>
      </c>
      <c r="B2368" s="1"/>
      <c r="C2368" s="3" t="str">
        <f ca="1">IFERROR(__xludf.DUMMYFUNCTION("regexreplace(A2368, ""(\s\(.*?\))"",)"),"Ken")</f>
        <v>Ken</v>
      </c>
    </row>
    <row r="2369" spans="1:3" ht="15.75" customHeight="1" x14ac:dyDescent="0.2">
      <c r="A2369" s="1" t="s">
        <v>1221</v>
      </c>
      <c r="B2369" s="1"/>
      <c r="C2369" s="3" t="str">
        <f ca="1">IFERROR(__xludf.DUMMYFUNCTION("regexreplace(A2369, ""(\s\(.*?\))"",)"),"Ken Rosenberg")</f>
        <v>Ken Rosenberg</v>
      </c>
    </row>
    <row r="2370" spans="1:3" ht="15.75" customHeight="1" x14ac:dyDescent="0.2">
      <c r="A2370" s="1" t="s">
        <v>1222</v>
      </c>
      <c r="B2370" s="1"/>
      <c r="C2370" s="3" t="str">
        <f ca="1">IFERROR(__xludf.DUMMYFUNCTION("regexreplace(A2370, ""(\s\(.*?\))"",)"),"Kendra Stokes")</f>
        <v>Kendra Stokes</v>
      </c>
    </row>
    <row r="2371" spans="1:3" ht="15.75" customHeight="1" x14ac:dyDescent="0.2">
      <c r="A2371" s="1" t="s">
        <v>1222</v>
      </c>
      <c r="B2371" s="1"/>
      <c r="C2371" s="3" t="str">
        <f ca="1">IFERROR(__xludf.DUMMYFUNCTION("regexreplace(A2371, ""(\s\(.*?\))"",)"),"Kendra Stokes")</f>
        <v>Kendra Stokes</v>
      </c>
    </row>
    <row r="2372" spans="1:3" ht="15.75" customHeight="1" x14ac:dyDescent="0.2">
      <c r="A2372" s="1" t="s">
        <v>1223</v>
      </c>
      <c r="B2372" s="1"/>
      <c r="C2372" s="3" t="str">
        <f ca="1">IFERROR(__xludf.DUMMYFUNCTION("regexreplace(A2372, ""(\s\(.*?\))"",)"),"Kenneth")</f>
        <v>Kenneth</v>
      </c>
    </row>
    <row r="2373" spans="1:3" ht="15.75" customHeight="1" x14ac:dyDescent="0.2">
      <c r="A2373" s="1" t="s">
        <v>1223</v>
      </c>
      <c r="B2373" s="1"/>
      <c r="C2373" s="3" t="str">
        <f ca="1">IFERROR(__xludf.DUMMYFUNCTION("regexreplace(A2373, ""(\s\(.*?\))"",)"),"Kenneth")</f>
        <v>Kenneth</v>
      </c>
    </row>
    <row r="2374" spans="1:3" ht="15.75" customHeight="1" x14ac:dyDescent="0.2">
      <c r="A2374" s="1" t="s">
        <v>1224</v>
      </c>
      <c r="B2374" s="1"/>
      <c r="C2374" s="3" t="str">
        <f ca="1">IFERROR(__xludf.DUMMYFUNCTION("regexreplace(A2374, ""(\s\(.*?\))"",)"),"Kenny McCormick")</f>
        <v>Kenny McCormick</v>
      </c>
    </row>
    <row r="2375" spans="1:3" ht="15.75" customHeight="1" x14ac:dyDescent="0.2">
      <c r="A2375" s="1" t="s">
        <v>1224</v>
      </c>
      <c r="B2375" s="1"/>
      <c r="C2375" s="3" t="str">
        <f ca="1">IFERROR(__xludf.DUMMYFUNCTION("regexreplace(A2375, ""(\s\(.*?\))"",)"),"Kenny McCormick")</f>
        <v>Kenny McCormick</v>
      </c>
    </row>
    <row r="2376" spans="1:3" ht="15.75" customHeight="1" x14ac:dyDescent="0.2">
      <c r="A2376" s="1" t="s">
        <v>1225</v>
      </c>
      <c r="B2376" s="1"/>
      <c r="C2376" s="3" t="str">
        <f ca="1">IFERROR(__xludf.DUMMYFUNCTION("regexreplace(A2376, ""(\s\(.*?\))"",)"),"Kent Mansley")</f>
        <v>Kent Mansley</v>
      </c>
    </row>
    <row r="2377" spans="1:3" ht="15.75" customHeight="1" x14ac:dyDescent="0.2">
      <c r="A2377" s="1" t="s">
        <v>1225</v>
      </c>
      <c r="B2377" s="1"/>
      <c r="C2377" s="3" t="str">
        <f ca="1">IFERROR(__xludf.DUMMYFUNCTION("regexreplace(A2377, ""(\s\(.*?\))"",)"),"Kent Mansley")</f>
        <v>Kent Mansley</v>
      </c>
    </row>
    <row r="2378" spans="1:3" ht="15.75" customHeight="1" x14ac:dyDescent="0.2">
      <c r="A2378" s="1" t="s">
        <v>1226</v>
      </c>
      <c r="B2378" s="1"/>
      <c r="C2378" s="3" t="str">
        <f ca="1">IFERROR(__xludf.DUMMYFUNCTION("regexreplace(A2378, ""(\s\(.*?\))"",)"),"Kessie")</f>
        <v>Kessie</v>
      </c>
    </row>
    <row r="2379" spans="1:3" ht="15.75" customHeight="1" x14ac:dyDescent="0.2">
      <c r="A2379" s="1" t="s">
        <v>1226</v>
      </c>
      <c r="B2379" s="1"/>
      <c r="C2379" s="3" t="str">
        <f ca="1">IFERROR(__xludf.DUMMYFUNCTION("regexreplace(A2379, ""(\s\(.*?\))"",)"),"Kessie")</f>
        <v>Kessie</v>
      </c>
    </row>
    <row r="2380" spans="1:3" ht="15.75" customHeight="1" x14ac:dyDescent="0.2">
      <c r="A2380" s="1" t="s">
        <v>1227</v>
      </c>
      <c r="B2380" s="1"/>
      <c r="C2380" s="3" t="str">
        <f ca="1">IFERROR(__xludf.DUMMYFUNCTION("regexreplace(A2380, ""(\s\(.*?\))"",)"),"Ketch")</f>
        <v>Ketch</v>
      </c>
    </row>
    <row r="2381" spans="1:3" ht="15.75" customHeight="1" x14ac:dyDescent="0.2">
      <c r="A2381" s="1" t="s">
        <v>1227</v>
      </c>
      <c r="B2381" s="1"/>
      <c r="C2381" s="3" t="str">
        <f ca="1">IFERROR(__xludf.DUMMYFUNCTION("regexreplace(A2381, ""(\s\(.*?\))"",)"),"Ketch")</f>
        <v>Ketch</v>
      </c>
    </row>
    <row r="2382" spans="1:3" ht="15.75" customHeight="1" x14ac:dyDescent="0.2">
      <c r="A2382" s="1" t="s">
        <v>1228</v>
      </c>
      <c r="B2382" s="1"/>
      <c r="C2382" s="3" t="str">
        <f ca="1">IFERROR(__xludf.DUMMYFUNCTION("regexreplace(A2382, ""(\s\(.*?\))"",)"),"Kevin")</f>
        <v>Kevin</v>
      </c>
    </row>
    <row r="2383" spans="1:3" ht="15.75" customHeight="1" x14ac:dyDescent="0.2">
      <c r="A2383" s="1" t="s">
        <v>1228</v>
      </c>
      <c r="B2383" s="1"/>
      <c r="C2383" s="3" t="str">
        <f ca="1">IFERROR(__xludf.DUMMYFUNCTION("regexreplace(A2383, ""(\s\(.*?\))"",)"),"Kevin")</f>
        <v>Kevin</v>
      </c>
    </row>
    <row r="2384" spans="1:3" ht="15.75" customHeight="1" x14ac:dyDescent="0.2">
      <c r="A2384" s="1" t="s">
        <v>1229</v>
      </c>
      <c r="B2384" s="1"/>
      <c r="C2384" s="3" t="str">
        <f ca="1">IFERROR(__xludf.DUMMYFUNCTION("regexreplace(A2384, ""(\s\(.*?\))"",)"),"Kevin")</f>
        <v>Kevin</v>
      </c>
    </row>
    <row r="2385" spans="1:3" ht="15.75" customHeight="1" x14ac:dyDescent="0.2">
      <c r="A2385" s="1" t="s">
        <v>1229</v>
      </c>
      <c r="B2385" s="1"/>
      <c r="C2385" s="3" t="str">
        <f ca="1">IFERROR(__xludf.DUMMYFUNCTION("regexreplace(A2385, ""(\s\(.*?\))"",)"),"Kevin")</f>
        <v>Kevin</v>
      </c>
    </row>
    <row r="2386" spans="1:3" ht="15.75" customHeight="1" x14ac:dyDescent="0.2">
      <c r="A2386" s="1" t="s">
        <v>1230</v>
      </c>
      <c r="B2386" s="1"/>
      <c r="C2386" s="3" t="str">
        <f ca="1">IFERROR(__xludf.DUMMYFUNCTION("regexreplace(A2386, ""(\s\(.*?\))"",)"),"Kevin")</f>
        <v>Kevin</v>
      </c>
    </row>
    <row r="2387" spans="1:3" ht="15.75" customHeight="1" x14ac:dyDescent="0.2">
      <c r="A2387" s="1" t="s">
        <v>1230</v>
      </c>
      <c r="B2387" s="1"/>
      <c r="C2387" s="3" t="str">
        <f ca="1">IFERROR(__xludf.DUMMYFUNCTION("regexreplace(A2387, ""(\s\(.*?\))"",)"),"Kevin")</f>
        <v>Kevin</v>
      </c>
    </row>
    <row r="2388" spans="1:3" ht="15.75" customHeight="1" x14ac:dyDescent="0.2">
      <c r="A2388" s="1" t="s">
        <v>1231</v>
      </c>
      <c r="B2388" s="1"/>
      <c r="C2388" s="3" t="str">
        <f ca="1">IFERROR(__xludf.DUMMYFUNCTION("regexreplace(A2388, ""(\s\(.*?\))"",)"),"Kevin")</f>
        <v>Kevin</v>
      </c>
    </row>
    <row r="2389" spans="1:3" ht="15.75" customHeight="1" x14ac:dyDescent="0.2">
      <c r="A2389" s="1" t="s">
        <v>1232</v>
      </c>
      <c r="B2389" s="1"/>
      <c r="C2389" s="3" t="str">
        <f ca="1">IFERROR(__xludf.DUMMYFUNCTION("regexreplace(A2389, ""(\s\(.*?\))"",)"),"Kevin Crawford")</f>
        <v>Kevin Crawford</v>
      </c>
    </row>
    <row r="2390" spans="1:3" ht="15.75" customHeight="1" x14ac:dyDescent="0.2">
      <c r="A2390" s="1" t="s">
        <v>1232</v>
      </c>
      <c r="B2390" s="1"/>
      <c r="C2390" s="3" t="str">
        <f ca="1">IFERROR(__xludf.DUMMYFUNCTION("regexreplace(A2390, ""(\s\(.*?\))"",)"),"Kevin Crawford")</f>
        <v>Kevin Crawford</v>
      </c>
    </row>
    <row r="2391" spans="1:3" ht="15.75" customHeight="1" x14ac:dyDescent="0.2">
      <c r="A2391" s="1" t="s">
        <v>1233</v>
      </c>
      <c r="B2391" s="1"/>
      <c r="C2391" s="3" t="str">
        <f ca="1">IFERROR(__xludf.DUMMYFUNCTION("regexreplace(A2391, ""(\s\(.*?\))"",)"),"Kevin Stoley")</f>
        <v>Kevin Stoley</v>
      </c>
    </row>
    <row r="2392" spans="1:3" ht="15.75" customHeight="1" x14ac:dyDescent="0.2">
      <c r="A2392" s="1" t="s">
        <v>1233</v>
      </c>
      <c r="B2392" s="1"/>
      <c r="C2392" s="3" t="str">
        <f ca="1">IFERROR(__xludf.DUMMYFUNCTION("regexreplace(A2392, ""(\s\(.*?\))"",)"),"Kevin Stoley")</f>
        <v>Kevin Stoley</v>
      </c>
    </row>
    <row r="2393" spans="1:3" ht="15.75" customHeight="1" x14ac:dyDescent="0.2">
      <c r="A2393" s="1" t="s">
        <v>1234</v>
      </c>
      <c r="B2393" s="1"/>
      <c r="C2393" s="3" t="str">
        <f ca="1">IFERROR(__xludf.DUMMYFUNCTION("regexreplace(A2393, ""(\s\(.*?\))"",)"),"Khannie the Panda")</f>
        <v>Khannie the Panda</v>
      </c>
    </row>
    <row r="2394" spans="1:3" ht="15.75" customHeight="1" x14ac:dyDescent="0.2">
      <c r="A2394" s="1" t="s">
        <v>1234</v>
      </c>
      <c r="B2394" s="1"/>
      <c r="C2394" s="3" t="str">
        <f ca="1">IFERROR(__xludf.DUMMYFUNCTION("regexreplace(A2394, ""(\s\(.*?\))"",)"),"Khannie the Panda")</f>
        <v>Khannie the Panda</v>
      </c>
    </row>
    <row r="2395" spans="1:3" ht="15.75" customHeight="1" x14ac:dyDescent="0.2">
      <c r="A2395" s="1" t="s">
        <v>1235</v>
      </c>
      <c r="B2395" s="1"/>
      <c r="C2395" s="3" t="str">
        <f ca="1">IFERROR(__xludf.DUMMYFUNCTION("regexreplace(A2395, ""(\s\(.*?\))"",)"),"Ki-Adi-Mundi")</f>
        <v>Ki-Adi-Mundi</v>
      </c>
    </row>
    <row r="2396" spans="1:3" ht="15.75" customHeight="1" x14ac:dyDescent="0.2">
      <c r="A2396" s="1" t="s">
        <v>1235</v>
      </c>
      <c r="B2396" s="1"/>
      <c r="C2396" s="3" t="str">
        <f ca="1">IFERROR(__xludf.DUMMYFUNCTION("regexreplace(A2396, ""(\s\(.*?\))"",)"),"Ki-Adi-Mundi")</f>
        <v>Ki-Adi-Mundi</v>
      </c>
    </row>
    <row r="2397" spans="1:3" ht="15.75" customHeight="1" x14ac:dyDescent="0.2">
      <c r="A2397" s="1" t="s">
        <v>1236</v>
      </c>
      <c r="B2397" s="1"/>
      <c r="C2397" s="3" t="str">
        <f ca="1">IFERROR(__xludf.DUMMYFUNCTION("regexreplace(A2397, ""(\s\(.*?\))"",)"),"Kickin' Hawk")</f>
        <v>Kickin' Hawk</v>
      </c>
    </row>
    <row r="2398" spans="1:3" ht="15.75" customHeight="1" x14ac:dyDescent="0.2">
      <c r="A2398" s="1" t="s">
        <v>1236</v>
      </c>
      <c r="B2398" s="1"/>
      <c r="C2398" s="3" t="str">
        <f ca="1">IFERROR(__xludf.DUMMYFUNCTION("regexreplace(A2398, ""(\s\(.*?\))"",)"),"Kickin' Hawk")</f>
        <v>Kickin' Hawk</v>
      </c>
    </row>
    <row r="2399" spans="1:3" ht="15.75" customHeight="1" x14ac:dyDescent="0.2">
      <c r="A2399" s="1" t="s">
        <v>1237</v>
      </c>
      <c r="B2399" s="1"/>
      <c r="C2399" s="3" t="str">
        <f ca="1">IFERROR(__xludf.DUMMYFUNCTION("regexreplace(A2399, ""(\s\(.*?\))"",)"),"Kiff Chatterley")</f>
        <v>Kiff Chatterley</v>
      </c>
    </row>
    <row r="2400" spans="1:3" ht="15.75" customHeight="1" x14ac:dyDescent="0.2">
      <c r="A2400" s="1" t="s">
        <v>1237</v>
      </c>
      <c r="B2400" s="1"/>
      <c r="C2400" s="3" t="str">
        <f ca="1">IFERROR(__xludf.DUMMYFUNCTION("regexreplace(A2400, ""(\s\(.*?\))"",)"),"Kiff Chatterley")</f>
        <v>Kiff Chatterley</v>
      </c>
    </row>
    <row r="2401" spans="1:3" ht="15.75" customHeight="1" x14ac:dyDescent="0.2">
      <c r="A2401" s="1" t="s">
        <v>1238</v>
      </c>
      <c r="B2401" s="1"/>
      <c r="C2401" s="3" t="str">
        <f ca="1">IFERROR(__xludf.DUMMYFUNCTION("regexreplace(A2401, ""(\s\(.*?\))"",)"),"Kiki")</f>
        <v>Kiki</v>
      </c>
    </row>
    <row r="2402" spans="1:3" ht="15.75" customHeight="1" x14ac:dyDescent="0.2">
      <c r="A2402" s="1" t="s">
        <v>1238</v>
      </c>
      <c r="B2402" s="1"/>
      <c r="C2402" s="3" t="str">
        <f ca="1">IFERROR(__xludf.DUMMYFUNCTION("regexreplace(A2402, ""(\s\(.*?\))"",)"),"Kiki")</f>
        <v>Kiki</v>
      </c>
    </row>
    <row r="2403" spans="1:3" ht="15.75" customHeight="1" x14ac:dyDescent="0.2">
      <c r="A2403" s="1" t="s">
        <v>1239</v>
      </c>
      <c r="B2403" s="1"/>
      <c r="C2403" s="3" t="str">
        <f ca="1">IFERROR(__xludf.DUMMYFUNCTION("regexreplace(A2403, ""(\s\(.*?\))"",)"),"Killow")</f>
        <v>Killow</v>
      </c>
    </row>
    <row r="2404" spans="1:3" ht="15.75" customHeight="1" x14ac:dyDescent="0.2">
      <c r="A2404" s="1" t="s">
        <v>1239</v>
      </c>
      <c r="B2404" s="1"/>
      <c r="C2404" s="3" t="str">
        <f ca="1">IFERROR(__xludf.DUMMYFUNCTION("regexreplace(A2404, ""(\s\(.*?\))"",)"),"Killow")</f>
        <v>Killow</v>
      </c>
    </row>
    <row r="2405" spans="1:3" ht="15.75" customHeight="1" x14ac:dyDescent="0.2">
      <c r="A2405" s="1" t="s">
        <v>1240</v>
      </c>
      <c r="B2405" s="1"/>
      <c r="C2405" s="3" t="str">
        <f ca="1">IFERROR(__xludf.DUMMYFUNCTION("regexreplace(A2405, ""(\s\(.*?\))"",)"),"Kim")</f>
        <v>Kim</v>
      </c>
    </row>
    <row r="2406" spans="1:3" ht="15.75" customHeight="1" x14ac:dyDescent="0.2">
      <c r="A2406" s="1" t="s">
        <v>1240</v>
      </c>
      <c r="B2406" s="1"/>
      <c r="C2406" s="3" t="str">
        <f ca="1">IFERROR(__xludf.DUMMYFUNCTION("regexreplace(A2406, ""(\s\(.*?\))"",)"),"Kim")</f>
        <v>Kim</v>
      </c>
    </row>
    <row r="2407" spans="1:3" ht="15.75" customHeight="1" x14ac:dyDescent="0.2">
      <c r="A2407" s="1" t="s">
        <v>1241</v>
      </c>
      <c r="B2407" s="1"/>
      <c r="C2407" s="3" t="str">
        <f ca="1">IFERROR(__xludf.DUMMYFUNCTION("regexreplace(A2407, ""(\s\(.*?\))"",)"),"Kimi Finster")</f>
        <v>Kimi Finster</v>
      </c>
    </row>
    <row r="2408" spans="1:3" ht="15.75" customHeight="1" x14ac:dyDescent="0.2">
      <c r="A2408" s="1" t="s">
        <v>1241</v>
      </c>
      <c r="B2408" s="1"/>
      <c r="C2408" s="3" t="str">
        <f ca="1">IFERROR(__xludf.DUMMYFUNCTION("regexreplace(A2408, ""(\s\(.*?\))"",)"),"Kimi Finster")</f>
        <v>Kimi Finster</v>
      </c>
    </row>
    <row r="2409" spans="1:3" ht="15.75" customHeight="1" x14ac:dyDescent="0.2">
      <c r="A2409" s="1" t="s">
        <v>1242</v>
      </c>
      <c r="B2409" s="1"/>
      <c r="C2409" s="3" t="str">
        <f ca="1">IFERROR(__xludf.DUMMYFUNCTION("regexreplace(A2409, ""(\s\(.*?\))"",)"),"Kimiko Tohomiko")</f>
        <v>Kimiko Tohomiko</v>
      </c>
    </row>
    <row r="2410" spans="1:3" ht="15.75" customHeight="1" x14ac:dyDescent="0.2">
      <c r="A2410" s="1" t="s">
        <v>1242</v>
      </c>
      <c r="B2410" s="1"/>
      <c r="C2410" s="3" t="str">
        <f ca="1">IFERROR(__xludf.DUMMYFUNCTION("regexreplace(A2410, ""(\s\(.*?\))"",)"),"Kimiko Tohomiko")</f>
        <v>Kimiko Tohomiko</v>
      </c>
    </row>
    <row r="2411" spans="1:3" ht="15.75" customHeight="1" x14ac:dyDescent="0.2">
      <c r="A2411" s="1" t="s">
        <v>1243</v>
      </c>
      <c r="B2411" s="1"/>
      <c r="C2411" s="3" t="str">
        <f ca="1">IFERROR(__xludf.DUMMYFUNCTION("regexreplace(A2411, ""(\s\(.*?\))"",)"),"King Arthur")</f>
        <v>King Arthur</v>
      </c>
    </row>
    <row r="2412" spans="1:3" ht="15.75" customHeight="1" x14ac:dyDescent="0.2">
      <c r="A2412" s="1" t="s">
        <v>1243</v>
      </c>
      <c r="B2412" s="1"/>
      <c r="C2412" s="3" t="str">
        <f ca="1">IFERROR(__xludf.DUMMYFUNCTION("regexreplace(A2412, ""(\s\(.*?\))"",)"),"King Arthur")</f>
        <v>King Arthur</v>
      </c>
    </row>
    <row r="2413" spans="1:3" ht="15.75" customHeight="1" x14ac:dyDescent="0.2">
      <c r="A2413" s="1" t="s">
        <v>1244</v>
      </c>
      <c r="B2413" s="1"/>
      <c r="C2413" s="3" t="str">
        <f ca="1">IFERROR(__xludf.DUMMYFUNCTION("regexreplace(A2413, ""(\s\(.*?\))"",)"),"King Candy")</f>
        <v>King Candy</v>
      </c>
    </row>
    <row r="2414" spans="1:3" ht="15.75" customHeight="1" x14ac:dyDescent="0.2">
      <c r="A2414" s="1" t="s">
        <v>1244</v>
      </c>
      <c r="B2414" s="1"/>
      <c r="C2414" s="3" t="str">
        <f ca="1">IFERROR(__xludf.DUMMYFUNCTION("regexreplace(A2414, ""(\s\(.*?\))"",)"),"King Candy")</f>
        <v>King Candy</v>
      </c>
    </row>
    <row r="2415" spans="1:3" ht="15.75" customHeight="1" x14ac:dyDescent="0.2">
      <c r="A2415" s="1" t="s">
        <v>1245</v>
      </c>
      <c r="B2415" s="1"/>
      <c r="C2415" s="3" t="str">
        <f ca="1">IFERROR(__xludf.DUMMYFUNCTION("regexreplace(A2415, ""(\s\(.*?\))"",)"),"King James")</f>
        <v>King James</v>
      </c>
    </row>
    <row r="2416" spans="1:3" ht="15.75" customHeight="1" x14ac:dyDescent="0.2">
      <c r="A2416" s="1" t="s">
        <v>1245</v>
      </c>
      <c r="B2416" s="1"/>
      <c r="C2416" s="3" t="str">
        <f ca="1">IFERROR(__xludf.DUMMYFUNCTION("regexreplace(A2416, ""(\s\(.*?\))"",)"),"King James")</f>
        <v>King James</v>
      </c>
    </row>
    <row r="2417" spans="1:3" ht="15.75" customHeight="1" x14ac:dyDescent="0.2">
      <c r="A2417" s="1" t="s">
        <v>1246</v>
      </c>
      <c r="B2417" s="1"/>
      <c r="C2417" s="3" t="str">
        <f ca="1">IFERROR(__xludf.DUMMYFUNCTION("regexreplace(A2417, ""(\s\(.*?\))"",)"),"King Jellybean")</f>
        <v>King Jellybean</v>
      </c>
    </row>
    <row r="2418" spans="1:3" ht="15.75" customHeight="1" x14ac:dyDescent="0.2">
      <c r="A2418" s="1" t="s">
        <v>1246</v>
      </c>
      <c r="B2418" s="1"/>
      <c r="C2418" s="3" t="str">
        <f ca="1">IFERROR(__xludf.DUMMYFUNCTION("regexreplace(A2418, ""(\s\(.*?\))"",)"),"King Jellybean")</f>
        <v>King Jellybean</v>
      </c>
    </row>
    <row r="2419" spans="1:3" ht="15.75" customHeight="1" x14ac:dyDescent="0.2">
      <c r="A2419" s="1" t="s">
        <v>1247</v>
      </c>
      <c r="B2419" s="1"/>
      <c r="C2419" s="3" t="str">
        <f ca="1">IFERROR(__xludf.DUMMYFUNCTION("regexreplace(A2419, ""(\s\(.*?\))"",)"),"King Kong")</f>
        <v>King Kong</v>
      </c>
    </row>
    <row r="2420" spans="1:3" ht="15.75" customHeight="1" x14ac:dyDescent="0.2">
      <c r="A2420" s="1" t="s">
        <v>1247</v>
      </c>
      <c r="B2420" s="1"/>
      <c r="C2420" s="3" t="str">
        <f ca="1">IFERROR(__xludf.DUMMYFUNCTION("regexreplace(A2420, ""(\s\(.*?\))"",)"),"King Kong")</f>
        <v>King Kong</v>
      </c>
    </row>
    <row r="2421" spans="1:3" ht="15.75" customHeight="1" x14ac:dyDescent="0.2">
      <c r="A2421" s="1" t="s">
        <v>1248</v>
      </c>
      <c r="B2421" s="1"/>
      <c r="C2421" s="3" t="str">
        <f ca="1">IFERROR(__xludf.DUMMYFUNCTION("regexreplace(A2421, ""(\s\(.*?\))"",)"),"King Leonard Mudbeard")</f>
        <v>King Leonard Mudbeard</v>
      </c>
    </row>
    <row r="2422" spans="1:3" ht="15.75" customHeight="1" x14ac:dyDescent="0.2">
      <c r="A2422" s="1" t="s">
        <v>1248</v>
      </c>
      <c r="B2422" s="1"/>
      <c r="C2422" s="3" t="str">
        <f ca="1">IFERROR(__xludf.DUMMYFUNCTION("regexreplace(A2422, ""(\s\(.*?\))"",)"),"King Leonard Mudbeard")</f>
        <v>King Leonard Mudbeard</v>
      </c>
    </row>
    <row r="2423" spans="1:3" ht="15.75" customHeight="1" x14ac:dyDescent="0.2">
      <c r="A2423" s="1" t="s">
        <v>1249</v>
      </c>
      <c r="B2423" s="1"/>
      <c r="C2423" s="3" t="str">
        <f ca="1">IFERROR(__xludf.DUMMYFUNCTION("regexreplace(A2423, ""(\s\(.*?\))"",)"),"King Snugglemagne")</f>
        <v>King Snugglemagne</v>
      </c>
    </row>
    <row r="2424" spans="1:3" ht="15.75" customHeight="1" x14ac:dyDescent="0.2">
      <c r="A2424" s="1" t="s">
        <v>1249</v>
      </c>
      <c r="B2424" s="1"/>
      <c r="C2424" s="3" t="str">
        <f ca="1">IFERROR(__xludf.DUMMYFUNCTION("regexreplace(A2424, ""(\s\(.*?\))"",)"),"King Snugglemagne")</f>
        <v>King Snugglemagne</v>
      </c>
    </row>
    <row r="2425" spans="1:3" ht="15.75" customHeight="1" x14ac:dyDescent="0.2">
      <c r="A2425" s="1" t="s">
        <v>1250</v>
      </c>
      <c r="B2425" s="1"/>
      <c r="C2425" s="3" t="str">
        <f ca="1">IFERROR(__xludf.DUMMYFUNCTION("regexreplace(A2425, ""(\s\(.*?\))"",)"),"Kip Schlezinger")</f>
        <v>Kip Schlezinger</v>
      </c>
    </row>
    <row r="2426" spans="1:3" ht="15.75" customHeight="1" x14ac:dyDescent="0.2">
      <c r="A2426" s="1" t="s">
        <v>1250</v>
      </c>
      <c r="B2426" s="1"/>
      <c r="C2426" s="3" t="str">
        <f ca="1">IFERROR(__xludf.DUMMYFUNCTION("regexreplace(A2426, ""(\s\(.*?\))"",)"),"Kip Schlezinger")</f>
        <v>Kip Schlezinger</v>
      </c>
    </row>
    <row r="2427" spans="1:3" ht="15.75" customHeight="1" x14ac:dyDescent="0.2">
      <c r="A2427" s="1" t="s">
        <v>1251</v>
      </c>
      <c r="B2427" s="1"/>
      <c r="C2427" s="3" t="str">
        <f ca="1">IFERROR(__xludf.DUMMYFUNCTION("regexreplace(A2427, ""(\s\(.*?\))"",)"),"Kip Snip")</f>
        <v>Kip Snip</v>
      </c>
    </row>
    <row r="2428" spans="1:3" ht="15.75" customHeight="1" x14ac:dyDescent="0.2">
      <c r="A2428" s="1" t="s">
        <v>1251</v>
      </c>
      <c r="B2428" s="1"/>
      <c r="C2428" s="3" t="str">
        <f ca="1">IFERROR(__xludf.DUMMYFUNCTION("regexreplace(A2428, ""(\s\(.*?\))"",)"),"Kip Snip")</f>
        <v>Kip Snip</v>
      </c>
    </row>
    <row r="2429" spans="1:3" ht="15.75" customHeight="1" x14ac:dyDescent="0.2">
      <c r="A2429" s="1" t="s">
        <v>1252</v>
      </c>
      <c r="B2429" s="1"/>
      <c r="C2429" s="3" t="str">
        <f ca="1">IFERROR(__xludf.DUMMYFUNCTION("regexreplace(A2429, ""(\s\(.*?\))"",)"),"Kipper The Dog")</f>
        <v>Kipper The Dog</v>
      </c>
    </row>
    <row r="2430" spans="1:3" ht="15.75" customHeight="1" x14ac:dyDescent="0.2">
      <c r="A2430" s="1" t="s">
        <v>1252</v>
      </c>
      <c r="B2430" s="1"/>
      <c r="C2430" s="3" t="str">
        <f ca="1">IFERROR(__xludf.DUMMYFUNCTION("regexreplace(A2430, ""(\s\(.*?\))"",)"),"Kipper The Dog")</f>
        <v>Kipper The Dog</v>
      </c>
    </row>
    <row r="2431" spans="1:3" ht="15.75" customHeight="1" x14ac:dyDescent="0.2">
      <c r="A2431" s="1" t="s">
        <v>1253</v>
      </c>
      <c r="B2431" s="1"/>
      <c r="C2431" s="3" t="str">
        <f ca="1">IFERROR(__xludf.DUMMYFUNCTION("regexreplace(A2431, ""(\s\(.*?\))"",)"),"Kirk")</f>
        <v>Kirk</v>
      </c>
    </row>
    <row r="2432" spans="1:3" ht="15.75" customHeight="1" x14ac:dyDescent="0.2">
      <c r="A2432" s="1" t="s">
        <v>1253</v>
      </c>
      <c r="B2432" s="1"/>
      <c r="C2432" s="3" t="str">
        <f ca="1">IFERROR(__xludf.DUMMYFUNCTION("regexreplace(A2432, ""(\s\(.*?\))"",)"),"Kirk")</f>
        <v>Kirk</v>
      </c>
    </row>
    <row r="2433" spans="1:3" ht="15.75" customHeight="1" x14ac:dyDescent="0.2">
      <c r="A2433" s="1" t="s">
        <v>1254</v>
      </c>
      <c r="B2433" s="1"/>
      <c r="C2433" s="3" t="str">
        <f ca="1">IFERROR(__xludf.DUMMYFUNCTION("regexreplace(A2433, ""(\s\(.*?\))"",)"),"Kirk Sanders")</f>
        <v>Kirk Sanders</v>
      </c>
    </row>
    <row r="2434" spans="1:3" ht="15.75" customHeight="1" x14ac:dyDescent="0.2">
      <c r="A2434" s="1" t="s">
        <v>1254</v>
      </c>
      <c r="B2434" s="1"/>
      <c r="C2434" s="3" t="str">
        <f ca="1">IFERROR(__xludf.DUMMYFUNCTION("regexreplace(A2434, ""(\s\(.*?\))"",)"),"Kirk Sanders")</f>
        <v>Kirk Sanders</v>
      </c>
    </row>
    <row r="2435" spans="1:3" ht="15.75" customHeight="1" x14ac:dyDescent="0.2">
      <c r="A2435" s="1" t="s">
        <v>1255</v>
      </c>
      <c r="B2435" s="1"/>
      <c r="C2435" s="3" t="str">
        <f ca="1">IFERROR(__xludf.DUMMYFUNCTION("regexreplace(A2435, ""(\s\(.*?\))"",)"),"Kit Fisto")</f>
        <v>Kit Fisto</v>
      </c>
    </row>
    <row r="2436" spans="1:3" ht="15.75" customHeight="1" x14ac:dyDescent="0.2">
      <c r="A2436" s="1" t="s">
        <v>1255</v>
      </c>
      <c r="B2436" s="1"/>
      <c r="C2436" s="3" t="str">
        <f ca="1">IFERROR(__xludf.DUMMYFUNCTION("regexreplace(A2436, ""(\s\(.*?\))"",)"),"Kit Fisto")</f>
        <v>Kit Fisto</v>
      </c>
    </row>
    <row r="2437" spans="1:3" ht="15.75" customHeight="1" x14ac:dyDescent="0.2">
      <c r="A2437" s="1" t="s">
        <v>1256</v>
      </c>
      <c r="B2437" s="1"/>
      <c r="C2437" s="3" t="str">
        <f ca="1">IFERROR(__xludf.DUMMYFUNCTION("regexreplace(A2437, ""(\s\(.*?\))"",)"),"Kitana")</f>
        <v>Kitana</v>
      </c>
    </row>
    <row r="2438" spans="1:3" ht="15.75" customHeight="1" x14ac:dyDescent="0.2">
      <c r="A2438" s="1" t="s">
        <v>1256</v>
      </c>
      <c r="B2438" s="1"/>
      <c r="C2438" s="3" t="str">
        <f ca="1">IFERROR(__xludf.DUMMYFUNCTION("regexreplace(A2438, ""(\s\(.*?\))"",)"),"Kitana")</f>
        <v>Kitana</v>
      </c>
    </row>
    <row r="2439" spans="1:3" ht="15.75" customHeight="1" x14ac:dyDescent="0.2">
      <c r="A2439" s="1" t="s">
        <v>1257</v>
      </c>
      <c r="B2439" s="1"/>
      <c r="C2439" s="3" t="str">
        <f ca="1">IFERROR(__xludf.DUMMYFUNCTION("regexreplace(A2439, ""(\s\(.*?\))"",)"),"Kitty")</f>
        <v>Kitty</v>
      </c>
    </row>
    <row r="2440" spans="1:3" ht="15.75" customHeight="1" x14ac:dyDescent="0.2">
      <c r="A2440" s="1" t="s">
        <v>1258</v>
      </c>
      <c r="B2440" s="1"/>
      <c r="C2440" s="3" t="str">
        <f ca="1">IFERROR(__xludf.DUMMYFUNCTION("regexreplace(A2440, ""(\s\(.*?\))"",)"),"Kitty")</f>
        <v>Kitty</v>
      </c>
    </row>
    <row r="2441" spans="1:3" ht="15.75" customHeight="1" x14ac:dyDescent="0.2">
      <c r="A2441" s="1" t="s">
        <v>1258</v>
      </c>
      <c r="B2441" s="1"/>
      <c r="C2441" s="3" t="str">
        <f ca="1">IFERROR(__xludf.DUMMYFUNCTION("regexreplace(A2441, ""(\s\(.*?\))"",)"),"Kitty")</f>
        <v>Kitty</v>
      </c>
    </row>
    <row r="2442" spans="1:3" ht="15.75" customHeight="1" x14ac:dyDescent="0.2">
      <c r="A2442" s="1" t="s">
        <v>1259</v>
      </c>
      <c r="B2442" s="1"/>
      <c r="C2442" s="3" t="str">
        <f ca="1">IFERROR(__xludf.DUMMYFUNCTION("regexreplace(A2442, ""(\s\(.*?\))"",)"),"Kitty Boon")</f>
        <v>Kitty Boon</v>
      </c>
    </row>
    <row r="2443" spans="1:3" ht="15.75" customHeight="1" x14ac:dyDescent="0.2">
      <c r="A2443" s="1" t="s">
        <v>1259</v>
      </c>
      <c r="B2443" s="1"/>
      <c r="C2443" s="3" t="str">
        <f ca="1">IFERROR(__xludf.DUMMYFUNCTION("regexreplace(A2443, ""(\s\(.*?\))"",)"),"Kitty Boon")</f>
        <v>Kitty Boon</v>
      </c>
    </row>
    <row r="2444" spans="1:3" ht="15.75" customHeight="1" x14ac:dyDescent="0.2">
      <c r="A2444" s="1" t="s">
        <v>1260</v>
      </c>
      <c r="B2444" s="1"/>
      <c r="C2444" s="3" t="str">
        <f ca="1">IFERROR(__xludf.DUMMYFUNCTION("regexreplace(A2444, ""(\s\(.*?\))"",)"),"Kitty Kat")</f>
        <v>Kitty Kat</v>
      </c>
    </row>
    <row r="2445" spans="1:3" ht="15.75" customHeight="1" x14ac:dyDescent="0.2">
      <c r="A2445" s="1" t="s">
        <v>1260</v>
      </c>
      <c r="B2445" s="1"/>
      <c r="C2445" s="3" t="str">
        <f ca="1">IFERROR(__xludf.DUMMYFUNCTION("regexreplace(A2445, ""(\s\(.*?\))"",)"),"Kitty Kat")</f>
        <v>Kitty Kat</v>
      </c>
    </row>
    <row r="2446" spans="1:3" ht="15.75" customHeight="1" x14ac:dyDescent="0.2">
      <c r="A2446" s="1" t="s">
        <v>1261</v>
      </c>
      <c r="B2446" s="1"/>
      <c r="C2446" s="3" t="str">
        <f ca="1">IFERROR(__xludf.DUMMYFUNCTION("regexreplace(A2446, ""(\s\(.*?\))"",)"),"Kiwi Tiki Wiki")</f>
        <v>Kiwi Tiki Wiki</v>
      </c>
    </row>
    <row r="2447" spans="1:3" ht="15.75" customHeight="1" x14ac:dyDescent="0.2">
      <c r="A2447" s="1" t="s">
        <v>1261</v>
      </c>
      <c r="B2447" s="1"/>
      <c r="C2447" s="3" t="str">
        <f ca="1">IFERROR(__xludf.DUMMYFUNCTION("regexreplace(A2447, ""(\s\(.*?\))"",)"),"Kiwi Tiki Wiki")</f>
        <v>Kiwi Tiki Wiki</v>
      </c>
    </row>
    <row r="2448" spans="1:3" ht="15.75" customHeight="1" x14ac:dyDescent="0.2">
      <c r="A2448" s="1" t="s">
        <v>1262</v>
      </c>
      <c r="B2448" s="1"/>
      <c r="C2448" s="3" t="str">
        <f ca="1">IFERROR(__xludf.DUMMYFUNCTION("regexreplace(A2448, ""(\s\(.*?\))"",)"),"Kix")</f>
        <v>Kix</v>
      </c>
    </row>
    <row r="2449" spans="1:3" ht="15.75" customHeight="1" x14ac:dyDescent="0.2">
      <c r="A2449" s="1" t="s">
        <v>1262</v>
      </c>
      <c r="B2449" s="1"/>
      <c r="C2449" s="3" t="str">
        <f ca="1">IFERROR(__xludf.DUMMYFUNCTION("regexreplace(A2449, ""(\s\(.*?\))"",)"),"Kix")</f>
        <v>Kix</v>
      </c>
    </row>
    <row r="2450" spans="1:3" ht="15.75" customHeight="1" x14ac:dyDescent="0.2">
      <c r="A2450" s="1" t="s">
        <v>1263</v>
      </c>
      <c r="B2450" s="1"/>
      <c r="C2450" s="3" t="str">
        <f ca="1">IFERROR(__xludf.DUMMYFUNCTION("regexreplace(A2450, ""(\s\(.*?\))"",)"),"Knuckles the Echidna")</f>
        <v>Knuckles the Echidna</v>
      </c>
    </row>
    <row r="2451" spans="1:3" ht="15.75" customHeight="1" x14ac:dyDescent="0.2">
      <c r="A2451" s="1" t="s">
        <v>1263</v>
      </c>
      <c r="B2451" s="1"/>
      <c r="C2451" s="3" t="str">
        <f ca="1">IFERROR(__xludf.DUMMYFUNCTION("regexreplace(A2451, ""(\s\(.*?\))"",)"),"Knuckles the Echidna")</f>
        <v>Knuckles the Echidna</v>
      </c>
    </row>
    <row r="2452" spans="1:3" ht="15.75" customHeight="1" x14ac:dyDescent="0.2">
      <c r="A2452" s="1" t="s">
        <v>1264</v>
      </c>
      <c r="B2452" s="1"/>
      <c r="C2452" s="3" t="str">
        <f ca="1">IFERROR(__xludf.DUMMYFUNCTION("regexreplace(A2452, ""(\s\(.*?\))"",)"),"Kodi")</f>
        <v>Kodi</v>
      </c>
    </row>
    <row r="2453" spans="1:3" ht="15.75" customHeight="1" x14ac:dyDescent="0.2">
      <c r="A2453" s="1" t="s">
        <v>1264</v>
      </c>
      <c r="B2453" s="1"/>
      <c r="C2453" s="3" t="str">
        <f ca="1">IFERROR(__xludf.DUMMYFUNCTION("regexreplace(A2453, ""(\s\(.*?\))"",)"),"Kodi")</f>
        <v>Kodi</v>
      </c>
    </row>
    <row r="2454" spans="1:3" ht="15.75" customHeight="1" x14ac:dyDescent="0.2">
      <c r="A2454" s="1" t="s">
        <v>1265</v>
      </c>
      <c r="B2454" s="1"/>
      <c r="C2454" s="3" t="str">
        <f ca="1">IFERROR(__xludf.DUMMYFUNCTION("regexreplace(A2454, ""(\s\(.*?\))"",)"),"Kofi Pizza")</f>
        <v>Kofi Pizza</v>
      </c>
    </row>
    <row r="2455" spans="1:3" ht="15.75" customHeight="1" x14ac:dyDescent="0.2">
      <c r="A2455" s="1" t="s">
        <v>1265</v>
      </c>
      <c r="B2455" s="1"/>
      <c r="C2455" s="3" t="str">
        <f ca="1">IFERROR(__xludf.DUMMYFUNCTION("regexreplace(A2455, ""(\s\(.*?\))"",)"),"Kofi Pizza")</f>
        <v>Kofi Pizza</v>
      </c>
    </row>
    <row r="2456" spans="1:3" ht="15.75" customHeight="1" x14ac:dyDescent="0.2">
      <c r="A2456" s="1" t="s">
        <v>1266</v>
      </c>
      <c r="B2456" s="1"/>
      <c r="C2456" s="3" t="str">
        <f ca="1">IFERROR(__xludf.DUMMYFUNCTION("regexreplace(A2456, ""(\s\(.*?\))"",)"),"Komodo")</f>
        <v>Komodo</v>
      </c>
    </row>
    <row r="2457" spans="1:3" ht="15.75" customHeight="1" x14ac:dyDescent="0.2">
      <c r="A2457" s="1" t="s">
        <v>1266</v>
      </c>
      <c r="B2457" s="1"/>
      <c r="C2457" s="3" t="str">
        <f ca="1">IFERROR(__xludf.DUMMYFUNCTION("regexreplace(A2457, ""(\s\(.*?\))"",)"),"Komodo")</f>
        <v>Komodo</v>
      </c>
    </row>
    <row r="2458" spans="1:3" ht="15.75" customHeight="1" x14ac:dyDescent="0.2">
      <c r="A2458" s="1" t="s">
        <v>1267</v>
      </c>
      <c r="B2458" s="1"/>
      <c r="C2458" s="3" t="str">
        <f ca="1">IFERROR(__xludf.DUMMYFUNCTION("regexreplace(A2458, ""(\s\(.*?\))"",)"),"Korgran")</f>
        <v>Korgran</v>
      </c>
    </row>
    <row r="2459" spans="1:3" ht="15.75" customHeight="1" x14ac:dyDescent="0.2">
      <c r="A2459" s="1" t="s">
        <v>1267</v>
      </c>
      <c r="B2459" s="1"/>
      <c r="C2459" s="3" t="str">
        <f ca="1">IFERROR(__xludf.DUMMYFUNCTION("regexreplace(A2459, ""(\s\(.*?\))"",)"),"Korgran")</f>
        <v>Korgran</v>
      </c>
    </row>
    <row r="2460" spans="1:3" ht="15.75" customHeight="1" x14ac:dyDescent="0.2">
      <c r="A2460" s="1" t="s">
        <v>1268</v>
      </c>
      <c r="B2460" s="1"/>
      <c r="C2460" s="3" t="str">
        <f ca="1">IFERROR(__xludf.DUMMYFUNCTION("regexreplace(A2460, ""(\s\(.*?\))"",)"),"Kori Turbowitz")</f>
        <v>Kori Turbowitz</v>
      </c>
    </row>
    <row r="2461" spans="1:3" ht="15.75" customHeight="1" x14ac:dyDescent="0.2">
      <c r="A2461" s="1" t="s">
        <v>1268</v>
      </c>
      <c r="B2461" s="1"/>
      <c r="C2461" s="3" t="str">
        <f ca="1">IFERROR(__xludf.DUMMYFUNCTION("regexreplace(A2461, ""(\s\(.*?\))"",)"),"Kori Turbowitz")</f>
        <v>Kori Turbowitz</v>
      </c>
    </row>
    <row r="2462" spans="1:3" ht="15.75" customHeight="1" x14ac:dyDescent="0.2">
      <c r="A2462" s="1" t="s">
        <v>1269</v>
      </c>
      <c r="B2462" s="1"/>
      <c r="C2462" s="3" t="str">
        <f ca="1">IFERROR(__xludf.DUMMYFUNCTION("regexreplace(A2462, ""(\s\(.*?\))"",)"),"Korra")</f>
        <v>Korra</v>
      </c>
    </row>
    <row r="2463" spans="1:3" ht="15.75" customHeight="1" x14ac:dyDescent="0.2">
      <c r="A2463" s="1" t="s">
        <v>1269</v>
      </c>
      <c r="B2463" s="1"/>
      <c r="C2463" s="3" t="str">
        <f ca="1">IFERROR(__xludf.DUMMYFUNCTION("regexreplace(A2463, ""(\s\(.*?\))"",)"),"Korra")</f>
        <v>Korra</v>
      </c>
    </row>
    <row r="2464" spans="1:3" ht="15.75" customHeight="1" x14ac:dyDescent="0.2">
      <c r="A2464" s="1" t="s">
        <v>1270</v>
      </c>
      <c r="B2464" s="1"/>
      <c r="C2464" s="3" t="str">
        <f ca="1">IFERROR(__xludf.DUMMYFUNCTION("regexreplace(A2464, ""(\s\(.*?\))"",)"),"Krunk")</f>
        <v>Krunk</v>
      </c>
    </row>
    <row r="2465" spans="1:3" ht="15.75" customHeight="1" x14ac:dyDescent="0.2">
      <c r="A2465" s="1" t="s">
        <v>1270</v>
      </c>
      <c r="B2465" s="1"/>
      <c r="C2465" s="3" t="str">
        <f ca="1">IFERROR(__xludf.DUMMYFUNCTION("regexreplace(A2465, ""(\s\(.*?\))"",)"),"Krunk")</f>
        <v>Krunk</v>
      </c>
    </row>
    <row r="2466" spans="1:3" ht="15.75" customHeight="1" x14ac:dyDescent="0.2">
      <c r="A2466" s="1" t="s">
        <v>1271</v>
      </c>
      <c r="B2466" s="1"/>
      <c r="C2466" s="3" t="str">
        <f ca="1">IFERROR(__xludf.DUMMYFUNCTION("regexreplace(A2466, ""(\s\(.*?\))"",)"),"Krypto")</f>
        <v>Krypto</v>
      </c>
    </row>
    <row r="2467" spans="1:3" ht="15.75" customHeight="1" x14ac:dyDescent="0.2">
      <c r="A2467" s="1" t="s">
        <v>1271</v>
      </c>
      <c r="B2467" s="1"/>
      <c r="C2467" s="3" t="str">
        <f ca="1">IFERROR(__xludf.DUMMYFUNCTION("regexreplace(A2467, ""(\s\(.*?\))"",)"),"Krypto")</f>
        <v>Krypto</v>
      </c>
    </row>
    <row r="2468" spans="1:3" ht="15.75" customHeight="1" x14ac:dyDescent="0.2">
      <c r="A2468" s="1" t="s">
        <v>1272</v>
      </c>
      <c r="B2468" s="1"/>
      <c r="C2468" s="3" t="str">
        <f ca="1">IFERROR(__xludf.DUMMYFUNCTION("regexreplace(A2468, ""(\s\(.*?\))"",)"),"Kuki Sanban")</f>
        <v>Kuki Sanban</v>
      </c>
    </row>
    <row r="2469" spans="1:3" ht="15.75" customHeight="1" x14ac:dyDescent="0.2">
      <c r="A2469" s="1" t="s">
        <v>1272</v>
      </c>
      <c r="B2469" s="1"/>
      <c r="C2469" s="3" t="str">
        <f ca="1">IFERROR(__xludf.DUMMYFUNCTION("regexreplace(A2469, ""(\s\(.*?\))"",)"),"Kuki Sanban")</f>
        <v>Kuki Sanban</v>
      </c>
    </row>
    <row r="2470" spans="1:3" ht="15.75" customHeight="1" x14ac:dyDescent="0.2">
      <c r="A2470" s="1" t="s">
        <v>1273</v>
      </c>
      <c r="B2470" s="1"/>
      <c r="C2470" s="3" t="str">
        <f ca="1">IFERROR(__xludf.DUMMYFUNCTION("regexreplace(A2470, ""(\s\(.*?\))"",)"),"Kukori és Kutkoda")</f>
        <v>Kukori és Kutkoda</v>
      </c>
    </row>
    <row r="2471" spans="1:3" ht="15.75" customHeight="1" x14ac:dyDescent="0.2">
      <c r="A2471" s="1" t="s">
        <v>1274</v>
      </c>
      <c r="B2471" s="1"/>
      <c r="C2471" s="3" t="str">
        <f ca="1">IFERROR(__xludf.DUMMYFUNCTION("regexreplace(A2471, ""(\s\(.*?\))"",)"),"Kuromi")</f>
        <v>Kuromi</v>
      </c>
    </row>
    <row r="2472" spans="1:3" ht="15.75" customHeight="1" x14ac:dyDescent="0.2">
      <c r="A2472" s="1" t="s">
        <v>1274</v>
      </c>
      <c r="B2472" s="1"/>
      <c r="C2472" s="3" t="str">
        <f ca="1">IFERROR(__xludf.DUMMYFUNCTION("regexreplace(A2472, ""(\s\(.*?\))"",)"),"Kuromi")</f>
        <v>Kuromi</v>
      </c>
    </row>
    <row r="2473" spans="1:3" ht="15.75" customHeight="1" x14ac:dyDescent="0.2">
      <c r="A2473" s="1" t="s">
        <v>1275</v>
      </c>
      <c r="B2473" s="1"/>
      <c r="C2473" s="3" t="str">
        <f ca="1">IFERROR(__xludf.DUMMYFUNCTION("regexreplace(A2473, ""(\s\(.*?\))"",)"),"Kuzco")</f>
        <v>Kuzco</v>
      </c>
    </row>
    <row r="2474" spans="1:3" ht="15.75" customHeight="1" x14ac:dyDescent="0.2">
      <c r="A2474" s="1" t="s">
        <v>1275</v>
      </c>
      <c r="B2474" s="1"/>
      <c r="C2474" s="3" t="str">
        <f ca="1">IFERROR(__xludf.DUMMYFUNCTION("regexreplace(A2474, ""(\s\(.*?\))"",)"),"Kuzco")</f>
        <v>Kuzco</v>
      </c>
    </row>
    <row r="2475" spans="1:3" ht="15.75" customHeight="1" x14ac:dyDescent="0.2">
      <c r="A2475" s="1" t="s">
        <v>1276</v>
      </c>
      <c r="B2475" s="1"/>
      <c r="C2475" s="3" t="str">
        <f ca="1">IFERROR(__xludf.DUMMYFUNCTION("regexreplace(A2475, ""(\s\(.*?\))"",)"),"Kwamis")</f>
        <v>Kwamis</v>
      </c>
    </row>
    <row r="2476" spans="1:3" ht="15.75" customHeight="1" x14ac:dyDescent="0.2">
      <c r="A2476" s="1" t="s">
        <v>1276</v>
      </c>
      <c r="B2476" s="1"/>
      <c r="C2476" s="3" t="str">
        <f ca="1">IFERROR(__xludf.DUMMYFUNCTION("regexreplace(A2476, ""(\s\(.*?\))"",)"),"Kwamis")</f>
        <v>Kwamis</v>
      </c>
    </row>
    <row r="2477" spans="1:3" ht="15.75" customHeight="1" x14ac:dyDescent="0.2">
      <c r="A2477" s="1" t="s">
        <v>1277</v>
      </c>
      <c r="B2477" s="1"/>
      <c r="C2477" s="3" t="str">
        <f ca="1">IFERROR(__xludf.DUMMYFUNCTION("regexreplace(A2477, ""(\s\(.*?\))"",)"),"Kya")</f>
        <v>Kya</v>
      </c>
    </row>
    <row r="2478" spans="1:3" ht="15.75" customHeight="1" x14ac:dyDescent="0.2">
      <c r="A2478" s="1" t="s">
        <v>1277</v>
      </c>
      <c r="B2478" s="1"/>
      <c r="C2478" s="3" t="str">
        <f ca="1">IFERROR(__xludf.DUMMYFUNCTION("regexreplace(A2478, ""(\s\(.*?\))"",)"),"Kya")</f>
        <v>Kya</v>
      </c>
    </row>
    <row r="2479" spans="1:3" ht="15.75" customHeight="1" x14ac:dyDescent="0.2">
      <c r="A2479" s="1" t="s">
        <v>1278</v>
      </c>
      <c r="B2479" s="1"/>
      <c r="C2479" s="3" t="str">
        <f ca="1">IFERROR(__xludf.DUMMYFUNCTION("regexreplace(A2479, ""(\s\(.*?\))"",)"),"Kyle")</f>
        <v>Kyle</v>
      </c>
    </row>
    <row r="2480" spans="1:3" ht="15.75" customHeight="1" x14ac:dyDescent="0.2">
      <c r="A2480" s="1" t="s">
        <v>1278</v>
      </c>
      <c r="B2480" s="1"/>
      <c r="C2480" s="3" t="str">
        <f ca="1">IFERROR(__xludf.DUMMYFUNCTION("regexreplace(A2480, ""(\s\(.*?\))"",)"),"Kyle")</f>
        <v>Kyle</v>
      </c>
    </row>
    <row r="2481" spans="1:3" ht="15.75" customHeight="1" x14ac:dyDescent="0.2">
      <c r="A2481" s="1" t="s">
        <v>1279</v>
      </c>
      <c r="B2481" s="1"/>
      <c r="C2481" s="3" t="str">
        <f ca="1">IFERROR(__xludf.DUMMYFUNCTION("regexreplace(A2481, ""(\s\(.*?\))"",)"),"Kyle")</f>
        <v>Kyle</v>
      </c>
    </row>
    <row r="2482" spans="1:3" ht="15.75" customHeight="1" x14ac:dyDescent="0.2">
      <c r="A2482" s="1" t="s">
        <v>1279</v>
      </c>
      <c r="B2482" s="1"/>
      <c r="C2482" s="3" t="str">
        <f ca="1">IFERROR(__xludf.DUMMYFUNCTION("regexreplace(A2482, ""(\s\(.*?\))"",)"),"Kyle")</f>
        <v>Kyle</v>
      </c>
    </row>
    <row r="2483" spans="1:3" ht="15.75" customHeight="1" x14ac:dyDescent="0.2">
      <c r="A2483" s="1" t="s">
        <v>1280</v>
      </c>
      <c r="B2483" s="1"/>
      <c r="C2483" s="3" t="str">
        <f ca="1">IFERROR(__xludf.DUMMYFUNCTION("regexreplace(A2483, ""(\s\(.*?\))"",)"),"Kyle")</f>
        <v>Kyle</v>
      </c>
    </row>
    <row r="2484" spans="1:3" ht="15.75" customHeight="1" x14ac:dyDescent="0.2">
      <c r="A2484" s="1" t="s">
        <v>1280</v>
      </c>
      <c r="B2484" s="1"/>
      <c r="C2484" s="3" t="str">
        <f ca="1">IFERROR(__xludf.DUMMYFUNCTION("regexreplace(A2484, ""(\s\(.*?\))"",)"),"Kyle")</f>
        <v>Kyle</v>
      </c>
    </row>
    <row r="2485" spans="1:3" ht="15.75" customHeight="1" x14ac:dyDescent="0.2">
      <c r="A2485" s="1" t="s">
        <v>1281</v>
      </c>
      <c r="B2485" s="1"/>
      <c r="C2485" s="3" t="str">
        <f ca="1">IFERROR(__xludf.DUMMYFUNCTION("regexreplace(A2485, ""(\s\(.*?\))"",)"),"Kyle")</f>
        <v>Kyle</v>
      </c>
    </row>
    <row r="2486" spans="1:3" ht="15.75" customHeight="1" x14ac:dyDescent="0.2">
      <c r="A2486" s="1" t="s">
        <v>1281</v>
      </c>
      <c r="B2486" s="1"/>
      <c r="C2486" s="3" t="str">
        <f ca="1">IFERROR(__xludf.DUMMYFUNCTION("regexreplace(A2486, ""(\s\(.*?\))"",)"),"Kyle")</f>
        <v>Kyle</v>
      </c>
    </row>
    <row r="2487" spans="1:3" ht="15.75" customHeight="1" x14ac:dyDescent="0.2">
      <c r="A2487" s="1" t="s">
        <v>1282</v>
      </c>
      <c r="B2487" s="1"/>
      <c r="C2487" s="3" t="str">
        <f ca="1">IFERROR(__xludf.DUMMYFUNCTION("regexreplace(A2487, ""(\s\(.*?\))"",)"),"Kylie Griffin")</f>
        <v>Kylie Griffin</v>
      </c>
    </row>
    <row r="2488" spans="1:3" ht="15.75" customHeight="1" x14ac:dyDescent="0.2">
      <c r="A2488" s="1" t="s">
        <v>1282</v>
      </c>
      <c r="B2488" s="1"/>
      <c r="C2488" s="3" t="str">
        <f ca="1">IFERROR(__xludf.DUMMYFUNCTION("regexreplace(A2488, ""(\s\(.*?\))"",)"),"Kylie Griffin")</f>
        <v>Kylie Griffin</v>
      </c>
    </row>
    <row r="2489" spans="1:3" ht="15.75" customHeight="1" x14ac:dyDescent="0.2">
      <c r="A2489" s="1" t="s">
        <v>1283</v>
      </c>
      <c r="B2489" s="1"/>
      <c r="C2489" s="3" t="str">
        <f ca="1">IFERROR(__xludf.DUMMYFUNCTION("regexreplace(A2489, ""(\s\(.*?\))"",)"),"Kyouka Shiraishi")</f>
        <v>Kyouka Shiraishi</v>
      </c>
    </row>
    <row r="2490" spans="1:3" ht="15.75" customHeight="1" x14ac:dyDescent="0.2">
      <c r="A2490" s="1" t="s">
        <v>1283</v>
      </c>
      <c r="B2490" s="1"/>
      <c r="C2490" s="3" t="str">
        <f ca="1">IFERROR(__xludf.DUMMYFUNCTION("regexreplace(A2490, ""(\s\(.*?\))"",)"),"Kyouka Shiraishi")</f>
        <v>Kyouka Shiraishi</v>
      </c>
    </row>
    <row r="2491" spans="1:3" ht="15.75" customHeight="1" x14ac:dyDescent="0.2">
      <c r="A2491" s="1" t="s">
        <v>1284</v>
      </c>
      <c r="B2491" s="1"/>
      <c r="C2491" s="3" t="str">
        <f ca="1">IFERROR(__xludf.DUMMYFUNCTION("regexreplace(A2491, ""(\s\(.*?\))"",)"),"Lace Amethyst")</f>
        <v>Lace Amethyst</v>
      </c>
    </row>
    <row r="2492" spans="1:3" ht="15.75" customHeight="1" x14ac:dyDescent="0.2">
      <c r="A2492" s="1" t="s">
        <v>1284</v>
      </c>
      <c r="B2492" s="1"/>
      <c r="C2492" s="3" t="str">
        <f ca="1">IFERROR(__xludf.DUMMYFUNCTION("regexreplace(A2492, ""(\s\(.*?\))"",)"),"Lace Amethyst")</f>
        <v>Lace Amethyst</v>
      </c>
    </row>
    <row r="2493" spans="1:3" ht="15.75" customHeight="1" x14ac:dyDescent="0.2">
      <c r="A2493" s="1" t="s">
        <v>1285</v>
      </c>
      <c r="B2493" s="1"/>
      <c r="C2493" s="3" t="str">
        <f ca="1">IFERROR(__xludf.DUMMYFUNCTION("regexreplace(A2493, ""(\s\(.*?\))"",)"),"Lacey Ladybug")</f>
        <v>Lacey Ladybug</v>
      </c>
    </row>
    <row r="2494" spans="1:3" ht="15.75" customHeight="1" x14ac:dyDescent="0.2">
      <c r="A2494" s="1" t="s">
        <v>1286</v>
      </c>
      <c r="B2494" s="1"/>
      <c r="C2494" s="3" t="str">
        <f ca="1">IFERROR(__xludf.DUMMYFUNCTION("regexreplace(A2494, ""(\s\(.*?\))"",)"),"LaCienega Boulevardez")</f>
        <v>LaCienega Boulevardez</v>
      </c>
    </row>
    <row r="2495" spans="1:3" ht="15.75" customHeight="1" x14ac:dyDescent="0.2">
      <c r="A2495" s="1" t="s">
        <v>1286</v>
      </c>
      <c r="B2495" s="1"/>
      <c r="C2495" s="3" t="str">
        <f ca="1">IFERROR(__xludf.DUMMYFUNCTION("regexreplace(A2495, ""(\s\(.*?\))"",)"),"LaCienega Boulevardez")</f>
        <v>LaCienega Boulevardez</v>
      </c>
    </row>
    <row r="2496" spans="1:3" ht="15.75" customHeight="1" x14ac:dyDescent="0.2">
      <c r="A2496" s="1" t="s">
        <v>1287</v>
      </c>
      <c r="B2496" s="1"/>
      <c r="C2496" s="3" t="str">
        <f ca="1">IFERROR(__xludf.DUMMYFUNCTION("regexreplace(A2496, ""(\s\(.*?\))"",)"),"Lady Cat")</f>
        <v>Lady Cat</v>
      </c>
    </row>
    <row r="2497" spans="1:3" ht="15.75" customHeight="1" x14ac:dyDescent="0.2">
      <c r="A2497" s="1" t="s">
        <v>1287</v>
      </c>
      <c r="B2497" s="1"/>
      <c r="C2497" s="3" t="str">
        <f ca="1">IFERROR(__xludf.DUMMYFUNCTION("regexreplace(A2497, ""(\s\(.*?\))"",)"),"Lady Cat")</f>
        <v>Lady Cat</v>
      </c>
    </row>
    <row r="2498" spans="1:3" ht="15.75" customHeight="1" x14ac:dyDescent="0.2">
      <c r="A2498" s="1" t="s">
        <v>1288</v>
      </c>
      <c r="B2498" s="1"/>
      <c r="C2498" s="3" t="str">
        <f ca="1">IFERROR(__xludf.DUMMYFUNCTION("regexreplace(A2498, ""(\s\(.*?\))"",)"),"Lady Lima")</f>
        <v>Lady Lima</v>
      </c>
    </row>
    <row r="2499" spans="1:3" ht="15.75" customHeight="1" x14ac:dyDescent="0.2">
      <c r="A2499" s="1" t="s">
        <v>1288</v>
      </c>
      <c r="B2499" s="1"/>
      <c r="C2499" s="3" t="str">
        <f ca="1">IFERROR(__xludf.DUMMYFUNCTION("regexreplace(A2499, ""(\s\(.*?\))"",)"),"Lady Lima")</f>
        <v>Lady Lima</v>
      </c>
    </row>
    <row r="2500" spans="1:3" ht="15.75" customHeight="1" x14ac:dyDescent="0.2">
      <c r="A2500" s="1" t="s">
        <v>1289</v>
      </c>
      <c r="B2500" s="1"/>
      <c r="C2500" s="3" t="str">
        <f ca="1">IFERROR(__xludf.DUMMYFUNCTION("regexreplace(A2500, ""(\s\(.*?\))"",)"),"Lady Olivia")</f>
        <v>Lady Olivia</v>
      </c>
    </row>
    <row r="2501" spans="1:3" ht="15.75" customHeight="1" x14ac:dyDescent="0.2">
      <c r="A2501" s="1" t="s">
        <v>1289</v>
      </c>
      <c r="B2501" s="1"/>
      <c r="C2501" s="3" t="str">
        <f ca="1">IFERROR(__xludf.DUMMYFUNCTION("regexreplace(A2501, ""(\s\(.*?\))"",)"),"Lady Olivia")</f>
        <v>Lady Olivia</v>
      </c>
    </row>
    <row r="2502" spans="1:3" ht="15.75" customHeight="1" x14ac:dyDescent="0.2">
      <c r="A2502" s="1" t="s">
        <v>1290</v>
      </c>
      <c r="B2502" s="1"/>
      <c r="C2502" s="3" t="str">
        <f ca="1">IFERROR(__xludf.DUMMYFUNCTION("regexreplace(A2502, ""(\s\(.*?\))"",)"),"Lady Rainicorn")</f>
        <v>Lady Rainicorn</v>
      </c>
    </row>
    <row r="2503" spans="1:3" ht="15.75" customHeight="1" x14ac:dyDescent="0.2">
      <c r="A2503" s="1" t="s">
        <v>1290</v>
      </c>
      <c r="B2503" s="1"/>
      <c r="C2503" s="3" t="str">
        <f ca="1">IFERROR(__xludf.DUMMYFUNCTION("regexreplace(A2503, ""(\s\(.*?\))"",)"),"Lady Rainicorn")</f>
        <v>Lady Rainicorn</v>
      </c>
    </row>
    <row r="2504" spans="1:3" ht="15.75" customHeight="1" x14ac:dyDescent="0.2">
      <c r="A2504" s="1" t="s">
        <v>1291</v>
      </c>
      <c r="B2504" s="1"/>
      <c r="C2504" s="3" t="str">
        <f ca="1">IFERROR(__xludf.DUMMYFUNCTION("regexreplace(A2504, ""(\s\(.*?\))"",)"),"Ladybug")</f>
        <v>Ladybug</v>
      </c>
    </row>
    <row r="2505" spans="1:3" ht="15.75" customHeight="1" x14ac:dyDescent="0.2">
      <c r="A2505" s="1" t="s">
        <v>1291</v>
      </c>
      <c r="B2505" s="1"/>
      <c r="C2505" s="3" t="str">
        <f ca="1">IFERROR(__xludf.DUMMYFUNCTION("regexreplace(A2505, ""(\s\(.*?\))"",)"),"Ladybug")</f>
        <v>Ladybug</v>
      </c>
    </row>
    <row r="2506" spans="1:3" ht="15.75" customHeight="1" x14ac:dyDescent="0.2">
      <c r="A2506" s="1" t="s">
        <v>1292</v>
      </c>
      <c r="B2506" s="1"/>
      <c r="C2506" s="3" t="str">
        <f ca="1">IFERROR(__xludf.DUMMYFUNCTION("regexreplace(A2506, ""(\s\(.*?\))"",)"),"Lake")</f>
        <v>Lake</v>
      </c>
    </row>
    <row r="2507" spans="1:3" ht="15.75" customHeight="1" x14ac:dyDescent="0.2">
      <c r="A2507" s="1" t="s">
        <v>1292</v>
      </c>
      <c r="B2507" s="1"/>
      <c r="C2507" s="3" t="str">
        <f ca="1">IFERROR(__xludf.DUMMYFUNCTION("regexreplace(A2507, ""(\s\(.*?\))"",)"),"Lake")</f>
        <v>Lake</v>
      </c>
    </row>
    <row r="2508" spans="1:3" ht="15.75" customHeight="1" x14ac:dyDescent="0.2">
      <c r="A2508" s="1" t="s">
        <v>1293</v>
      </c>
      <c r="B2508" s="1"/>
      <c r="C2508" s="3" t="str">
        <f ca="1">IFERROR(__xludf.DUMMYFUNCTION("regexreplace(A2508, ""(\s\(.*?\))"",)"),"Lama Su")</f>
        <v>Lama Su</v>
      </c>
    </row>
    <row r="2509" spans="1:3" ht="15.75" customHeight="1" x14ac:dyDescent="0.2">
      <c r="A2509" s="1" t="s">
        <v>1293</v>
      </c>
      <c r="B2509" s="1"/>
      <c r="C2509" s="3" t="str">
        <f ca="1">IFERROR(__xludf.DUMMYFUNCTION("regexreplace(A2509, ""(\s\(.*?\))"",)"),"Lama Su")</f>
        <v>Lama Su</v>
      </c>
    </row>
    <row r="2510" spans="1:3" ht="15.75" customHeight="1" x14ac:dyDescent="0.2">
      <c r="A2510" s="1" t="s">
        <v>1294</v>
      </c>
      <c r="B2510" s="1"/>
      <c r="C2510" s="3" t="str">
        <f ca="1">IFERROR(__xludf.DUMMYFUNCTION("regexreplace(A2510, ""(\s\(.*?\))"",)"),"Lammy")</f>
        <v>Lammy</v>
      </c>
    </row>
    <row r="2511" spans="1:3" ht="15.75" customHeight="1" x14ac:dyDescent="0.2">
      <c r="A2511" s="1" t="s">
        <v>1294</v>
      </c>
      <c r="B2511" s="1"/>
      <c r="C2511" s="3" t="str">
        <f ca="1">IFERROR(__xludf.DUMMYFUNCTION("regexreplace(A2511, ""(\s\(.*?\))"",)"),"Lammy")</f>
        <v>Lammy</v>
      </c>
    </row>
    <row r="2512" spans="1:3" ht="15.75" customHeight="1" x14ac:dyDescent="0.2">
      <c r="A2512" s="1" t="s">
        <v>1295</v>
      </c>
      <c r="B2512" s="1"/>
      <c r="C2512" s="3" t="str">
        <f ca="1">IFERROR(__xludf.DUMMYFUNCTION("regexreplace(A2512, ""(\s\(.*?\))"",)"),"Lana")</f>
        <v>Lana</v>
      </c>
    </row>
    <row r="2513" spans="1:3" ht="15.75" customHeight="1" x14ac:dyDescent="0.2">
      <c r="A2513" s="1" t="s">
        <v>1295</v>
      </c>
      <c r="B2513" s="1"/>
      <c r="C2513" s="3" t="str">
        <f ca="1">IFERROR(__xludf.DUMMYFUNCTION("regexreplace(A2513, ""(\s\(.*?\))"",)"),"Lana")</f>
        <v>Lana</v>
      </c>
    </row>
    <row r="2514" spans="1:3" ht="15.75" customHeight="1" x14ac:dyDescent="0.2">
      <c r="A2514" s="1" t="s">
        <v>1296</v>
      </c>
      <c r="B2514" s="1"/>
      <c r="C2514" s="3" t="str">
        <f ca="1">IFERROR(__xludf.DUMMYFUNCTION("regexreplace(A2514, ""(\s\(.*?\))"",)"),"Lana Loud")</f>
        <v>Lana Loud</v>
      </c>
    </row>
    <row r="2515" spans="1:3" ht="15.75" customHeight="1" x14ac:dyDescent="0.2">
      <c r="A2515" s="1" t="s">
        <v>1296</v>
      </c>
      <c r="B2515" s="1"/>
      <c r="C2515" s="3" t="str">
        <f ca="1">IFERROR(__xludf.DUMMYFUNCTION("regexreplace(A2515, ""(\s\(.*?\))"",)"),"Lana Loud")</f>
        <v>Lana Loud</v>
      </c>
    </row>
    <row r="2516" spans="1:3" ht="15.75" customHeight="1" x14ac:dyDescent="0.2">
      <c r="A2516" s="1" t="s">
        <v>1297</v>
      </c>
      <c r="B2516" s="1"/>
      <c r="C2516" s="3" t="str">
        <f ca="1">IFERROR(__xludf.DUMMYFUNCTION("regexreplace(A2516, ""(\s\(.*?\))"",)"),"Lando Calrissian")</f>
        <v>Lando Calrissian</v>
      </c>
    </row>
    <row r="2517" spans="1:3" ht="15.75" customHeight="1" x14ac:dyDescent="0.2">
      <c r="A2517" s="1" t="s">
        <v>1297</v>
      </c>
      <c r="B2517" s="1"/>
      <c r="C2517" s="3" t="str">
        <f ca="1">IFERROR(__xludf.DUMMYFUNCTION("regexreplace(A2517, ""(\s\(.*?\))"",)"),"Lando Calrissian")</f>
        <v>Lando Calrissian</v>
      </c>
    </row>
    <row r="2518" spans="1:3" ht="15.75" customHeight="1" x14ac:dyDescent="0.2">
      <c r="A2518" s="1" t="s">
        <v>1298</v>
      </c>
      <c r="B2518" s="1"/>
      <c r="C2518" s="3" t="str">
        <f ca="1">IFERROR(__xludf.DUMMYFUNCTION("regexreplace(A2518, ""(\s\(.*?\))"",)"),"Lapis Lazuli")</f>
        <v>Lapis Lazuli</v>
      </c>
    </row>
    <row r="2519" spans="1:3" ht="15.75" customHeight="1" x14ac:dyDescent="0.2">
      <c r="A2519" s="1" t="s">
        <v>1298</v>
      </c>
      <c r="B2519" s="1"/>
      <c r="C2519" s="3" t="str">
        <f ca="1">IFERROR(__xludf.DUMMYFUNCTION("regexreplace(A2519, ""(\s\(.*?\))"",)"),"Lapis Lazuli")</f>
        <v>Lapis Lazuli</v>
      </c>
    </row>
    <row r="2520" spans="1:3" ht="15.75" customHeight="1" x14ac:dyDescent="0.2">
      <c r="A2520" s="1" t="s">
        <v>1299</v>
      </c>
      <c r="B2520" s="1"/>
      <c r="C2520" s="3" t="str">
        <f ca="1">IFERROR(__xludf.DUMMYFUNCTION("regexreplace(A2520, ""(\s\(.*?\))"",)"),"Lapis Lazuli")</f>
        <v>Lapis Lazuli</v>
      </c>
    </row>
    <row r="2521" spans="1:3" ht="15.75" customHeight="1" x14ac:dyDescent="0.2">
      <c r="A2521" s="1" t="s">
        <v>1299</v>
      </c>
      <c r="B2521" s="1"/>
      <c r="C2521" s="3" t="str">
        <f ca="1">IFERROR(__xludf.DUMMYFUNCTION("regexreplace(A2521, ""(\s\(.*?\))"",)"),"Lapis Lazuli")</f>
        <v>Lapis Lazuli</v>
      </c>
    </row>
    <row r="2522" spans="1:3" ht="15.75" customHeight="1" x14ac:dyDescent="0.2">
      <c r="A2522" s="1" t="s">
        <v>1300</v>
      </c>
      <c r="B2522" s="1"/>
      <c r="C2522" s="3" t="str">
        <f ca="1">IFERROR(__xludf.DUMMYFUNCTION("regexreplace(A2522, ""(\s\(.*?\))"",)"),"Larimar")</f>
        <v>Larimar</v>
      </c>
    </row>
    <row r="2523" spans="1:3" ht="15.75" customHeight="1" x14ac:dyDescent="0.2">
      <c r="A2523" s="1" t="s">
        <v>1300</v>
      </c>
      <c r="B2523" s="1"/>
      <c r="C2523" s="3" t="str">
        <f ca="1">IFERROR(__xludf.DUMMYFUNCTION("regexreplace(A2523, ""(\s\(.*?\))"",)"),"Larimar")</f>
        <v>Larimar</v>
      </c>
    </row>
    <row r="2524" spans="1:3" ht="15.75" customHeight="1" x14ac:dyDescent="0.2">
      <c r="A2524" s="1" t="s">
        <v>1301</v>
      </c>
      <c r="B2524" s="1"/>
      <c r="C2524" s="3" t="str">
        <f ca="1">IFERROR(__xludf.DUMMYFUNCTION("regexreplace(A2524, ""(\s\(.*?\))"",)"),"Larke Tanner")</f>
        <v>Larke Tanner</v>
      </c>
    </row>
    <row r="2525" spans="1:3" ht="15.75" customHeight="1" x14ac:dyDescent="0.2">
      <c r="A2525" s="1" t="s">
        <v>1301</v>
      </c>
      <c r="B2525" s="1"/>
      <c r="C2525" s="3" t="str">
        <f ca="1">IFERROR(__xludf.DUMMYFUNCTION("regexreplace(A2525, ""(\s\(.*?\))"",)"),"Larke Tanner")</f>
        <v>Larke Tanner</v>
      </c>
    </row>
    <row r="2526" spans="1:3" ht="15.75" customHeight="1" x14ac:dyDescent="0.2">
      <c r="A2526" s="1" t="s">
        <v>1302</v>
      </c>
      <c r="B2526" s="1"/>
      <c r="C2526" s="3" t="str">
        <f ca="1">IFERROR(__xludf.DUMMYFUNCTION("regexreplace(A2526, ""(\s\(.*?\))"",)"),"Larrison")</f>
        <v>Larrison</v>
      </c>
    </row>
    <row r="2527" spans="1:3" ht="15.75" customHeight="1" x14ac:dyDescent="0.2">
      <c r="A2527" s="1" t="s">
        <v>1303</v>
      </c>
      <c r="B2527" s="1"/>
      <c r="C2527" s="3" t="str">
        <f ca="1">IFERROR(__xludf.DUMMYFUNCTION("regexreplace(A2527, ""(\s\(.*?\))"",)"),"Larry")</f>
        <v>Larry</v>
      </c>
    </row>
    <row r="2528" spans="1:3" ht="15.75" customHeight="1" x14ac:dyDescent="0.2">
      <c r="A2528" s="1" t="s">
        <v>1303</v>
      </c>
      <c r="B2528" s="1"/>
      <c r="C2528" s="3" t="str">
        <f ca="1">IFERROR(__xludf.DUMMYFUNCTION("regexreplace(A2528, ""(\s\(.*?\))"",)"),"Larry")</f>
        <v>Larry</v>
      </c>
    </row>
    <row r="2529" spans="1:3" ht="15.75" customHeight="1" x14ac:dyDescent="0.2">
      <c r="A2529" s="1" t="s">
        <v>1304</v>
      </c>
      <c r="B2529" s="1"/>
      <c r="C2529" s="3" t="str">
        <f ca="1">IFERROR(__xludf.DUMMYFUNCTION("regexreplace(A2529, ""(\s\(.*?\))"",)"),"Larry Needlemeyer")</f>
        <v>Larry Needlemeyer</v>
      </c>
    </row>
    <row r="2530" spans="1:3" ht="15.75" customHeight="1" x14ac:dyDescent="0.2">
      <c r="A2530" s="1" t="s">
        <v>1304</v>
      </c>
      <c r="B2530" s="1"/>
      <c r="C2530" s="3" t="str">
        <f ca="1">IFERROR(__xludf.DUMMYFUNCTION("regexreplace(A2530, ""(\s\(.*?\))"",)"),"Larry Needlemeyer")</f>
        <v>Larry Needlemeyer</v>
      </c>
    </row>
    <row r="2531" spans="1:3" ht="15.75" customHeight="1" x14ac:dyDescent="0.2">
      <c r="A2531" s="1" t="s">
        <v>1305</v>
      </c>
      <c r="B2531" s="1"/>
      <c r="C2531" s="3" t="str">
        <f ca="1">IFERROR(__xludf.DUMMYFUNCTION("regexreplace(A2531, ""(\s\(.*?\))"",)"),"Larry the Lobster")</f>
        <v>Larry the Lobster</v>
      </c>
    </row>
    <row r="2532" spans="1:3" ht="15.75" customHeight="1" x14ac:dyDescent="0.2">
      <c r="A2532" s="1" t="s">
        <v>1305</v>
      </c>
      <c r="B2532" s="1"/>
      <c r="C2532" s="3" t="str">
        <f ca="1">IFERROR(__xludf.DUMMYFUNCTION("regexreplace(A2532, ""(\s\(.*?\))"",)"),"Larry the Lobster")</f>
        <v>Larry the Lobster</v>
      </c>
    </row>
    <row r="2533" spans="1:3" ht="15.75" customHeight="1" x14ac:dyDescent="0.2">
      <c r="A2533" s="1" t="s">
        <v>1306</v>
      </c>
      <c r="B2533" s="1"/>
      <c r="C2533" s="3" t="str">
        <f ca="1">IFERROR(__xludf.DUMMYFUNCTION("regexreplace(A2533, ""(\s\(.*?\))"",)"),"Larry-Boy")</f>
        <v>Larry-Boy</v>
      </c>
    </row>
    <row r="2534" spans="1:3" ht="15.75" customHeight="1" x14ac:dyDescent="0.2">
      <c r="A2534" s="1" t="s">
        <v>1306</v>
      </c>
      <c r="B2534" s="1"/>
      <c r="C2534" s="3" t="str">
        <f ca="1">IFERROR(__xludf.DUMMYFUNCTION("regexreplace(A2534, ""(\s\(.*?\))"",)"),"Larry-Boy")</f>
        <v>Larry-Boy</v>
      </c>
    </row>
    <row r="2535" spans="1:3" ht="15.75" customHeight="1" x14ac:dyDescent="0.2">
      <c r="A2535" s="1" t="s">
        <v>1307</v>
      </c>
      <c r="B2535" s="1"/>
      <c r="C2535" s="3" t="str">
        <f ca="1">IFERROR(__xludf.DUMMYFUNCTION("regexreplace(A2535, ""(\s\(.*?\))"",)"),"Lars")</f>
        <v>Lars</v>
      </c>
    </row>
    <row r="2536" spans="1:3" ht="15.75" customHeight="1" x14ac:dyDescent="0.2">
      <c r="A2536" s="1" t="s">
        <v>1307</v>
      </c>
      <c r="B2536" s="1"/>
      <c r="C2536" s="3" t="str">
        <f ca="1">IFERROR(__xludf.DUMMYFUNCTION("regexreplace(A2536, ""(\s\(.*?\))"",)"),"Lars")</f>
        <v>Lars</v>
      </c>
    </row>
    <row r="2537" spans="1:3" ht="15.75" customHeight="1" x14ac:dyDescent="0.2">
      <c r="A2537" s="1" t="s">
        <v>1308</v>
      </c>
      <c r="B2537" s="1"/>
      <c r="C2537" s="3" t="str">
        <f ca="1">IFERROR(__xludf.DUMMYFUNCTION("regexreplace(A2537, ""(\s\(.*?\))"",)"),"Lars Barriga")</f>
        <v>Lars Barriga</v>
      </c>
    </row>
    <row r="2538" spans="1:3" ht="15.75" customHeight="1" x14ac:dyDescent="0.2">
      <c r="A2538" s="1" t="s">
        <v>1308</v>
      </c>
      <c r="B2538" s="1"/>
      <c r="C2538" s="3" t="str">
        <f ca="1">IFERROR(__xludf.DUMMYFUNCTION("regexreplace(A2538, ""(\s\(.*?\))"",)"),"Lars Barriga")</f>
        <v>Lars Barriga</v>
      </c>
    </row>
    <row r="2539" spans="1:3" ht="15.75" customHeight="1" x14ac:dyDescent="0.2">
      <c r="A2539" s="1" t="s">
        <v>1309</v>
      </c>
      <c r="B2539" s="1"/>
      <c r="C2539" s="3" t="str">
        <f ca="1">IFERROR(__xludf.DUMMYFUNCTION("regexreplace(A2539, ""(\s\(.*?\))"",)"),"Laura")</f>
        <v>Laura</v>
      </c>
    </row>
    <row r="2540" spans="1:3" ht="15.75" customHeight="1" x14ac:dyDescent="0.2">
      <c r="A2540" s="1" t="s">
        <v>1309</v>
      </c>
      <c r="B2540" s="1"/>
      <c r="C2540" s="3" t="str">
        <f ca="1">IFERROR(__xludf.DUMMYFUNCTION("regexreplace(A2540, ""(\s\(.*?\))"",)"),"Laura")</f>
        <v>Laura</v>
      </c>
    </row>
    <row r="2541" spans="1:3" ht="15.75" customHeight="1" x14ac:dyDescent="0.2">
      <c r="A2541" s="1" t="s">
        <v>1310</v>
      </c>
      <c r="B2541" s="1"/>
      <c r="C2541" s="3" t="str">
        <f ca="1">IFERROR(__xludf.DUMMYFUNCTION("regexreplace(A2541, ""(\s\(.*?\))"",)"),"Laura")</f>
        <v>Laura</v>
      </c>
    </row>
    <row r="2542" spans="1:3" ht="15.75" customHeight="1" x14ac:dyDescent="0.2">
      <c r="A2542" s="1" t="s">
        <v>1310</v>
      </c>
      <c r="B2542" s="1"/>
      <c r="C2542" s="3" t="str">
        <f ca="1">IFERROR(__xludf.DUMMYFUNCTION("regexreplace(A2542, ""(\s\(.*?\))"",)"),"Laura")</f>
        <v>Laura</v>
      </c>
    </row>
    <row r="2543" spans="1:3" ht="15.75" customHeight="1" x14ac:dyDescent="0.2">
      <c r="A2543" s="1" t="s">
        <v>1311</v>
      </c>
      <c r="B2543" s="1"/>
      <c r="C2543" s="3" t="str">
        <f ca="1">IFERROR(__xludf.DUMMYFUNCTION("regexreplace(A2543, ""(\s\(.*?\))"",)"),"Lauren")</f>
        <v>Lauren</v>
      </c>
    </row>
    <row r="2544" spans="1:3" ht="15.75" customHeight="1" x14ac:dyDescent="0.2">
      <c r="A2544" s="1" t="s">
        <v>1311</v>
      </c>
      <c r="B2544" s="1"/>
      <c r="C2544" s="3" t="str">
        <f ca="1">IFERROR(__xludf.DUMMYFUNCTION("regexreplace(A2544, ""(\s\(.*?\))"",)"),"Lauren")</f>
        <v>Lauren</v>
      </c>
    </row>
    <row r="2545" spans="1:3" ht="15.75" customHeight="1" x14ac:dyDescent="0.2">
      <c r="A2545" s="1" t="s">
        <v>1312</v>
      </c>
      <c r="B2545" s="1"/>
      <c r="C2545" s="3" t="str">
        <f ca="1">IFERROR(__xludf.DUMMYFUNCTION("regexreplace(A2545, ""(\s\(.*?\))"",)"),"Laurie")</f>
        <v>Laurie</v>
      </c>
    </row>
    <row r="2546" spans="1:3" ht="15.75" customHeight="1" x14ac:dyDescent="0.2">
      <c r="A2546" s="1" t="s">
        <v>1312</v>
      </c>
      <c r="B2546" s="1"/>
      <c r="C2546" s="3" t="str">
        <f ca="1">IFERROR(__xludf.DUMMYFUNCTION("regexreplace(A2546, ""(\s\(.*?\))"",)"),"Laurie")</f>
        <v>Laurie</v>
      </c>
    </row>
    <row r="2547" spans="1:3" ht="15.75" customHeight="1" x14ac:dyDescent="0.2">
      <c r="A2547" s="1" t="s">
        <v>1313</v>
      </c>
      <c r="B2547" s="1"/>
      <c r="C2547" s="3" t="str">
        <f ca="1">IFERROR(__xludf.DUMMYFUNCTION("regexreplace(A2547, ""(\s\(.*?\))"",)"),"Lavender LaViolette")</f>
        <v>Lavender LaViolette</v>
      </c>
    </row>
    <row r="2548" spans="1:3" ht="15.75" customHeight="1" x14ac:dyDescent="0.2">
      <c r="A2548" s="1" t="s">
        <v>1313</v>
      </c>
      <c r="B2548" s="1"/>
      <c r="C2548" s="3" t="str">
        <f ca="1">IFERROR(__xludf.DUMMYFUNCTION("regexreplace(A2548, ""(\s\(.*?\))"",)"),"Lavender LaViolette")</f>
        <v>Lavender LaViolette</v>
      </c>
    </row>
    <row r="2549" spans="1:3" ht="15.75" customHeight="1" x14ac:dyDescent="0.2">
      <c r="A2549" s="1" t="s">
        <v>1314</v>
      </c>
      <c r="B2549" s="1"/>
      <c r="C2549" s="3" t="str">
        <f ca="1">IFERROR(__xludf.DUMMYFUNCTION("regexreplace(A2549, ""(\s\(.*?\))"",)"),"Lawrence Fletcher")</f>
        <v>Lawrence Fletcher</v>
      </c>
    </row>
    <row r="2550" spans="1:3" ht="15.75" customHeight="1" x14ac:dyDescent="0.2">
      <c r="A2550" s="1" t="s">
        <v>1314</v>
      </c>
      <c r="B2550" s="1"/>
      <c r="C2550" s="3" t="str">
        <f ca="1">IFERROR(__xludf.DUMMYFUNCTION("regexreplace(A2550, ""(\s\(.*?\))"",)"),"Lawrence Fletcher")</f>
        <v>Lawrence Fletcher</v>
      </c>
    </row>
    <row r="2551" spans="1:3" ht="15.75" customHeight="1" x14ac:dyDescent="0.2">
      <c r="A2551" s="1" t="s">
        <v>1315</v>
      </c>
      <c r="B2551" s="1"/>
      <c r="C2551" s="3" t="str">
        <f ca="1">IFERROR(__xludf.DUMMYFUNCTION("regexreplace(A2551, ""(\s\(.*?\))"",)"),"Lazlo")</f>
        <v>Lazlo</v>
      </c>
    </row>
    <row r="2552" spans="1:3" ht="15.75" customHeight="1" x14ac:dyDescent="0.2">
      <c r="A2552" s="1" t="s">
        <v>1315</v>
      </c>
      <c r="B2552" s="1"/>
      <c r="C2552" s="3" t="str">
        <f ca="1">IFERROR(__xludf.DUMMYFUNCTION("regexreplace(A2552, ""(\s\(.*?\))"",)"),"Lazlo")</f>
        <v>Lazlo</v>
      </c>
    </row>
    <row r="2553" spans="1:3" ht="15.75" customHeight="1" x14ac:dyDescent="0.2">
      <c r="A2553" s="1" t="s">
        <v>1316</v>
      </c>
      <c r="B2553" s="1"/>
      <c r="C2553" s="3" t="str">
        <f ca="1">IFERROR(__xludf.DUMMYFUNCTION("regexreplace(A2553, ""(\s\(.*?\))"",)"),"Lê Chiến Kim")</f>
        <v>Lê Chiến Kim</v>
      </c>
    </row>
    <row r="2554" spans="1:3" ht="15.75" customHeight="1" x14ac:dyDescent="0.2">
      <c r="A2554" s="1" t="s">
        <v>1316</v>
      </c>
      <c r="B2554" s="1"/>
      <c r="C2554" s="3" t="str">
        <f ca="1">IFERROR(__xludf.DUMMYFUNCTION("regexreplace(A2554, ""(\s\(.*?\))"",)"),"Lê Chiến Kim")</f>
        <v>Lê Chiến Kim</v>
      </c>
    </row>
    <row r="2555" spans="1:3" ht="15.75" customHeight="1" x14ac:dyDescent="0.2">
      <c r="A2555" s="1" t="s">
        <v>1317</v>
      </c>
      <c r="B2555" s="1"/>
      <c r="C2555" s="3" t="str">
        <f ca="1">IFERROR(__xludf.DUMMYFUNCTION("regexreplace(A2555, ""(\s\(.*?\))"",)"),"Leah")</f>
        <v>Leah</v>
      </c>
    </row>
    <row r="2556" spans="1:3" ht="15.75" customHeight="1" x14ac:dyDescent="0.2">
      <c r="A2556" s="1" t="s">
        <v>1317</v>
      </c>
      <c r="B2556" s="1"/>
      <c r="C2556" s="3" t="str">
        <f ca="1">IFERROR(__xludf.DUMMYFUNCTION("regexreplace(A2556, ""(\s\(.*?\))"",)"),"Leah")</f>
        <v>Leah</v>
      </c>
    </row>
    <row r="2557" spans="1:3" ht="15.75" customHeight="1" x14ac:dyDescent="0.2">
      <c r="A2557" s="1" t="s">
        <v>1318</v>
      </c>
      <c r="B2557" s="1"/>
      <c r="C2557" s="3" t="str">
        <f ca="1">IFERROR(__xludf.DUMMYFUNCTION("regexreplace(A2557, ""(\s\(.*?\))"",)"),"Leaky Louie")</f>
        <v>Leaky Louie</v>
      </c>
    </row>
    <row r="2558" spans="1:3" ht="15.75" customHeight="1" x14ac:dyDescent="0.2">
      <c r="A2558" s="1" t="s">
        <v>1318</v>
      </c>
      <c r="B2558" s="1"/>
      <c r="C2558" s="3" t="str">
        <f ca="1">IFERROR(__xludf.DUMMYFUNCTION("regexreplace(A2558, ""(\s\(.*?\))"",)"),"Leaky Louie")</f>
        <v>Leaky Louie</v>
      </c>
    </row>
    <row r="2559" spans="1:3" ht="15.75" customHeight="1" x14ac:dyDescent="0.2">
      <c r="A2559" s="1" t="s">
        <v>1319</v>
      </c>
      <c r="B2559" s="1"/>
      <c r="C2559" s="3" t="str">
        <f ca="1">IFERROR(__xludf.DUMMYFUNCTION("regexreplace(A2559, ""(\s\(.*?\))"",)"),"Lee Lee")</f>
        <v>Lee Lee</v>
      </c>
    </row>
    <row r="2560" spans="1:3" ht="15.75" customHeight="1" x14ac:dyDescent="0.2">
      <c r="A2560" s="1" t="s">
        <v>1319</v>
      </c>
      <c r="B2560" s="1"/>
      <c r="C2560" s="3" t="str">
        <f ca="1">IFERROR(__xludf.DUMMYFUNCTION("regexreplace(A2560, ""(\s\(.*?\))"",)"),"Lee Lee")</f>
        <v>Lee Lee</v>
      </c>
    </row>
    <row r="2561" spans="1:3" ht="15.75" customHeight="1" x14ac:dyDescent="0.2">
      <c r="A2561" s="1" t="s">
        <v>1320</v>
      </c>
      <c r="B2561" s="1"/>
      <c r="C2561" s="3" t="str">
        <f ca="1">IFERROR(__xludf.DUMMYFUNCTION("regexreplace(A2561, ""(\s\(.*?\))"",)"),"LeFou")</f>
        <v>LeFou</v>
      </c>
    </row>
    <row r="2562" spans="1:3" ht="15.75" customHeight="1" x14ac:dyDescent="0.2">
      <c r="A2562" s="1" t="s">
        <v>1320</v>
      </c>
      <c r="B2562" s="1"/>
      <c r="C2562" s="3" t="str">
        <f ca="1">IFERROR(__xludf.DUMMYFUNCTION("regexreplace(A2562, ""(\s\(.*?\))"",)"),"LeFou")</f>
        <v>LeFou</v>
      </c>
    </row>
    <row r="2563" spans="1:3" ht="15.75" customHeight="1" x14ac:dyDescent="0.2">
      <c r="A2563" s="1" t="s">
        <v>1321</v>
      </c>
      <c r="B2563" s="1"/>
      <c r="C2563" s="3" t="str">
        <f ca="1">IFERROR(__xludf.DUMMYFUNCTION("regexreplace(A2563, ""(\s\(.*?\))"",)"),"Legendary Chalice")</f>
        <v>Legendary Chalice</v>
      </c>
    </row>
    <row r="2564" spans="1:3" ht="15.75" customHeight="1" x14ac:dyDescent="0.2">
      <c r="A2564" s="1" t="s">
        <v>1321</v>
      </c>
      <c r="B2564" s="1"/>
      <c r="C2564" s="3" t="str">
        <f ca="1">IFERROR(__xludf.DUMMYFUNCTION("regexreplace(A2564, ""(\s\(.*?\))"",)"),"Legendary Chalice")</f>
        <v>Legendary Chalice</v>
      </c>
    </row>
    <row r="2565" spans="1:3" ht="15.75" customHeight="1" x14ac:dyDescent="0.2">
      <c r="A2565" s="1" t="s">
        <v>1322</v>
      </c>
      <c r="B2565" s="1"/>
      <c r="C2565" s="3" t="str">
        <f ca="1">IFERROR(__xludf.DUMMYFUNCTION("regexreplace(A2565, ""(\s\(.*?\))"",)"),"Leggy")</f>
        <v>Leggy</v>
      </c>
    </row>
    <row r="2566" spans="1:3" ht="15.75" customHeight="1" x14ac:dyDescent="0.2">
      <c r="A2566" s="1" t="s">
        <v>1322</v>
      </c>
      <c r="B2566" s="1"/>
      <c r="C2566" s="3" t="str">
        <f ca="1">IFERROR(__xludf.DUMMYFUNCTION("regexreplace(A2566, ""(\s\(.*?\))"",)"),"Leggy")</f>
        <v>Leggy</v>
      </c>
    </row>
    <row r="2567" spans="1:3" ht="15.75" customHeight="1" x14ac:dyDescent="0.2">
      <c r="A2567" s="1" t="s">
        <v>1323</v>
      </c>
      <c r="B2567" s="1"/>
      <c r="C2567" s="3" t="str">
        <f ca="1">IFERROR(__xludf.DUMMYFUNCTION("regexreplace(A2567, ""(\s\(.*?\))"",)"),"Lemmings")</f>
        <v>Lemmings</v>
      </c>
    </row>
    <row r="2568" spans="1:3" ht="15.75" customHeight="1" x14ac:dyDescent="0.2">
      <c r="A2568" s="1" t="s">
        <v>1323</v>
      </c>
      <c r="B2568" s="1"/>
      <c r="C2568" s="3" t="str">
        <f ca="1">IFERROR(__xludf.DUMMYFUNCTION("regexreplace(A2568, ""(\s\(.*?\))"",)"),"Lemmings")</f>
        <v>Lemmings</v>
      </c>
    </row>
    <row r="2569" spans="1:3" ht="15.75" customHeight="1" x14ac:dyDescent="0.2">
      <c r="A2569" s="1" t="s">
        <v>1324</v>
      </c>
      <c r="B2569" s="1"/>
      <c r="C2569" s="3" t="str">
        <f ca="1">IFERROR(__xludf.DUMMYFUNCTION("regexreplace(A2569, ""(\s\(.*?\))"",)"),"Lemmings")</f>
        <v>Lemmings</v>
      </c>
    </row>
    <row r="2570" spans="1:3" ht="15.75" customHeight="1" x14ac:dyDescent="0.2">
      <c r="A2570" s="1" t="s">
        <v>1324</v>
      </c>
      <c r="B2570" s="1"/>
      <c r="C2570" s="3" t="str">
        <f ca="1">IFERROR(__xludf.DUMMYFUNCTION("regexreplace(A2570, ""(\s\(.*?\))"",)"),"Lemmings")</f>
        <v>Lemmings</v>
      </c>
    </row>
    <row r="2571" spans="1:3" ht="15.75" customHeight="1" x14ac:dyDescent="0.2">
      <c r="A2571" s="1" t="s">
        <v>1325</v>
      </c>
      <c r="B2571" s="1"/>
      <c r="C2571" s="3" t="str">
        <f ca="1">IFERROR(__xludf.DUMMYFUNCTION("regexreplace(A2571, ""(\s\(.*?\))"",)"),"Lemon Hearts")</f>
        <v>Lemon Hearts</v>
      </c>
    </row>
    <row r="2572" spans="1:3" ht="15.75" customHeight="1" x14ac:dyDescent="0.2">
      <c r="A2572" s="1" t="s">
        <v>1325</v>
      </c>
      <c r="B2572" s="1"/>
      <c r="C2572" s="3" t="str">
        <f ca="1">IFERROR(__xludf.DUMMYFUNCTION("regexreplace(A2572, ""(\s\(.*?\))"",)"),"Lemon Hearts")</f>
        <v>Lemon Hearts</v>
      </c>
    </row>
    <row r="2573" spans="1:3" ht="15.75" customHeight="1" x14ac:dyDescent="0.2">
      <c r="A2573" s="1" t="s">
        <v>1326</v>
      </c>
      <c r="B2573" s="1"/>
      <c r="C2573" s="3" t="str">
        <f ca="1">IFERROR(__xludf.DUMMYFUNCTION("regexreplace(A2573, ""(\s\(.*?\))"",)"),"Lemon Jade")</f>
        <v>Lemon Jade</v>
      </c>
    </row>
    <row r="2574" spans="1:3" ht="15.75" customHeight="1" x14ac:dyDescent="0.2">
      <c r="A2574" s="1" t="s">
        <v>1326</v>
      </c>
      <c r="B2574" s="1"/>
      <c r="C2574" s="3" t="str">
        <f ca="1">IFERROR(__xludf.DUMMYFUNCTION("regexreplace(A2574, ""(\s\(.*?\))"",)"),"Lemon Jade")</f>
        <v>Lemon Jade</v>
      </c>
    </row>
    <row r="2575" spans="1:3" ht="15.75" customHeight="1" x14ac:dyDescent="0.2">
      <c r="A2575" s="1" t="s">
        <v>1327</v>
      </c>
      <c r="B2575" s="1"/>
      <c r="C2575" s="3" t="str">
        <f ca="1">IFERROR(__xludf.DUMMYFUNCTION("regexreplace(A2575, ""(\s\(.*?\))"",)"),"Lena")</f>
        <v>Lena</v>
      </c>
    </row>
    <row r="2576" spans="1:3" ht="15.75" customHeight="1" x14ac:dyDescent="0.2">
      <c r="A2576" s="1" t="s">
        <v>1327</v>
      </c>
      <c r="B2576" s="1"/>
      <c r="C2576" s="3" t="str">
        <f ca="1">IFERROR(__xludf.DUMMYFUNCTION("regexreplace(A2576, ""(\s\(.*?\))"",)"),"Lena")</f>
        <v>Lena</v>
      </c>
    </row>
    <row r="2577" spans="1:3" ht="15.75" customHeight="1" x14ac:dyDescent="0.2">
      <c r="A2577" s="1" t="s">
        <v>1328</v>
      </c>
      <c r="B2577" s="1"/>
      <c r="C2577" s="3" t="str">
        <f ca="1">IFERROR(__xludf.DUMMYFUNCTION("regexreplace(A2577, ""(\s\(.*?\))"",)"),"Lenny the Anchovy")</f>
        <v>Lenny the Anchovy</v>
      </c>
    </row>
    <row r="2578" spans="1:3" ht="15.75" customHeight="1" x14ac:dyDescent="0.2">
      <c r="A2578" s="1" t="s">
        <v>1328</v>
      </c>
      <c r="B2578" s="1"/>
      <c r="C2578" s="3" t="str">
        <f ca="1">IFERROR(__xludf.DUMMYFUNCTION("regexreplace(A2578, ""(\s\(.*?\))"",)"),"Lenny the Anchovy")</f>
        <v>Lenny the Anchovy</v>
      </c>
    </row>
    <row r="2579" spans="1:3" ht="15.75" customHeight="1" x14ac:dyDescent="0.2">
      <c r="A2579" s="1" t="s">
        <v>1329</v>
      </c>
      <c r="B2579" s="1"/>
      <c r="C2579" s="3" t="str">
        <f ca="1">IFERROR(__xludf.DUMMYFUNCTION("regexreplace(A2579, ""(\s\(.*?\))"",)"),"Leo")</f>
        <v>Leo</v>
      </c>
    </row>
    <row r="2580" spans="1:3" ht="15.75" customHeight="1" x14ac:dyDescent="0.2">
      <c r="A2580" s="1" t="s">
        <v>1329</v>
      </c>
      <c r="B2580" s="1"/>
      <c r="C2580" s="3" t="str">
        <f ca="1">IFERROR(__xludf.DUMMYFUNCTION("regexreplace(A2580, ""(\s\(.*?\))"",)"),"Leo")</f>
        <v>Leo</v>
      </c>
    </row>
    <row r="2581" spans="1:3" ht="15.75" customHeight="1" x14ac:dyDescent="0.2">
      <c r="A2581" s="1" t="s">
        <v>1330</v>
      </c>
      <c r="B2581" s="1"/>
      <c r="C2581" s="3" t="str">
        <f ca="1">IFERROR(__xludf.DUMMYFUNCTION("regexreplace(A2581, ""(\s\(.*?\))"",)"),"Leo the Lion")</f>
        <v>Leo the Lion</v>
      </c>
    </row>
    <row r="2582" spans="1:3" ht="15.75" customHeight="1" x14ac:dyDescent="0.2">
      <c r="A2582" s="1" t="s">
        <v>1331</v>
      </c>
      <c r="B2582" s="1"/>
      <c r="C2582" s="3" t="str">
        <f ca="1">IFERROR(__xludf.DUMMYFUNCTION("regexreplace(A2582, ""(\s\(.*?\))"",)"),"León")</f>
        <v>León</v>
      </c>
    </row>
    <row r="2583" spans="1:3" ht="15.75" customHeight="1" x14ac:dyDescent="0.2">
      <c r="A2583" s="1" t="s">
        <v>1331</v>
      </c>
      <c r="B2583" s="1"/>
      <c r="C2583" s="3" t="str">
        <f ca="1">IFERROR(__xludf.DUMMYFUNCTION("regexreplace(A2583, ""(\s\(.*?\))"",)"),"León")</f>
        <v>León</v>
      </c>
    </row>
    <row r="2584" spans="1:3" ht="15.75" customHeight="1" x14ac:dyDescent="0.2">
      <c r="A2584" s="1" t="s">
        <v>1332</v>
      </c>
      <c r="B2584" s="1"/>
      <c r="C2584" s="3" t="str">
        <f ca="1">IFERROR(__xludf.DUMMYFUNCTION("regexreplace(A2584, ""(\s\(.*?\))"",)"),"Leslie Meyers")</f>
        <v>Leslie Meyers</v>
      </c>
    </row>
    <row r="2585" spans="1:3" ht="15.75" customHeight="1" x14ac:dyDescent="0.2">
      <c r="A2585" s="1" t="s">
        <v>1332</v>
      </c>
      <c r="B2585" s="1"/>
      <c r="C2585" s="3" t="str">
        <f ca="1">IFERROR(__xludf.DUMMYFUNCTION("regexreplace(A2585, ""(\s\(.*?\))"",)"),"Leslie Meyers")</f>
        <v>Leslie Meyers</v>
      </c>
    </row>
    <row r="2586" spans="1:3" ht="15.75" customHeight="1" x14ac:dyDescent="0.2">
      <c r="A2586" s="1" t="s">
        <v>1333</v>
      </c>
      <c r="B2586" s="1"/>
      <c r="C2586" s="3" t="str">
        <f ca="1">IFERROR(__xludf.DUMMYFUNCTION("regexreplace(A2586, ""(\s\(.*?\))"",)"),"Lewis")</f>
        <v>Lewis</v>
      </c>
    </row>
    <row r="2587" spans="1:3" ht="15.75" customHeight="1" x14ac:dyDescent="0.2">
      <c r="A2587" s="1" t="s">
        <v>1333</v>
      </c>
      <c r="B2587" s="1"/>
      <c r="C2587" s="3" t="str">
        <f ca="1">IFERROR(__xludf.DUMMYFUNCTION("regexreplace(A2587, ""(\s\(.*?\))"",)"),"Lewis")</f>
        <v>Lewis</v>
      </c>
    </row>
    <row r="2588" spans="1:3" ht="15.75" customHeight="1" x14ac:dyDescent="0.2">
      <c r="A2588" s="1" t="s">
        <v>1334</v>
      </c>
      <c r="B2588" s="1"/>
      <c r="C2588" s="3" t="str">
        <f ca="1">IFERROR(__xludf.DUMMYFUNCTION("regexreplace(A2588, ""(\s\(.*?\))"",)"),"Lexi Bunny")</f>
        <v>Lexi Bunny</v>
      </c>
    </row>
    <row r="2589" spans="1:3" ht="15.75" customHeight="1" x14ac:dyDescent="0.2">
      <c r="A2589" s="1" t="s">
        <v>1334</v>
      </c>
      <c r="B2589" s="1"/>
      <c r="C2589" s="3" t="str">
        <f ca="1">IFERROR(__xludf.DUMMYFUNCTION("regexreplace(A2589, ""(\s\(.*?\))"",)"),"Lexi Bunny")</f>
        <v>Lexi Bunny</v>
      </c>
    </row>
    <row r="2590" spans="1:3" ht="15.75" customHeight="1" x14ac:dyDescent="0.2">
      <c r="A2590" s="1" t="s">
        <v>1335</v>
      </c>
      <c r="B2590" s="1"/>
      <c r="C2590" s="3" t="str">
        <f ca="1">IFERROR(__xludf.DUMMYFUNCTION("regexreplace(A2590, ""(\s\(.*?\))"",)"),"Liberty")</f>
        <v>Liberty</v>
      </c>
    </row>
    <row r="2591" spans="1:3" ht="15.75" customHeight="1" x14ac:dyDescent="0.2">
      <c r="A2591" s="1" t="s">
        <v>1335</v>
      </c>
      <c r="B2591" s="1"/>
      <c r="C2591" s="3" t="str">
        <f ca="1">IFERROR(__xludf.DUMMYFUNCTION("regexreplace(A2591, ""(\s\(.*?\))"",)"),"Liberty")</f>
        <v>Liberty</v>
      </c>
    </row>
    <row r="2592" spans="1:3" ht="15.75" customHeight="1" x14ac:dyDescent="0.2">
      <c r="A2592" s="1" t="s">
        <v>1336</v>
      </c>
      <c r="B2592" s="1"/>
      <c r="C2592" s="3" t="str">
        <f ca="1">IFERROR(__xludf.DUMMYFUNCTION("regexreplace(A2592, ""(\s\(.*?\))"",)"),"Lieutenant Nolan")</f>
        <v>Lieutenant Nolan</v>
      </c>
    </row>
    <row r="2593" spans="1:3" ht="15.75" customHeight="1" x14ac:dyDescent="0.2">
      <c r="A2593" s="1" t="s">
        <v>1336</v>
      </c>
      <c r="B2593" s="1"/>
      <c r="C2593" s="3" t="str">
        <f ca="1">IFERROR(__xludf.DUMMYFUNCTION("regexreplace(A2593, ""(\s\(.*?\))"",)"),"Lieutenant Nolan")</f>
        <v>Lieutenant Nolan</v>
      </c>
    </row>
    <row r="2594" spans="1:3" ht="15.75" customHeight="1" x14ac:dyDescent="0.2">
      <c r="A2594" s="1" t="s">
        <v>1337</v>
      </c>
      <c r="B2594" s="1"/>
      <c r="C2594" s="3" t="str">
        <f ca="1">IFERROR(__xludf.DUMMYFUNCTION("regexreplace(A2594, ""(\s\(.*?\))"",)"),"Lifty and Shifty")</f>
        <v>Lifty and Shifty</v>
      </c>
    </row>
    <row r="2595" spans="1:3" ht="15.75" customHeight="1" x14ac:dyDescent="0.2">
      <c r="A2595" s="1" t="s">
        <v>1337</v>
      </c>
      <c r="B2595" s="1"/>
      <c r="C2595" s="3" t="str">
        <f ca="1">IFERROR(__xludf.DUMMYFUNCTION("regexreplace(A2595, ""(\s\(.*?\))"",)"),"Lifty and Shifty")</f>
        <v>Lifty and Shifty</v>
      </c>
    </row>
    <row r="2596" spans="1:3" ht="15.75" customHeight="1" x14ac:dyDescent="0.2">
      <c r="A2596" s="1" t="s">
        <v>1338</v>
      </c>
      <c r="B2596" s="1"/>
      <c r="C2596" s="3" t="str">
        <f ca="1">IFERROR(__xludf.DUMMYFUNCTION("regexreplace(A2596, ""(\s\(.*?\))"",)"),"Lightning")</f>
        <v>Lightning</v>
      </c>
    </row>
    <row r="2597" spans="1:3" ht="15.75" customHeight="1" x14ac:dyDescent="0.2">
      <c r="A2597" s="1" t="s">
        <v>1338</v>
      </c>
      <c r="B2597" s="1"/>
      <c r="C2597" s="3" t="str">
        <f ca="1">IFERROR(__xludf.DUMMYFUNCTION("regexreplace(A2597, ""(\s\(.*?\))"",)"),"Lightning")</f>
        <v>Lightning</v>
      </c>
    </row>
    <row r="2598" spans="1:3" ht="15.75" customHeight="1" x14ac:dyDescent="0.2">
      <c r="A2598" s="1" t="s">
        <v>1339</v>
      </c>
      <c r="B2598" s="1"/>
      <c r="C2598" s="3" t="str">
        <f ca="1">IFERROR(__xludf.DUMMYFUNCTION("regexreplace(A2598, ""(\s\(.*?\))"",)"),"Lightning")</f>
        <v>Lightning</v>
      </c>
    </row>
    <row r="2599" spans="1:3" ht="15.75" customHeight="1" x14ac:dyDescent="0.2">
      <c r="A2599" s="1" t="s">
        <v>1339</v>
      </c>
      <c r="B2599" s="1"/>
      <c r="C2599" s="3" t="str">
        <f ca="1">IFERROR(__xludf.DUMMYFUNCTION("regexreplace(A2599, ""(\s\(.*?\))"",)"),"Lightning")</f>
        <v>Lightning</v>
      </c>
    </row>
    <row r="2600" spans="1:3" ht="15.75" customHeight="1" x14ac:dyDescent="0.2">
      <c r="A2600" s="1" t="s">
        <v>1340</v>
      </c>
      <c r="B2600" s="1"/>
      <c r="C2600" s="3" t="str">
        <f ca="1">IFERROR(__xludf.DUMMYFUNCTION("regexreplace(A2600, ""(\s\(.*?\))"",)"),"Lightning McQueen")</f>
        <v>Lightning McQueen</v>
      </c>
    </row>
    <row r="2601" spans="1:3" ht="15.75" customHeight="1" x14ac:dyDescent="0.2">
      <c r="A2601" s="1" t="s">
        <v>1340</v>
      </c>
      <c r="B2601" s="1"/>
      <c r="C2601" s="3" t="str">
        <f ca="1">IFERROR(__xludf.DUMMYFUNCTION("regexreplace(A2601, ""(\s\(.*?\))"",)"),"Lightning McQueen")</f>
        <v>Lightning McQueen</v>
      </c>
    </row>
    <row r="2602" spans="1:3" ht="15.75" customHeight="1" x14ac:dyDescent="0.2">
      <c r="A2602" s="1" t="s">
        <v>1341</v>
      </c>
      <c r="B2602" s="1"/>
      <c r="C2602" s="3" t="str">
        <f ca="1">IFERROR(__xludf.DUMMYFUNCTION("regexreplace(A2602, ""(\s\(.*?\))"",)"),"Liiri")</f>
        <v>Liiri</v>
      </c>
    </row>
    <row r="2603" spans="1:3" ht="15.75" customHeight="1" x14ac:dyDescent="0.2">
      <c r="A2603" s="1" t="s">
        <v>1341</v>
      </c>
      <c r="B2603" s="1"/>
      <c r="C2603" s="3" t="str">
        <f ca="1">IFERROR(__xludf.DUMMYFUNCTION("regexreplace(A2603, ""(\s\(.*?\))"",)"),"Liiri")</f>
        <v>Liiri</v>
      </c>
    </row>
    <row r="2604" spans="1:3" ht="15.75" customHeight="1" x14ac:dyDescent="0.2">
      <c r="A2604" s="1" t="s">
        <v>1342</v>
      </c>
      <c r="B2604" s="1"/>
      <c r="C2604" s="3" t="str">
        <f ca="1">IFERROR(__xludf.DUMMYFUNCTION("regexreplace(A2604, ""(\s\(.*?\))"",)"),"Lil Capone")</f>
        <v>Lil Capone</v>
      </c>
    </row>
    <row r="2605" spans="1:3" ht="15.75" customHeight="1" x14ac:dyDescent="0.2">
      <c r="A2605" s="1" t="s">
        <v>1342</v>
      </c>
      <c r="B2605" s="1"/>
      <c r="C2605" s="3" t="str">
        <f ca="1">IFERROR(__xludf.DUMMYFUNCTION("regexreplace(A2605, ""(\s\(.*?\))"",)"),"Lil Capone")</f>
        <v>Lil Capone</v>
      </c>
    </row>
    <row r="2606" spans="1:3" ht="15.75" customHeight="1" x14ac:dyDescent="0.2">
      <c r="A2606" s="1" t="s">
        <v>1343</v>
      </c>
      <c r="B2606" s="1"/>
      <c r="C2606" s="3" t="str">
        <f ca="1">IFERROR(__xludf.DUMMYFUNCTION("regexreplace(A2606, ""(\s\(.*?\))"",)"),"Lil DeVille")</f>
        <v>Lil DeVille</v>
      </c>
    </row>
    <row r="2607" spans="1:3" ht="15.75" customHeight="1" x14ac:dyDescent="0.2">
      <c r="A2607" s="1" t="s">
        <v>1343</v>
      </c>
      <c r="B2607" s="1"/>
      <c r="C2607" s="3" t="str">
        <f ca="1">IFERROR(__xludf.DUMMYFUNCTION("regexreplace(A2607, ""(\s\(.*?\))"",)"),"Lil DeVille")</f>
        <v>Lil DeVille</v>
      </c>
    </row>
    <row r="2608" spans="1:3" ht="15.75" customHeight="1" x14ac:dyDescent="0.2">
      <c r="A2608" s="1" t="s">
        <v>1344</v>
      </c>
      <c r="B2608" s="1"/>
      <c r="C2608" s="3" t="str">
        <f ca="1">IFERROR(__xludf.DUMMYFUNCTION("regexreplace(A2608, ""(\s\(.*?\))"",)"),"Lil' Lightning")</f>
        <v>Lil' Lightning</v>
      </c>
    </row>
    <row r="2609" spans="1:3" ht="15.75" customHeight="1" x14ac:dyDescent="0.2">
      <c r="A2609" s="1" t="s">
        <v>1344</v>
      </c>
      <c r="B2609" s="1"/>
      <c r="C2609" s="3" t="str">
        <f ca="1">IFERROR(__xludf.DUMMYFUNCTION("regexreplace(A2609, ""(\s\(.*?\))"",)"),"Lil' Lightning")</f>
        <v>Lil' Lightning</v>
      </c>
    </row>
    <row r="2610" spans="1:3" ht="15.75" customHeight="1" x14ac:dyDescent="0.2">
      <c r="A2610" s="1" t="s">
        <v>1345</v>
      </c>
      <c r="B2610" s="1"/>
      <c r="C2610" s="3" t="str">
        <f ca="1">IFERROR(__xludf.DUMMYFUNCTION("regexreplace(A2610, ""(\s\(.*?\))"",)"),"Lila Draper")</f>
        <v>Lila Draper</v>
      </c>
    </row>
    <row r="2611" spans="1:3" ht="15.75" customHeight="1" x14ac:dyDescent="0.2">
      <c r="A2611" s="1" t="s">
        <v>1345</v>
      </c>
      <c r="B2611" s="1"/>
      <c r="C2611" s="3" t="str">
        <f ca="1">IFERROR(__xludf.DUMMYFUNCTION("regexreplace(A2611, ""(\s\(.*?\))"",)"),"Lila Draper")</f>
        <v>Lila Draper</v>
      </c>
    </row>
    <row r="2612" spans="1:3" ht="15.75" customHeight="1" x14ac:dyDescent="0.2">
      <c r="A2612" s="1" t="s">
        <v>1346</v>
      </c>
      <c r="B2612" s="1"/>
      <c r="C2612" s="3" t="str">
        <f ca="1">IFERROR(__xludf.DUMMYFUNCTION("regexreplace(A2612, ""(\s\(.*?\))"",)"),"Lila Rossi")</f>
        <v>Lila Rossi</v>
      </c>
    </row>
    <row r="2613" spans="1:3" ht="15.75" customHeight="1" x14ac:dyDescent="0.2">
      <c r="A2613" s="1" t="s">
        <v>1346</v>
      </c>
      <c r="B2613" s="1"/>
      <c r="C2613" s="3" t="str">
        <f ca="1">IFERROR(__xludf.DUMMYFUNCTION("regexreplace(A2613, ""(\s\(.*?\))"",)"),"Lila Rossi")</f>
        <v>Lila Rossi</v>
      </c>
    </row>
    <row r="2614" spans="1:3" ht="15.75" customHeight="1" x14ac:dyDescent="0.2">
      <c r="A2614" s="1" t="s">
        <v>1347</v>
      </c>
      <c r="B2614" s="1"/>
      <c r="C2614" s="3" t="str">
        <f ca="1">IFERROR(__xludf.DUMMYFUNCTION("regexreplace(A2614, ""(\s\(.*?\))"",)"),"Lilith Clawthorne")</f>
        <v>Lilith Clawthorne</v>
      </c>
    </row>
    <row r="2615" spans="1:3" ht="15.75" customHeight="1" x14ac:dyDescent="0.2">
      <c r="A2615" s="1" t="s">
        <v>1347</v>
      </c>
      <c r="B2615" s="1"/>
      <c r="C2615" s="3" t="str">
        <f ca="1">IFERROR(__xludf.DUMMYFUNCTION("regexreplace(A2615, ""(\s\(.*?\))"",)"),"Lilith Clawthorne")</f>
        <v>Lilith Clawthorne</v>
      </c>
    </row>
    <row r="2616" spans="1:3" ht="15.75" customHeight="1" x14ac:dyDescent="0.2">
      <c r="A2616" s="1" t="s">
        <v>1348</v>
      </c>
      <c r="B2616" s="1"/>
      <c r="C2616" s="3" t="str">
        <f ca="1">IFERROR(__xludf.DUMMYFUNCTION("regexreplace(A2616, ""(\s\(.*?\))"",)"),"Lily Loud")</f>
        <v>Lily Loud</v>
      </c>
    </row>
    <row r="2617" spans="1:3" ht="15.75" customHeight="1" x14ac:dyDescent="0.2">
      <c r="A2617" s="1" t="s">
        <v>1348</v>
      </c>
      <c r="B2617" s="1"/>
      <c r="C2617" s="3" t="str">
        <f ca="1">IFERROR(__xludf.DUMMYFUNCTION("regexreplace(A2617, ""(\s\(.*?\))"",)"),"Lily Loud")</f>
        <v>Lily Loud</v>
      </c>
    </row>
    <row r="2618" spans="1:3" ht="15.75" customHeight="1" x14ac:dyDescent="0.2">
      <c r="A2618" s="1" t="s">
        <v>1349</v>
      </c>
      <c r="B2618" s="1"/>
      <c r="C2618" s="3" t="str">
        <f ca="1">IFERROR(__xludf.DUMMYFUNCTION("regexreplace(A2618, ""(\s\(.*?\))"",)"),"Lincoln Loud")</f>
        <v>Lincoln Loud</v>
      </c>
    </row>
    <row r="2619" spans="1:3" ht="15.75" customHeight="1" x14ac:dyDescent="0.2">
      <c r="A2619" s="1" t="s">
        <v>1349</v>
      </c>
      <c r="B2619" s="1"/>
      <c r="C2619" s="3" t="str">
        <f ca="1">IFERROR(__xludf.DUMMYFUNCTION("regexreplace(A2619, ""(\s\(.*?\))"",)"),"Lincoln Loud")</f>
        <v>Lincoln Loud</v>
      </c>
    </row>
    <row r="2620" spans="1:3" ht="15.75" customHeight="1" x14ac:dyDescent="0.2">
      <c r="A2620" s="1" t="s">
        <v>1350</v>
      </c>
      <c r="B2620" s="1"/>
      <c r="C2620" s="3" t="str">
        <f ca="1">IFERROR(__xludf.DUMMYFUNCTION("regexreplace(A2620, ""(\s\(.*?\))"",)"),"Linda")</f>
        <v>Linda</v>
      </c>
    </row>
    <row r="2621" spans="1:3" ht="15.75" customHeight="1" x14ac:dyDescent="0.2">
      <c r="A2621" s="1" t="s">
        <v>1350</v>
      </c>
      <c r="B2621" s="1"/>
      <c r="C2621" s="3" t="str">
        <f ca="1">IFERROR(__xludf.DUMMYFUNCTION("regexreplace(A2621, ""(\s\(.*?\))"",)"),"Linda")</f>
        <v>Linda</v>
      </c>
    </row>
    <row r="2622" spans="1:3" ht="15.75" customHeight="1" x14ac:dyDescent="0.2">
      <c r="A2622" s="1" t="s">
        <v>1351</v>
      </c>
      <c r="B2622" s="1"/>
      <c r="C2622" s="3" t="str">
        <f ca="1">IFERROR(__xludf.DUMMYFUNCTION("regexreplace(A2622, ""(\s\(.*?\))"",)"),"Linda")</f>
        <v>Linda</v>
      </c>
    </row>
    <row r="2623" spans="1:3" ht="15.75" customHeight="1" x14ac:dyDescent="0.2">
      <c r="A2623" s="1" t="s">
        <v>1351</v>
      </c>
      <c r="B2623" s="1"/>
      <c r="C2623" s="3" t="str">
        <f ca="1">IFERROR(__xludf.DUMMYFUNCTION("regexreplace(A2623, ""(\s\(.*?\))"",)"),"Linda")</f>
        <v>Linda</v>
      </c>
    </row>
    <row r="2624" spans="1:3" ht="15.75" customHeight="1" x14ac:dyDescent="0.2">
      <c r="A2624" s="1" t="s">
        <v>1352</v>
      </c>
      <c r="B2624" s="1"/>
      <c r="C2624" s="3" t="str">
        <f ca="1">IFERROR(__xludf.DUMMYFUNCTION("regexreplace(A2624, ""(\s\(.*?\))"",)"),"Linda Flynn-Fletcher")</f>
        <v>Linda Flynn-Fletcher</v>
      </c>
    </row>
    <row r="2625" spans="1:3" ht="15.75" customHeight="1" x14ac:dyDescent="0.2">
      <c r="A2625" s="1" t="s">
        <v>1352</v>
      </c>
      <c r="B2625" s="1"/>
      <c r="C2625" s="3" t="str">
        <f ca="1">IFERROR(__xludf.DUMMYFUNCTION("regexreplace(A2625, ""(\s\(.*?\))"",)"),"Linda Flynn-Fletcher")</f>
        <v>Linda Flynn-Fletcher</v>
      </c>
    </row>
    <row r="2626" spans="1:3" ht="15.75" customHeight="1" x14ac:dyDescent="0.2">
      <c r="A2626" s="1" t="s">
        <v>1353</v>
      </c>
      <c r="B2626" s="1"/>
      <c r="C2626" s="3" t="str">
        <f ca="1">IFERROR(__xludf.DUMMYFUNCTION("regexreplace(A2626, ""(\s\(.*?\))"",)"),"Lindsay")</f>
        <v>Lindsay</v>
      </c>
    </row>
    <row r="2627" spans="1:3" ht="15.75" customHeight="1" x14ac:dyDescent="0.2">
      <c r="A2627" s="1" t="s">
        <v>1353</v>
      </c>
      <c r="B2627" s="1"/>
      <c r="C2627" s="3" t="str">
        <f ca="1">IFERROR(__xludf.DUMMYFUNCTION("regexreplace(A2627, ""(\s\(.*?\))"",)"),"Lindsay")</f>
        <v>Lindsay</v>
      </c>
    </row>
    <row r="2628" spans="1:3" ht="15.75" customHeight="1" x14ac:dyDescent="0.2">
      <c r="A2628" s="1" t="s">
        <v>1354</v>
      </c>
      <c r="B2628" s="1"/>
      <c r="C2628" s="3" t="str">
        <f ca="1">IFERROR(__xludf.DUMMYFUNCTION("regexreplace(A2628, ""(\s\(.*?\))"",)"),"Lindsey")</f>
        <v>Lindsey</v>
      </c>
    </row>
    <row r="2629" spans="1:3" ht="15.75" customHeight="1" x14ac:dyDescent="0.2">
      <c r="A2629" s="1" t="s">
        <v>1355</v>
      </c>
      <c r="B2629" s="1"/>
      <c r="C2629" s="3" t="str">
        <f ca="1">IFERROR(__xludf.DUMMYFUNCTION("regexreplace(A2629, ""(\s\(.*?\))"",)"),"Lion")</f>
        <v>Lion</v>
      </c>
    </row>
    <row r="2630" spans="1:3" ht="15.75" customHeight="1" x14ac:dyDescent="0.2">
      <c r="A2630" s="1" t="s">
        <v>1355</v>
      </c>
      <c r="B2630" s="1"/>
      <c r="C2630" s="3" t="str">
        <f ca="1">IFERROR(__xludf.DUMMYFUNCTION("regexreplace(A2630, ""(\s\(.*?\))"",)"),"Lion")</f>
        <v>Lion</v>
      </c>
    </row>
    <row r="2631" spans="1:3" ht="15.75" customHeight="1" x14ac:dyDescent="0.2">
      <c r="A2631" s="1" t="s">
        <v>1356</v>
      </c>
      <c r="B2631" s="1"/>
      <c r="C2631" s="3" t="str">
        <f ca="1">IFERROR(__xludf.DUMMYFUNCTION("regexreplace(A2631, ""(\s\(.*?\))"",)"),"Lion")</f>
        <v>Lion</v>
      </c>
    </row>
    <row r="2632" spans="1:3" ht="15.75" customHeight="1" x14ac:dyDescent="0.2">
      <c r="A2632" s="1" t="s">
        <v>1356</v>
      </c>
      <c r="B2632" s="1"/>
      <c r="C2632" s="3" t="str">
        <f ca="1">IFERROR(__xludf.DUMMYFUNCTION("regexreplace(A2632, ""(\s\(.*?\))"",)"),"Lion")</f>
        <v>Lion</v>
      </c>
    </row>
    <row r="2633" spans="1:3" ht="15.75" customHeight="1" x14ac:dyDescent="0.2">
      <c r="A2633" s="1" t="s">
        <v>1357</v>
      </c>
      <c r="B2633" s="1"/>
      <c r="C2633" s="3" t="str">
        <f ca="1">IFERROR(__xludf.DUMMYFUNCTION("regexreplace(A2633, ""(\s\(.*?\))"",)"),"Lion")</f>
        <v>Lion</v>
      </c>
    </row>
    <row r="2634" spans="1:3" ht="15.75" customHeight="1" x14ac:dyDescent="0.2">
      <c r="A2634" s="1" t="s">
        <v>1357</v>
      </c>
      <c r="B2634" s="1"/>
      <c r="C2634" s="3" t="str">
        <f ca="1">IFERROR(__xludf.DUMMYFUNCTION("regexreplace(A2634, ""(\s\(.*?\))"",)"),"Lion")</f>
        <v>Lion</v>
      </c>
    </row>
    <row r="2635" spans="1:3" ht="15.75" customHeight="1" x14ac:dyDescent="0.2">
      <c r="A2635" s="1" t="s">
        <v>1358</v>
      </c>
      <c r="B2635" s="1"/>
      <c r="C2635" s="3" t="str">
        <f ca="1">IFERROR(__xludf.DUMMYFUNCTION("regexreplace(A2635, ""(\s\(.*?\))"",)"),"Lion")</f>
        <v>Lion</v>
      </c>
    </row>
    <row r="2636" spans="1:3" ht="15.75" customHeight="1" x14ac:dyDescent="0.2">
      <c r="A2636" s="1" t="s">
        <v>1358</v>
      </c>
      <c r="B2636" s="1"/>
      <c r="C2636" s="3" t="str">
        <f ca="1">IFERROR(__xludf.DUMMYFUNCTION("regexreplace(A2636, ""(\s\(.*?\))"",)"),"Lion")</f>
        <v>Lion</v>
      </c>
    </row>
    <row r="2637" spans="1:3" ht="15.75" customHeight="1" x14ac:dyDescent="0.2">
      <c r="A2637" s="1" t="s">
        <v>1359</v>
      </c>
      <c r="B2637" s="1"/>
      <c r="C2637" s="3" t="str">
        <f ca="1">IFERROR(__xludf.DUMMYFUNCTION("regexreplace(A2637, ""(\s\(.*?\))"",)"),"Lionel Duffy")</f>
        <v>Lionel Duffy</v>
      </c>
    </row>
    <row r="2638" spans="1:3" ht="15.75" customHeight="1" x14ac:dyDescent="0.2">
      <c r="A2638" s="1" t="s">
        <v>1359</v>
      </c>
      <c r="B2638" s="1"/>
      <c r="C2638" s="3" t="str">
        <f ca="1">IFERROR(__xludf.DUMMYFUNCTION("regexreplace(A2638, ""(\s\(.*?\))"",)"),"Lionel Duffy")</f>
        <v>Lionel Duffy</v>
      </c>
    </row>
    <row r="2639" spans="1:3" ht="15.75" customHeight="1" x14ac:dyDescent="0.2">
      <c r="A2639" s="1" t="s">
        <v>1360</v>
      </c>
      <c r="B2639" s="1"/>
      <c r="C2639" s="3" t="str">
        <f ca="1">IFERROR(__xludf.DUMMYFUNCTION("regexreplace(A2639, ""(\s\(.*?\))"",)"),"Lisa and Louise")</f>
        <v>Lisa and Louise</v>
      </c>
    </row>
    <row r="2640" spans="1:3" ht="15.75" customHeight="1" x14ac:dyDescent="0.2">
      <c r="A2640" s="1" t="s">
        <v>1360</v>
      </c>
      <c r="B2640" s="1"/>
      <c r="C2640" s="3" t="str">
        <f ca="1">IFERROR(__xludf.DUMMYFUNCTION("regexreplace(A2640, ""(\s\(.*?\))"",)"),"Lisa and Louise")</f>
        <v>Lisa and Louise</v>
      </c>
    </row>
    <row r="2641" spans="1:3" ht="15.75" customHeight="1" x14ac:dyDescent="0.2">
      <c r="A2641" s="1" t="s">
        <v>1361</v>
      </c>
      <c r="B2641" s="1"/>
      <c r="C2641" s="3" t="str">
        <f ca="1">IFERROR(__xludf.DUMMYFUNCTION("regexreplace(A2641, ""(\s\(.*?\))"",)"),"Little Audrey")</f>
        <v>Little Audrey</v>
      </c>
    </row>
    <row r="2642" spans="1:3" ht="15.75" customHeight="1" x14ac:dyDescent="0.2">
      <c r="A2642" s="1" t="s">
        <v>1361</v>
      </c>
      <c r="B2642" s="1"/>
      <c r="C2642" s="3" t="str">
        <f ca="1">IFERROR(__xludf.DUMMYFUNCTION("regexreplace(A2642, ""(\s\(.*?\))"",)"),"Little Audrey")</f>
        <v>Little Audrey</v>
      </c>
    </row>
    <row r="2643" spans="1:3" ht="15.75" customHeight="1" x14ac:dyDescent="0.2">
      <c r="A2643" s="1" t="s">
        <v>1362</v>
      </c>
      <c r="B2643" s="1"/>
      <c r="C2643" s="3" t="str">
        <f ca="1">IFERROR(__xludf.DUMMYFUNCTION("regexreplace(A2643, ""(\s\(.*?\))"",)"),"Little Bear")</f>
        <v>Little Bear</v>
      </c>
    </row>
    <row r="2644" spans="1:3" ht="15.75" customHeight="1" x14ac:dyDescent="0.2">
      <c r="A2644" s="1" t="s">
        <v>1362</v>
      </c>
      <c r="B2644" s="1"/>
      <c r="C2644" s="3" t="str">
        <f ca="1">IFERROR(__xludf.DUMMYFUNCTION("regexreplace(A2644, ""(\s\(.*?\))"",)"),"Little Bear")</f>
        <v>Little Bear</v>
      </c>
    </row>
    <row r="2645" spans="1:3" ht="15.75" customHeight="1" x14ac:dyDescent="0.2">
      <c r="A2645" s="1" t="s">
        <v>1363</v>
      </c>
      <c r="B2645" s="1"/>
      <c r="C2645" s="3" t="str">
        <f ca="1">IFERROR(__xludf.DUMMYFUNCTION("regexreplace(A2645, ""(\s\(.*?\))"",)"),"Little Bird")</f>
        <v>Little Bird</v>
      </c>
    </row>
    <row r="2646" spans="1:3" ht="15.75" customHeight="1" x14ac:dyDescent="0.2">
      <c r="A2646" s="1" t="s">
        <v>1363</v>
      </c>
      <c r="B2646" s="1"/>
      <c r="C2646" s="3" t="str">
        <f ca="1">IFERROR(__xludf.DUMMYFUNCTION("regexreplace(A2646, ""(\s\(.*?\))"",)"),"Little Bird")</f>
        <v>Little Bird</v>
      </c>
    </row>
    <row r="2647" spans="1:3" ht="15.75" customHeight="1" x14ac:dyDescent="0.2">
      <c r="A2647" s="1" t="s">
        <v>1364</v>
      </c>
      <c r="B2647" s="1"/>
      <c r="C2647" s="3" t="str">
        <f ca="1">IFERROR(__xludf.DUMMYFUNCTION("regexreplace(A2647, ""(\s\(.*?\))"",)"),"Little Bo Peep")</f>
        <v>Little Bo Peep</v>
      </c>
    </row>
    <row r="2648" spans="1:3" ht="15.75" customHeight="1" x14ac:dyDescent="0.2">
      <c r="A2648" s="1" t="s">
        <v>1364</v>
      </c>
      <c r="B2648" s="1"/>
      <c r="C2648" s="3" t="str">
        <f ca="1">IFERROR(__xludf.DUMMYFUNCTION("regexreplace(A2648, ""(\s\(.*?\))"",)"),"Little Bo Peep")</f>
        <v>Little Bo Peep</v>
      </c>
    </row>
    <row r="2649" spans="1:3" ht="15.75" customHeight="1" x14ac:dyDescent="0.2">
      <c r="A2649" s="1" t="s">
        <v>1365</v>
      </c>
      <c r="B2649" s="1"/>
      <c r="C2649" s="3" t="str">
        <f ca="1">IFERROR(__xludf.DUMMYFUNCTION("regexreplace(A2649, ""(\s\(.*?\))"",)"),"Little Buck")</f>
        <v>Little Buck</v>
      </c>
    </row>
    <row r="2650" spans="1:3" ht="15.75" customHeight="1" x14ac:dyDescent="0.2">
      <c r="A2650" s="1" t="s">
        <v>1365</v>
      </c>
      <c r="B2650" s="1"/>
      <c r="C2650" s="3" t="str">
        <f ca="1">IFERROR(__xludf.DUMMYFUNCTION("regexreplace(A2650, ""(\s\(.*?\))"",)"),"Little Buck")</f>
        <v>Little Buck</v>
      </c>
    </row>
    <row r="2651" spans="1:3" ht="15.75" customHeight="1" x14ac:dyDescent="0.2">
      <c r="A2651" s="1" t="s">
        <v>1366</v>
      </c>
      <c r="B2651" s="1"/>
      <c r="C2651" s="3" t="str">
        <f ca="1">IFERROR(__xludf.DUMMYFUNCTION("regexreplace(A2651, ""(\s\(.*?\))"",)"),"Little Buck's Lady Friend")</f>
        <v>Little Buck's Lady Friend</v>
      </c>
    </row>
    <row r="2652" spans="1:3" ht="15.75" customHeight="1" x14ac:dyDescent="0.2">
      <c r="A2652" s="1" t="s">
        <v>1366</v>
      </c>
      <c r="B2652" s="1"/>
      <c r="C2652" s="3" t="str">
        <f ca="1">IFERROR(__xludf.DUMMYFUNCTION("regexreplace(A2652, ""(\s\(.*?\))"",)"),"Little Buck's Lady Friend")</f>
        <v>Little Buck's Lady Friend</v>
      </c>
    </row>
    <row r="2653" spans="1:3" ht="15.75" customHeight="1" x14ac:dyDescent="0.2">
      <c r="A2653" s="1" t="s">
        <v>1367</v>
      </c>
      <c r="B2653" s="1"/>
      <c r="C2653" s="3" t="str">
        <f ca="1">IFERROR(__xludf.DUMMYFUNCTION("regexreplace(A2653, ""(\s\(.*?\))"",)"),"Little Duck")</f>
        <v>Little Duck</v>
      </c>
    </row>
    <row r="2654" spans="1:3" ht="15.75" customHeight="1" x14ac:dyDescent="0.2">
      <c r="A2654" s="1" t="s">
        <v>1367</v>
      </c>
      <c r="B2654" s="1"/>
      <c r="C2654" s="3" t="str">
        <f ca="1">IFERROR(__xludf.DUMMYFUNCTION("regexreplace(A2654, ""(\s\(.*?\))"",)"),"Little Duck")</f>
        <v>Little Duck</v>
      </c>
    </row>
    <row r="2655" spans="1:3" ht="15.75" customHeight="1" x14ac:dyDescent="0.2">
      <c r="A2655" s="1" t="s">
        <v>1368</v>
      </c>
      <c r="B2655" s="1"/>
      <c r="C2655" s="3" t="str">
        <f ca="1">IFERROR(__xludf.DUMMYFUNCTION("regexreplace(A2655, ""(\s\(.*?\))"",)"),"Little Duck")</f>
        <v>Little Duck</v>
      </c>
    </row>
    <row r="2656" spans="1:3" ht="15.75" customHeight="1" x14ac:dyDescent="0.2">
      <c r="A2656" s="1" t="s">
        <v>1368</v>
      </c>
      <c r="B2656" s="1"/>
      <c r="C2656" s="3" t="str">
        <f ca="1">IFERROR(__xludf.DUMMYFUNCTION("regexreplace(A2656, ""(\s\(.*?\))"",)"),"Little Duck")</f>
        <v>Little Duck</v>
      </c>
    </row>
    <row r="2657" spans="1:3" ht="15.75" customHeight="1" x14ac:dyDescent="0.2">
      <c r="A2657" s="1" t="s">
        <v>1369</v>
      </c>
      <c r="B2657" s="1"/>
      <c r="C2657" s="3" t="str">
        <f ca="1">IFERROR(__xludf.DUMMYFUNCTION("regexreplace(A2657, ""(\s\(.*?\))"",)"),"Little Duck")</f>
        <v>Little Duck</v>
      </c>
    </row>
    <row r="2658" spans="1:3" ht="15.75" customHeight="1" x14ac:dyDescent="0.2">
      <c r="A2658" s="1" t="s">
        <v>1369</v>
      </c>
      <c r="B2658" s="1"/>
      <c r="C2658" s="3" t="str">
        <f ca="1">IFERROR(__xludf.DUMMYFUNCTION("regexreplace(A2658, ""(\s\(.*?\))"",)"),"Little Duck")</f>
        <v>Little Duck</v>
      </c>
    </row>
    <row r="2659" spans="1:3" ht="15.75" customHeight="1" x14ac:dyDescent="0.2">
      <c r="A2659" s="1" t="s">
        <v>1370</v>
      </c>
      <c r="B2659" s="1"/>
      <c r="C2659" s="3" t="str">
        <f ca="1">IFERROR(__xludf.DUMMYFUNCTION("regexreplace(A2659, ""(\s\(.*?\))"",)"),"Little Girl")</f>
        <v>Little Girl</v>
      </c>
    </row>
    <row r="2660" spans="1:3" ht="15.75" customHeight="1" x14ac:dyDescent="0.2">
      <c r="A2660" s="1" t="s">
        <v>1370</v>
      </c>
      <c r="B2660" s="1"/>
      <c r="C2660" s="3" t="str">
        <f ca="1">IFERROR(__xludf.DUMMYFUNCTION("regexreplace(A2660, ""(\s\(.*?\))"",)"),"Little Girl")</f>
        <v>Little Girl</v>
      </c>
    </row>
    <row r="2661" spans="1:3" ht="15.75" customHeight="1" x14ac:dyDescent="0.2">
      <c r="A2661" s="1" t="s">
        <v>1371</v>
      </c>
      <c r="B2661" s="1"/>
      <c r="C2661" s="3" t="str">
        <f ca="1">IFERROR(__xludf.DUMMYFUNCTION("regexreplace(A2661, ""(\s\(.*?\))"",)"),"Little Girl")</f>
        <v>Little Girl</v>
      </c>
    </row>
    <row r="2662" spans="1:3" ht="15.75" customHeight="1" x14ac:dyDescent="0.2">
      <c r="A2662" s="1" t="s">
        <v>1371</v>
      </c>
      <c r="B2662" s="1"/>
      <c r="C2662" s="3" t="str">
        <f ca="1">IFERROR(__xludf.DUMMYFUNCTION("regexreplace(A2662, ""(\s\(.*?\))"",)"),"Little Girl")</f>
        <v>Little Girl</v>
      </c>
    </row>
    <row r="2663" spans="1:3" ht="15.75" customHeight="1" x14ac:dyDescent="0.2">
      <c r="A2663" s="1" t="s">
        <v>1372</v>
      </c>
      <c r="B2663" s="1"/>
      <c r="C2663" s="3" t="str">
        <f ca="1">IFERROR(__xludf.DUMMYFUNCTION("regexreplace(A2663, ""(\s\(.*?\))"",)"),"Little Girl")</f>
        <v>Little Girl</v>
      </c>
    </row>
    <row r="2664" spans="1:3" ht="15.75" customHeight="1" x14ac:dyDescent="0.2">
      <c r="A2664" s="1" t="s">
        <v>1372</v>
      </c>
      <c r="B2664" s="1"/>
      <c r="C2664" s="3" t="str">
        <f ca="1">IFERROR(__xludf.DUMMYFUNCTION("regexreplace(A2664, ""(\s\(.*?\))"",)"),"Little Girl")</f>
        <v>Little Girl</v>
      </c>
    </row>
    <row r="2665" spans="1:3" ht="15.75" customHeight="1" x14ac:dyDescent="0.2">
      <c r="A2665" s="1" t="s">
        <v>1373</v>
      </c>
      <c r="B2665" s="1"/>
      <c r="C2665" s="3" t="str">
        <f ca="1">IFERROR(__xludf.DUMMYFUNCTION("regexreplace(A2665, ""(\s\(.*?\))"",)"),"Little Girl")</f>
        <v>Little Girl</v>
      </c>
    </row>
    <row r="2666" spans="1:3" ht="15.75" customHeight="1" x14ac:dyDescent="0.2">
      <c r="A2666" s="1" t="s">
        <v>1373</v>
      </c>
      <c r="B2666" s="1"/>
      <c r="C2666" s="3" t="str">
        <f ca="1">IFERROR(__xludf.DUMMYFUNCTION("regexreplace(A2666, ""(\s\(.*?\))"",)"),"Little Girl")</f>
        <v>Little Girl</v>
      </c>
    </row>
    <row r="2667" spans="1:3" ht="15.75" customHeight="1" x14ac:dyDescent="0.2">
      <c r="A2667" s="1" t="s">
        <v>1374</v>
      </c>
      <c r="B2667" s="1"/>
      <c r="C2667" s="3" t="str">
        <f ca="1">IFERROR(__xludf.DUMMYFUNCTION("regexreplace(A2667, ""(\s\(.*?\))"",)"),"Little Jack Horner")</f>
        <v>Little Jack Horner</v>
      </c>
    </row>
    <row r="2668" spans="1:3" ht="15.75" customHeight="1" x14ac:dyDescent="0.2">
      <c r="A2668" s="1" t="s">
        <v>1374</v>
      </c>
      <c r="B2668" s="1"/>
      <c r="C2668" s="3" t="str">
        <f ca="1">IFERROR(__xludf.DUMMYFUNCTION("regexreplace(A2668, ""(\s\(.*?\))"",)"),"Little Jack Horner")</f>
        <v>Little Jack Horner</v>
      </c>
    </row>
    <row r="2669" spans="1:3" ht="15.75" customHeight="1" x14ac:dyDescent="0.2">
      <c r="A2669" s="1" t="s">
        <v>1375</v>
      </c>
      <c r="B2669" s="1"/>
      <c r="C2669" s="3" t="str">
        <f ca="1">IFERROR(__xludf.DUMMYFUNCTION("regexreplace(A2669, ""(\s\(.*?\))"",)"),"Little Mermaid")</f>
        <v>Little Mermaid</v>
      </c>
    </row>
    <row r="2670" spans="1:3" ht="15.75" customHeight="1" x14ac:dyDescent="0.2">
      <c r="A2670" s="1" t="s">
        <v>1375</v>
      </c>
      <c r="B2670" s="1"/>
      <c r="C2670" s="3" t="str">
        <f ca="1">IFERROR(__xludf.DUMMYFUNCTION("regexreplace(A2670, ""(\s\(.*?\))"",)"),"Little Mermaid")</f>
        <v>Little Mermaid</v>
      </c>
    </row>
    <row r="2671" spans="1:3" ht="15.75" customHeight="1" x14ac:dyDescent="0.2">
      <c r="A2671" s="1" t="s">
        <v>1376</v>
      </c>
      <c r="B2671" s="1"/>
      <c r="C2671" s="3" t="str">
        <f ca="1">IFERROR(__xludf.DUMMYFUNCTION("regexreplace(A2671, ""(\s\(.*?\))"",)"),"Little My")</f>
        <v>Little My</v>
      </c>
    </row>
    <row r="2672" spans="1:3" ht="15.75" customHeight="1" x14ac:dyDescent="0.2">
      <c r="A2672" s="1" t="s">
        <v>1376</v>
      </c>
      <c r="B2672" s="1"/>
      <c r="C2672" s="3" t="str">
        <f ca="1">IFERROR(__xludf.DUMMYFUNCTION("regexreplace(A2672, ""(\s\(.*?\))"",)"),"Little My")</f>
        <v>Little My</v>
      </c>
    </row>
    <row r="2673" spans="1:3" ht="15.75" customHeight="1" x14ac:dyDescent="0.2">
      <c r="A2673" s="1" t="s">
        <v>1377</v>
      </c>
      <c r="B2673" s="1"/>
      <c r="C2673" s="3" t="str">
        <f ca="1">IFERROR(__xludf.DUMMYFUNCTION("regexreplace(A2673, ""(\s\(.*?\))"",)"),"Little Red")</f>
        <v>Little Red</v>
      </c>
    </row>
    <row r="2674" spans="1:3" ht="15.75" customHeight="1" x14ac:dyDescent="0.2">
      <c r="A2674" s="1" t="s">
        <v>1377</v>
      </c>
      <c r="B2674" s="1"/>
      <c r="C2674" s="3" t="str">
        <f ca="1">IFERROR(__xludf.DUMMYFUNCTION("regexreplace(A2674, ""(\s\(.*?\))"",)"),"Little Red")</f>
        <v>Little Red</v>
      </c>
    </row>
    <row r="2675" spans="1:3" ht="15.75" customHeight="1" x14ac:dyDescent="0.2">
      <c r="A2675" s="1" t="s">
        <v>1378</v>
      </c>
      <c r="B2675" s="1"/>
      <c r="C2675" s="3" t="str">
        <f ca="1">IFERROR(__xludf.DUMMYFUNCTION("regexreplace(A2675, ""(\s\(.*?\))"",)"),"Little Red Hen")</f>
        <v>Little Red Hen</v>
      </c>
    </row>
    <row r="2676" spans="1:3" ht="15.75" customHeight="1" x14ac:dyDescent="0.2">
      <c r="A2676" s="1" t="s">
        <v>1378</v>
      </c>
      <c r="B2676" s="1"/>
      <c r="C2676" s="3" t="str">
        <f ca="1">IFERROR(__xludf.DUMMYFUNCTION("regexreplace(A2676, ""(\s\(.*?\))"",)"),"Little Red Hen")</f>
        <v>Little Red Hen</v>
      </c>
    </row>
    <row r="2677" spans="1:3" ht="15.75" customHeight="1" x14ac:dyDescent="0.2">
      <c r="A2677" s="1" t="s">
        <v>1379</v>
      </c>
      <c r="B2677" s="1"/>
      <c r="C2677" s="3" t="str">
        <f ca="1">IFERROR(__xludf.DUMMYFUNCTION("regexreplace(A2677, ""(\s\(.*?\))"",)"),"Little Red Hen")</f>
        <v>Little Red Hen</v>
      </c>
    </row>
    <row r="2678" spans="1:3" ht="15.75" customHeight="1" x14ac:dyDescent="0.2">
      <c r="A2678" s="1" t="s">
        <v>1379</v>
      </c>
      <c r="B2678" s="1"/>
      <c r="C2678" s="3" t="str">
        <f ca="1">IFERROR(__xludf.DUMMYFUNCTION("regexreplace(A2678, ""(\s\(.*?\))"",)"),"Little Red Hen")</f>
        <v>Little Red Hen</v>
      </c>
    </row>
    <row r="2679" spans="1:3" ht="15.75" customHeight="1" x14ac:dyDescent="0.2">
      <c r="A2679" s="1" t="s">
        <v>1380</v>
      </c>
      <c r="B2679" s="1"/>
      <c r="C2679" s="3" t="str">
        <f ca="1">IFERROR(__xludf.DUMMYFUNCTION("regexreplace(A2679, ""(\s\(.*?\))"",)"),"Little Red Riding Hood")</f>
        <v>Little Red Riding Hood</v>
      </c>
    </row>
    <row r="2680" spans="1:3" ht="15.75" customHeight="1" x14ac:dyDescent="0.2">
      <c r="A2680" s="1" t="s">
        <v>1380</v>
      </c>
      <c r="B2680" s="1"/>
      <c r="C2680" s="3" t="str">
        <f ca="1">IFERROR(__xludf.DUMMYFUNCTION("regexreplace(A2680, ""(\s\(.*?\))"",)"),"Little Red Riding Hood")</f>
        <v>Little Red Riding Hood</v>
      </c>
    </row>
    <row r="2681" spans="1:3" ht="15.75" customHeight="1" x14ac:dyDescent="0.2">
      <c r="A2681" s="1" t="s">
        <v>1381</v>
      </c>
      <c r="B2681" s="1"/>
      <c r="C2681" s="3" t="str">
        <f ca="1">IFERROR(__xludf.DUMMYFUNCTION("regexreplace(A2681, ""(\s\(.*?\))"",)"),"Little Red Riding Hood")</f>
        <v>Little Red Riding Hood</v>
      </c>
    </row>
    <row r="2682" spans="1:3" ht="15.75" customHeight="1" x14ac:dyDescent="0.2">
      <c r="A2682" s="1" t="s">
        <v>1381</v>
      </c>
      <c r="B2682" s="1"/>
      <c r="C2682" s="3" t="str">
        <f ca="1">IFERROR(__xludf.DUMMYFUNCTION("regexreplace(A2682, ""(\s\(.*?\))"",)"),"Little Red Riding Hood")</f>
        <v>Little Red Riding Hood</v>
      </c>
    </row>
    <row r="2683" spans="1:3" ht="15.75" customHeight="1" x14ac:dyDescent="0.2">
      <c r="A2683" s="1" t="s">
        <v>1382</v>
      </c>
      <c r="B2683" s="1"/>
      <c r="C2683" s="3" t="str">
        <f ca="1">IFERROR(__xludf.DUMMYFUNCTION("regexreplace(A2683, ""(\s\(.*?\))"",)"),"Little Red Riding Hood")</f>
        <v>Little Red Riding Hood</v>
      </c>
    </row>
    <row r="2684" spans="1:3" ht="15.75" customHeight="1" x14ac:dyDescent="0.2">
      <c r="A2684" s="1" t="s">
        <v>1382</v>
      </c>
      <c r="B2684" s="1"/>
      <c r="C2684" s="3" t="str">
        <f ca="1">IFERROR(__xludf.DUMMYFUNCTION("regexreplace(A2684, ""(\s\(.*?\))"",)"),"Little Red Riding Hood")</f>
        <v>Little Red Riding Hood</v>
      </c>
    </row>
    <row r="2685" spans="1:3" ht="15.75" customHeight="1" x14ac:dyDescent="0.2">
      <c r="A2685" s="1" t="s">
        <v>1383</v>
      </c>
      <c r="B2685" s="1"/>
      <c r="C2685" s="3" t="str">
        <f ca="1">IFERROR(__xludf.DUMMYFUNCTION("regexreplace(A2685, ""(\s\(.*?\))"",)"),"Little Snowman")</f>
        <v>Little Snowman</v>
      </c>
    </row>
    <row r="2686" spans="1:3" ht="15.75" customHeight="1" x14ac:dyDescent="0.2">
      <c r="A2686" s="1" t="s">
        <v>1383</v>
      </c>
      <c r="B2686" s="1"/>
      <c r="C2686" s="3" t="str">
        <f ca="1">IFERROR(__xludf.DUMMYFUNCTION("regexreplace(A2686, ""(\s\(.*?\))"",)"),"Little Snowman")</f>
        <v>Little Snowman</v>
      </c>
    </row>
    <row r="2687" spans="1:3" ht="15.75" customHeight="1" x14ac:dyDescent="0.2">
      <c r="A2687" s="1" t="s">
        <v>1384</v>
      </c>
      <c r="B2687" s="1"/>
      <c r="C2687" s="3" t="str">
        <f ca="1">IFERROR(__xludf.DUMMYFUNCTION("regexreplace(A2687, ""(\s\(.*?\))"",)"),"Liz")</f>
        <v>Liz</v>
      </c>
    </row>
    <row r="2688" spans="1:3" ht="15.75" customHeight="1" x14ac:dyDescent="0.2">
      <c r="A2688" s="1" t="s">
        <v>1384</v>
      </c>
      <c r="B2688" s="1"/>
      <c r="C2688" s="3" t="str">
        <f ca="1">IFERROR(__xludf.DUMMYFUNCTION("regexreplace(A2688, ""(\s\(.*?\))"",)"),"Liz")</f>
        <v>Liz</v>
      </c>
    </row>
    <row r="2689" spans="1:3" ht="15.75" customHeight="1" x14ac:dyDescent="0.2">
      <c r="A2689" s="1" t="s">
        <v>1385</v>
      </c>
      <c r="B2689" s="1"/>
      <c r="C2689" s="3" t="str">
        <f ca="1">IFERROR(__xludf.DUMMYFUNCTION("regexreplace(A2689, ""(\s\(.*?\))"",)"),"Liz Wilson")</f>
        <v>Liz Wilson</v>
      </c>
    </row>
    <row r="2690" spans="1:3" ht="15.75" customHeight="1" x14ac:dyDescent="0.2">
      <c r="A2690" s="1" t="s">
        <v>1385</v>
      </c>
      <c r="B2690" s="1"/>
      <c r="C2690" s="3" t="str">
        <f ca="1">IFERROR(__xludf.DUMMYFUNCTION("regexreplace(A2690, ""(\s\(.*?\))"",)"),"Liz Wilson")</f>
        <v>Liz Wilson</v>
      </c>
    </row>
    <row r="2691" spans="1:3" ht="15.75" customHeight="1" x14ac:dyDescent="0.2">
      <c r="A2691" s="1" t="s">
        <v>1386</v>
      </c>
      <c r="B2691" s="1"/>
      <c r="C2691" s="3" t="str">
        <f ca="1">IFERROR(__xludf.DUMMYFUNCTION("regexreplace(A2691, ""(\s\(.*?\))"",)"),"Lizzie")</f>
        <v>Lizzie</v>
      </c>
    </row>
    <row r="2692" spans="1:3" ht="15.75" customHeight="1" x14ac:dyDescent="0.2">
      <c r="A2692" s="1" t="s">
        <v>1386</v>
      </c>
      <c r="B2692" s="1"/>
      <c r="C2692" s="3" t="str">
        <f ca="1">IFERROR(__xludf.DUMMYFUNCTION("regexreplace(A2692, ""(\s\(.*?\))"",)"),"Lizzie")</f>
        <v>Lizzie</v>
      </c>
    </row>
    <row r="2693" spans="1:3" ht="15.75" customHeight="1" x14ac:dyDescent="0.2">
      <c r="A2693" s="1" t="s">
        <v>1387</v>
      </c>
      <c r="B2693" s="1"/>
      <c r="C2693" s="3" t="str">
        <f ca="1">IFERROR(__xludf.DUMMYFUNCTION("regexreplace(A2693, ""(\s\(.*?\))"",)"),"Lizzy Johnson")</f>
        <v>Lizzy Johnson</v>
      </c>
    </row>
    <row r="2694" spans="1:3" ht="15.75" customHeight="1" x14ac:dyDescent="0.2">
      <c r="A2694" s="1" t="s">
        <v>1387</v>
      </c>
      <c r="B2694" s="1"/>
      <c r="C2694" s="3" t="str">
        <f ca="1">IFERROR(__xludf.DUMMYFUNCTION("regexreplace(A2694, ""(\s\(.*?\))"",)"),"Lizzy Johnson")</f>
        <v>Lizzy Johnson</v>
      </c>
    </row>
    <row r="2695" spans="1:3" ht="15.75" customHeight="1" x14ac:dyDescent="0.2">
      <c r="A2695" s="1" t="s">
        <v>1388</v>
      </c>
      <c r="B2695" s="1"/>
      <c r="C2695" s="3" t="str">
        <f ca="1">IFERROR(__xludf.DUMMYFUNCTION("regexreplace(A2695, ""(\s\(.*?\))"",)"),"Loada")</f>
        <v>Loada</v>
      </c>
    </row>
    <row r="2696" spans="1:3" ht="15.75" customHeight="1" x14ac:dyDescent="0.2">
      <c r="A2696" s="1" t="s">
        <v>1388</v>
      </c>
      <c r="B2696" s="1"/>
      <c r="C2696" s="3" t="str">
        <f ca="1">IFERROR(__xludf.DUMMYFUNCTION("regexreplace(A2696, ""(\s\(.*?\))"",)"),"Loada")</f>
        <v>Loada</v>
      </c>
    </row>
    <row r="2697" spans="1:3" ht="15.75" customHeight="1" x14ac:dyDescent="0.2">
      <c r="A2697" s="1" t="s">
        <v>1389</v>
      </c>
      <c r="B2697" s="1"/>
      <c r="C2697" s="3" t="str">
        <f ca="1">IFERROR(__xludf.DUMMYFUNCTION("regexreplace(A2697, ""(\s\(.*?\))"",)"),"Lodestar")</f>
        <v>Lodestar</v>
      </c>
    </row>
    <row r="2698" spans="1:3" ht="15.75" customHeight="1" x14ac:dyDescent="0.2">
      <c r="A2698" s="1" t="s">
        <v>1389</v>
      </c>
      <c r="B2698" s="1"/>
      <c r="C2698" s="3" t="str">
        <f ca="1">IFERROR(__xludf.DUMMYFUNCTION("regexreplace(A2698, ""(\s\(.*?\))"",)"),"Lodestar")</f>
        <v>Lodestar</v>
      </c>
    </row>
    <row r="2699" spans="1:3" ht="15.75" customHeight="1" x14ac:dyDescent="0.2">
      <c r="A2699" s="1" t="s">
        <v>1390</v>
      </c>
      <c r="B2699" s="1"/>
      <c r="C2699" s="3" t="str">
        <f ca="1">IFERROR(__xludf.DUMMYFUNCTION("regexreplace(A2699, ""(\s\(.*?\))"",)"),"Lok Durd")</f>
        <v>Lok Durd</v>
      </c>
    </row>
    <row r="2700" spans="1:3" ht="15.75" customHeight="1" x14ac:dyDescent="0.2">
      <c r="A2700" s="1" t="s">
        <v>1390</v>
      </c>
      <c r="B2700" s="1"/>
      <c r="C2700" s="3" t="str">
        <f ca="1">IFERROR(__xludf.DUMMYFUNCTION("regexreplace(A2700, ""(\s\(.*?\))"",)"),"Lok Durd")</f>
        <v>Lok Durd</v>
      </c>
    </row>
    <row r="2701" spans="1:3" ht="15.75" customHeight="1" x14ac:dyDescent="0.2">
      <c r="A2701" s="1" t="s">
        <v>1391</v>
      </c>
      <c r="B2701" s="1"/>
      <c r="C2701" s="3" t="str">
        <f ca="1">IFERROR(__xludf.DUMMYFUNCTION("regexreplace(A2701, ""(\s\(.*?\))"",)"),"Lola Bunny")</f>
        <v>Lola Bunny</v>
      </c>
    </row>
    <row r="2702" spans="1:3" ht="15.75" customHeight="1" x14ac:dyDescent="0.2">
      <c r="A2702" s="1" t="s">
        <v>1391</v>
      </c>
      <c r="B2702" s="1"/>
      <c r="C2702" s="3" t="str">
        <f ca="1">IFERROR(__xludf.DUMMYFUNCTION("regexreplace(A2702, ""(\s\(.*?\))"",)"),"Lola Bunny")</f>
        <v>Lola Bunny</v>
      </c>
    </row>
    <row r="2703" spans="1:3" ht="15.75" customHeight="1" x14ac:dyDescent="0.2">
      <c r="A2703" s="1" t="s">
        <v>1392</v>
      </c>
      <c r="B2703" s="1"/>
      <c r="C2703" s="3" t="str">
        <f ca="1">IFERROR(__xludf.DUMMYFUNCTION("regexreplace(A2703, ""(\s\(.*?\))"",)"),"Lola Loud")</f>
        <v>Lola Loud</v>
      </c>
    </row>
    <row r="2704" spans="1:3" ht="15.75" customHeight="1" x14ac:dyDescent="0.2">
      <c r="A2704" s="1" t="s">
        <v>1392</v>
      </c>
      <c r="B2704" s="1"/>
      <c r="C2704" s="3" t="str">
        <f ca="1">IFERROR(__xludf.DUMMYFUNCTION("regexreplace(A2704, ""(\s\(.*?\))"",)"),"Lola Loud")</f>
        <v>Lola Loud</v>
      </c>
    </row>
    <row r="2705" spans="1:3" ht="15.75" customHeight="1" x14ac:dyDescent="0.2">
      <c r="A2705" s="1" t="s">
        <v>1393</v>
      </c>
      <c r="B2705" s="1"/>
      <c r="C2705" s="3" t="str">
        <f ca="1">IFERROR(__xludf.DUMMYFUNCTION("regexreplace(A2705, ""(\s\(.*?\))"",)"),"Lola Mbola")</f>
        <v>Lola Mbola</v>
      </c>
    </row>
    <row r="2706" spans="1:3" ht="15.75" customHeight="1" x14ac:dyDescent="0.2">
      <c r="A2706" s="1" t="s">
        <v>1394</v>
      </c>
      <c r="B2706" s="1"/>
      <c r="C2706" s="3" t="str">
        <f ca="1">IFERROR(__xludf.DUMMYFUNCTION("regexreplace(A2706, ""(\s\(.*?\))"",)"),"Lolo Purs")</f>
        <v>Lolo Purs</v>
      </c>
    </row>
    <row r="2707" spans="1:3" ht="15.75" customHeight="1" x14ac:dyDescent="0.2">
      <c r="A2707" s="1" t="s">
        <v>1394</v>
      </c>
      <c r="B2707" s="1"/>
      <c r="C2707" s="3" t="str">
        <f ca="1">IFERROR(__xludf.DUMMYFUNCTION("regexreplace(A2707, ""(\s\(.*?\))"",)"),"Lolo Purs")</f>
        <v>Lolo Purs</v>
      </c>
    </row>
    <row r="2708" spans="1:3" ht="15.75" customHeight="1" x14ac:dyDescent="0.2">
      <c r="A2708" s="1" t="s">
        <v>1395</v>
      </c>
      <c r="B2708" s="1"/>
      <c r="C2708" s="3" t="str">
        <f ca="1">IFERROR(__xludf.DUMMYFUNCTION("regexreplace(A2708, ""(\s\(.*?\))"",)"),"Longboard Taquitos")</f>
        <v>Longboard Taquitos</v>
      </c>
    </row>
    <row r="2709" spans="1:3" ht="15.75" customHeight="1" x14ac:dyDescent="0.2">
      <c r="A2709" s="1" t="s">
        <v>1395</v>
      </c>
      <c r="B2709" s="1"/>
      <c r="C2709" s="3" t="str">
        <f ca="1">IFERROR(__xludf.DUMMYFUNCTION("regexreplace(A2709, ""(\s\(.*?\))"",)"),"Longboard Taquitos")</f>
        <v>Longboard Taquitos</v>
      </c>
    </row>
    <row r="2710" spans="1:3" ht="15.75" customHeight="1" x14ac:dyDescent="0.2">
      <c r="A2710" s="1" t="s">
        <v>1396</v>
      </c>
      <c r="B2710" s="1"/>
      <c r="C2710" s="3" t="str">
        <f ca="1">IFERROR(__xludf.DUMMYFUNCTION("regexreplace(A2710, ""(\s\(.*?\))"",)"),"Longg")</f>
        <v>Longg</v>
      </c>
    </row>
    <row r="2711" spans="1:3" ht="15.75" customHeight="1" x14ac:dyDescent="0.2">
      <c r="A2711" s="1" t="s">
        <v>1396</v>
      </c>
      <c r="B2711" s="1"/>
      <c r="C2711" s="3" t="str">
        <f ca="1">IFERROR(__xludf.DUMMYFUNCTION("regexreplace(A2711, ""(\s\(.*?\))"",)"),"Longg")</f>
        <v>Longg</v>
      </c>
    </row>
    <row r="2712" spans="1:3" ht="15.75" customHeight="1" x14ac:dyDescent="0.2">
      <c r="A2712" s="1" t="s">
        <v>1397</v>
      </c>
      <c r="B2712" s="1"/>
      <c r="C2712" s="3" t="str">
        <f ca="1">IFERROR(__xludf.DUMMYFUNCTION("regexreplace(A2712, ""(\s\(.*?\))"",)"),"Loon")</f>
        <v>Loon</v>
      </c>
    </row>
    <row r="2713" spans="1:3" ht="15.75" customHeight="1" x14ac:dyDescent="0.2">
      <c r="A2713" s="1" t="s">
        <v>1397</v>
      </c>
      <c r="B2713" s="1"/>
      <c r="C2713" s="3" t="str">
        <f ca="1">IFERROR(__xludf.DUMMYFUNCTION("regexreplace(A2713, ""(\s\(.*?\))"",)"),"Loon")</f>
        <v>Loon</v>
      </c>
    </row>
    <row r="2714" spans="1:3" ht="15.75" customHeight="1" x14ac:dyDescent="0.2">
      <c r="A2714" s="1" t="s">
        <v>1398</v>
      </c>
      <c r="B2714" s="1"/>
      <c r="C2714" s="3" t="str">
        <f ca="1">IFERROR(__xludf.DUMMYFUNCTION("regexreplace(A2714, ""(\s\(.*?\))"",)"),"Loopdidoo")</f>
        <v>Loopdidoo</v>
      </c>
    </row>
    <row r="2715" spans="1:3" ht="15.75" customHeight="1" x14ac:dyDescent="0.2">
      <c r="A2715" s="1" t="s">
        <v>1398</v>
      </c>
      <c r="B2715" s="1"/>
      <c r="C2715" s="3" t="str">
        <f ca="1">IFERROR(__xludf.DUMMYFUNCTION("regexreplace(A2715, ""(\s\(.*?\))"",)"),"Loopdidoo")</f>
        <v>Loopdidoo</v>
      </c>
    </row>
    <row r="2716" spans="1:3" ht="15.75" customHeight="1" x14ac:dyDescent="0.2">
      <c r="A2716" s="1" t="s">
        <v>1399</v>
      </c>
      <c r="B2716" s="1"/>
      <c r="C2716" s="3" t="str">
        <f ca="1">IFERROR(__xludf.DUMMYFUNCTION("regexreplace(A2716, ""(\s\(.*?\))"",)"),"Loopy De Loop")</f>
        <v>Loopy De Loop</v>
      </c>
    </row>
    <row r="2717" spans="1:3" ht="15.75" customHeight="1" x14ac:dyDescent="0.2">
      <c r="A2717" s="1" t="s">
        <v>1399</v>
      </c>
      <c r="B2717" s="1"/>
      <c r="C2717" s="3" t="str">
        <f ca="1">IFERROR(__xludf.DUMMYFUNCTION("regexreplace(A2717, ""(\s\(.*?\))"",)"),"Loopy De Loop")</f>
        <v>Loopy De Loop</v>
      </c>
    </row>
    <row r="2718" spans="1:3" ht="15.75" customHeight="1" x14ac:dyDescent="0.2">
      <c r="A2718" s="1" t="s">
        <v>1400</v>
      </c>
      <c r="B2718" s="1"/>
      <c r="C2718" s="3" t="str">
        <f ca="1">IFERROR(__xludf.DUMMYFUNCTION("regexreplace(A2718, ""(\s\(.*?\))"",)"),"Lord Billy Willy")</f>
        <v>Lord Billy Willy</v>
      </c>
    </row>
    <row r="2719" spans="1:3" ht="15.75" customHeight="1" x14ac:dyDescent="0.2">
      <c r="A2719" s="1" t="s">
        <v>1400</v>
      </c>
      <c r="B2719" s="1"/>
      <c r="C2719" s="3" t="str">
        <f ca="1">IFERROR(__xludf.DUMMYFUNCTION("regexreplace(A2719, ""(\s\(.*?\))"",)"),"Lord Billy Willy")</f>
        <v>Lord Billy Willy</v>
      </c>
    </row>
    <row r="2720" spans="1:3" ht="15.75" customHeight="1" x14ac:dyDescent="0.2">
      <c r="A2720" s="1" t="s">
        <v>1401</v>
      </c>
      <c r="B2720" s="1"/>
      <c r="C2720" s="3" t="str">
        <f ca="1">IFERROR(__xludf.DUMMYFUNCTION("regexreplace(A2720, ""(\s\(.*?\))"",)"),"Lord Dominator")</f>
        <v>Lord Dominator</v>
      </c>
    </row>
    <row r="2721" spans="1:3" ht="15.75" customHeight="1" x14ac:dyDescent="0.2">
      <c r="A2721" s="1" t="s">
        <v>1401</v>
      </c>
      <c r="B2721" s="1"/>
      <c r="C2721" s="3" t="str">
        <f ca="1">IFERROR(__xludf.DUMMYFUNCTION("regexreplace(A2721, ""(\s\(.*?\))"",)"),"Lord Dominator")</f>
        <v>Lord Dominator</v>
      </c>
    </row>
    <row r="2722" spans="1:3" ht="15.75" customHeight="1" x14ac:dyDescent="0.2">
      <c r="A2722" s="1" t="s">
        <v>1402</v>
      </c>
      <c r="B2722" s="1"/>
      <c r="C2722" s="3" t="str">
        <f ca="1">IFERROR(__xludf.DUMMYFUNCTION("regexreplace(A2722, ""(\s\(.*?\))"",)"),"Lord Hater")</f>
        <v>Lord Hater</v>
      </c>
    </row>
    <row r="2723" spans="1:3" ht="15.75" customHeight="1" x14ac:dyDescent="0.2">
      <c r="A2723" s="1" t="s">
        <v>1402</v>
      </c>
      <c r="B2723" s="1"/>
      <c r="C2723" s="3" t="str">
        <f ca="1">IFERROR(__xludf.DUMMYFUNCTION("regexreplace(A2723, ""(\s\(.*?\))"",)"),"Lord Hater")</f>
        <v>Lord Hater</v>
      </c>
    </row>
    <row r="2724" spans="1:3" ht="15.75" customHeight="1" x14ac:dyDescent="0.2">
      <c r="A2724" s="1" t="s">
        <v>1403</v>
      </c>
      <c r="B2724" s="1"/>
      <c r="C2724" s="3" t="str">
        <f ca="1">IFERROR(__xludf.DUMMYFUNCTION("regexreplace(A2724, ""(\s\(.*?\))"",)"),"Lou")</f>
        <v>Lou</v>
      </c>
    </row>
    <row r="2725" spans="1:3" ht="15.75" customHeight="1" x14ac:dyDescent="0.2">
      <c r="A2725" s="1" t="s">
        <v>1403</v>
      </c>
      <c r="B2725" s="1"/>
      <c r="C2725" s="3" t="str">
        <f ca="1">IFERROR(__xludf.DUMMYFUNCTION("regexreplace(A2725, ""(\s\(.*?\))"",)"),"Lou")</f>
        <v>Lou</v>
      </c>
    </row>
    <row r="2726" spans="1:3" ht="15.75" customHeight="1" x14ac:dyDescent="0.2">
      <c r="A2726" s="1" t="s">
        <v>1404</v>
      </c>
      <c r="B2726" s="1"/>
      <c r="C2726" s="3" t="str">
        <f ca="1">IFERROR(__xludf.DUMMYFUNCTION("regexreplace(A2726, ""(\s\(.*?\))"",)"),"Louie")</f>
        <v>Louie</v>
      </c>
    </row>
    <row r="2727" spans="1:3" ht="15.75" customHeight="1" x14ac:dyDescent="0.2">
      <c r="A2727" s="1" t="s">
        <v>1404</v>
      </c>
      <c r="B2727" s="1"/>
      <c r="C2727" s="3" t="str">
        <f ca="1">IFERROR(__xludf.DUMMYFUNCTION("regexreplace(A2727, ""(\s\(.*?\))"",)"),"Louie")</f>
        <v>Louie</v>
      </c>
    </row>
    <row r="2728" spans="1:3" ht="15.75" customHeight="1" x14ac:dyDescent="0.2">
      <c r="A2728" s="1" t="s">
        <v>1405</v>
      </c>
      <c r="B2728" s="1"/>
      <c r="C2728" s="3" t="str">
        <f ca="1">IFERROR(__xludf.DUMMYFUNCTION("regexreplace(A2728, ""(\s\(.*?\))"",)"),"Louise")</f>
        <v>Louise</v>
      </c>
    </row>
    <row r="2729" spans="1:3" ht="15.75" customHeight="1" x14ac:dyDescent="0.2">
      <c r="A2729" s="1" t="s">
        <v>1405</v>
      </c>
      <c r="B2729" s="1"/>
      <c r="C2729" s="3" t="str">
        <f ca="1">IFERROR(__xludf.DUMMYFUNCTION("regexreplace(A2729, ""(\s\(.*?\))"",)"),"Louise")</f>
        <v>Louise</v>
      </c>
    </row>
    <row r="2730" spans="1:3" ht="15.75" customHeight="1" x14ac:dyDescent="0.2">
      <c r="A2730" s="1" t="s">
        <v>1406</v>
      </c>
      <c r="B2730" s="1"/>
      <c r="C2730" s="3" t="str">
        <f ca="1">IFERROR(__xludf.DUMMYFUNCTION("regexreplace(A2730, ""(\s\(.*?\))"",)"),"LS-757")</f>
        <v>LS-757</v>
      </c>
    </row>
    <row r="2731" spans="1:3" ht="15.75" customHeight="1" x14ac:dyDescent="0.2">
      <c r="A2731" s="1" t="s">
        <v>1406</v>
      </c>
      <c r="B2731" s="1"/>
      <c r="C2731" s="3" t="str">
        <f ca="1">IFERROR(__xludf.DUMMYFUNCTION("regexreplace(A2731, ""(\s\(.*?\))"",)"),"LS-757")</f>
        <v>LS-757</v>
      </c>
    </row>
    <row r="2732" spans="1:3" ht="15.75" customHeight="1" x14ac:dyDescent="0.2">
      <c r="A2732" s="1" t="s">
        <v>1407</v>
      </c>
      <c r="B2732" s="1"/>
      <c r="C2732" s="3" t="str">
        <f ca="1">IFERROR(__xludf.DUMMYFUNCTION("regexreplace(A2732, ""(\s\(.*?\))"",)"),"LT-319")</f>
        <v>LT-319</v>
      </c>
    </row>
    <row r="2733" spans="1:3" ht="15.75" customHeight="1" x14ac:dyDescent="0.2">
      <c r="A2733" s="1" t="s">
        <v>1407</v>
      </c>
      <c r="B2733" s="1"/>
      <c r="C2733" s="3" t="str">
        <f ca="1">IFERROR(__xludf.DUMMYFUNCTION("regexreplace(A2733, ""(\s\(.*?\))"",)"),"LT-319")</f>
        <v>LT-319</v>
      </c>
    </row>
    <row r="2734" spans="1:3" ht="15.75" customHeight="1" x14ac:dyDescent="0.2">
      <c r="A2734" s="1" t="s">
        <v>1408</v>
      </c>
      <c r="B2734" s="1"/>
      <c r="C2734" s="3" t="str">
        <f ca="1">IFERROR(__xludf.DUMMYFUNCTION("regexreplace(A2734, ""(\s\(.*?\))"",)"),"Luan Loud")</f>
        <v>Luan Loud</v>
      </c>
    </row>
    <row r="2735" spans="1:3" ht="15.75" customHeight="1" x14ac:dyDescent="0.2">
      <c r="A2735" s="1" t="s">
        <v>1408</v>
      </c>
      <c r="B2735" s="1"/>
      <c r="C2735" s="3" t="str">
        <f ca="1">IFERROR(__xludf.DUMMYFUNCTION("regexreplace(A2735, ""(\s\(.*?\))"",)"),"Luan Loud")</f>
        <v>Luan Loud</v>
      </c>
    </row>
    <row r="2736" spans="1:3" ht="15.75" customHeight="1" x14ac:dyDescent="0.2">
      <c r="A2736" s="1" t="s">
        <v>1409</v>
      </c>
      <c r="B2736" s="1"/>
      <c r="C2736" s="3" t="str">
        <f ca="1">IFERROR(__xludf.DUMMYFUNCTION("regexreplace(A2736, ""(\s\(.*?\))"",)"),"Lucien Cramp")</f>
        <v>Lucien Cramp</v>
      </c>
    </row>
    <row r="2737" spans="1:3" ht="15.75" customHeight="1" x14ac:dyDescent="0.2">
      <c r="A2737" s="1" t="s">
        <v>1410</v>
      </c>
      <c r="B2737" s="1"/>
      <c r="C2737" s="3" t="str">
        <f ca="1">IFERROR(__xludf.DUMMYFUNCTION("regexreplace(A2737, ""(\s\(.*?\))"",)"),"Lucifer Morningstar")</f>
        <v>Lucifer Morningstar</v>
      </c>
    </row>
    <row r="2738" spans="1:3" ht="15.75" customHeight="1" x14ac:dyDescent="0.2">
      <c r="A2738" s="1" t="s">
        <v>1410</v>
      </c>
      <c r="B2738" s="1"/>
      <c r="C2738" s="3" t="str">
        <f ca="1">IFERROR(__xludf.DUMMYFUNCTION("regexreplace(A2738, ""(\s\(.*?\))"",)"),"Lucifer Morningstar")</f>
        <v>Lucifer Morningstar</v>
      </c>
    </row>
    <row r="2739" spans="1:3" ht="15.75" customHeight="1" x14ac:dyDescent="0.2">
      <c r="A2739" s="1" t="s">
        <v>1411</v>
      </c>
      <c r="B2739" s="1"/>
      <c r="C2739" s="3" t="str">
        <f ca="1">IFERROR(__xludf.DUMMYFUNCTION("regexreplace(A2739, ""(\s\(.*?\))"",)"),"Lucky")</f>
        <v>Lucky</v>
      </c>
    </row>
    <row r="2740" spans="1:3" ht="15.75" customHeight="1" x14ac:dyDescent="0.2">
      <c r="A2740" s="1" t="s">
        <v>1411</v>
      </c>
      <c r="B2740" s="1"/>
      <c r="C2740" s="3" t="str">
        <f ca="1">IFERROR(__xludf.DUMMYFUNCTION("regexreplace(A2740, ""(\s\(.*?\))"",)"),"Lucky")</f>
        <v>Lucky</v>
      </c>
    </row>
    <row r="2741" spans="1:3" ht="15.75" customHeight="1" x14ac:dyDescent="0.2">
      <c r="A2741" s="1" t="s">
        <v>1412</v>
      </c>
      <c r="B2741" s="1"/>
      <c r="C2741" s="3" t="str">
        <f ca="1">IFERROR(__xludf.DUMMYFUNCTION("regexreplace(A2741, ""(\s\(.*?\))"",)"),"Lucky")</f>
        <v>Lucky</v>
      </c>
    </row>
    <row r="2742" spans="1:3" ht="15.75" customHeight="1" x14ac:dyDescent="0.2">
      <c r="A2742" s="1" t="s">
        <v>1412</v>
      </c>
      <c r="B2742" s="1"/>
      <c r="C2742" s="3" t="str">
        <f ca="1">IFERROR(__xludf.DUMMYFUNCTION("regexreplace(A2742, ""(\s\(.*?\))"",)"),"Lucky")</f>
        <v>Lucky</v>
      </c>
    </row>
    <row r="2743" spans="1:3" ht="15.75" customHeight="1" x14ac:dyDescent="0.2">
      <c r="A2743" s="1" t="s">
        <v>1413</v>
      </c>
      <c r="B2743" s="1"/>
      <c r="C2743" s="3" t="str">
        <f ca="1">IFERROR(__xludf.DUMMYFUNCTION("regexreplace(A2743, ""(\s\(.*?\))"",)"),"Lucy")</f>
        <v>Lucy</v>
      </c>
    </row>
    <row r="2744" spans="1:3" ht="15.75" customHeight="1" x14ac:dyDescent="0.2">
      <c r="A2744" s="1" t="s">
        <v>1413</v>
      </c>
      <c r="B2744" s="1"/>
      <c r="C2744" s="3" t="str">
        <f ca="1">IFERROR(__xludf.DUMMYFUNCTION("regexreplace(A2744, ""(\s\(.*?\))"",)"),"Lucy")</f>
        <v>Lucy</v>
      </c>
    </row>
    <row r="2745" spans="1:3" ht="15.75" customHeight="1" x14ac:dyDescent="0.2">
      <c r="A2745" s="1" t="s">
        <v>1414</v>
      </c>
      <c r="B2745" s="1"/>
      <c r="C2745" s="3" t="str">
        <f ca="1">IFERROR(__xludf.DUMMYFUNCTION("regexreplace(A2745, ""(\s\(.*?\))"",)"),"Lucy")</f>
        <v>Lucy</v>
      </c>
    </row>
    <row r="2746" spans="1:3" ht="15.75" customHeight="1" x14ac:dyDescent="0.2">
      <c r="A2746" s="1" t="s">
        <v>1414</v>
      </c>
      <c r="B2746" s="1"/>
      <c r="C2746" s="3" t="str">
        <f ca="1">IFERROR(__xludf.DUMMYFUNCTION("regexreplace(A2746, ""(\s\(.*?\))"",)"),"Lucy")</f>
        <v>Lucy</v>
      </c>
    </row>
    <row r="2747" spans="1:3" ht="15.75" customHeight="1" x14ac:dyDescent="0.2">
      <c r="A2747" s="1" t="s">
        <v>1415</v>
      </c>
      <c r="B2747" s="1"/>
      <c r="C2747" s="3" t="str">
        <f ca="1">IFERROR(__xludf.DUMMYFUNCTION("regexreplace(A2747, ""(\s\(.*?\))"",)"),"Lucy")</f>
        <v>Lucy</v>
      </c>
    </row>
    <row r="2748" spans="1:3" ht="15.75" customHeight="1" x14ac:dyDescent="0.2">
      <c r="A2748" s="1" t="s">
        <v>1415</v>
      </c>
      <c r="B2748" s="1"/>
      <c r="C2748" s="3" t="str">
        <f ca="1">IFERROR(__xludf.DUMMYFUNCTION("regexreplace(A2748, ""(\s\(.*?\))"",)"),"Lucy")</f>
        <v>Lucy</v>
      </c>
    </row>
    <row r="2749" spans="1:3" ht="15.75" customHeight="1" x14ac:dyDescent="0.2">
      <c r="A2749" s="1" t="s">
        <v>1416</v>
      </c>
      <c r="B2749" s="1"/>
      <c r="C2749" s="3" t="str">
        <f ca="1">IFERROR(__xludf.DUMMYFUNCTION("regexreplace(A2749, ""(\s\(.*?\))"",)"),"Ludwig Von Drake")</f>
        <v>Ludwig Von Drake</v>
      </c>
    </row>
    <row r="2750" spans="1:3" ht="15.75" customHeight="1" x14ac:dyDescent="0.2">
      <c r="A2750" s="1" t="s">
        <v>1416</v>
      </c>
      <c r="B2750" s="1"/>
      <c r="C2750" s="3" t="str">
        <f ca="1">IFERROR(__xludf.DUMMYFUNCTION("regexreplace(A2750, ""(\s\(.*?\))"",)"),"Ludwig Von Drake")</f>
        <v>Ludwig Von Drake</v>
      </c>
    </row>
    <row r="2751" spans="1:3" ht="15.75" customHeight="1" x14ac:dyDescent="0.2">
      <c r="A2751" s="1" t="s">
        <v>1417</v>
      </c>
      <c r="B2751" s="1"/>
      <c r="C2751" s="3" t="str">
        <f ca="1">IFERROR(__xludf.DUMMYFUNCTION("regexreplace(A2751, ""(\s\(.*?\))"",)"),"Lugosi")</f>
        <v>Lugosi</v>
      </c>
    </row>
    <row r="2752" spans="1:3" ht="15.75" customHeight="1" x14ac:dyDescent="0.2">
      <c r="A2752" s="1" t="s">
        <v>1417</v>
      </c>
      <c r="B2752" s="1"/>
      <c r="C2752" s="3" t="str">
        <f ca="1">IFERROR(__xludf.DUMMYFUNCTION("regexreplace(A2752, ""(\s\(.*?\))"",)"),"Lugosi")</f>
        <v>Lugosi</v>
      </c>
    </row>
    <row r="2753" spans="1:3" ht="15.75" customHeight="1" x14ac:dyDescent="0.2">
      <c r="A2753" s="1" t="s">
        <v>1418</v>
      </c>
      <c r="B2753" s="1"/>
      <c r="C2753" s="3" t="str">
        <f ca="1">IFERROR(__xludf.DUMMYFUNCTION("regexreplace(A2753, ""(\s\(.*?\))"",)"),"Luigi")</f>
        <v>Luigi</v>
      </c>
    </row>
    <row r="2754" spans="1:3" ht="15.75" customHeight="1" x14ac:dyDescent="0.2">
      <c r="A2754" s="1" t="s">
        <v>1418</v>
      </c>
      <c r="B2754" s="1"/>
      <c r="C2754" s="3" t="str">
        <f ca="1">IFERROR(__xludf.DUMMYFUNCTION("regexreplace(A2754, ""(\s\(.*?\))"",)"),"Luigi")</f>
        <v>Luigi</v>
      </c>
    </row>
    <row r="2755" spans="1:3" ht="15.75" customHeight="1" x14ac:dyDescent="0.2">
      <c r="A2755" s="1" t="s">
        <v>1419</v>
      </c>
      <c r="B2755" s="1"/>
      <c r="C2755" s="3" t="str">
        <f ca="1">IFERROR(__xludf.DUMMYFUNCTION("regexreplace(A2755, ""(\s\(.*?\))"",)"),"Luka Couffaine")</f>
        <v>Luka Couffaine</v>
      </c>
    </row>
    <row r="2756" spans="1:3" ht="15.75" customHeight="1" x14ac:dyDescent="0.2">
      <c r="A2756" s="1" t="s">
        <v>1419</v>
      </c>
      <c r="B2756" s="1"/>
      <c r="C2756" s="3" t="str">
        <f ca="1">IFERROR(__xludf.DUMMYFUNCTION("regexreplace(A2756, ""(\s\(.*?\))"",)"),"Luka Couffaine")</f>
        <v>Luka Couffaine</v>
      </c>
    </row>
    <row r="2757" spans="1:3" ht="15.75" customHeight="1" x14ac:dyDescent="0.2">
      <c r="A2757" s="1" t="s">
        <v>1420</v>
      </c>
      <c r="B2757" s="1"/>
      <c r="C2757" s="3" t="str">
        <f ca="1">IFERROR(__xludf.DUMMYFUNCTION("regexreplace(A2757, ""(\s\(.*?\))"",)"),"Luke Skywalker")</f>
        <v>Luke Skywalker</v>
      </c>
    </row>
    <row r="2758" spans="1:3" ht="15.75" customHeight="1" x14ac:dyDescent="0.2">
      <c r="A2758" s="1" t="s">
        <v>1420</v>
      </c>
      <c r="B2758" s="1"/>
      <c r="C2758" s="3" t="str">
        <f ca="1">IFERROR(__xludf.DUMMYFUNCTION("regexreplace(A2758, ""(\s\(.*?\))"",)"),"Luke Skywalker")</f>
        <v>Luke Skywalker</v>
      </c>
    </row>
    <row r="2759" spans="1:3" ht="15.75" customHeight="1" x14ac:dyDescent="0.2">
      <c r="A2759" s="1" t="s">
        <v>1421</v>
      </c>
      <c r="B2759" s="1"/>
      <c r="C2759" s="3" t="str">
        <f ca="1">IFERROR(__xludf.DUMMYFUNCTION("regexreplace(A2759, ""(\s\(.*?\))"",)"),"Lulu Anaconda")</f>
        <v>Lulu Anaconda</v>
      </c>
    </row>
    <row r="2760" spans="1:3" ht="15.75" customHeight="1" x14ac:dyDescent="0.2">
      <c r="A2760" s="1" t="s">
        <v>1421</v>
      </c>
      <c r="B2760" s="1"/>
      <c r="C2760" s="3" t="str">
        <f ca="1">IFERROR(__xludf.DUMMYFUNCTION("regexreplace(A2760, ""(\s\(.*?\))"",)"),"Lulu Anaconda")</f>
        <v>Lulu Anaconda</v>
      </c>
    </row>
    <row r="2761" spans="1:3" ht="15.75" customHeight="1" x14ac:dyDescent="0.2">
      <c r="A2761" s="1" t="s">
        <v>1422</v>
      </c>
      <c r="B2761" s="1"/>
      <c r="C2761" s="3" t="str">
        <f ca="1">IFERROR(__xludf.DUMMYFUNCTION("regexreplace(A2761, ""(\s\(.*?\))"",)"),"Luminara Unduli")</f>
        <v>Luminara Unduli</v>
      </c>
    </row>
    <row r="2762" spans="1:3" ht="15.75" customHeight="1" x14ac:dyDescent="0.2">
      <c r="A2762" s="1" t="s">
        <v>1422</v>
      </c>
      <c r="B2762" s="1"/>
      <c r="C2762" s="3" t="str">
        <f ca="1">IFERROR(__xludf.DUMMYFUNCTION("regexreplace(A2762, ""(\s\(.*?\))"",)"),"Luminara Unduli")</f>
        <v>Luminara Unduli</v>
      </c>
    </row>
    <row r="2763" spans="1:3" ht="15.75" customHeight="1" x14ac:dyDescent="0.2">
      <c r="A2763" s="1" t="s">
        <v>1423</v>
      </c>
      <c r="B2763" s="1"/>
      <c r="C2763" s="3" t="str">
        <f ca="1">IFERROR(__xludf.DUMMYFUNCTION("regexreplace(A2763, ""(\s\(.*?\))"",)"),"Lumpy")</f>
        <v>Lumpy</v>
      </c>
    </row>
    <row r="2764" spans="1:3" ht="15.75" customHeight="1" x14ac:dyDescent="0.2">
      <c r="A2764" s="1" t="s">
        <v>1423</v>
      </c>
      <c r="B2764" s="1"/>
      <c r="C2764" s="3" t="str">
        <f ca="1">IFERROR(__xludf.DUMMYFUNCTION("regexreplace(A2764, ""(\s\(.*?\))"",)"),"Lumpy")</f>
        <v>Lumpy</v>
      </c>
    </row>
    <row r="2765" spans="1:3" ht="15.75" customHeight="1" x14ac:dyDescent="0.2">
      <c r="A2765" s="1" t="s">
        <v>1424</v>
      </c>
      <c r="B2765" s="1"/>
      <c r="C2765" s="3" t="str">
        <f ca="1">IFERROR(__xludf.DUMMYFUNCTION("regexreplace(A2765, ""(\s\(.*?\))"",)"),"Lumpy Space Princess")</f>
        <v>Lumpy Space Princess</v>
      </c>
    </row>
    <row r="2766" spans="1:3" ht="15.75" customHeight="1" x14ac:dyDescent="0.2">
      <c r="A2766" s="1" t="s">
        <v>1424</v>
      </c>
      <c r="B2766" s="1"/>
      <c r="C2766" s="3" t="str">
        <f ca="1">IFERROR(__xludf.DUMMYFUNCTION("regexreplace(A2766, ""(\s\(.*?\))"",)"),"Lumpy Space Princess")</f>
        <v>Lumpy Space Princess</v>
      </c>
    </row>
    <row r="2767" spans="1:3" ht="15.75" customHeight="1" x14ac:dyDescent="0.2">
      <c r="A2767" s="1" t="s">
        <v>1425</v>
      </c>
      <c r="B2767" s="1"/>
      <c r="C2767" s="3" t="str">
        <f ca="1">IFERROR(__xludf.DUMMYFUNCTION("regexreplace(A2767, ""(\s\(.*?\))"",)"),"Lurch")</f>
        <v>Lurch</v>
      </c>
    </row>
    <row r="2768" spans="1:3" ht="15.75" customHeight="1" x14ac:dyDescent="0.2">
      <c r="A2768" s="1" t="s">
        <v>1425</v>
      </c>
      <c r="B2768" s="1"/>
      <c r="C2768" s="3" t="str">
        <f ca="1">IFERROR(__xludf.DUMMYFUNCTION("regexreplace(A2768, ""(\s\(.*?\))"",)"),"Lurch")</f>
        <v>Lurch</v>
      </c>
    </row>
    <row r="2769" spans="1:3" ht="15.75" customHeight="1" x14ac:dyDescent="0.2">
      <c r="A2769" s="1" t="s">
        <v>1426</v>
      </c>
      <c r="B2769" s="1"/>
      <c r="C2769" s="3" t="str">
        <f ca="1">IFERROR(__xludf.DUMMYFUNCTION("regexreplace(A2769, ""(\s\(.*?\))"",)"),"Lydia")</f>
        <v>Lydia</v>
      </c>
    </row>
    <row r="2770" spans="1:3" ht="15.75" customHeight="1" x14ac:dyDescent="0.2">
      <c r="A2770" s="1" t="s">
        <v>1426</v>
      </c>
      <c r="B2770" s="1"/>
      <c r="C2770" s="3" t="str">
        <f ca="1">IFERROR(__xludf.DUMMYFUNCTION("regexreplace(A2770, ""(\s\(.*?\))"",)"),"Lydia")</f>
        <v>Lydia</v>
      </c>
    </row>
    <row r="2771" spans="1:3" ht="15.75" customHeight="1" x14ac:dyDescent="0.2">
      <c r="A2771" s="1" t="s">
        <v>1427</v>
      </c>
      <c r="B2771" s="1"/>
      <c r="C2771" s="3" t="str">
        <f ca="1">IFERROR(__xludf.DUMMYFUNCTION("regexreplace(A2771, ""(\s\(.*?\))"",)"),"M-OC")</f>
        <v>M-OC</v>
      </c>
    </row>
    <row r="2772" spans="1:3" ht="15.75" customHeight="1" x14ac:dyDescent="0.2">
      <c r="A2772" s="1" t="s">
        <v>1427</v>
      </c>
      <c r="B2772" s="1"/>
      <c r="C2772" s="3" t="str">
        <f ca="1">IFERROR(__xludf.DUMMYFUNCTION("regexreplace(A2772, ""(\s\(.*?\))"",)"),"M-OC")</f>
        <v>M-OC</v>
      </c>
    </row>
    <row r="2773" spans="1:3" ht="15.75" customHeight="1" x14ac:dyDescent="0.2">
      <c r="A2773" s="1" t="s">
        <v>1428</v>
      </c>
      <c r="B2773" s="1"/>
      <c r="C2773" s="3" t="str">
        <f ca="1">IFERROR(__xludf.DUMMYFUNCTION("regexreplace(A2773, ""(\s\(.*?\))"",)"),"M5-BZ")</f>
        <v>M5-BZ</v>
      </c>
    </row>
    <row r="2774" spans="1:3" ht="15.75" customHeight="1" x14ac:dyDescent="0.2">
      <c r="A2774" s="1" t="s">
        <v>1428</v>
      </c>
      <c r="B2774" s="1"/>
      <c r="C2774" s="3" t="str">
        <f ca="1">IFERROR(__xludf.DUMMYFUNCTION("regexreplace(A2774, ""(\s\(.*?\))"",)"),"M5-BZ")</f>
        <v>M5-BZ</v>
      </c>
    </row>
    <row r="2775" spans="1:3" ht="15.75" customHeight="1" x14ac:dyDescent="0.2">
      <c r="A2775" s="1" t="s">
        <v>1429</v>
      </c>
      <c r="B2775" s="1"/>
      <c r="C2775" s="3" t="str">
        <f ca="1">IFERROR(__xludf.DUMMYFUNCTION("regexreplace(A2775, ""(\s\(.*?\))"",)"),"Ma Scarecrow")</f>
        <v>Ma Scarecrow</v>
      </c>
    </row>
    <row r="2776" spans="1:3" ht="15.75" customHeight="1" x14ac:dyDescent="0.2">
      <c r="A2776" s="1" t="s">
        <v>1429</v>
      </c>
      <c r="B2776" s="1"/>
      <c r="C2776" s="3" t="str">
        <f ca="1">IFERROR(__xludf.DUMMYFUNCTION("regexreplace(A2776, ""(\s\(.*?\))"",)"),"Ma Scarecrow")</f>
        <v>Ma Scarecrow</v>
      </c>
    </row>
    <row r="2777" spans="1:3" ht="15.75" customHeight="1" x14ac:dyDescent="0.2">
      <c r="A2777" s="1" t="s">
        <v>1430</v>
      </c>
      <c r="B2777" s="1"/>
      <c r="C2777" s="3" t="str">
        <f ca="1">IFERROR(__xludf.DUMMYFUNCTION("regexreplace(A2777, ""(\s\(.*?\))"",)"),"Maaray Guards")</f>
        <v>Maaray Guards</v>
      </c>
    </row>
    <row r="2778" spans="1:3" ht="15.75" customHeight="1" x14ac:dyDescent="0.2">
      <c r="A2778" s="1" t="s">
        <v>1430</v>
      </c>
      <c r="B2778" s="1"/>
      <c r="C2778" s="3" t="str">
        <f ca="1">IFERROR(__xludf.DUMMYFUNCTION("regexreplace(A2778, ""(\s\(.*?\))"",)"),"Maaray Guards")</f>
        <v>Maaray Guards</v>
      </c>
    </row>
    <row r="2779" spans="1:3" ht="15.75" customHeight="1" x14ac:dyDescent="0.2">
      <c r="A2779" s="1" t="s">
        <v>1431</v>
      </c>
      <c r="B2779" s="1"/>
      <c r="C2779" s="3" t="str">
        <f ca="1">IFERROR(__xludf.DUMMYFUNCTION("regexreplace(A2779, ""(\s\(.*?\))"",)"),"Mabel Pines")</f>
        <v>Mabel Pines</v>
      </c>
    </row>
    <row r="2780" spans="1:3" ht="15.75" customHeight="1" x14ac:dyDescent="0.2">
      <c r="A2780" s="1" t="s">
        <v>1431</v>
      </c>
      <c r="B2780" s="1"/>
      <c r="C2780" s="3" t="str">
        <f ca="1">IFERROR(__xludf.DUMMYFUNCTION("regexreplace(A2780, ""(\s\(.*?\))"",)"),"Mabel Pines")</f>
        <v>Mabel Pines</v>
      </c>
    </row>
    <row r="2781" spans="1:3" ht="15.75" customHeight="1" x14ac:dyDescent="0.2">
      <c r="A2781" s="1" t="s">
        <v>1432</v>
      </c>
      <c r="B2781" s="1"/>
      <c r="C2781" s="3" t="str">
        <f ca="1">IFERROR(__xludf.DUMMYFUNCTION("regexreplace(A2781, ""(\s\(.*?\))"",)"),"Mac and Terrence's Mother")</f>
        <v>Mac and Terrence's Mother</v>
      </c>
    </row>
    <row r="2782" spans="1:3" ht="15.75" customHeight="1" x14ac:dyDescent="0.2">
      <c r="A2782" s="1" t="s">
        <v>1432</v>
      </c>
      <c r="B2782" s="1"/>
      <c r="C2782" s="3" t="str">
        <f ca="1">IFERROR(__xludf.DUMMYFUNCTION("regexreplace(A2782, ""(\s\(.*?\))"",)"),"Mac and Terrence's Mother")</f>
        <v>Mac and Terrence's Mother</v>
      </c>
    </row>
    <row r="2783" spans="1:3" ht="15.75" customHeight="1" x14ac:dyDescent="0.2">
      <c r="A2783" s="1" t="s">
        <v>1433</v>
      </c>
      <c r="B2783" s="1"/>
      <c r="C2783" s="3" t="str">
        <f ca="1">IFERROR(__xludf.DUMMYFUNCTION("regexreplace(A2783, ""(\s\(.*?\))"",)"),"Mac Foster")</f>
        <v>Mac Foster</v>
      </c>
    </row>
    <row r="2784" spans="1:3" ht="15.75" customHeight="1" x14ac:dyDescent="0.2">
      <c r="A2784" s="1" t="s">
        <v>1433</v>
      </c>
      <c r="B2784" s="1"/>
      <c r="C2784" s="3" t="str">
        <f ca="1">IFERROR(__xludf.DUMMYFUNCTION("regexreplace(A2784, ""(\s\(.*?\))"",)"),"Mac Foster")</f>
        <v>Mac Foster</v>
      </c>
    </row>
    <row r="2785" spans="1:3" ht="15.75" customHeight="1" x14ac:dyDescent="0.2">
      <c r="A2785" s="1" t="s">
        <v>1434</v>
      </c>
      <c r="B2785" s="1"/>
      <c r="C2785" s="3" t="str">
        <f ca="1">IFERROR(__xludf.DUMMYFUNCTION("regexreplace(A2785, ""(\s\(.*?\))"",)"),"Mace Windu")</f>
        <v>Mace Windu</v>
      </c>
    </row>
    <row r="2786" spans="1:3" ht="15.75" customHeight="1" x14ac:dyDescent="0.2">
      <c r="A2786" s="1" t="s">
        <v>1434</v>
      </c>
      <c r="B2786" s="1"/>
      <c r="C2786" s="3" t="str">
        <f ca="1">IFERROR(__xludf.DUMMYFUNCTION("regexreplace(A2786, ""(\s\(.*?\))"",)"),"Mace Windu")</f>
        <v>Mace Windu</v>
      </c>
    </row>
    <row r="2787" spans="1:3" ht="15.75" customHeight="1" x14ac:dyDescent="0.2">
      <c r="A2787" s="1" t="s">
        <v>1435</v>
      </c>
      <c r="B2787" s="1"/>
      <c r="C2787" s="3" t="str">
        <f ca="1">IFERROR(__xludf.DUMMYFUNCTION("regexreplace(A2787, ""(\s\(.*?\))"",)"),"Mad Mod")</f>
        <v>Mad Mod</v>
      </c>
    </row>
    <row r="2788" spans="1:3" ht="15.75" customHeight="1" x14ac:dyDescent="0.2">
      <c r="A2788" s="1" t="s">
        <v>1435</v>
      </c>
      <c r="B2788" s="1"/>
      <c r="C2788" s="3" t="str">
        <f ca="1">IFERROR(__xludf.DUMMYFUNCTION("regexreplace(A2788, ""(\s\(.*?\))"",)"),"Mad Mod")</f>
        <v>Mad Mod</v>
      </c>
    </row>
    <row r="2789" spans="1:3" ht="15.75" customHeight="1" x14ac:dyDescent="0.2">
      <c r="A2789" s="1" t="s">
        <v>1436</v>
      </c>
      <c r="B2789" s="1"/>
      <c r="C2789" s="3" t="str">
        <f ca="1">IFERROR(__xludf.DUMMYFUNCTION("regexreplace(A2789, ""(\s\(.*?\))"",)"),"Mad Scientist")</f>
        <v>Mad Scientist</v>
      </c>
    </row>
    <row r="2790" spans="1:3" ht="15.75" customHeight="1" x14ac:dyDescent="0.2">
      <c r="A2790" s="1" t="s">
        <v>1436</v>
      </c>
      <c r="B2790" s="1"/>
      <c r="C2790" s="3" t="str">
        <f ca="1">IFERROR(__xludf.DUMMYFUNCTION("regexreplace(A2790, ""(\s\(.*?\))"",)"),"Mad Scientist")</f>
        <v>Mad Scientist</v>
      </c>
    </row>
    <row r="2791" spans="1:3" ht="15.75" customHeight="1" x14ac:dyDescent="0.2">
      <c r="A2791" s="1" t="s">
        <v>1437</v>
      </c>
      <c r="B2791" s="1"/>
      <c r="C2791" s="3" t="str">
        <f ca="1">IFERROR(__xludf.DUMMYFUNCTION("regexreplace(A2791, ""(\s\(.*?\))"",)"),"Madam Mary")</f>
        <v>Madam Mary</v>
      </c>
    </row>
    <row r="2792" spans="1:3" ht="15.75" customHeight="1" x14ac:dyDescent="0.2">
      <c r="A2792" s="1" t="s">
        <v>1437</v>
      </c>
      <c r="B2792" s="1"/>
      <c r="C2792" s="3" t="str">
        <f ca="1">IFERROR(__xludf.DUMMYFUNCTION("regexreplace(A2792, ""(\s\(.*?\))"",)"),"Madam Mary")</f>
        <v>Madam Mary</v>
      </c>
    </row>
    <row r="2793" spans="1:3" ht="15.75" customHeight="1" x14ac:dyDescent="0.2">
      <c r="A2793" s="1" t="s">
        <v>1438</v>
      </c>
      <c r="B2793" s="1"/>
      <c r="C2793" s="3" t="str">
        <f ca="1">IFERROR(__xludf.DUMMYFUNCTION("regexreplace(A2793, ""(\s\(.*?\))"",)"),"Madame Malin")</f>
        <v>Madame Malin</v>
      </c>
    </row>
    <row r="2794" spans="1:3" ht="15.75" customHeight="1" x14ac:dyDescent="0.2">
      <c r="A2794" s="1" t="s">
        <v>1438</v>
      </c>
      <c r="B2794" s="1"/>
      <c r="C2794" s="3" t="str">
        <f ca="1">IFERROR(__xludf.DUMMYFUNCTION("regexreplace(A2794, ""(\s\(.*?\))"",)"),"Madame Malin")</f>
        <v>Madame Malin</v>
      </c>
    </row>
    <row r="2795" spans="1:3" ht="15.75" customHeight="1" x14ac:dyDescent="0.2">
      <c r="A2795" s="1" t="s">
        <v>1439</v>
      </c>
      <c r="B2795" s="1"/>
      <c r="C2795" s="3" t="str">
        <f ca="1">IFERROR(__xludf.DUMMYFUNCTION("regexreplace(A2795, ""(\s\(.*?\))"",)"),"Maddie")</f>
        <v>Maddie</v>
      </c>
    </row>
    <row r="2796" spans="1:3" ht="15.75" customHeight="1" x14ac:dyDescent="0.2">
      <c r="A2796" s="1" t="s">
        <v>1439</v>
      </c>
      <c r="B2796" s="1"/>
      <c r="C2796" s="3" t="str">
        <f ca="1">IFERROR(__xludf.DUMMYFUNCTION("regexreplace(A2796, ""(\s\(.*?\))"",)"),"Maddie")</f>
        <v>Maddie</v>
      </c>
    </row>
    <row r="2797" spans="1:3" ht="15.75" customHeight="1" x14ac:dyDescent="0.2">
      <c r="A2797" s="1" t="s">
        <v>1440</v>
      </c>
      <c r="B2797" s="1"/>
      <c r="C2797" s="3" t="str">
        <f ca="1">IFERROR(__xludf.DUMMYFUNCTION("regexreplace(A2797, ""(\s\(.*?\))"",)"),"Maddie Fenton")</f>
        <v>Maddie Fenton</v>
      </c>
    </row>
    <row r="2798" spans="1:3" ht="15.75" customHeight="1" x14ac:dyDescent="0.2">
      <c r="A2798" s="1" t="s">
        <v>1440</v>
      </c>
      <c r="B2798" s="1"/>
      <c r="C2798" s="3" t="str">
        <f ca="1">IFERROR(__xludf.DUMMYFUNCTION("regexreplace(A2798, ""(\s\(.*?\))"",)"),"Maddie Fenton")</f>
        <v>Maddie Fenton</v>
      </c>
    </row>
    <row r="2799" spans="1:3" ht="15.75" customHeight="1" x14ac:dyDescent="0.2">
      <c r="A2799" s="1" t="s">
        <v>1441</v>
      </c>
      <c r="B2799" s="1"/>
      <c r="C2799" s="3" t="str">
        <f ca="1">IFERROR(__xludf.DUMMYFUNCTION("regexreplace(A2799, ""(\s\(.*?\))"",)"),"Madeline Malin")</f>
        <v>Madeline Malin</v>
      </c>
    </row>
    <row r="2800" spans="1:3" ht="15.75" customHeight="1" x14ac:dyDescent="0.2">
      <c r="A2800" s="1" t="s">
        <v>1441</v>
      </c>
      <c r="B2800" s="1"/>
      <c r="C2800" s="3" t="str">
        <f ca="1">IFERROR(__xludf.DUMMYFUNCTION("regexreplace(A2800, ""(\s\(.*?\))"",)"),"Madeline Malin")</f>
        <v>Madeline Malin</v>
      </c>
    </row>
    <row r="2801" spans="1:3" ht="15.75" customHeight="1" x14ac:dyDescent="0.2">
      <c r="A2801" s="1" t="s">
        <v>1442</v>
      </c>
      <c r="B2801" s="1"/>
      <c r="C2801" s="3" t="str">
        <f ca="1">IFERROR(__xludf.DUMMYFUNCTION("regexreplace(A2801, ""(\s\(.*?\))"",)"),"Mademoiselle Isabelle")</f>
        <v>Mademoiselle Isabelle</v>
      </c>
    </row>
    <row r="2802" spans="1:3" ht="15.75" customHeight="1" x14ac:dyDescent="0.2">
      <c r="A2802" s="1" t="s">
        <v>1442</v>
      </c>
      <c r="B2802" s="1"/>
      <c r="C2802" s="3" t="str">
        <f ca="1">IFERROR(__xludf.DUMMYFUNCTION("regexreplace(A2802, ""(\s\(.*?\))"",)"),"Mademoiselle Isabelle")</f>
        <v>Mademoiselle Isabelle</v>
      </c>
    </row>
    <row r="2803" spans="1:3" ht="15.75" customHeight="1" x14ac:dyDescent="0.2">
      <c r="A2803" s="1" t="s">
        <v>1443</v>
      </c>
      <c r="B2803" s="1"/>
      <c r="C2803" s="3" t="str">
        <f ca="1">IFERROR(__xludf.DUMMYFUNCTION("regexreplace(A2803, ""(\s\(.*?\))"",)"),"Madlenka")</f>
        <v>Madlenka</v>
      </c>
    </row>
    <row r="2804" spans="1:3" ht="15.75" customHeight="1" x14ac:dyDescent="0.2">
      <c r="A2804" s="1" t="s">
        <v>1444</v>
      </c>
      <c r="B2804" s="1"/>
      <c r="C2804" s="3" t="str">
        <f ca="1">IFERROR(__xludf.DUMMYFUNCTION("regexreplace(A2804, ""(\s\(.*?\))"",)"),"Maggie Simpson")</f>
        <v>Maggie Simpson</v>
      </c>
    </row>
    <row r="2805" spans="1:3" ht="15.75" customHeight="1" x14ac:dyDescent="0.2">
      <c r="A2805" s="1" t="s">
        <v>1444</v>
      </c>
      <c r="B2805" s="1"/>
      <c r="C2805" s="3" t="str">
        <f ca="1">IFERROR(__xludf.DUMMYFUNCTION("regexreplace(A2805, ""(\s\(.*?\))"",)"),"Maggie Simpson")</f>
        <v>Maggie Simpson</v>
      </c>
    </row>
    <row r="2806" spans="1:3" ht="15.75" customHeight="1" x14ac:dyDescent="0.2">
      <c r="A2806" s="1" t="s">
        <v>1445</v>
      </c>
      <c r="B2806" s="1"/>
      <c r="C2806" s="3" t="str">
        <f ca="1">IFERROR(__xludf.DUMMYFUNCTION("regexreplace(A2806, ""(\s\(.*?\))"",)"),"Magica De Spell")</f>
        <v>Magica De Spell</v>
      </c>
    </row>
    <row r="2807" spans="1:3" ht="15.75" customHeight="1" x14ac:dyDescent="0.2">
      <c r="A2807" s="1" t="s">
        <v>1445</v>
      </c>
      <c r="B2807" s="1"/>
      <c r="C2807" s="3" t="str">
        <f ca="1">IFERROR(__xludf.DUMMYFUNCTION("regexreplace(A2807, ""(\s\(.*?\))"",)"),"Magica De Spell")</f>
        <v>Magica De Spell</v>
      </c>
    </row>
    <row r="2808" spans="1:3" ht="15.75" customHeight="1" x14ac:dyDescent="0.2">
      <c r="A2808" s="1" t="s">
        <v>1446</v>
      </c>
      <c r="B2808" s="1"/>
      <c r="C2808" s="3" t="str">
        <f ca="1">IFERROR(__xludf.DUMMYFUNCTION("regexreplace(A2808, ""(\s\(.*?\))"",)"),"Magician's Hat")</f>
        <v>Magician's Hat</v>
      </c>
    </row>
    <row r="2809" spans="1:3" ht="15.75" customHeight="1" x14ac:dyDescent="0.2">
      <c r="A2809" s="1" t="s">
        <v>1446</v>
      </c>
      <c r="B2809" s="1"/>
      <c r="C2809" s="3" t="str">
        <f ca="1">IFERROR(__xludf.DUMMYFUNCTION("regexreplace(A2809, ""(\s\(.*?\))"",)"),"Magician's Hat")</f>
        <v>Magician's Hat</v>
      </c>
    </row>
    <row r="2810" spans="1:3" ht="15.75" customHeight="1" x14ac:dyDescent="0.2">
      <c r="A2810" s="1" t="s">
        <v>1447</v>
      </c>
      <c r="B2810" s="1"/>
      <c r="C2810" s="3" t="str">
        <f ca="1">IFERROR(__xludf.DUMMYFUNCTION("regexreplace(A2810, ""(\s\(.*?\))"",)"),"Maiden")</f>
        <v>Maiden</v>
      </c>
    </row>
    <row r="2811" spans="1:3" ht="15.75" customHeight="1" x14ac:dyDescent="0.2">
      <c r="A2811" s="1" t="s">
        <v>1447</v>
      </c>
      <c r="B2811" s="1"/>
      <c r="C2811" s="3" t="str">
        <f ca="1">IFERROR(__xludf.DUMMYFUNCTION("regexreplace(A2811, ""(\s\(.*?\))"",)"),"Maiden")</f>
        <v>Maiden</v>
      </c>
    </row>
    <row r="2812" spans="1:3" ht="15.75" customHeight="1" x14ac:dyDescent="0.2">
      <c r="A2812" s="1" t="s">
        <v>1448</v>
      </c>
      <c r="B2812" s="1"/>
      <c r="C2812" s="3" t="str">
        <f ca="1">IFERROR(__xludf.DUMMYFUNCTION("regexreplace(A2812, ""(\s\(.*?\))"",)"),"Mailbox")</f>
        <v>Mailbox</v>
      </c>
    </row>
    <row r="2813" spans="1:3" ht="15.75" customHeight="1" x14ac:dyDescent="0.2">
      <c r="A2813" s="1" t="s">
        <v>1449</v>
      </c>
      <c r="B2813" s="1"/>
      <c r="C2813" s="3" t="str">
        <f ca="1">IFERROR(__xludf.DUMMYFUNCTION("regexreplace(A2813, ""(\s\(.*?\))"",)"),"Major Doctor Ghastly")</f>
        <v>Major Doctor Ghastly</v>
      </c>
    </row>
    <row r="2814" spans="1:3" ht="15.75" customHeight="1" x14ac:dyDescent="0.2">
      <c r="A2814" s="1" t="s">
        <v>1449</v>
      </c>
      <c r="B2814" s="1"/>
      <c r="C2814" s="3" t="str">
        <f ca="1">IFERROR(__xludf.DUMMYFUNCTION("regexreplace(A2814, ""(\s\(.*?\))"",)"),"Major Doctor Ghastly")</f>
        <v>Major Doctor Ghastly</v>
      </c>
    </row>
    <row r="2815" spans="1:3" ht="15.75" customHeight="1" x14ac:dyDescent="0.2">
      <c r="A2815" s="1" t="s">
        <v>1450</v>
      </c>
      <c r="B2815" s="1"/>
      <c r="C2815" s="3" t="str">
        <f ca="1">IFERROR(__xludf.DUMMYFUNCTION("regexreplace(A2815, ""(\s\(.*?\))"",)"),"Major Monogram")</f>
        <v>Major Monogram</v>
      </c>
    </row>
    <row r="2816" spans="1:3" ht="15.75" customHeight="1" x14ac:dyDescent="0.2">
      <c r="A2816" s="1" t="s">
        <v>1450</v>
      </c>
      <c r="B2816" s="1"/>
      <c r="C2816" s="3" t="str">
        <f ca="1">IFERROR(__xludf.DUMMYFUNCTION("regexreplace(A2816, ""(\s\(.*?\))"",)"),"Major Monogram")</f>
        <v>Major Monogram</v>
      </c>
    </row>
    <row r="2817" spans="1:3" ht="15.75" customHeight="1" x14ac:dyDescent="0.2">
      <c r="A2817" s="1" t="s">
        <v>1451</v>
      </c>
      <c r="B2817" s="1"/>
      <c r="C2817" s="3" t="str">
        <f ca="1">IFERROR(__xludf.DUMMYFUNCTION("regexreplace(A2817, ""(\s\(.*?\))"",)"),"Maketh Tua")</f>
        <v>Maketh Tua</v>
      </c>
    </row>
    <row r="2818" spans="1:3" ht="15.75" customHeight="1" x14ac:dyDescent="0.2">
      <c r="A2818" s="1" t="s">
        <v>1451</v>
      </c>
      <c r="B2818" s="1"/>
      <c r="C2818" s="3" t="str">
        <f ca="1">IFERROR(__xludf.DUMMYFUNCTION("regexreplace(A2818, ""(\s\(.*?\))"",)"),"Maketh Tua")</f>
        <v>Maketh Tua</v>
      </c>
    </row>
    <row r="2819" spans="1:3" ht="15.75" customHeight="1" x14ac:dyDescent="0.2">
      <c r="A2819" s="1" t="s">
        <v>1452</v>
      </c>
      <c r="B2819" s="1"/>
      <c r="C2819" s="3" t="str">
        <f ca="1">IFERROR(__xludf.DUMMYFUNCTION("regexreplace(A2819, ""(\s\(.*?\))"",)"),"Mako")</f>
        <v>Mako</v>
      </c>
    </row>
    <row r="2820" spans="1:3" ht="15.75" customHeight="1" x14ac:dyDescent="0.2">
      <c r="A2820" s="1" t="s">
        <v>1452</v>
      </c>
      <c r="B2820" s="1"/>
      <c r="C2820" s="3" t="str">
        <f ca="1">IFERROR(__xludf.DUMMYFUNCTION("regexreplace(A2820, ""(\s\(.*?\))"",)"),"Mako")</f>
        <v>Mako</v>
      </c>
    </row>
    <row r="2821" spans="1:3" ht="15.75" customHeight="1" x14ac:dyDescent="0.2">
      <c r="A2821" s="1" t="s">
        <v>1453</v>
      </c>
      <c r="B2821" s="1"/>
      <c r="C2821" s="3" t="str">
        <f ca="1">IFERROR(__xludf.DUMMYFUNCTION("regexreplace(A2821, ""(\s\(.*?\))"",)"),"Makucha")</f>
        <v>Makucha</v>
      </c>
    </row>
    <row r="2822" spans="1:3" ht="15.75" customHeight="1" x14ac:dyDescent="0.2">
      <c r="A2822" s="1" t="s">
        <v>1453</v>
      </c>
      <c r="B2822" s="1"/>
      <c r="C2822" s="3" t="str">
        <f ca="1">IFERROR(__xludf.DUMMYFUNCTION("regexreplace(A2822, ""(\s\(.*?\))"",)"),"Makucha")</f>
        <v>Makucha</v>
      </c>
    </row>
    <row r="2823" spans="1:3" ht="15.75" customHeight="1" x14ac:dyDescent="0.2">
      <c r="A2823" s="1" t="s">
        <v>1454</v>
      </c>
      <c r="B2823" s="1"/>
      <c r="C2823" s="3" t="str">
        <f ca="1">IFERROR(__xludf.DUMMYFUNCTION("regexreplace(A2823, ""(\s\(.*?\))"",)"),"Mal")</f>
        <v>Mal</v>
      </c>
    </row>
    <row r="2824" spans="1:3" ht="15.75" customHeight="1" x14ac:dyDescent="0.2">
      <c r="A2824" s="1" t="s">
        <v>1454</v>
      </c>
      <c r="B2824" s="1"/>
      <c r="C2824" s="3" t="str">
        <f ca="1">IFERROR(__xludf.DUMMYFUNCTION("regexreplace(A2824, ""(\s\(.*?\))"",)"),"Mal")</f>
        <v>Mal</v>
      </c>
    </row>
    <row r="2825" spans="1:3" ht="15.75" customHeight="1" x14ac:dyDescent="0.2">
      <c r="A2825" s="1" t="s">
        <v>1455</v>
      </c>
      <c r="B2825" s="1"/>
      <c r="C2825" s="3" t="str">
        <f ca="1">IFERROR(__xludf.DUMMYFUNCTION("regexreplace(A2825, ""(\s\(.*?\))"",)"),"Malachite")</f>
        <v>Malachite</v>
      </c>
    </row>
    <row r="2826" spans="1:3" ht="15.75" customHeight="1" x14ac:dyDescent="0.2">
      <c r="A2826" s="1" t="s">
        <v>1455</v>
      </c>
      <c r="B2826" s="1"/>
      <c r="C2826" s="3" t="str">
        <f ca="1">IFERROR(__xludf.DUMMYFUNCTION("regexreplace(A2826, ""(\s\(.*?\))"",)"),"Malachite")</f>
        <v>Malachite</v>
      </c>
    </row>
    <row r="2827" spans="1:3" ht="15.75" customHeight="1" x14ac:dyDescent="0.2">
      <c r="A2827" s="1" t="s">
        <v>1456</v>
      </c>
      <c r="B2827" s="1"/>
      <c r="C2827" s="3" t="str">
        <f ca="1">IFERROR(__xludf.DUMMYFUNCTION("regexreplace(A2827, ""(\s\(.*?\))"",)"),"Malloy")</f>
        <v>Malloy</v>
      </c>
    </row>
    <row r="2828" spans="1:3" ht="15.75" customHeight="1" x14ac:dyDescent="0.2">
      <c r="A2828" s="1" t="s">
        <v>1456</v>
      </c>
      <c r="B2828" s="1"/>
      <c r="C2828" s="3" t="str">
        <f ca="1">IFERROR(__xludf.DUMMYFUNCTION("regexreplace(A2828, ""(\s\(.*?\))"",)"),"Malloy")</f>
        <v>Malloy</v>
      </c>
    </row>
    <row r="2829" spans="1:3" ht="15.75" customHeight="1" x14ac:dyDescent="0.2">
      <c r="A2829" s="1" t="s">
        <v>1457</v>
      </c>
      <c r="B2829" s="1"/>
      <c r="C2829" s="3" t="str">
        <f ca="1">IFERROR(__xludf.DUMMYFUNCTION("regexreplace(A2829, ""(\s\(.*?\))"",)"),"Mama Bear")</f>
        <v>Mama Bear</v>
      </c>
    </row>
    <row r="2830" spans="1:3" ht="15.75" customHeight="1" x14ac:dyDescent="0.2">
      <c r="A2830" s="1" t="s">
        <v>1457</v>
      </c>
      <c r="B2830" s="1"/>
      <c r="C2830" s="3" t="str">
        <f ca="1">IFERROR(__xludf.DUMMYFUNCTION("regexreplace(A2830, ""(\s\(.*?\))"",)"),"Mama Bear")</f>
        <v>Mama Bear</v>
      </c>
    </row>
    <row r="2831" spans="1:3" ht="15.75" customHeight="1" x14ac:dyDescent="0.2">
      <c r="A2831" s="1" t="s">
        <v>1458</v>
      </c>
      <c r="B2831" s="1"/>
      <c r="C2831" s="3" t="str">
        <f ca="1">IFERROR(__xludf.DUMMYFUNCTION("regexreplace(A2831, ""(\s\(.*?\))"",)"),"Mama Carson")</f>
        <v>Mama Carson</v>
      </c>
    </row>
    <row r="2832" spans="1:3" ht="15.75" customHeight="1" x14ac:dyDescent="0.2">
      <c r="A2832" s="1" t="s">
        <v>1458</v>
      </c>
      <c r="B2832" s="1"/>
      <c r="C2832" s="3" t="str">
        <f ca="1">IFERROR(__xludf.DUMMYFUNCTION("regexreplace(A2832, ""(\s\(.*?\))"",)"),"Mama Carson")</f>
        <v>Mama Carson</v>
      </c>
    </row>
    <row r="2833" spans="1:3" ht="15.75" customHeight="1" x14ac:dyDescent="0.2">
      <c r="A2833" s="1" t="s">
        <v>1459</v>
      </c>
      <c r="B2833" s="1"/>
      <c r="C2833" s="3" t="str">
        <f ca="1">IFERROR(__xludf.DUMMYFUNCTION("regexreplace(A2833, ""(\s\(.*?\))"",)"),"Mama Hino Tari Bird")</f>
        <v>Mama Hino Tari Bird</v>
      </c>
    </row>
    <row r="2834" spans="1:3" ht="15.75" customHeight="1" x14ac:dyDescent="0.2">
      <c r="A2834" s="1" t="s">
        <v>1459</v>
      </c>
      <c r="B2834" s="1"/>
      <c r="C2834" s="3" t="str">
        <f ca="1">IFERROR(__xludf.DUMMYFUNCTION("regexreplace(A2834, ""(\s\(.*?\))"",)"),"Mama Hino Tari Bird")</f>
        <v>Mama Hino Tari Bird</v>
      </c>
    </row>
    <row r="2835" spans="1:3" ht="15.75" customHeight="1" x14ac:dyDescent="0.2">
      <c r="A2835" s="1" t="s">
        <v>1460</v>
      </c>
      <c r="B2835" s="1"/>
      <c r="C2835" s="3" t="str">
        <f ca="1">IFERROR(__xludf.DUMMYFUNCTION("regexreplace(A2835, ""(\s\(.*?\))"",)"),"Mama Robber")</f>
        <v>Mama Robber</v>
      </c>
    </row>
    <row r="2836" spans="1:3" ht="15.75" customHeight="1" x14ac:dyDescent="0.2">
      <c r="A2836" s="1" t="s">
        <v>1460</v>
      </c>
      <c r="B2836" s="1"/>
      <c r="C2836" s="3" t="str">
        <f ca="1">IFERROR(__xludf.DUMMYFUNCTION("regexreplace(A2836, ""(\s\(.*?\))"",)"),"Mama Robber")</f>
        <v>Mama Robber</v>
      </c>
    </row>
    <row r="2837" spans="1:3" ht="15.75" customHeight="1" x14ac:dyDescent="0.2">
      <c r="A2837" s="1" t="s">
        <v>1461</v>
      </c>
      <c r="B2837" s="1"/>
      <c r="C2837" s="3" t="str">
        <f ca="1">IFERROR(__xludf.DUMMYFUNCTION("regexreplace(A2837, ""(\s\(.*?\))"",)"),"Mama Ship")</f>
        <v>Mama Ship</v>
      </c>
    </row>
    <row r="2838" spans="1:3" ht="15.75" customHeight="1" x14ac:dyDescent="0.2">
      <c r="A2838" s="1" t="s">
        <v>1461</v>
      </c>
      <c r="B2838" s="1"/>
      <c r="C2838" s="3" t="str">
        <f ca="1">IFERROR(__xludf.DUMMYFUNCTION("regexreplace(A2838, ""(\s\(.*?\))"",)"),"Mama Ship")</f>
        <v>Mama Ship</v>
      </c>
    </row>
    <row r="2839" spans="1:3" ht="15.75" customHeight="1" x14ac:dyDescent="0.2">
      <c r="A2839" s="1" t="s">
        <v>1462</v>
      </c>
      <c r="B2839" s="1"/>
      <c r="C2839" s="3" t="str">
        <f ca="1">IFERROR(__xludf.DUMMYFUNCTION("regexreplace(A2839, ""(\s\(.*?\))"",)"),"Mami")</f>
        <v>Mami</v>
      </c>
    </row>
    <row r="2840" spans="1:3" ht="15.75" customHeight="1" x14ac:dyDescent="0.2">
      <c r="A2840" s="1" t="s">
        <v>1462</v>
      </c>
      <c r="B2840" s="1"/>
      <c r="C2840" s="3" t="str">
        <f ca="1">IFERROR(__xludf.DUMMYFUNCTION("regexreplace(A2840, ""(\s\(.*?\))"",)"),"Mami")</f>
        <v>Mami</v>
      </c>
    </row>
    <row r="2841" spans="1:3" ht="15.75" customHeight="1" x14ac:dyDescent="0.2">
      <c r="A2841" s="1" t="s">
        <v>1463</v>
      </c>
      <c r="B2841" s="1"/>
      <c r="C2841" s="3" t="str">
        <f ca="1">IFERROR(__xludf.DUMMYFUNCTION("regexreplace(A2841, ""(\s\(.*?\))"",)"),"Mamma Mia")</f>
        <v>Mamma Mia</v>
      </c>
    </row>
    <row r="2842" spans="1:3" ht="15.75" customHeight="1" x14ac:dyDescent="0.2">
      <c r="A2842" s="1" t="s">
        <v>1463</v>
      </c>
      <c r="B2842" s="1"/>
      <c r="C2842" s="3" t="str">
        <f ca="1">IFERROR(__xludf.DUMMYFUNCTION("regexreplace(A2842, ""(\s\(.*?\))"",)"),"Mamma Mia")</f>
        <v>Mamma Mia</v>
      </c>
    </row>
    <row r="2843" spans="1:3" ht="15.75" customHeight="1" x14ac:dyDescent="0.2">
      <c r="A2843" s="1" t="s">
        <v>1464</v>
      </c>
      <c r="B2843" s="1"/>
      <c r="C2843" s="3" t="str">
        <f ca="1">IFERROR(__xludf.DUMMYFUNCTION("regexreplace(A2843, ""(\s\(.*?\))"",)"),"Mammy Two Shoes")</f>
        <v>Mammy Two Shoes</v>
      </c>
    </row>
    <row r="2844" spans="1:3" ht="15.75" customHeight="1" x14ac:dyDescent="0.2">
      <c r="A2844" s="1" t="s">
        <v>1464</v>
      </c>
      <c r="B2844" s="1"/>
      <c r="C2844" s="3" t="str">
        <f ca="1">IFERROR(__xludf.DUMMYFUNCTION("regexreplace(A2844, ""(\s\(.*?\))"",)"),"Mammy Two Shoes")</f>
        <v>Mammy Two Shoes</v>
      </c>
    </row>
    <row r="2845" spans="1:3" ht="15.75" customHeight="1" x14ac:dyDescent="0.2">
      <c r="A2845" s="1" t="s">
        <v>1465</v>
      </c>
      <c r="B2845" s="1"/>
      <c r="C2845" s="3" t="str">
        <f ca="1">IFERROR(__xludf.DUMMYFUNCTION("regexreplace(A2845, ""(\s\(.*?\))"",)"),"Man-At-Arms")</f>
        <v>Man-At-Arms</v>
      </c>
    </row>
    <row r="2846" spans="1:3" ht="15.75" customHeight="1" x14ac:dyDescent="0.2">
      <c r="A2846" s="1" t="s">
        <v>1465</v>
      </c>
      <c r="B2846" s="1"/>
      <c r="C2846" s="3" t="str">
        <f ca="1">IFERROR(__xludf.DUMMYFUNCTION("regexreplace(A2846, ""(\s\(.*?\))"",)"),"Man-At-Arms")</f>
        <v>Man-At-Arms</v>
      </c>
    </row>
    <row r="2847" spans="1:3" ht="15.75" customHeight="1" x14ac:dyDescent="0.2">
      <c r="A2847" s="1" t="s">
        <v>1466</v>
      </c>
      <c r="B2847" s="1"/>
      <c r="C2847" s="3" t="str">
        <f ca="1">IFERROR(__xludf.DUMMYFUNCTION("regexreplace(A2847, ""(\s\(.*?\))"",)"),"Manatee Family")</f>
        <v>Manatee Family</v>
      </c>
    </row>
    <row r="2848" spans="1:3" ht="15.75" customHeight="1" x14ac:dyDescent="0.2">
      <c r="A2848" s="1" t="s">
        <v>1466</v>
      </c>
      <c r="B2848" s="1"/>
      <c r="C2848" s="3" t="str">
        <f ca="1">IFERROR(__xludf.DUMMYFUNCTION("regexreplace(A2848, ""(\s\(.*?\))"",)"),"Manatee Family")</f>
        <v>Manatee Family</v>
      </c>
    </row>
    <row r="2849" spans="1:3" ht="15.75" customHeight="1" x14ac:dyDescent="0.2">
      <c r="A2849" s="1" t="s">
        <v>1467</v>
      </c>
      <c r="B2849" s="1"/>
      <c r="C2849" s="3" t="str">
        <f ca="1">IFERROR(__xludf.DUMMYFUNCTION("regexreplace(A2849, ""(\s\(.*?\))"",)"),"Mandarin Orange")</f>
        <v>Mandarin Orange</v>
      </c>
    </row>
    <row r="2850" spans="1:3" ht="15.75" customHeight="1" x14ac:dyDescent="0.2">
      <c r="A2850" s="1" t="s">
        <v>1467</v>
      </c>
      <c r="B2850" s="1"/>
      <c r="C2850" s="3" t="str">
        <f ca="1">IFERROR(__xludf.DUMMYFUNCTION("regexreplace(A2850, ""(\s\(.*?\))"",)"),"Mandarin Orange")</f>
        <v>Mandarin Orange</v>
      </c>
    </row>
    <row r="2851" spans="1:3" ht="15.75" customHeight="1" x14ac:dyDescent="0.2">
      <c r="A2851" s="1" t="s">
        <v>1468</v>
      </c>
      <c r="B2851" s="1"/>
      <c r="C2851" s="3" t="str">
        <f ca="1">IFERROR(__xludf.DUMMYFUNCTION("regexreplace(A2851, ""(\s\(.*?\))"",)"),"Mandy")</f>
        <v>Mandy</v>
      </c>
    </row>
    <row r="2852" spans="1:3" ht="15.75" customHeight="1" x14ac:dyDescent="0.2">
      <c r="A2852" s="1" t="s">
        <v>1468</v>
      </c>
      <c r="B2852" s="1"/>
      <c r="C2852" s="3" t="str">
        <f ca="1">IFERROR(__xludf.DUMMYFUNCTION("regexreplace(A2852, ""(\s\(.*?\))"",)"),"Mandy")</f>
        <v>Mandy</v>
      </c>
    </row>
    <row r="2853" spans="1:3" ht="15.75" customHeight="1" x14ac:dyDescent="0.2">
      <c r="A2853" s="1" t="s">
        <v>1469</v>
      </c>
      <c r="B2853" s="1"/>
      <c r="C2853" s="3" t="str">
        <f ca="1">IFERROR(__xludf.DUMMYFUNCTION("regexreplace(A2853, ""(\s\(.*?\))"",)"),"Manny")</f>
        <v>Manny</v>
      </c>
    </row>
    <row r="2854" spans="1:3" ht="15.75" customHeight="1" x14ac:dyDescent="0.2">
      <c r="A2854" s="1" t="s">
        <v>1469</v>
      </c>
      <c r="B2854" s="1"/>
      <c r="C2854" s="3" t="str">
        <f ca="1">IFERROR(__xludf.DUMMYFUNCTION("regexreplace(A2854, ""(\s\(.*?\))"",)"),"Manny")</f>
        <v>Manny</v>
      </c>
    </row>
    <row r="2855" spans="1:3" ht="15.75" customHeight="1" x14ac:dyDescent="0.2">
      <c r="A2855" s="1" t="s">
        <v>1470</v>
      </c>
      <c r="B2855" s="1"/>
      <c r="C2855" s="3" t="str">
        <f ca="1">IFERROR(__xludf.DUMMYFUNCTION("regexreplace(A2855, ""(\s\(.*?\))"",)"),"Manny Heffley")</f>
        <v>Manny Heffley</v>
      </c>
    </row>
    <row r="2856" spans="1:3" ht="15.75" customHeight="1" x14ac:dyDescent="0.2">
      <c r="A2856" s="1" t="s">
        <v>1470</v>
      </c>
      <c r="B2856" s="1"/>
      <c r="C2856" s="3" t="str">
        <f ca="1">IFERROR(__xludf.DUMMYFUNCTION("regexreplace(A2856, ""(\s\(.*?\))"",)"),"Manny Heffley")</f>
        <v>Manny Heffley</v>
      </c>
    </row>
    <row r="2857" spans="1:3" ht="15.75" customHeight="1" x14ac:dyDescent="0.2">
      <c r="A2857" s="1" t="s">
        <v>1471</v>
      </c>
      <c r="B2857" s="1"/>
      <c r="C2857" s="3" t="str">
        <f ca="1">IFERROR(__xludf.DUMMYFUNCTION("regexreplace(A2857, ""(\s\(.*?\))"",)"),"Manny Rivera")</f>
        <v>Manny Rivera</v>
      </c>
    </row>
    <row r="2858" spans="1:3" ht="15.75" customHeight="1" x14ac:dyDescent="0.2">
      <c r="A2858" s="1" t="s">
        <v>1471</v>
      </c>
      <c r="B2858" s="1"/>
      <c r="C2858" s="3" t="str">
        <f ca="1">IFERROR(__xludf.DUMMYFUNCTION("regexreplace(A2858, ""(\s\(.*?\))"",)"),"Manny Rivera")</f>
        <v>Manny Rivera</v>
      </c>
    </row>
    <row r="2859" spans="1:3" ht="15.75" customHeight="1" x14ac:dyDescent="0.2">
      <c r="A2859" s="1" t="s">
        <v>1472</v>
      </c>
      <c r="B2859" s="1"/>
      <c r="C2859" s="3" t="str">
        <f ca="1">IFERROR(__xludf.DUMMYFUNCTION("regexreplace(A2859, ""(\s\(.*?\))"",)"),"Mao Mao")</f>
        <v>Mao Mao</v>
      </c>
    </row>
    <row r="2860" spans="1:3" ht="15.75" customHeight="1" x14ac:dyDescent="0.2">
      <c r="A2860" s="1" t="s">
        <v>1472</v>
      </c>
      <c r="B2860" s="1"/>
      <c r="C2860" s="3" t="str">
        <f ca="1">IFERROR(__xludf.DUMMYFUNCTION("regexreplace(A2860, ""(\s\(.*?\))"",)"),"Mao Mao")</f>
        <v>Mao Mao</v>
      </c>
    </row>
    <row r="2861" spans="1:3" ht="15.75" customHeight="1" x14ac:dyDescent="0.2">
      <c r="A2861" s="1" t="s">
        <v>1473</v>
      </c>
      <c r="B2861" s="1"/>
      <c r="C2861" s="3" t="str">
        <f ca="1">IFERROR(__xludf.DUMMYFUNCTION("regexreplace(A2861, ""(\s\(.*?\))"",)"),"Mar Tuuk")</f>
        <v>Mar Tuuk</v>
      </c>
    </row>
    <row r="2862" spans="1:3" ht="15.75" customHeight="1" x14ac:dyDescent="0.2">
      <c r="A2862" s="1" t="s">
        <v>1473</v>
      </c>
      <c r="B2862" s="1"/>
      <c r="C2862" s="3" t="str">
        <f ca="1">IFERROR(__xludf.DUMMYFUNCTION("regexreplace(A2862, ""(\s\(.*?\))"",)"),"Mar Tuuk")</f>
        <v>Mar Tuuk</v>
      </c>
    </row>
    <row r="2863" spans="1:3" ht="15.75" customHeight="1" x14ac:dyDescent="0.2">
      <c r="A2863" s="1" t="s">
        <v>1474</v>
      </c>
      <c r="B2863" s="1"/>
      <c r="C2863" s="3" t="str">
        <f ca="1">IFERROR(__xludf.DUMMYFUNCTION("regexreplace(A2863, ""(\s\(.*?\))"",)"),"Mar'Veon Mitchell")</f>
        <v>Mar'Veon Mitchell</v>
      </c>
    </row>
    <row r="2864" spans="1:3" ht="15.75" customHeight="1" x14ac:dyDescent="0.2">
      <c r="A2864" s="1" t="s">
        <v>1474</v>
      </c>
      <c r="B2864" s="1"/>
      <c r="C2864" s="3" t="str">
        <f ca="1">IFERROR(__xludf.DUMMYFUNCTION("regexreplace(A2864, ""(\s\(.*?\))"",)"),"Mar'Veon Mitchell")</f>
        <v>Mar'Veon Mitchell</v>
      </c>
    </row>
    <row r="2865" spans="1:3" ht="15.75" customHeight="1" x14ac:dyDescent="0.2">
      <c r="A2865" s="1" t="s">
        <v>1475</v>
      </c>
      <c r="B2865" s="1"/>
      <c r="C2865" s="3" t="str">
        <f ca="1">IFERROR(__xludf.DUMMYFUNCTION("regexreplace(A2865, ""(\s\(.*?\))"",)"),"Marceline Abadeer")</f>
        <v>Marceline Abadeer</v>
      </c>
    </row>
    <row r="2866" spans="1:3" ht="15.75" customHeight="1" x14ac:dyDescent="0.2">
      <c r="A2866" s="1" t="s">
        <v>1475</v>
      </c>
      <c r="B2866" s="1"/>
      <c r="C2866" s="3" t="str">
        <f ca="1">IFERROR(__xludf.DUMMYFUNCTION("regexreplace(A2866, ""(\s\(.*?\))"",)"),"Marceline Abadeer")</f>
        <v>Marceline Abadeer</v>
      </c>
    </row>
    <row r="2867" spans="1:3" ht="15.75" customHeight="1" x14ac:dyDescent="0.2">
      <c r="A2867" s="1" t="s">
        <v>1476</v>
      </c>
      <c r="B2867" s="1"/>
      <c r="C2867" s="3" t="str">
        <f ca="1">IFERROR(__xludf.DUMMYFUNCTION("regexreplace(A2867, ""(\s\(.*?\))"",)"),"Marcie")</f>
        <v>Marcie</v>
      </c>
    </row>
    <row r="2868" spans="1:3" ht="15.75" customHeight="1" x14ac:dyDescent="0.2">
      <c r="A2868" s="1" t="s">
        <v>1476</v>
      </c>
      <c r="B2868" s="1"/>
      <c r="C2868" s="3" t="str">
        <f ca="1">IFERROR(__xludf.DUMMYFUNCTION("regexreplace(A2868, ""(\s\(.*?\))"",)"),"Marcie")</f>
        <v>Marcie</v>
      </c>
    </row>
    <row r="2869" spans="1:3" ht="15.75" customHeight="1" x14ac:dyDescent="0.2">
      <c r="A2869" s="1" t="s">
        <v>1477</v>
      </c>
      <c r="B2869" s="1"/>
      <c r="C2869" s="3" t="str">
        <f ca="1">IFERROR(__xludf.DUMMYFUNCTION("regexreplace(A2869, ""(\s\(.*?\))"",)"),"Marcie Fleach")</f>
        <v>Marcie Fleach</v>
      </c>
    </row>
    <row r="2870" spans="1:3" ht="15.75" customHeight="1" x14ac:dyDescent="0.2">
      <c r="A2870" s="1" t="s">
        <v>1477</v>
      </c>
      <c r="B2870" s="1"/>
      <c r="C2870" s="3" t="str">
        <f ca="1">IFERROR(__xludf.DUMMYFUNCTION("regexreplace(A2870, ""(\s\(.*?\))"",)"),"Marcie Fleach")</f>
        <v>Marcie Fleach</v>
      </c>
    </row>
    <row r="2871" spans="1:3" ht="15.75" customHeight="1" x14ac:dyDescent="0.2">
      <c r="A2871" s="1" t="s">
        <v>1478</v>
      </c>
      <c r="B2871" s="1"/>
      <c r="C2871" s="3" t="str">
        <f ca="1">IFERROR(__xludf.DUMMYFUNCTION("regexreplace(A2871, ""(\s\(.*?\))"",)"),"Marco Diaz")</f>
        <v>Marco Diaz</v>
      </c>
    </row>
    <row r="2872" spans="1:3" ht="15.75" customHeight="1" x14ac:dyDescent="0.2">
      <c r="A2872" s="1" t="s">
        <v>1478</v>
      </c>
      <c r="B2872" s="1"/>
      <c r="C2872" s="3" t="str">
        <f ca="1">IFERROR(__xludf.DUMMYFUNCTION("regexreplace(A2872, ""(\s\(.*?\))"",)"),"Marco Diaz")</f>
        <v>Marco Diaz</v>
      </c>
    </row>
    <row r="2873" spans="1:3" ht="15.75" customHeight="1" x14ac:dyDescent="0.2">
      <c r="A2873" s="1" t="s">
        <v>1479</v>
      </c>
      <c r="B2873" s="1"/>
      <c r="C2873" s="3" t="str">
        <f ca="1">IFERROR(__xludf.DUMMYFUNCTION("regexreplace(A2873, ""(\s\(.*?\))"",)"),"Marcy Wu")</f>
        <v>Marcy Wu</v>
      </c>
    </row>
    <row r="2874" spans="1:3" ht="15.75" customHeight="1" x14ac:dyDescent="0.2">
      <c r="A2874" s="1" t="s">
        <v>1479</v>
      </c>
      <c r="B2874" s="1"/>
      <c r="C2874" s="3" t="str">
        <f ca="1">IFERROR(__xludf.DUMMYFUNCTION("regexreplace(A2874, ""(\s\(.*?\))"",)"),"Marcy Wu")</f>
        <v>Marcy Wu</v>
      </c>
    </row>
    <row r="2875" spans="1:3" ht="15.75" customHeight="1" x14ac:dyDescent="0.2">
      <c r="A2875" s="1" t="s">
        <v>1480</v>
      </c>
      <c r="B2875" s="1"/>
      <c r="C2875" s="3" t="str">
        <f ca="1">IFERROR(__xludf.DUMMYFUNCTION("regexreplace(A2875, ""(\s\(.*?\))"",)"),"Margaret Fish")</f>
        <v>Margaret Fish</v>
      </c>
    </row>
    <row r="2876" spans="1:3" ht="15.75" customHeight="1" x14ac:dyDescent="0.2">
      <c r="A2876" s="1" t="s">
        <v>1480</v>
      </c>
      <c r="B2876" s="1"/>
      <c r="C2876" s="3" t="str">
        <f ca="1">IFERROR(__xludf.DUMMYFUNCTION("regexreplace(A2876, ""(\s\(.*?\))"",)"),"Margaret Fish")</f>
        <v>Margaret Fish</v>
      </c>
    </row>
    <row r="2877" spans="1:3" ht="15.75" customHeight="1" x14ac:dyDescent="0.2">
      <c r="A2877" s="1" t="s">
        <v>1481</v>
      </c>
      <c r="B2877" s="1"/>
      <c r="C2877" s="3" t="str">
        <f ca="1">IFERROR(__xludf.DUMMYFUNCTION("regexreplace(A2877, ""(\s\(.*?\))"",)"),"Margaret Robinson")</f>
        <v>Margaret Robinson</v>
      </c>
    </row>
    <row r="2878" spans="1:3" ht="15.75" customHeight="1" x14ac:dyDescent="0.2">
      <c r="A2878" s="1" t="s">
        <v>1481</v>
      </c>
      <c r="B2878" s="1"/>
      <c r="C2878" s="3" t="str">
        <f ca="1">IFERROR(__xludf.DUMMYFUNCTION("regexreplace(A2878, ""(\s\(.*?\))"",)"),"Margaret Robinson")</f>
        <v>Margaret Robinson</v>
      </c>
    </row>
    <row r="2879" spans="1:3" ht="15.75" customHeight="1" x14ac:dyDescent="0.2">
      <c r="A2879" s="1" t="s">
        <v>1482</v>
      </c>
      <c r="B2879" s="1"/>
      <c r="C2879" s="3" t="str">
        <f ca="1">IFERROR(__xludf.DUMMYFUNCTION("regexreplace(A2879, ""(\s\(.*?\))"",)"),"Margaret Smith")</f>
        <v>Margaret Smith</v>
      </c>
    </row>
    <row r="2880" spans="1:3" ht="15.75" customHeight="1" x14ac:dyDescent="0.2">
      <c r="A2880" s="1" t="s">
        <v>1482</v>
      </c>
      <c r="B2880" s="1"/>
      <c r="C2880" s="3" t="str">
        <f ca="1">IFERROR(__xludf.DUMMYFUNCTION("regexreplace(A2880, ""(\s\(.*?\))"",)"),"Margaret Smith")</f>
        <v>Margaret Smith</v>
      </c>
    </row>
    <row r="2881" spans="1:3" ht="15.75" customHeight="1" x14ac:dyDescent="0.2">
      <c r="A2881" s="1" t="s">
        <v>1483</v>
      </c>
      <c r="B2881" s="1"/>
      <c r="C2881" s="3" t="str">
        <f ca="1">IFERROR(__xludf.DUMMYFUNCTION("regexreplace(A2881, ""(\s\(.*?\))"",)"),"Maria Wong")</f>
        <v>Maria Wong</v>
      </c>
    </row>
    <row r="2882" spans="1:3" ht="15.75" customHeight="1" x14ac:dyDescent="0.2">
      <c r="A2882" s="1" t="s">
        <v>1484</v>
      </c>
      <c r="B2882" s="1"/>
      <c r="C2882" s="3" t="str">
        <f ca="1">IFERROR(__xludf.DUMMYFUNCTION("regexreplace(A2882, ""(\s\(.*?\))"",)"),"Marianne Thornberry")</f>
        <v>Marianne Thornberry</v>
      </c>
    </row>
    <row r="2883" spans="1:3" ht="15.75" customHeight="1" x14ac:dyDescent="0.2">
      <c r="A2883" s="1" t="s">
        <v>1484</v>
      </c>
      <c r="B2883" s="1"/>
      <c r="C2883" s="3" t="str">
        <f ca="1">IFERROR(__xludf.DUMMYFUNCTION("regexreplace(A2883, ""(\s\(.*?\))"",)"),"Marianne Thornberry")</f>
        <v>Marianne Thornberry</v>
      </c>
    </row>
    <row r="2884" spans="1:3" ht="15.75" customHeight="1" x14ac:dyDescent="0.2">
      <c r="A2884" s="1" t="s">
        <v>1485</v>
      </c>
      <c r="B2884" s="1"/>
      <c r="C2884" s="3" t="str">
        <f ca="1">IFERROR(__xludf.DUMMYFUNCTION("regexreplace(A2884, ""(\s\(.*?\))"",)"),"Marie")</f>
        <v>Marie</v>
      </c>
    </row>
    <row r="2885" spans="1:3" ht="15.75" customHeight="1" x14ac:dyDescent="0.2">
      <c r="A2885" s="1" t="s">
        <v>1485</v>
      </c>
      <c r="B2885" s="1"/>
      <c r="C2885" s="3" t="str">
        <f ca="1">IFERROR(__xludf.DUMMYFUNCTION("regexreplace(A2885, ""(\s\(.*?\))"",)"),"Marie")</f>
        <v>Marie</v>
      </c>
    </row>
    <row r="2886" spans="1:3" ht="15.75" customHeight="1" x14ac:dyDescent="0.2">
      <c r="A2886" s="1" t="s">
        <v>1486</v>
      </c>
      <c r="B2886" s="1"/>
      <c r="C2886" s="3" t="str">
        <f ca="1">IFERROR(__xludf.DUMMYFUNCTION("regexreplace(A2886, ""(\s\(.*?\))"",)"),"Marie")</f>
        <v>Marie</v>
      </c>
    </row>
    <row r="2887" spans="1:3" ht="15.75" customHeight="1" x14ac:dyDescent="0.2">
      <c r="A2887" s="1" t="s">
        <v>1486</v>
      </c>
      <c r="B2887" s="1"/>
      <c r="C2887" s="3" t="str">
        <f ca="1">IFERROR(__xludf.DUMMYFUNCTION("regexreplace(A2887, ""(\s\(.*?\))"",)"),"Marie")</f>
        <v>Marie</v>
      </c>
    </row>
    <row r="2888" spans="1:3" ht="15.75" customHeight="1" x14ac:dyDescent="0.2">
      <c r="A2888" s="1" t="s">
        <v>1487</v>
      </c>
      <c r="B2888" s="1"/>
      <c r="C2888" s="3" t="str">
        <f ca="1">IFERROR(__xludf.DUMMYFUNCTION("regexreplace(A2888, ""(\s\(.*?\))"",)"),"Marie Malice")</f>
        <v>Marie Malice</v>
      </c>
    </row>
    <row r="2889" spans="1:3" ht="15.75" customHeight="1" x14ac:dyDescent="0.2">
      <c r="A2889" s="1" t="s">
        <v>1487</v>
      </c>
      <c r="B2889" s="1"/>
      <c r="C2889" s="3" t="str">
        <f ca="1">IFERROR(__xludf.DUMMYFUNCTION("regexreplace(A2889, ""(\s\(.*?\))"",)"),"Marie Malice")</f>
        <v>Marie Malice</v>
      </c>
    </row>
    <row r="2890" spans="1:3" ht="15.75" customHeight="1" x14ac:dyDescent="0.2">
      <c r="A2890" s="1" t="s">
        <v>1488</v>
      </c>
      <c r="B2890" s="1"/>
      <c r="C2890" s="3" t="str">
        <f ca="1">IFERROR(__xludf.DUMMYFUNCTION("regexreplace(A2890, ""(\s\(.*?\))"",)"),"Marigold")</f>
        <v>Marigold</v>
      </c>
    </row>
    <row r="2891" spans="1:3" ht="15.75" customHeight="1" x14ac:dyDescent="0.2">
      <c r="A2891" s="1" t="s">
        <v>1488</v>
      </c>
      <c r="B2891" s="1"/>
      <c r="C2891" s="3" t="str">
        <f ca="1">IFERROR(__xludf.DUMMYFUNCTION("regexreplace(A2891, ""(\s\(.*?\))"",)"),"Marigold")</f>
        <v>Marigold</v>
      </c>
    </row>
    <row r="2892" spans="1:3" ht="15.75" customHeight="1" x14ac:dyDescent="0.2">
      <c r="A2892" s="1" t="s">
        <v>1489</v>
      </c>
      <c r="B2892" s="1"/>
      <c r="C2892" s="3" t="str">
        <f ca="1">IFERROR(__xludf.DUMMYFUNCTION("regexreplace(A2892, ""(\s\(.*?\))"",)"),"Marina")</f>
        <v>Marina</v>
      </c>
    </row>
    <row r="2893" spans="1:3" ht="15.75" customHeight="1" x14ac:dyDescent="0.2">
      <c r="A2893" s="1" t="s">
        <v>1489</v>
      </c>
      <c r="B2893" s="1"/>
      <c r="C2893" s="3" t="str">
        <f ca="1">IFERROR(__xludf.DUMMYFUNCTION("regexreplace(A2893, ""(\s\(.*?\))"",)"),"Marina")</f>
        <v>Marina</v>
      </c>
    </row>
    <row r="2894" spans="1:3" ht="15.75" customHeight="1" x14ac:dyDescent="0.2">
      <c r="A2894" s="1" t="s">
        <v>1490</v>
      </c>
      <c r="B2894" s="1"/>
      <c r="C2894" s="3" t="str">
        <f ca="1">IFERROR(__xludf.DUMMYFUNCTION("regexreplace(A2894, ""(\s\(.*?\))"",)"),"Marina Del Rey")</f>
        <v>Marina Del Rey</v>
      </c>
    </row>
    <row r="2895" spans="1:3" ht="15.75" customHeight="1" x14ac:dyDescent="0.2">
      <c r="A2895" s="1" t="s">
        <v>1490</v>
      </c>
      <c r="B2895" s="1"/>
      <c r="C2895" s="3" t="str">
        <f ca="1">IFERROR(__xludf.DUMMYFUNCTION("regexreplace(A2895, ""(\s\(.*?\))"",)"),"Marina Del Rey")</f>
        <v>Marina Del Rey</v>
      </c>
    </row>
    <row r="2896" spans="1:3" ht="15.75" customHeight="1" x14ac:dyDescent="0.2">
      <c r="A2896" s="1" t="s">
        <v>1491</v>
      </c>
      <c r="B2896" s="1"/>
      <c r="C2896" s="3" t="str">
        <f ca="1">IFERROR(__xludf.DUMMYFUNCTION("regexreplace(A2896, ""(\s\(.*?\))"",)"),"Marina Smithers")</f>
        <v>Marina Smithers</v>
      </c>
    </row>
    <row r="2897" spans="1:3" ht="15.75" customHeight="1" x14ac:dyDescent="0.2">
      <c r="A2897" s="1" t="s">
        <v>1491</v>
      </c>
      <c r="B2897" s="1"/>
      <c r="C2897" s="3" t="str">
        <f ca="1">IFERROR(__xludf.DUMMYFUNCTION("regexreplace(A2897, ""(\s\(.*?\))"",)"),"Marina Smithers")</f>
        <v>Marina Smithers</v>
      </c>
    </row>
    <row r="2898" spans="1:3" ht="15.75" customHeight="1" x14ac:dyDescent="0.2">
      <c r="A2898" s="1" t="s">
        <v>1492</v>
      </c>
      <c r="B2898" s="1"/>
      <c r="C2898" s="3" t="str">
        <f ca="1">IFERROR(__xludf.DUMMYFUNCTION("regexreplace(A2898, ""(\s\(.*?\))"",)"),"Marinette Dupain-Cheng")</f>
        <v>Marinette Dupain-Cheng</v>
      </c>
    </row>
    <row r="2899" spans="1:3" ht="15.75" customHeight="1" x14ac:dyDescent="0.2">
      <c r="A2899" s="1" t="s">
        <v>1492</v>
      </c>
      <c r="B2899" s="1"/>
      <c r="C2899" s="3" t="str">
        <f ca="1">IFERROR(__xludf.DUMMYFUNCTION("regexreplace(A2899, ""(\s\(.*?\))"",)"),"Marinette Dupain-Cheng")</f>
        <v>Marinette Dupain-Cheng</v>
      </c>
    </row>
    <row r="2900" spans="1:3" ht="15.75" customHeight="1" x14ac:dyDescent="0.2">
      <c r="A2900" s="1" t="s">
        <v>1493</v>
      </c>
      <c r="B2900" s="1"/>
      <c r="C2900" s="3" t="str">
        <f ca="1">IFERROR(__xludf.DUMMYFUNCTION("regexreplace(A2900, ""(\s\(.*?\))"",)"),"Mario")</f>
        <v>Mario</v>
      </c>
    </row>
    <row r="2901" spans="1:3" ht="15.75" customHeight="1" x14ac:dyDescent="0.2">
      <c r="A2901" s="1" t="s">
        <v>1493</v>
      </c>
      <c r="B2901" s="1"/>
      <c r="C2901" s="3" t="str">
        <f ca="1">IFERROR(__xludf.DUMMYFUNCTION("regexreplace(A2901, ""(\s\(.*?\))"",)"),"Mario")</f>
        <v>Mario</v>
      </c>
    </row>
    <row r="2902" spans="1:3" ht="15.75" customHeight="1" x14ac:dyDescent="0.2">
      <c r="A2902" s="1" t="s">
        <v>1494</v>
      </c>
      <c r="B2902" s="1"/>
      <c r="C2902" s="3" t="str">
        <f ca="1">IFERROR(__xludf.DUMMYFUNCTION("regexreplace(A2902, ""(\s\(.*?\))"",)"),"Mark")</f>
        <v>Mark</v>
      </c>
    </row>
    <row r="2903" spans="1:3" ht="15.75" customHeight="1" x14ac:dyDescent="0.2">
      <c r="A2903" s="1" t="s">
        <v>1494</v>
      </c>
      <c r="B2903" s="1"/>
      <c r="C2903" s="3" t="str">
        <f ca="1">IFERROR(__xludf.DUMMYFUNCTION("regexreplace(A2903, ""(\s\(.*?\))"",)"),"Mark")</f>
        <v>Mark</v>
      </c>
    </row>
    <row r="2904" spans="1:3" ht="15.75" customHeight="1" x14ac:dyDescent="0.2">
      <c r="A2904" s="1" t="s">
        <v>1495</v>
      </c>
      <c r="B2904" s="1"/>
      <c r="C2904" s="3" t="str">
        <f ca="1">IFERROR(__xludf.DUMMYFUNCTION("regexreplace(A2904, ""(\s\(.*?\))"",)"),"Markiplier")</f>
        <v>Markiplier</v>
      </c>
    </row>
    <row r="2905" spans="1:3" ht="15.75" customHeight="1" x14ac:dyDescent="0.2">
      <c r="A2905" s="1" t="s">
        <v>1495</v>
      </c>
      <c r="B2905" s="1"/>
      <c r="C2905" s="3" t="str">
        <f ca="1">IFERROR(__xludf.DUMMYFUNCTION("regexreplace(A2905, ""(\s\(.*?\))"",)"),"Markiplier")</f>
        <v>Markiplier</v>
      </c>
    </row>
    <row r="2906" spans="1:3" ht="15.75" customHeight="1" x14ac:dyDescent="0.2">
      <c r="A2906" s="1" t="s">
        <v>1496</v>
      </c>
      <c r="B2906" s="1"/>
      <c r="C2906" s="3" t="str">
        <f ca="1">IFERROR(__xludf.DUMMYFUNCTION("regexreplace(A2906, ""(\s\(.*?\))"",)"),"Marlowe")</f>
        <v>Marlowe</v>
      </c>
    </row>
    <row r="2907" spans="1:3" ht="15.75" customHeight="1" x14ac:dyDescent="0.2">
      <c r="A2907" s="1" t="s">
        <v>1496</v>
      </c>
      <c r="B2907" s="1"/>
      <c r="C2907" s="3" t="str">
        <f ca="1">IFERROR(__xludf.DUMMYFUNCTION("regexreplace(A2907, ""(\s\(.*?\))"",)"),"Marlowe")</f>
        <v>Marlowe</v>
      </c>
    </row>
    <row r="2908" spans="1:3" ht="15.75" customHeight="1" x14ac:dyDescent="0.2">
      <c r="A2908" s="1" t="s">
        <v>1497</v>
      </c>
      <c r="B2908" s="1"/>
      <c r="C2908" s="3" t="str">
        <f ca="1">IFERROR(__xludf.DUMMYFUNCTION("regexreplace(A2908, ""(\s\(.*?\))"",)"),"Marrok")</f>
        <v>Marrok</v>
      </c>
    </row>
    <row r="2909" spans="1:3" ht="15.75" customHeight="1" x14ac:dyDescent="0.2">
      <c r="A2909" s="1" t="s">
        <v>1497</v>
      </c>
      <c r="B2909" s="1"/>
      <c r="C2909" s="3" t="str">
        <f ca="1">IFERROR(__xludf.DUMMYFUNCTION("regexreplace(A2909, ""(\s\(.*?\))"",)"),"Marrok")</f>
        <v>Marrok</v>
      </c>
    </row>
    <row r="2910" spans="1:3" ht="15.75" customHeight="1" x14ac:dyDescent="0.2">
      <c r="A2910" s="1" t="s">
        <v>1498</v>
      </c>
      <c r="B2910" s="1"/>
      <c r="C2910" s="3" t="str">
        <f ca="1">IFERROR(__xludf.DUMMYFUNCTION("regexreplace(A2910, ""(\s\(.*?\))"",)"),"Marrok")</f>
        <v>Marrok</v>
      </c>
    </row>
    <row r="2911" spans="1:3" ht="15.75" customHeight="1" x14ac:dyDescent="0.2">
      <c r="A2911" s="1" t="s">
        <v>1498</v>
      </c>
      <c r="B2911" s="1"/>
      <c r="C2911" s="3" t="str">
        <f ca="1">IFERROR(__xludf.DUMMYFUNCTION("regexreplace(A2911, ""(\s\(.*?\))"",)"),"Marrok")</f>
        <v>Marrok</v>
      </c>
    </row>
    <row r="2912" spans="1:3" ht="15.75" customHeight="1" x14ac:dyDescent="0.2">
      <c r="A2912" s="1" t="s">
        <v>1499</v>
      </c>
      <c r="B2912" s="1"/>
      <c r="C2912" s="3" t="str">
        <f ca="1">IFERROR(__xludf.DUMMYFUNCTION("regexreplace(A2912, ""(\s\(.*?\))"",)"),"Marsha")</f>
        <v>Marsha</v>
      </c>
    </row>
    <row r="2913" spans="1:3" ht="15.75" customHeight="1" x14ac:dyDescent="0.2">
      <c r="A2913" s="1" t="s">
        <v>1499</v>
      </c>
      <c r="B2913" s="1"/>
      <c r="C2913" s="3" t="str">
        <f ca="1">IFERROR(__xludf.DUMMYFUNCTION("regexreplace(A2913, ""(\s\(.*?\))"",)"),"Marsha")</f>
        <v>Marsha</v>
      </c>
    </row>
    <row r="2914" spans="1:3" ht="15.75" customHeight="1" x14ac:dyDescent="0.2">
      <c r="A2914" s="1" t="s">
        <v>1500</v>
      </c>
      <c r="B2914" s="1"/>
      <c r="C2914" s="3" t="str">
        <f ca="1">IFERROR(__xludf.DUMMYFUNCTION("regexreplace(A2914, ""(\s\(.*?\))"",)"),"Marsha")</f>
        <v>Marsha</v>
      </c>
    </row>
    <row r="2915" spans="1:3" ht="15.75" customHeight="1" x14ac:dyDescent="0.2">
      <c r="A2915" s="1" t="s">
        <v>1500</v>
      </c>
      <c r="B2915" s="1"/>
      <c r="C2915" s="3" t="str">
        <f ca="1">IFERROR(__xludf.DUMMYFUNCTION("regexreplace(A2915, ""(\s\(.*?\))"",)"),"Marsha")</f>
        <v>Marsha</v>
      </c>
    </row>
    <row r="2916" spans="1:3" ht="15.75" customHeight="1" x14ac:dyDescent="0.2">
      <c r="A2916" s="1" t="s">
        <v>1501</v>
      </c>
      <c r="B2916" s="1"/>
      <c r="C2916" s="3" t="str">
        <f ca="1">IFERROR(__xludf.DUMMYFUNCTION("regexreplace(A2916, ""(\s\(.*?\))"",)"),"Marshmallow")</f>
        <v>Marshmallow</v>
      </c>
    </row>
    <row r="2917" spans="1:3" ht="15.75" customHeight="1" x14ac:dyDescent="0.2">
      <c r="A2917" s="1" t="s">
        <v>1501</v>
      </c>
      <c r="B2917" s="1"/>
      <c r="C2917" s="3" t="str">
        <f ca="1">IFERROR(__xludf.DUMMYFUNCTION("regexreplace(A2917, ""(\s\(.*?\))"",)"),"Marshmallow")</f>
        <v>Marshmallow</v>
      </c>
    </row>
    <row r="2918" spans="1:3" ht="15.75" customHeight="1" x14ac:dyDescent="0.2">
      <c r="A2918" s="1" t="s">
        <v>1502</v>
      </c>
      <c r="B2918" s="1"/>
      <c r="C2918" s="3" t="str">
        <f ca="1">IFERROR(__xludf.DUMMYFUNCTION("regexreplace(A2918, ""(\s\(.*?\))"",)"),"Marshmallow")</f>
        <v>Marshmallow</v>
      </c>
    </row>
    <row r="2919" spans="1:3" ht="15.75" customHeight="1" x14ac:dyDescent="0.2">
      <c r="A2919" s="1" t="s">
        <v>1502</v>
      </c>
      <c r="B2919" s="1"/>
      <c r="C2919" s="3" t="str">
        <f ca="1">IFERROR(__xludf.DUMMYFUNCTION("regexreplace(A2919, ""(\s\(.*?\))"",)"),"Marshmallow")</f>
        <v>Marshmallow</v>
      </c>
    </row>
    <row r="2920" spans="1:3" ht="15.75" customHeight="1" x14ac:dyDescent="0.2">
      <c r="A2920" s="1" t="s">
        <v>1503</v>
      </c>
      <c r="B2920" s="1"/>
      <c r="C2920" s="3" t="str">
        <f ca="1">IFERROR(__xludf.DUMMYFUNCTION("regexreplace(A2920, ""(\s\(.*?\))"",)"),"Martha Dandridge")</f>
        <v>Martha Dandridge</v>
      </c>
    </row>
    <row r="2921" spans="1:3" ht="15.75" customHeight="1" x14ac:dyDescent="0.2">
      <c r="A2921" s="1" t="s">
        <v>1503</v>
      </c>
      <c r="B2921" s="1"/>
      <c r="C2921" s="3" t="str">
        <f ca="1">IFERROR(__xludf.DUMMYFUNCTION("regexreplace(A2921, ""(\s\(.*?\))"",)"),"Martha Dandridge")</f>
        <v>Martha Dandridge</v>
      </c>
    </row>
    <row r="2922" spans="1:3" ht="15.75" customHeight="1" x14ac:dyDescent="0.2">
      <c r="A2922" s="1" t="s">
        <v>1504</v>
      </c>
      <c r="B2922" s="1"/>
      <c r="C2922" s="3" t="str">
        <f ca="1">IFERROR(__xludf.DUMMYFUNCTION("regexreplace(A2922, ""(\s\(.*?\))"",)"),"Martian Scientist")</f>
        <v>Martian Scientist</v>
      </c>
    </row>
    <row r="2923" spans="1:3" ht="15.75" customHeight="1" x14ac:dyDescent="0.2">
      <c r="A2923" s="1" t="s">
        <v>1504</v>
      </c>
      <c r="B2923" s="1"/>
      <c r="C2923" s="3" t="str">
        <f ca="1">IFERROR(__xludf.DUMMYFUNCTION("regexreplace(A2923, ""(\s\(.*?\))"",)"),"Martian Scientist")</f>
        <v>Martian Scientist</v>
      </c>
    </row>
    <row r="2924" spans="1:3" ht="15.75" customHeight="1" x14ac:dyDescent="0.2">
      <c r="A2924" s="1" t="s">
        <v>1505</v>
      </c>
      <c r="B2924" s="1"/>
      <c r="C2924" s="3" t="str">
        <f ca="1">IFERROR(__xludf.DUMMYFUNCTION("regexreplace(A2924, ""(\s\(.*?\))"",)"),"Martin")</f>
        <v>Martin</v>
      </c>
    </row>
    <row r="2925" spans="1:3" ht="15.75" customHeight="1" x14ac:dyDescent="0.2">
      <c r="A2925" s="1" t="s">
        <v>1505</v>
      </c>
      <c r="B2925" s="1"/>
      <c r="C2925" s="3" t="str">
        <f ca="1">IFERROR(__xludf.DUMMYFUNCTION("regexreplace(A2925, ""(\s\(.*?\))"",)"),"Martin")</f>
        <v>Martin</v>
      </c>
    </row>
    <row r="2926" spans="1:3" ht="15.75" customHeight="1" x14ac:dyDescent="0.2">
      <c r="A2926" s="1" t="s">
        <v>1506</v>
      </c>
      <c r="B2926" s="1"/>
      <c r="C2926" s="3" t="str">
        <f ca="1">IFERROR(__xludf.DUMMYFUNCTION("regexreplace(A2926, ""(\s\(.*?\))"",)"),"Marty")</f>
        <v>Marty</v>
      </c>
    </row>
    <row r="2927" spans="1:3" ht="15.75" customHeight="1" x14ac:dyDescent="0.2">
      <c r="A2927" s="1" t="s">
        <v>1506</v>
      </c>
      <c r="B2927" s="1"/>
      <c r="C2927" s="3" t="str">
        <f ca="1">IFERROR(__xludf.DUMMYFUNCTION("regexreplace(A2927, ""(\s\(.*?\))"",)"),"Marty")</f>
        <v>Marty</v>
      </c>
    </row>
    <row r="2928" spans="1:3" ht="15.75" customHeight="1" x14ac:dyDescent="0.2">
      <c r="A2928" s="1" t="s">
        <v>1507</v>
      </c>
      <c r="B2928" s="1"/>
      <c r="C2928" s="3" t="str">
        <f ca="1">IFERROR(__xludf.DUMMYFUNCTION("regexreplace(A2928, ""(\s\(.*?\))"",)"),"Marty")</f>
        <v>Marty</v>
      </c>
    </row>
    <row r="2929" spans="1:3" ht="15.75" customHeight="1" x14ac:dyDescent="0.2">
      <c r="A2929" s="1" t="s">
        <v>1507</v>
      </c>
      <c r="B2929" s="1"/>
      <c r="C2929" s="3" t="str">
        <f ca="1">IFERROR(__xludf.DUMMYFUNCTION("regexreplace(A2929, ""(\s\(.*?\))"",)"),"Marty")</f>
        <v>Marty</v>
      </c>
    </row>
    <row r="2930" spans="1:3" ht="15.75" customHeight="1" x14ac:dyDescent="0.2">
      <c r="A2930" s="1" t="s">
        <v>1508</v>
      </c>
      <c r="B2930" s="1"/>
      <c r="C2930" s="3" t="str">
        <f ca="1">IFERROR(__xludf.DUMMYFUNCTION("regexreplace(A2930, ""(\s\(.*?\))"",)"),"Marty")</f>
        <v>Marty</v>
      </c>
    </row>
    <row r="2931" spans="1:3" ht="15.75" customHeight="1" x14ac:dyDescent="0.2">
      <c r="A2931" s="1" t="s">
        <v>1508</v>
      </c>
      <c r="B2931" s="1"/>
      <c r="C2931" s="3" t="str">
        <f ca="1">IFERROR(__xludf.DUMMYFUNCTION("regexreplace(A2931, ""(\s\(.*?\))"",)"),"Marty")</f>
        <v>Marty</v>
      </c>
    </row>
    <row r="2932" spans="1:3" ht="15.75" customHeight="1" x14ac:dyDescent="0.2">
      <c r="A2932" s="1" t="s">
        <v>1509</v>
      </c>
      <c r="B2932" s="1"/>
      <c r="C2932" s="3" t="str">
        <f ca="1">IFERROR(__xludf.DUMMYFUNCTION("regexreplace(A2932, ""(\s\(.*?\))"",)"),"Mary")</f>
        <v>Mary</v>
      </c>
    </row>
    <row r="2933" spans="1:3" ht="15.75" customHeight="1" x14ac:dyDescent="0.2">
      <c r="A2933" s="1" t="s">
        <v>1509</v>
      </c>
      <c r="B2933" s="1"/>
      <c r="C2933" s="3" t="str">
        <f ca="1">IFERROR(__xludf.DUMMYFUNCTION("regexreplace(A2933, ""(\s\(.*?\))"",)"),"Mary")</f>
        <v>Mary</v>
      </c>
    </row>
    <row r="2934" spans="1:3" ht="15.75" customHeight="1" x14ac:dyDescent="0.2">
      <c r="A2934" s="1" t="s">
        <v>1510</v>
      </c>
      <c r="B2934" s="1"/>
      <c r="C2934" s="3" t="str">
        <f ca="1">IFERROR(__xludf.DUMMYFUNCTION("regexreplace(A2934, ""(\s\(.*?\))"",)"),"Mary Kate")</f>
        <v>Mary Kate</v>
      </c>
    </row>
    <row r="2935" spans="1:3" ht="15.75" customHeight="1" x14ac:dyDescent="0.2">
      <c r="A2935" s="1" t="s">
        <v>1510</v>
      </c>
      <c r="B2935" s="1"/>
      <c r="C2935" s="3" t="str">
        <f ca="1">IFERROR(__xludf.DUMMYFUNCTION("regexreplace(A2935, ""(\s\(.*?\))"",)"),"Mary Kate")</f>
        <v>Mary Kate</v>
      </c>
    </row>
    <row r="2936" spans="1:3" ht="15.75" customHeight="1" x14ac:dyDescent="0.2">
      <c r="A2936" s="1" t="s">
        <v>1511</v>
      </c>
      <c r="B2936" s="1"/>
      <c r="C2936" s="3" t="str">
        <f ca="1">IFERROR(__xludf.DUMMYFUNCTION("regexreplace(A2936, ""(\s\(.*?\))"",)"),"Maryann")</f>
        <v>Maryann</v>
      </c>
    </row>
    <row r="2937" spans="1:3" ht="15.75" customHeight="1" x14ac:dyDescent="0.2">
      <c r="A2937" s="1" t="s">
        <v>1511</v>
      </c>
      <c r="B2937" s="1"/>
      <c r="C2937" s="3" t="str">
        <f ca="1">IFERROR(__xludf.DUMMYFUNCTION("regexreplace(A2937, ""(\s\(.*?\))"",)"),"Maryann")</f>
        <v>Maryann</v>
      </c>
    </row>
    <row r="2938" spans="1:3" ht="15.75" customHeight="1" x14ac:dyDescent="0.2">
      <c r="A2938" s="1" t="s">
        <v>1512</v>
      </c>
      <c r="B2938" s="1"/>
      <c r="C2938" s="3" t="str">
        <f ca="1">IFERROR(__xludf.DUMMYFUNCTION("regexreplace(A2938, ""(\s\(.*?\))"",)"),"Mas Amedda")</f>
        <v>Mas Amedda</v>
      </c>
    </row>
    <row r="2939" spans="1:3" ht="15.75" customHeight="1" x14ac:dyDescent="0.2">
      <c r="A2939" s="1" t="s">
        <v>1512</v>
      </c>
      <c r="B2939" s="1"/>
      <c r="C2939" s="3" t="str">
        <f ca="1">IFERROR(__xludf.DUMMYFUNCTION("regexreplace(A2939, ""(\s\(.*?\))"",)"),"Mas Amedda")</f>
        <v>Mas Amedda</v>
      </c>
    </row>
    <row r="2940" spans="1:3" ht="15.75" customHeight="1" x14ac:dyDescent="0.2">
      <c r="A2940" s="1" t="s">
        <v>1513</v>
      </c>
      <c r="B2940" s="1"/>
      <c r="C2940" s="3" t="str">
        <f ca="1">IFERROR(__xludf.DUMMYFUNCTION("regexreplace(A2940, ""(\s\(.*?\))"",)"),"Masami Yoshida")</f>
        <v>Masami Yoshida</v>
      </c>
    </row>
    <row r="2941" spans="1:3" ht="15.75" customHeight="1" x14ac:dyDescent="0.2">
      <c r="A2941" s="1" t="s">
        <v>1513</v>
      </c>
      <c r="B2941" s="1"/>
      <c r="C2941" s="3" t="str">
        <f ca="1">IFERROR(__xludf.DUMMYFUNCTION("regexreplace(A2941, ""(\s\(.*?\))"",)"),"Masami Yoshida")</f>
        <v>Masami Yoshida</v>
      </c>
    </row>
    <row r="2942" spans="1:3" ht="15.75" customHeight="1" x14ac:dyDescent="0.2">
      <c r="A2942" s="1" t="s">
        <v>1514</v>
      </c>
      <c r="B2942" s="1"/>
      <c r="C2942" s="3" t="str">
        <f ca="1">IFERROR(__xludf.DUMMYFUNCTION("regexreplace(A2942, ""(\s\(.*?\))"",)"),"Masked Giraffe")</f>
        <v>Masked Giraffe</v>
      </c>
    </row>
    <row r="2943" spans="1:3" ht="15.75" customHeight="1" x14ac:dyDescent="0.2">
      <c r="A2943" s="1" t="s">
        <v>1514</v>
      </c>
      <c r="B2943" s="1"/>
      <c r="C2943" s="3" t="str">
        <f ca="1">IFERROR(__xludf.DUMMYFUNCTION("regexreplace(A2943, ""(\s\(.*?\))"",)"),"Masked Giraffe")</f>
        <v>Masked Giraffe</v>
      </c>
    </row>
    <row r="2944" spans="1:3" ht="15.75" customHeight="1" x14ac:dyDescent="0.2">
      <c r="A2944" s="1" t="s">
        <v>1515</v>
      </c>
      <c r="B2944" s="1"/>
      <c r="C2944" s="3" t="str">
        <f ca="1">IFERROR(__xludf.DUMMYFUNCTION("regexreplace(A2944, ""(\s\(.*?\))"",)"),"Master Cheddar")</f>
        <v>Master Cheddar</v>
      </c>
    </row>
    <row r="2945" spans="1:3" ht="15.75" customHeight="1" x14ac:dyDescent="0.2">
      <c r="A2945" s="1" t="s">
        <v>1515</v>
      </c>
      <c r="B2945" s="1"/>
      <c r="C2945" s="3" t="str">
        <f ca="1">IFERROR(__xludf.DUMMYFUNCTION("regexreplace(A2945, ""(\s\(.*?\))"",)"),"Master Cheddar")</f>
        <v>Master Cheddar</v>
      </c>
    </row>
    <row r="2946" spans="1:3" ht="15.75" customHeight="1" x14ac:dyDescent="0.2">
      <c r="A2946" s="1" t="s">
        <v>1516</v>
      </c>
      <c r="B2946" s="1"/>
      <c r="C2946" s="3" t="str">
        <f ca="1">IFERROR(__xludf.DUMMYFUNCTION("regexreplace(A2946, ""(\s\(.*?\))"",)"),"Mateo")</f>
        <v>Mateo</v>
      </c>
    </row>
    <row r="2947" spans="1:3" ht="15.75" customHeight="1" x14ac:dyDescent="0.2">
      <c r="A2947" s="1" t="s">
        <v>1516</v>
      </c>
      <c r="B2947" s="1"/>
      <c r="C2947" s="3" t="str">
        <f ca="1">IFERROR(__xludf.DUMMYFUNCTION("regexreplace(A2947, ""(\s\(.*?\))"",)"),"Mateo")</f>
        <v>Mateo</v>
      </c>
    </row>
    <row r="2948" spans="1:3" ht="15.75" customHeight="1" x14ac:dyDescent="0.2">
      <c r="A2948" s="1" t="s">
        <v>1517</v>
      </c>
      <c r="B2948" s="1"/>
      <c r="C2948" s="3" t="str">
        <f ca="1">IFERROR(__xludf.DUMMYFUNCTION("regexreplace(A2948, ""(\s\(.*?\))"",)"),"Matilda")</f>
        <v>Matilda</v>
      </c>
    </row>
    <row r="2949" spans="1:3" ht="15.75" customHeight="1" x14ac:dyDescent="0.2">
      <c r="A2949" s="1" t="s">
        <v>1517</v>
      </c>
      <c r="B2949" s="1"/>
      <c r="C2949" s="3" t="str">
        <f ca="1">IFERROR(__xludf.DUMMYFUNCTION("regexreplace(A2949, ""(\s\(.*?\))"",)"),"Matilda")</f>
        <v>Matilda</v>
      </c>
    </row>
    <row r="2950" spans="1:3" ht="15.75" customHeight="1" x14ac:dyDescent="0.2">
      <c r="A2950" s="1" t="s">
        <v>1518</v>
      </c>
      <c r="B2950" s="1"/>
      <c r="C2950" s="3" t="str">
        <f ca="1">IFERROR(__xludf.DUMMYFUNCTION("regexreplace(A2950, ""(\s\(.*?\))"",)"),"Mato")</f>
        <v>Mato</v>
      </c>
    </row>
    <row r="2951" spans="1:3" ht="15.75" customHeight="1" x14ac:dyDescent="0.2">
      <c r="A2951" s="1" t="s">
        <v>1518</v>
      </c>
      <c r="B2951" s="1"/>
      <c r="C2951" s="3" t="str">
        <f ca="1">IFERROR(__xludf.DUMMYFUNCTION("regexreplace(A2951, ""(\s\(.*?\))"",)"),"Mato")</f>
        <v>Mato</v>
      </c>
    </row>
    <row r="2952" spans="1:3" ht="15.75" customHeight="1" x14ac:dyDescent="0.2">
      <c r="A2952" s="1" t="s">
        <v>1519</v>
      </c>
      <c r="B2952" s="1"/>
      <c r="C2952" s="3" t="str">
        <f ca="1">IFERROR(__xludf.DUMMYFUNCTION("regexreplace(A2952, ""(\s\(.*?\))"",)"),"Mator")</f>
        <v>Mator</v>
      </c>
    </row>
    <row r="2953" spans="1:3" ht="15.75" customHeight="1" x14ac:dyDescent="0.2">
      <c r="A2953" s="1" t="s">
        <v>1519</v>
      </c>
      <c r="B2953" s="1"/>
      <c r="C2953" s="3" t="str">
        <f ca="1">IFERROR(__xludf.DUMMYFUNCTION("regexreplace(A2953, ""(\s\(.*?\))"",)"),"Mator")</f>
        <v>Mator</v>
      </c>
    </row>
    <row r="2954" spans="1:3" ht="15.75" customHeight="1" x14ac:dyDescent="0.2">
      <c r="A2954" s="1" t="s">
        <v>1520</v>
      </c>
      <c r="B2954" s="1"/>
      <c r="C2954" s="3" t="str">
        <f ca="1">IFERROR(__xludf.DUMMYFUNCTION("regexreplace(A2954, ""(\s\(.*?\))"",)"),"Maud Pie")</f>
        <v>Maud Pie</v>
      </c>
    </row>
    <row r="2955" spans="1:3" ht="15.75" customHeight="1" x14ac:dyDescent="0.2">
      <c r="A2955" s="1" t="s">
        <v>1520</v>
      </c>
      <c r="B2955" s="1"/>
      <c r="C2955" s="3" t="str">
        <f ca="1">IFERROR(__xludf.DUMMYFUNCTION("regexreplace(A2955, ""(\s\(.*?\))"",)"),"Maud Pie")</f>
        <v>Maud Pie</v>
      </c>
    </row>
    <row r="2956" spans="1:3" ht="15.75" customHeight="1" x14ac:dyDescent="0.2">
      <c r="A2956" s="1" t="s">
        <v>1521</v>
      </c>
      <c r="B2956" s="1"/>
      <c r="C2956" s="3" t="str">
        <f ca="1">IFERROR(__xludf.DUMMYFUNCTION("regexreplace(A2956, ""(\s\(.*?\))"",)"),"Maui")</f>
        <v>Maui</v>
      </c>
    </row>
    <row r="2957" spans="1:3" ht="15.75" customHeight="1" x14ac:dyDescent="0.2">
      <c r="A2957" s="1" t="s">
        <v>1521</v>
      </c>
      <c r="B2957" s="1"/>
      <c r="C2957" s="3" t="str">
        <f ca="1">IFERROR(__xludf.DUMMYFUNCTION("regexreplace(A2957, ""(\s\(.*?\))"",)"),"Maui")</f>
        <v>Maui</v>
      </c>
    </row>
    <row r="2958" spans="1:3" ht="15.75" customHeight="1" x14ac:dyDescent="0.2">
      <c r="A2958" s="1" t="s">
        <v>1522</v>
      </c>
      <c r="B2958" s="1"/>
      <c r="C2958" s="3" t="str">
        <f ca="1">IFERROR(__xludf.DUMMYFUNCTION("regexreplace(A2958, ""(\s\(.*?\))"",)"),"Maurice")</f>
        <v>Maurice</v>
      </c>
    </row>
    <row r="2959" spans="1:3" ht="15.75" customHeight="1" x14ac:dyDescent="0.2">
      <c r="A2959" s="1" t="s">
        <v>1522</v>
      </c>
      <c r="B2959" s="1"/>
      <c r="C2959" s="3" t="str">
        <f ca="1">IFERROR(__xludf.DUMMYFUNCTION("regexreplace(A2959, ""(\s\(.*?\))"",)"),"Maurice")</f>
        <v>Maurice</v>
      </c>
    </row>
    <row r="2960" spans="1:3" ht="15.75" customHeight="1" x14ac:dyDescent="0.2">
      <c r="A2960" s="1" t="s">
        <v>1523</v>
      </c>
      <c r="B2960" s="1"/>
      <c r="C2960" s="3" t="str">
        <f ca="1">IFERROR(__xludf.DUMMYFUNCTION("regexreplace(A2960, ""(\s\(.*?\))"",)"),"Mavis Dracula")</f>
        <v>Mavis Dracula</v>
      </c>
    </row>
    <row r="2961" spans="1:3" ht="15.75" customHeight="1" x14ac:dyDescent="0.2">
      <c r="A2961" s="1" t="s">
        <v>1523</v>
      </c>
      <c r="B2961" s="1"/>
      <c r="C2961" s="3" t="str">
        <f ca="1">IFERROR(__xludf.DUMMYFUNCTION("regexreplace(A2961, ""(\s\(.*?\))"",)"),"Mavis Dracula")</f>
        <v>Mavis Dracula</v>
      </c>
    </row>
    <row r="2962" spans="1:3" ht="15.75" customHeight="1" x14ac:dyDescent="0.2">
      <c r="A2962" s="1" t="s">
        <v>1524</v>
      </c>
      <c r="B2962" s="1"/>
      <c r="C2962" s="3" t="str">
        <f ca="1">IFERROR(__xludf.DUMMYFUNCTION("regexreplace(A2962, ""(\s\(.*?\))"",)"),"Max")</f>
        <v>Max</v>
      </c>
    </row>
    <row r="2963" spans="1:3" ht="15.75" customHeight="1" x14ac:dyDescent="0.2">
      <c r="A2963" s="1" t="s">
        <v>1524</v>
      </c>
      <c r="B2963" s="1"/>
      <c r="C2963" s="3" t="str">
        <f ca="1">IFERROR(__xludf.DUMMYFUNCTION("regexreplace(A2963, ""(\s\(.*?\))"",)"),"Max")</f>
        <v>Max</v>
      </c>
    </row>
    <row r="2964" spans="1:3" ht="15.75" customHeight="1" x14ac:dyDescent="0.2">
      <c r="A2964" s="1" t="s">
        <v>1525</v>
      </c>
      <c r="B2964" s="1"/>
      <c r="C2964" s="3" t="str">
        <f ca="1">IFERROR(__xludf.DUMMYFUNCTION("regexreplace(A2964, ""(\s\(.*?\))"",)"),"Max")</f>
        <v>Max</v>
      </c>
    </row>
    <row r="2965" spans="1:3" ht="15.75" customHeight="1" x14ac:dyDescent="0.2">
      <c r="A2965" s="1" t="s">
        <v>1525</v>
      </c>
      <c r="B2965" s="1"/>
      <c r="C2965" s="3" t="str">
        <f ca="1">IFERROR(__xludf.DUMMYFUNCTION("regexreplace(A2965, ""(\s\(.*?\))"",)"),"Max")</f>
        <v>Max</v>
      </c>
    </row>
    <row r="2966" spans="1:3" ht="15.75" customHeight="1" x14ac:dyDescent="0.2">
      <c r="A2966" s="1" t="s">
        <v>1526</v>
      </c>
      <c r="B2966" s="1"/>
      <c r="C2966" s="3" t="str">
        <f ca="1">IFERROR(__xludf.DUMMYFUNCTION("regexreplace(A2966, ""(\s\(.*?\))"",)"),"Max Kanté")</f>
        <v>Max Kanté</v>
      </c>
    </row>
    <row r="2967" spans="1:3" ht="15.75" customHeight="1" x14ac:dyDescent="0.2">
      <c r="A2967" s="1" t="s">
        <v>1526</v>
      </c>
      <c r="B2967" s="1"/>
      <c r="C2967" s="3" t="str">
        <f ca="1">IFERROR(__xludf.DUMMYFUNCTION("regexreplace(A2967, ""(\s\(.*?\))"",)"),"Max Kanté")</f>
        <v>Max Kanté</v>
      </c>
    </row>
    <row r="2968" spans="1:3" ht="15.75" customHeight="1" x14ac:dyDescent="0.2">
      <c r="A2968" s="1" t="s">
        <v>1527</v>
      </c>
      <c r="B2968" s="1"/>
      <c r="C2968" s="3" t="str">
        <f ca="1">IFERROR(__xludf.DUMMYFUNCTION("regexreplace(A2968, ""(\s\(.*?\))"",)"),"Max Mordon")</f>
        <v>Max Mordon</v>
      </c>
    </row>
    <row r="2969" spans="1:3" ht="15.75" customHeight="1" x14ac:dyDescent="0.2">
      <c r="A2969" s="1" t="s">
        <v>1528</v>
      </c>
      <c r="B2969" s="1"/>
      <c r="C2969" s="3" t="str">
        <f ca="1">IFERROR(__xludf.DUMMYFUNCTION("regexreplace(A2969, ""(\s\(.*?\))"",)"),"Maxi")</f>
        <v>Maxi</v>
      </c>
    </row>
    <row r="2970" spans="1:3" ht="15.75" customHeight="1" x14ac:dyDescent="0.2">
      <c r="A2970" s="1" t="s">
        <v>1528</v>
      </c>
      <c r="B2970" s="1"/>
      <c r="C2970" s="3" t="str">
        <f ca="1">IFERROR(__xludf.DUMMYFUNCTION("regexreplace(A2970, ""(\s\(.*?\))"",)"),"Maxi")</f>
        <v>Maxi</v>
      </c>
    </row>
    <row r="2971" spans="1:3" ht="15.75" customHeight="1" x14ac:dyDescent="0.2">
      <c r="A2971" s="1" t="s">
        <v>1529</v>
      </c>
      <c r="B2971" s="1"/>
      <c r="C2971" s="3" t="str">
        <f ca="1">IFERROR(__xludf.DUMMYFUNCTION("regexreplace(A2971, ""(\s\(.*?\))"",)"),"May")</f>
        <v>May</v>
      </c>
    </row>
    <row r="2972" spans="1:3" ht="15.75" customHeight="1" x14ac:dyDescent="0.2">
      <c r="A2972" s="1" t="s">
        <v>1529</v>
      </c>
      <c r="B2972" s="1"/>
      <c r="C2972" s="3" t="str">
        <f ca="1">IFERROR(__xludf.DUMMYFUNCTION("regexreplace(A2972, ""(\s\(.*?\))"",)"),"May")</f>
        <v>May</v>
      </c>
    </row>
    <row r="2973" spans="1:3" ht="15.75" customHeight="1" x14ac:dyDescent="0.2">
      <c r="A2973" s="1" t="s">
        <v>1530</v>
      </c>
      <c r="B2973" s="1"/>
      <c r="C2973" s="3" t="str">
        <f ca="1">IFERROR(__xludf.DUMMYFUNCTION("regexreplace(A2973, ""(\s\(.*?\))"",)"),"Maya")</f>
        <v>Maya</v>
      </c>
    </row>
    <row r="2974" spans="1:3" ht="15.75" customHeight="1" x14ac:dyDescent="0.2">
      <c r="A2974" s="1" t="s">
        <v>1530</v>
      </c>
      <c r="B2974" s="1"/>
      <c r="C2974" s="3" t="str">
        <f ca="1">IFERROR(__xludf.DUMMYFUNCTION("regexreplace(A2974, ""(\s\(.*?\))"",)"),"Maya")</f>
        <v>Maya</v>
      </c>
    </row>
    <row r="2975" spans="1:3" ht="15.75" customHeight="1" x14ac:dyDescent="0.2">
      <c r="A2975" s="1" t="s">
        <v>1531</v>
      </c>
      <c r="B2975" s="1"/>
      <c r="C2975" s="3" t="str">
        <f ca="1">IFERROR(__xludf.DUMMYFUNCTION("regexreplace(A2975, ""(\s\(.*?\))"",)"),"Maybe")</f>
        <v>Maybe</v>
      </c>
    </row>
    <row r="2976" spans="1:3" ht="15.75" customHeight="1" x14ac:dyDescent="0.2">
      <c r="A2976" s="1" t="s">
        <v>1532</v>
      </c>
      <c r="B2976" s="1"/>
      <c r="C2976" s="3" t="str">
        <f ca="1">IFERROR(__xludf.DUMMYFUNCTION("regexreplace(A2976, ""(\s\(.*?\))"",)"),"Mayor Centipede")</f>
        <v>Mayor Centipede</v>
      </c>
    </row>
    <row r="2977" spans="1:3" ht="15.75" customHeight="1" x14ac:dyDescent="0.2">
      <c r="A2977" s="1" t="s">
        <v>1532</v>
      </c>
      <c r="B2977" s="1"/>
      <c r="C2977" s="3" t="str">
        <f ca="1">IFERROR(__xludf.DUMMYFUNCTION("regexreplace(A2977, ""(\s\(.*?\))"",)"),"Mayor Centipede")</f>
        <v>Mayor Centipede</v>
      </c>
    </row>
    <row r="2978" spans="1:3" ht="15.75" customHeight="1" x14ac:dyDescent="0.2">
      <c r="A2978" s="1" t="s">
        <v>1533</v>
      </c>
      <c r="B2978" s="1"/>
      <c r="C2978" s="3" t="str">
        <f ca="1">IFERROR(__xludf.DUMMYFUNCTION("regexreplace(A2978, ""(\s\(.*?\))"",)"),"Mayor Jeff")</f>
        <v>Mayor Jeff</v>
      </c>
    </row>
    <row r="2979" spans="1:3" ht="15.75" customHeight="1" x14ac:dyDescent="0.2">
      <c r="A2979" s="1" t="s">
        <v>1534</v>
      </c>
      <c r="B2979" s="1"/>
      <c r="C2979" s="3" t="str">
        <f ca="1">IFERROR(__xludf.DUMMYFUNCTION("regexreplace(A2979, ""(\s\(.*?\))"",)"),"Mayor Karen Crawford")</f>
        <v>Mayor Karen Crawford</v>
      </c>
    </row>
    <row r="2980" spans="1:3" ht="15.75" customHeight="1" x14ac:dyDescent="0.2">
      <c r="A2980" s="1" t="s">
        <v>1534</v>
      </c>
      <c r="B2980" s="1"/>
      <c r="C2980" s="3" t="str">
        <f ca="1">IFERROR(__xludf.DUMMYFUNCTION("regexreplace(A2980, ""(\s\(.*?\))"",)"),"Mayor Karen Crawford")</f>
        <v>Mayor Karen Crawford</v>
      </c>
    </row>
    <row r="2981" spans="1:3" ht="15.75" customHeight="1" x14ac:dyDescent="0.2">
      <c r="A2981" s="1" t="s">
        <v>1535</v>
      </c>
      <c r="B2981" s="1"/>
      <c r="C2981" s="3" t="str">
        <f ca="1">IFERROR(__xludf.DUMMYFUNCTION("regexreplace(A2981, ""(\s\(.*?\))"",)"),"Maz Kanata")</f>
        <v>Maz Kanata</v>
      </c>
    </row>
    <row r="2982" spans="1:3" ht="15.75" customHeight="1" x14ac:dyDescent="0.2">
      <c r="A2982" s="1" t="s">
        <v>1535</v>
      </c>
      <c r="B2982" s="1"/>
      <c r="C2982" s="3" t="str">
        <f ca="1">IFERROR(__xludf.DUMMYFUNCTION("regexreplace(A2982, ""(\s\(.*?\))"",)"),"Maz Kanata")</f>
        <v>Maz Kanata</v>
      </c>
    </row>
    <row r="2983" spans="1:3" ht="15.75" customHeight="1" x14ac:dyDescent="0.2">
      <c r="A2983" s="1" t="s">
        <v>1536</v>
      </c>
      <c r="B2983" s="1"/>
      <c r="C2983" s="3" t="str">
        <f ca="1">IFERROR(__xludf.DUMMYFUNCTION("regexreplace(A2983, ""(\s\(.*?\))"",)"),"Meadow Morn")</f>
        <v>Meadow Morn</v>
      </c>
    </row>
    <row r="2984" spans="1:3" ht="15.75" customHeight="1" x14ac:dyDescent="0.2">
      <c r="A2984" s="1" t="s">
        <v>1536</v>
      </c>
      <c r="B2984" s="1"/>
      <c r="C2984" s="3" t="str">
        <f ca="1">IFERROR(__xludf.DUMMYFUNCTION("regexreplace(A2984, ""(\s\(.*?\))"",)"),"Meadow Morn")</f>
        <v>Meadow Morn</v>
      </c>
    </row>
    <row r="2985" spans="1:3" ht="15.75" customHeight="1" x14ac:dyDescent="0.2">
      <c r="A2985" s="1" t="s">
        <v>1537</v>
      </c>
      <c r="B2985" s="1"/>
      <c r="C2985" s="3" t="str">
        <f ca="1">IFERROR(__xludf.DUMMYFUNCTION("regexreplace(A2985, ""(\s\(.*?\))"",)"),"Meagan Ridley")</f>
        <v>Meagan Ridley</v>
      </c>
    </row>
    <row r="2986" spans="1:3" ht="15.75" customHeight="1" x14ac:dyDescent="0.2">
      <c r="A2986" s="1" t="s">
        <v>1537</v>
      </c>
      <c r="B2986" s="1"/>
      <c r="C2986" s="3" t="str">
        <f ca="1">IFERROR(__xludf.DUMMYFUNCTION("regexreplace(A2986, ""(\s\(.*?\))"",)"),"Meagan Ridley")</f>
        <v>Meagan Ridley</v>
      </c>
    </row>
    <row r="2987" spans="1:3" ht="15.75" customHeight="1" x14ac:dyDescent="0.2">
      <c r="A2987" s="1" t="s">
        <v>1538</v>
      </c>
      <c r="B2987" s="1"/>
      <c r="C2987" s="3" t="str">
        <f ca="1">IFERROR(__xludf.DUMMYFUNCTION("regexreplace(A2987, ""(\s\(.*?\))"",)"),"Meap")</f>
        <v>Meap</v>
      </c>
    </row>
    <row r="2988" spans="1:3" ht="15.75" customHeight="1" x14ac:dyDescent="0.2">
      <c r="A2988" s="1" t="s">
        <v>1538</v>
      </c>
      <c r="B2988" s="1"/>
      <c r="C2988" s="3" t="str">
        <f ca="1">IFERROR(__xludf.DUMMYFUNCTION("regexreplace(A2988, ""(\s\(.*?\))"",)"),"Meap")</f>
        <v>Meap</v>
      </c>
    </row>
    <row r="2989" spans="1:3" ht="15.75" customHeight="1" x14ac:dyDescent="0.2">
      <c r="A2989" s="1" t="s">
        <v>1539</v>
      </c>
      <c r="B2989" s="1"/>
      <c r="C2989" s="3" t="str">
        <f ca="1">IFERROR(__xludf.DUMMYFUNCTION("regexreplace(A2989, ""(\s\(.*?\))"",)"),"Meat Hammer")</f>
        <v>Meat Hammer</v>
      </c>
    </row>
    <row r="2990" spans="1:3" ht="15.75" customHeight="1" x14ac:dyDescent="0.2">
      <c r="A2990" s="1" t="s">
        <v>1539</v>
      </c>
      <c r="B2990" s="1"/>
      <c r="C2990" s="3" t="str">
        <f ca="1">IFERROR(__xludf.DUMMYFUNCTION("regexreplace(A2990, ""(\s\(.*?\))"",)"),"Meat Hammer")</f>
        <v>Meat Hammer</v>
      </c>
    </row>
    <row r="2991" spans="1:3" ht="15.75" customHeight="1" x14ac:dyDescent="0.2">
      <c r="A2991" s="1" t="s">
        <v>1540</v>
      </c>
      <c r="B2991" s="1"/>
      <c r="C2991" s="3" t="str">
        <f ca="1">IFERROR(__xludf.DUMMYFUNCTION("regexreplace(A2991, ""(\s\(.*?\))"",)"),"Meathead")</f>
        <v>Meathead</v>
      </c>
    </row>
    <row r="2992" spans="1:3" ht="15.75" customHeight="1" x14ac:dyDescent="0.2">
      <c r="A2992" s="1" t="s">
        <v>1540</v>
      </c>
      <c r="B2992" s="1"/>
      <c r="C2992" s="3" t="str">
        <f ca="1">IFERROR(__xludf.DUMMYFUNCTION("regexreplace(A2992, ""(\s\(.*?\))"",)"),"Meathead")</f>
        <v>Meathead</v>
      </c>
    </row>
    <row r="2993" spans="1:3" ht="15.75" customHeight="1" x14ac:dyDescent="0.2">
      <c r="A2993" s="1" t="s">
        <v>1541</v>
      </c>
      <c r="B2993" s="1"/>
      <c r="C2993" s="3" t="str">
        <f ca="1">IFERROR(__xludf.DUMMYFUNCTION("regexreplace(A2993, ""(\s\(.*?\))"",)"),"Mee Mee")</f>
        <v>Mee Mee</v>
      </c>
    </row>
    <row r="2994" spans="1:3" ht="15.75" customHeight="1" x14ac:dyDescent="0.2">
      <c r="A2994" s="1" t="s">
        <v>1541</v>
      </c>
      <c r="B2994" s="1"/>
      <c r="C2994" s="3" t="str">
        <f ca="1">IFERROR(__xludf.DUMMYFUNCTION("regexreplace(A2994, ""(\s\(.*?\))"",)"),"Mee Mee")</f>
        <v>Mee Mee</v>
      </c>
    </row>
    <row r="2995" spans="1:3" ht="15.75" customHeight="1" x14ac:dyDescent="0.2">
      <c r="A2995" s="1" t="s">
        <v>1542</v>
      </c>
      <c r="B2995" s="1"/>
      <c r="C2995" s="3" t="str">
        <f ca="1">IFERROR(__xludf.DUMMYFUNCTION("regexreplace(A2995, ""(\s\(.*?\))"",)"),"Meeko")</f>
        <v>Meeko</v>
      </c>
    </row>
    <row r="2996" spans="1:3" ht="15.75" customHeight="1" x14ac:dyDescent="0.2">
      <c r="A2996" s="1" t="s">
        <v>1542</v>
      </c>
      <c r="B2996" s="1"/>
      <c r="C2996" s="3" t="str">
        <f ca="1">IFERROR(__xludf.DUMMYFUNCTION("regexreplace(A2996, ""(\s\(.*?\))"",)"),"Meeko")</f>
        <v>Meeko</v>
      </c>
    </row>
    <row r="2997" spans="1:3" ht="15.75" customHeight="1" x14ac:dyDescent="0.2">
      <c r="A2997" s="1" t="s">
        <v>1543</v>
      </c>
      <c r="B2997" s="1"/>
      <c r="C2997" s="3" t="str">
        <f ca="1">IFERROR(__xludf.DUMMYFUNCTION("regexreplace(A2997, ""(\s\(.*?\))"",)"),"Mega Pearl")</f>
        <v>Mega Pearl</v>
      </c>
    </row>
    <row r="2998" spans="1:3" ht="15.75" customHeight="1" x14ac:dyDescent="0.2">
      <c r="A2998" s="1" t="s">
        <v>1543</v>
      </c>
      <c r="B2998" s="1"/>
      <c r="C2998" s="3" t="str">
        <f ca="1">IFERROR(__xludf.DUMMYFUNCTION("regexreplace(A2998, ""(\s\(.*?\))"",)"),"Mega Pearl")</f>
        <v>Mega Pearl</v>
      </c>
    </row>
    <row r="2999" spans="1:3" ht="15.75" customHeight="1" x14ac:dyDescent="0.2">
      <c r="A2999" s="1" t="s">
        <v>1544</v>
      </c>
      <c r="B2999" s="1"/>
      <c r="C2999" s="3" t="str">
        <f ca="1">IFERROR(__xludf.DUMMYFUNCTION("regexreplace(A2999, ""(\s\(.*?\))"",)"),"Melina")</f>
        <v>Melina</v>
      </c>
    </row>
    <row r="3000" spans="1:3" ht="15.75" customHeight="1" x14ac:dyDescent="0.2">
      <c r="A3000" s="1" t="s">
        <v>1544</v>
      </c>
      <c r="B3000" s="1"/>
      <c r="C3000" s="3" t="str">
        <f ca="1">IFERROR(__xludf.DUMMYFUNCTION("regexreplace(A3000, ""(\s\(.*?\))"",)"),"Melina")</f>
        <v>Melina</v>
      </c>
    </row>
    <row r="3001" spans="1:3" ht="15.75" customHeight="1" x14ac:dyDescent="0.2">
      <c r="A3001" s="1" t="s">
        <v>1545</v>
      </c>
      <c r="B3001" s="1"/>
      <c r="C3001" s="3" t="str">
        <f ca="1">IFERROR(__xludf.DUMMYFUNCTION("regexreplace(A3001, ""(\s\(.*?\))"",)"),"Melissa Chase")</f>
        <v>Melissa Chase</v>
      </c>
    </row>
    <row r="3002" spans="1:3" ht="15.75" customHeight="1" x14ac:dyDescent="0.2">
      <c r="A3002" s="1" t="s">
        <v>1545</v>
      </c>
      <c r="B3002" s="1"/>
      <c r="C3002" s="3" t="str">
        <f ca="1">IFERROR(__xludf.DUMMYFUNCTION("regexreplace(A3002, ""(\s\(.*?\))"",)"),"Melissa Chase")</f>
        <v>Melissa Chase</v>
      </c>
    </row>
    <row r="3003" spans="1:3" ht="15.75" customHeight="1" x14ac:dyDescent="0.2">
      <c r="A3003" s="1" t="s">
        <v>1546</v>
      </c>
      <c r="B3003" s="1"/>
      <c r="C3003" s="3" t="str">
        <f ca="1">IFERROR(__xludf.DUMMYFUNCTION("regexreplace(A3003, ""(\s\(.*?\))"",)"),"Melman")</f>
        <v>Melman</v>
      </c>
    </row>
    <row r="3004" spans="1:3" ht="15.75" customHeight="1" x14ac:dyDescent="0.2">
      <c r="A3004" s="1" t="s">
        <v>1546</v>
      </c>
      <c r="B3004" s="1"/>
      <c r="C3004" s="3" t="str">
        <f ca="1">IFERROR(__xludf.DUMMYFUNCTION("regexreplace(A3004, ""(\s\(.*?\))"",)"),"Melman")</f>
        <v>Melman</v>
      </c>
    </row>
    <row r="3005" spans="1:3" ht="15.75" customHeight="1" x14ac:dyDescent="0.2">
      <c r="A3005" s="1" t="s">
        <v>1547</v>
      </c>
      <c r="B3005" s="1"/>
      <c r="C3005" s="3" t="str">
        <f ca="1">IFERROR(__xludf.DUMMYFUNCTION("regexreplace(A3005, ""(\s\(.*?\))"",)"),"Melodine")</f>
        <v>Melodine</v>
      </c>
    </row>
    <row r="3006" spans="1:3" ht="15.75" customHeight="1" x14ac:dyDescent="0.2">
      <c r="A3006" s="1" t="s">
        <v>1548</v>
      </c>
      <c r="B3006" s="1"/>
      <c r="C3006" s="3" t="str">
        <f ca="1">IFERROR(__xludf.DUMMYFUNCTION("regexreplace(A3006, ""(\s\(.*?\))"",)"),"Melody Locus")</f>
        <v>Melody Locus</v>
      </c>
    </row>
    <row r="3007" spans="1:3" ht="15.75" customHeight="1" x14ac:dyDescent="0.2">
      <c r="A3007" s="1" t="s">
        <v>1549</v>
      </c>
      <c r="B3007" s="1"/>
      <c r="C3007" s="3" t="str">
        <f ca="1">IFERROR(__xludf.DUMMYFUNCTION("regexreplace(A3007, ""(\s\(.*?\))"",)"),"Meltdown")</f>
        <v>Meltdown</v>
      </c>
    </row>
    <row r="3008" spans="1:3" ht="15.75" customHeight="1" x14ac:dyDescent="0.2">
      <c r="A3008" s="1" t="s">
        <v>1549</v>
      </c>
      <c r="B3008" s="1"/>
      <c r="C3008" s="3" t="str">
        <f ca="1">IFERROR(__xludf.DUMMYFUNCTION("regexreplace(A3008, ""(\s\(.*?\))"",)"),"Meltdown")</f>
        <v>Meltdown</v>
      </c>
    </row>
    <row r="3009" spans="1:3" ht="15.75" customHeight="1" x14ac:dyDescent="0.2">
      <c r="A3009" s="1" t="s">
        <v>1550</v>
      </c>
      <c r="B3009" s="1"/>
      <c r="C3009" s="3" t="str">
        <f ca="1">IFERROR(__xludf.DUMMYFUNCTION("regexreplace(A3009, ""(\s\(.*?\))"",)"),"Melvin Peabody")</f>
        <v>Melvin Peabody</v>
      </c>
    </row>
    <row r="3010" spans="1:3" ht="15.75" customHeight="1" x14ac:dyDescent="0.2">
      <c r="A3010" s="1" t="s">
        <v>1550</v>
      </c>
      <c r="B3010" s="1"/>
      <c r="C3010" s="3" t="str">
        <f ca="1">IFERROR(__xludf.DUMMYFUNCTION("regexreplace(A3010, ""(\s\(.*?\))"",)"),"Melvin Peabody")</f>
        <v>Melvin Peabody</v>
      </c>
    </row>
    <row r="3011" spans="1:3" ht="15.75" customHeight="1" x14ac:dyDescent="0.2">
      <c r="A3011" s="1" t="s">
        <v>1551</v>
      </c>
      <c r="B3011" s="1"/>
      <c r="C3011" s="3" t="str">
        <f ca="1">IFERROR(__xludf.DUMMYFUNCTION("regexreplace(A3011, ""(\s\(.*?\))"",)"),"Mercury Black")</f>
        <v>Mercury Black</v>
      </c>
    </row>
    <row r="3012" spans="1:3" ht="15.75" customHeight="1" x14ac:dyDescent="0.2">
      <c r="A3012" s="1" t="s">
        <v>1551</v>
      </c>
      <c r="B3012" s="1"/>
      <c r="C3012" s="3" t="str">
        <f ca="1">IFERROR(__xludf.DUMMYFUNCTION("regexreplace(A3012, ""(\s\(.*?\))"",)"),"Mercury Black")</f>
        <v>Mercury Black</v>
      </c>
    </row>
    <row r="3013" spans="1:3" ht="15.75" customHeight="1" x14ac:dyDescent="0.2">
      <c r="A3013" s="1" t="s">
        <v>1552</v>
      </c>
      <c r="B3013" s="1"/>
      <c r="C3013" s="3" t="str">
        <f ca="1">IFERROR(__xludf.DUMMYFUNCTION("regexreplace(A3013, ""(\s\(.*?\))"",)"),"Merlin")</f>
        <v>Merlin</v>
      </c>
    </row>
    <row r="3014" spans="1:3" ht="15.75" customHeight="1" x14ac:dyDescent="0.2">
      <c r="A3014" s="1" t="s">
        <v>1553</v>
      </c>
      <c r="B3014" s="1"/>
      <c r="C3014" s="3" t="str">
        <f ca="1">IFERROR(__xludf.DUMMYFUNCTION("regexreplace(A3014, ""(\s\(.*?\))"",)"),"Mermaid")</f>
        <v>Mermaid</v>
      </c>
    </row>
    <row r="3015" spans="1:3" ht="15.75" customHeight="1" x14ac:dyDescent="0.2">
      <c r="A3015" s="1" t="s">
        <v>1554</v>
      </c>
      <c r="B3015" s="1"/>
      <c r="C3015" s="3" t="str">
        <f ca="1">IFERROR(__xludf.DUMMYFUNCTION("regexreplace(A3015, ""(\s\(.*?\))"",)"),"Merriwether Von Weasel")</f>
        <v>Merriwether Von Weasel</v>
      </c>
    </row>
    <row r="3016" spans="1:3" ht="15.75" customHeight="1" x14ac:dyDescent="0.2">
      <c r="A3016" s="1" t="s">
        <v>1555</v>
      </c>
      <c r="B3016" s="1"/>
      <c r="C3016" s="3" t="str">
        <f ca="1">IFERROR(__xludf.DUMMYFUNCTION("regexreplace(A3016, ""(\s\(.*?\))"",)"),"Mia and Tia")</f>
        <v>Mia and Tia</v>
      </c>
    </row>
    <row r="3017" spans="1:3" ht="15.75" customHeight="1" x14ac:dyDescent="0.2">
      <c r="A3017" s="1" t="s">
        <v>1555</v>
      </c>
      <c r="B3017" s="1"/>
      <c r="C3017" s="3" t="str">
        <f ca="1">IFERROR(__xludf.DUMMYFUNCTION("regexreplace(A3017, ""(\s\(.*?\))"",)"),"Mia and Tia")</f>
        <v>Mia and Tia</v>
      </c>
    </row>
    <row r="3018" spans="1:3" ht="15.75" customHeight="1" x14ac:dyDescent="0.2">
      <c r="A3018" s="1" t="s">
        <v>1556</v>
      </c>
      <c r="B3018" s="1"/>
      <c r="C3018" s="3" t="str">
        <f ca="1">IFERROR(__xludf.DUMMYFUNCTION("regexreplace(A3018, ""(\s\(.*?\))"",)"),"Mia Hansen")</f>
        <v>Mia Hansen</v>
      </c>
    </row>
    <row r="3019" spans="1:3" ht="15.75" customHeight="1" x14ac:dyDescent="0.2">
      <c r="A3019" s="1" t="s">
        <v>1556</v>
      </c>
      <c r="B3019" s="1"/>
      <c r="C3019" s="3" t="str">
        <f ca="1">IFERROR(__xludf.DUMMYFUNCTION("regexreplace(A3019, ""(\s\(.*?\))"",)"),"Mia Hansen")</f>
        <v>Mia Hansen</v>
      </c>
    </row>
    <row r="3020" spans="1:3" ht="15.75" customHeight="1" x14ac:dyDescent="0.2">
      <c r="A3020" s="1" t="s">
        <v>1557</v>
      </c>
      <c r="B3020" s="1"/>
      <c r="C3020" s="3" t="str">
        <f ca="1">IFERROR(__xludf.DUMMYFUNCTION("regexreplace(A3020, ""(\s\(.*?\))"",)"),"Mia Marconi")</f>
        <v>Mia Marconi</v>
      </c>
    </row>
    <row r="3021" spans="1:3" ht="15.75" customHeight="1" x14ac:dyDescent="0.2">
      <c r="A3021" s="1" t="s">
        <v>1557</v>
      </c>
      <c r="B3021" s="1"/>
      <c r="C3021" s="3" t="str">
        <f ca="1">IFERROR(__xludf.DUMMYFUNCTION("regexreplace(A3021, ""(\s\(.*?\))"",)"),"Mia Marconi")</f>
        <v>Mia Marconi</v>
      </c>
    </row>
    <row r="3022" spans="1:3" ht="15.75" customHeight="1" x14ac:dyDescent="0.2">
      <c r="A3022" s="1" t="s">
        <v>1558</v>
      </c>
      <c r="B3022" s="1"/>
      <c r="C3022" s="3" t="str">
        <f ca="1">IFERROR(__xludf.DUMMYFUNCTION("regexreplace(A3022, ""(\s\(.*?\))"",)"),"Michael")</f>
        <v>Michael</v>
      </c>
    </row>
    <row r="3023" spans="1:3" ht="15.75" customHeight="1" x14ac:dyDescent="0.2">
      <c r="A3023" s="1" t="s">
        <v>1558</v>
      </c>
      <c r="B3023" s="1"/>
      <c r="C3023" s="3" t="str">
        <f ca="1">IFERROR(__xludf.DUMMYFUNCTION("regexreplace(A3023, ""(\s\(.*?\))"",)"),"Michael")</f>
        <v>Michael</v>
      </c>
    </row>
    <row r="3024" spans="1:3" ht="15.75" customHeight="1" x14ac:dyDescent="0.2">
      <c r="A3024" s="1" t="s">
        <v>1559</v>
      </c>
      <c r="B3024" s="1"/>
      <c r="C3024" s="3" t="str">
        <f ca="1">IFERROR(__xludf.DUMMYFUNCTION("regexreplace(A3024, ""(\s\(.*?\))"",)"),"Michael De Santa")</f>
        <v>Michael De Santa</v>
      </c>
    </row>
    <row r="3025" spans="1:3" ht="15.75" customHeight="1" x14ac:dyDescent="0.2">
      <c r="A3025" s="1" t="s">
        <v>1559</v>
      </c>
      <c r="B3025" s="1"/>
      <c r="C3025" s="3" t="str">
        <f ca="1">IFERROR(__xludf.DUMMYFUNCTION("regexreplace(A3025, ""(\s\(.*?\))"",)"),"Michael De Santa")</f>
        <v>Michael De Santa</v>
      </c>
    </row>
    <row r="3026" spans="1:3" ht="15.75" customHeight="1" x14ac:dyDescent="0.2">
      <c r="A3026" s="1" t="s">
        <v>1560</v>
      </c>
      <c r="B3026" s="1"/>
      <c r="C3026" s="3" t="str">
        <f ca="1">IFERROR(__xludf.DUMMYFUNCTION("regexreplace(A3026, ""(\s\(.*?\))"",)"),"Michelle Beaks")</f>
        <v>Michelle Beaks</v>
      </c>
    </row>
    <row r="3027" spans="1:3" ht="15.75" customHeight="1" x14ac:dyDescent="0.2">
      <c r="A3027" s="1" t="s">
        <v>1560</v>
      </c>
      <c r="B3027" s="1"/>
      <c r="C3027" s="3" t="str">
        <f ca="1">IFERROR(__xludf.DUMMYFUNCTION("regexreplace(A3027, ""(\s\(.*?\))"",)"),"Michelle Beaks")</f>
        <v>Michelle Beaks</v>
      </c>
    </row>
    <row r="3028" spans="1:3" ht="15.75" customHeight="1" x14ac:dyDescent="0.2">
      <c r="A3028" s="1" t="s">
        <v>1561</v>
      </c>
      <c r="B3028" s="1"/>
      <c r="C3028" s="3" t="str">
        <f ca="1">IFERROR(__xludf.DUMMYFUNCTION("regexreplace(A3028, ""(\s\(.*?\))"",)"),"Mickey")</f>
        <v>Mickey</v>
      </c>
    </row>
    <row r="3029" spans="1:3" ht="15.75" customHeight="1" x14ac:dyDescent="0.2">
      <c r="A3029" s="1" t="s">
        <v>1561</v>
      </c>
      <c r="B3029" s="1"/>
      <c r="C3029" s="3" t="str">
        <f ca="1">IFERROR(__xludf.DUMMYFUNCTION("regexreplace(A3029, ""(\s\(.*?\))"",)"),"Mickey")</f>
        <v>Mickey</v>
      </c>
    </row>
    <row r="3030" spans="1:3" ht="15.75" customHeight="1" x14ac:dyDescent="0.2">
      <c r="A3030" s="1" t="s">
        <v>1562</v>
      </c>
      <c r="B3030" s="1"/>
      <c r="C3030" s="3" t="str">
        <f ca="1">IFERROR(__xludf.DUMMYFUNCTION("regexreplace(A3030, ""(\s\(.*?\))"",)"),"Mickey Mouse")</f>
        <v>Mickey Mouse</v>
      </c>
    </row>
    <row r="3031" spans="1:3" ht="15.75" customHeight="1" x14ac:dyDescent="0.2">
      <c r="A3031" s="1" t="s">
        <v>1562</v>
      </c>
      <c r="B3031" s="1"/>
      <c r="C3031" s="3" t="str">
        <f ca="1">IFERROR(__xludf.DUMMYFUNCTION("regexreplace(A3031, ""(\s\(.*?\))"",)"),"Mickey Mouse")</f>
        <v>Mickey Mouse</v>
      </c>
    </row>
    <row r="3032" spans="1:3" ht="15.75" customHeight="1" x14ac:dyDescent="0.2">
      <c r="A3032" s="1" t="s">
        <v>1563</v>
      </c>
      <c r="B3032" s="1"/>
      <c r="C3032" s="3" t="str">
        <f ca="1">IFERROR(__xludf.DUMMYFUNCTION("regexreplace(A3032, ""(\s\(.*?\))"",)"),"Mighty Eagle")</f>
        <v>Mighty Eagle</v>
      </c>
    </row>
    <row r="3033" spans="1:3" ht="15.75" customHeight="1" x14ac:dyDescent="0.2">
      <c r="A3033" s="1" t="s">
        <v>1563</v>
      </c>
      <c r="B3033" s="1"/>
      <c r="C3033" s="3" t="str">
        <f ca="1">IFERROR(__xludf.DUMMYFUNCTION("regexreplace(A3033, ""(\s\(.*?\))"",)"),"Mighty Eagle")</f>
        <v>Mighty Eagle</v>
      </c>
    </row>
    <row r="3034" spans="1:3" ht="15.75" customHeight="1" x14ac:dyDescent="0.2">
      <c r="A3034" s="1" t="s">
        <v>1564</v>
      </c>
      <c r="B3034" s="1"/>
      <c r="C3034" s="3" t="str">
        <f ca="1">IFERROR(__xludf.DUMMYFUNCTION("regexreplace(A3034, ""(\s\(.*?\))"",)"),"Mike")</f>
        <v>Mike</v>
      </c>
    </row>
    <row r="3035" spans="1:3" ht="15.75" customHeight="1" x14ac:dyDescent="0.2">
      <c r="A3035" s="1" t="s">
        <v>1564</v>
      </c>
      <c r="B3035" s="1"/>
      <c r="C3035" s="3" t="str">
        <f ca="1">IFERROR(__xludf.DUMMYFUNCTION("regexreplace(A3035, ""(\s\(.*?\))"",)"),"Mike")</f>
        <v>Mike</v>
      </c>
    </row>
    <row r="3036" spans="1:3" ht="15.75" customHeight="1" x14ac:dyDescent="0.2">
      <c r="A3036" s="1" t="s">
        <v>1565</v>
      </c>
      <c r="B3036" s="1"/>
      <c r="C3036" s="3" t="str">
        <f ca="1">IFERROR(__xludf.DUMMYFUNCTION("regexreplace(A3036, ""(\s\(.*?\))"",)"),"Mike")</f>
        <v>Mike</v>
      </c>
    </row>
    <row r="3037" spans="1:3" ht="15.75" customHeight="1" x14ac:dyDescent="0.2">
      <c r="A3037" s="1" t="s">
        <v>1565</v>
      </c>
      <c r="B3037" s="1"/>
      <c r="C3037" s="3" t="str">
        <f ca="1">IFERROR(__xludf.DUMMYFUNCTION("regexreplace(A3037, ""(\s\(.*?\))"",)"),"Mike")</f>
        <v>Mike</v>
      </c>
    </row>
    <row r="3038" spans="1:3" ht="15.75" customHeight="1" x14ac:dyDescent="0.2">
      <c r="A3038" s="1" t="s">
        <v>1566</v>
      </c>
      <c r="B3038" s="1"/>
      <c r="C3038" s="3" t="str">
        <f ca="1">IFERROR(__xludf.DUMMYFUNCTION("regexreplace(A3038, ""(\s\(.*?\))"",)"),"Mike Wazowski")</f>
        <v>Mike Wazowski</v>
      </c>
    </row>
    <row r="3039" spans="1:3" ht="15.75" customHeight="1" x14ac:dyDescent="0.2">
      <c r="A3039" s="1" t="s">
        <v>1566</v>
      </c>
      <c r="B3039" s="1"/>
      <c r="C3039" s="3" t="str">
        <f ca="1">IFERROR(__xludf.DUMMYFUNCTION("regexreplace(A3039, ""(\s\(.*?\))"",)"),"Mike Wazowski")</f>
        <v>Mike Wazowski</v>
      </c>
    </row>
    <row r="3040" spans="1:3" ht="15.75" customHeight="1" x14ac:dyDescent="0.2">
      <c r="A3040" s="1" t="s">
        <v>1567</v>
      </c>
      <c r="B3040" s="1"/>
      <c r="C3040" s="3" t="str">
        <f ca="1">IFERROR(__xludf.DUMMYFUNCTION("regexreplace(A3040, ""(\s\(.*?\))"",)"),"Mike Wazowski")</f>
        <v>Mike Wazowski</v>
      </c>
    </row>
    <row r="3041" spans="1:3" ht="15.75" customHeight="1" x14ac:dyDescent="0.2">
      <c r="A3041" s="1" t="s">
        <v>1567</v>
      </c>
      <c r="B3041" s="1"/>
      <c r="C3041" s="3" t="str">
        <f ca="1">IFERROR(__xludf.DUMMYFUNCTION("regexreplace(A3041, ""(\s\(.*?\))"",)"),"Mike Wazowski")</f>
        <v>Mike Wazowski</v>
      </c>
    </row>
    <row r="3042" spans="1:3" ht="15.75" customHeight="1" x14ac:dyDescent="0.2">
      <c r="A3042" s="1" t="s">
        <v>1568</v>
      </c>
      <c r="B3042" s="1"/>
      <c r="C3042" s="3" t="str">
        <f ca="1">IFERROR(__xludf.DUMMYFUNCTION("regexreplace(A3042, ""(\s\(.*?\))"",)"),"Mikel")</f>
        <v>Mikel</v>
      </c>
    </row>
    <row r="3043" spans="1:3" ht="15.75" customHeight="1" x14ac:dyDescent="0.2">
      <c r="A3043" s="1" t="s">
        <v>1568</v>
      </c>
      <c r="B3043" s="1"/>
      <c r="C3043" s="3" t="str">
        <f ca="1">IFERROR(__xludf.DUMMYFUNCTION("regexreplace(A3043, ""(\s\(.*?\))"",)"),"Mikel")</f>
        <v>Mikel</v>
      </c>
    </row>
    <row r="3044" spans="1:3" ht="15.75" customHeight="1" x14ac:dyDescent="0.2">
      <c r="A3044" s="1" t="s">
        <v>1569</v>
      </c>
      <c r="B3044" s="1"/>
      <c r="C3044" s="3" t="str">
        <f ca="1">IFERROR(__xludf.DUMMYFUNCTION("regexreplace(A3044, ""(\s\(.*?\))"",)"),"Mikey")</f>
        <v>Mikey</v>
      </c>
    </row>
    <row r="3045" spans="1:3" ht="15.75" customHeight="1" x14ac:dyDescent="0.2">
      <c r="A3045" s="1" t="s">
        <v>1569</v>
      </c>
      <c r="B3045" s="1"/>
      <c r="C3045" s="3" t="str">
        <f ca="1">IFERROR(__xludf.DUMMYFUNCTION("regexreplace(A3045, ""(\s\(.*?\))"",)"),"Mikey")</f>
        <v>Mikey</v>
      </c>
    </row>
    <row r="3046" spans="1:3" ht="15.75" customHeight="1" x14ac:dyDescent="0.2">
      <c r="A3046" s="1" t="s">
        <v>1570</v>
      </c>
      <c r="B3046" s="1"/>
      <c r="C3046" s="3" t="str">
        <f ca="1">IFERROR(__xludf.DUMMYFUNCTION("regexreplace(A3046, ""(\s\(.*?\))"",)"),"Miko Kubota")</f>
        <v>Miko Kubota</v>
      </c>
    </row>
    <row r="3047" spans="1:3" ht="15.75" customHeight="1" x14ac:dyDescent="0.2">
      <c r="A3047" s="1" t="s">
        <v>1570</v>
      </c>
      <c r="B3047" s="1"/>
      <c r="C3047" s="3" t="str">
        <f ca="1">IFERROR(__xludf.DUMMYFUNCTION("regexreplace(A3047, ""(\s\(.*?\))"",)"),"Miko Kubota")</f>
        <v>Miko Kubota</v>
      </c>
    </row>
    <row r="3048" spans="1:3" ht="15.75" customHeight="1" x14ac:dyDescent="0.2">
      <c r="A3048" s="1" t="s">
        <v>1571</v>
      </c>
      <c r="B3048" s="1"/>
      <c r="C3048" s="3" t="str">
        <f ca="1">IFERROR(__xludf.DUMMYFUNCTION("regexreplace(A3048, ""(\s\(.*?\))"",)"),"Mila")</f>
        <v>Mila</v>
      </c>
    </row>
    <row r="3049" spans="1:3" ht="15.75" customHeight="1" x14ac:dyDescent="0.2">
      <c r="A3049" s="1" t="s">
        <v>1571</v>
      </c>
      <c r="B3049" s="1"/>
      <c r="C3049" s="3" t="str">
        <f ca="1">IFERROR(__xludf.DUMMYFUNCTION("regexreplace(A3049, ""(\s\(.*?\))"",)"),"Mila")</f>
        <v>Mila</v>
      </c>
    </row>
    <row r="3050" spans="1:3" ht="15.75" customHeight="1" x14ac:dyDescent="0.2">
      <c r="A3050" s="1" t="s">
        <v>1572</v>
      </c>
      <c r="B3050" s="1"/>
      <c r="C3050" s="3" t="str">
        <f ca="1">IFERROR(__xludf.DUMMYFUNCTION("regexreplace(A3050, ""(\s\(.*?\))"",)"),"Miles ""Tails"" Prower")</f>
        <v>Miles "Tails" Prower</v>
      </c>
    </row>
    <row r="3051" spans="1:3" ht="15.75" customHeight="1" x14ac:dyDescent="0.2">
      <c r="A3051" s="1" t="s">
        <v>1572</v>
      </c>
      <c r="B3051" s="1"/>
      <c r="C3051" s="3" t="str">
        <f ca="1">IFERROR(__xludf.DUMMYFUNCTION("regexreplace(A3051, ""(\s\(.*?\))"",)"),"Miles ""Tails"" Prower")</f>
        <v>Miles "Tails" Prower</v>
      </c>
    </row>
    <row r="3052" spans="1:3" ht="15.75" customHeight="1" x14ac:dyDescent="0.2">
      <c r="A3052" s="1" t="s">
        <v>1573</v>
      </c>
      <c r="B3052" s="1"/>
      <c r="C3052" s="3" t="str">
        <f ca="1">IFERROR(__xludf.DUMMYFUNCTION("regexreplace(A3052, ""(\s\(.*?\))"",)"),"Miles")</f>
        <v>Miles</v>
      </c>
    </row>
    <row r="3053" spans="1:3" ht="15.75" customHeight="1" x14ac:dyDescent="0.2">
      <c r="A3053" s="1" t="s">
        <v>1573</v>
      </c>
      <c r="B3053" s="1"/>
      <c r="C3053" s="3" t="str">
        <f ca="1">IFERROR(__xludf.DUMMYFUNCTION("regexreplace(A3053, ""(\s\(.*?\))"",)"),"Miles")</f>
        <v>Miles</v>
      </c>
    </row>
    <row r="3054" spans="1:3" ht="15.75" customHeight="1" x14ac:dyDescent="0.2">
      <c r="A3054" s="1" t="s">
        <v>1574</v>
      </c>
      <c r="B3054" s="1"/>
      <c r="C3054" s="3" t="str">
        <f ca="1">IFERROR(__xludf.DUMMYFUNCTION("regexreplace(A3054, ""(\s\(.*?\))"",)"),"Miles")</f>
        <v>Miles</v>
      </c>
    </row>
    <row r="3055" spans="1:3" ht="15.75" customHeight="1" x14ac:dyDescent="0.2">
      <c r="A3055" s="1" t="s">
        <v>1574</v>
      </c>
      <c r="B3055" s="1"/>
      <c r="C3055" s="3" t="str">
        <f ca="1">IFERROR(__xludf.DUMMYFUNCTION("regexreplace(A3055, ""(\s\(.*?\))"",)"),"Miles")</f>
        <v>Miles</v>
      </c>
    </row>
    <row r="3056" spans="1:3" ht="15.75" customHeight="1" x14ac:dyDescent="0.2">
      <c r="A3056" s="1" t="s">
        <v>1575</v>
      </c>
      <c r="B3056" s="1"/>
      <c r="C3056" s="3" t="str">
        <f ca="1">IFERROR(__xludf.DUMMYFUNCTION("regexreplace(A3056, ""(\s\(.*?\))"",)"),"Miles Morales")</f>
        <v>Miles Morales</v>
      </c>
    </row>
    <row r="3057" spans="1:3" ht="15.75" customHeight="1" x14ac:dyDescent="0.2">
      <c r="A3057" s="1" t="s">
        <v>1575</v>
      </c>
      <c r="B3057" s="1"/>
      <c r="C3057" s="3" t="str">
        <f ca="1">IFERROR(__xludf.DUMMYFUNCTION("regexreplace(A3057, ""(\s\(.*?\))"",)"),"Miles Morales")</f>
        <v>Miles Morales</v>
      </c>
    </row>
    <row r="3058" spans="1:3" ht="15.75" customHeight="1" x14ac:dyDescent="0.2">
      <c r="A3058" s="1" t="s">
        <v>1576</v>
      </c>
      <c r="B3058" s="1"/>
      <c r="C3058" s="3" t="str">
        <f ca="1">IFERROR(__xludf.DUMMYFUNCTION("regexreplace(A3058, ""(\s\(.*?\))"",)"),"Millie")</f>
        <v>Millie</v>
      </c>
    </row>
    <row r="3059" spans="1:3" ht="15.75" customHeight="1" x14ac:dyDescent="0.2">
      <c r="A3059" s="1" t="s">
        <v>1576</v>
      </c>
      <c r="B3059" s="1"/>
      <c r="C3059" s="3" t="str">
        <f ca="1">IFERROR(__xludf.DUMMYFUNCTION("regexreplace(A3059, ""(\s\(.*?\))"",)"),"Millie")</f>
        <v>Millie</v>
      </c>
    </row>
    <row r="3060" spans="1:3" ht="15.75" customHeight="1" x14ac:dyDescent="0.2">
      <c r="A3060" s="1" t="s">
        <v>1577</v>
      </c>
      <c r="B3060" s="1"/>
      <c r="C3060" s="3" t="str">
        <f ca="1">IFERROR(__xludf.DUMMYFUNCTION("regexreplace(A3060, ""(\s\(.*?\))"",)"),"Millie Larsen")</f>
        <v>Millie Larsen</v>
      </c>
    </row>
    <row r="3061" spans="1:3" ht="15.75" customHeight="1" x14ac:dyDescent="0.2">
      <c r="A3061" s="1" t="s">
        <v>1577</v>
      </c>
      <c r="B3061" s="1"/>
      <c r="C3061" s="3" t="str">
        <f ca="1">IFERROR(__xludf.DUMMYFUNCTION("regexreplace(A3061, ""(\s\(.*?\))"",)"),"Millie Larsen")</f>
        <v>Millie Larsen</v>
      </c>
    </row>
    <row r="3062" spans="1:3" ht="15.75" customHeight="1" x14ac:dyDescent="0.2">
      <c r="A3062" s="1" t="s">
        <v>1578</v>
      </c>
      <c r="B3062" s="1"/>
      <c r="C3062" s="3" t="str">
        <f ca="1">IFERROR(__xludf.DUMMYFUNCTION("regexreplace(A3062, ""(\s\(.*?\))"",)"),"Milly")</f>
        <v>Milly</v>
      </c>
    </row>
    <row r="3063" spans="1:3" ht="15.75" customHeight="1" x14ac:dyDescent="0.2">
      <c r="A3063" s="1" t="s">
        <v>1578</v>
      </c>
      <c r="B3063" s="1"/>
      <c r="C3063" s="3" t="str">
        <f ca="1">IFERROR(__xludf.DUMMYFUNCTION("regexreplace(A3063, ""(\s\(.*?\))"",)"),"Milly")</f>
        <v>Milly</v>
      </c>
    </row>
    <row r="3064" spans="1:3" ht="15.75" customHeight="1" x14ac:dyDescent="0.2">
      <c r="A3064" s="1" t="s">
        <v>1579</v>
      </c>
      <c r="B3064" s="1"/>
      <c r="C3064" s="3" t="str">
        <f ca="1">IFERROR(__xludf.DUMMYFUNCTION("regexreplace(A3064, ""(\s\(.*?\))"",)"),"Milo Murphy")</f>
        <v>Milo Murphy</v>
      </c>
    </row>
    <row r="3065" spans="1:3" ht="15.75" customHeight="1" x14ac:dyDescent="0.2">
      <c r="A3065" s="1" t="s">
        <v>1579</v>
      </c>
      <c r="B3065" s="1"/>
      <c r="C3065" s="3" t="str">
        <f ca="1">IFERROR(__xludf.DUMMYFUNCTION("regexreplace(A3065, ""(\s\(.*?\))"",)"),"Milo Murphy")</f>
        <v>Milo Murphy</v>
      </c>
    </row>
    <row r="3066" spans="1:3" ht="15.75" customHeight="1" x14ac:dyDescent="0.2">
      <c r="A3066" s="1" t="s">
        <v>1580</v>
      </c>
      <c r="B3066" s="1"/>
      <c r="C3066" s="3" t="str">
        <f ca="1">IFERROR(__xludf.DUMMYFUNCTION("regexreplace(A3066, ""(\s\(.*?\))"",)"),"Milt")</f>
        <v>Milt</v>
      </c>
    </row>
    <row r="3067" spans="1:3" ht="15.75" customHeight="1" x14ac:dyDescent="0.2">
      <c r="A3067" s="1" t="s">
        <v>1580</v>
      </c>
      <c r="B3067" s="1"/>
      <c r="C3067" s="3" t="str">
        <f ca="1">IFERROR(__xludf.DUMMYFUNCTION("regexreplace(A3067, ""(\s\(.*?\))"",)"),"Milt")</f>
        <v>Milt</v>
      </c>
    </row>
    <row r="3068" spans="1:3" ht="15.75" customHeight="1" x14ac:dyDescent="0.2">
      <c r="A3068" s="1" t="s">
        <v>1581</v>
      </c>
      <c r="B3068" s="1"/>
      <c r="C3068" s="3" t="str">
        <f ca="1">IFERROR(__xludf.DUMMYFUNCTION("regexreplace(A3068, ""(\s\(.*?\))"",)"),"Milt")</f>
        <v>Milt</v>
      </c>
    </row>
    <row r="3069" spans="1:3" ht="15.75" customHeight="1" x14ac:dyDescent="0.2">
      <c r="A3069" s="1" t="s">
        <v>1582</v>
      </c>
      <c r="B3069" s="1"/>
      <c r="C3069" s="3" t="str">
        <f ca="1">IFERROR(__xludf.DUMMYFUNCTION("regexreplace(A3069, ""(\s\(.*?\))"",)"),"Mime")</f>
        <v>Mime</v>
      </c>
    </row>
    <row r="3070" spans="1:3" ht="15.75" customHeight="1" x14ac:dyDescent="0.2">
      <c r="A3070" s="1" t="s">
        <v>1582</v>
      </c>
      <c r="B3070" s="1"/>
      <c r="C3070" s="3" t="str">
        <f ca="1">IFERROR(__xludf.DUMMYFUNCTION("regexreplace(A3070, ""(\s\(.*?\))"",)"),"Mime")</f>
        <v>Mime</v>
      </c>
    </row>
    <row r="3071" spans="1:3" ht="15.75" customHeight="1" x14ac:dyDescent="0.2">
      <c r="A3071" s="1" t="s">
        <v>1583</v>
      </c>
      <c r="B3071" s="1"/>
      <c r="C3071" s="3" t="str">
        <f ca="1">IFERROR(__xludf.DUMMYFUNCTION("regexreplace(A3071, ""(\s\(.*?\))"",)"),"Mimi")</f>
        <v>Mimi</v>
      </c>
    </row>
    <row r="3072" spans="1:3" ht="15.75" customHeight="1" x14ac:dyDescent="0.2">
      <c r="A3072" s="1" t="s">
        <v>1583</v>
      </c>
      <c r="B3072" s="1"/>
      <c r="C3072" s="3" t="str">
        <f ca="1">IFERROR(__xludf.DUMMYFUNCTION("regexreplace(A3072, ""(\s\(.*?\))"",)"),"Mimi")</f>
        <v>Mimi</v>
      </c>
    </row>
    <row r="3073" spans="1:3" ht="15.75" customHeight="1" x14ac:dyDescent="0.2">
      <c r="A3073" s="1" t="s">
        <v>1584</v>
      </c>
      <c r="B3073" s="1"/>
      <c r="C3073" s="3" t="str">
        <f ca="1">IFERROR(__xludf.DUMMYFUNCTION("regexreplace(A3073, ""(\s\(.*?\))"",)"),"Mimi Lucien")</f>
        <v>Mimi Lucien</v>
      </c>
    </row>
    <row r="3074" spans="1:3" ht="15.75" customHeight="1" x14ac:dyDescent="0.2">
      <c r="A3074" s="1" t="s">
        <v>1584</v>
      </c>
      <c r="B3074" s="1"/>
      <c r="C3074" s="3" t="str">
        <f ca="1">IFERROR(__xludf.DUMMYFUNCTION("regexreplace(A3074, ""(\s\(.*?\))"",)"),"Mimi Lucien")</f>
        <v>Mimi Lucien</v>
      </c>
    </row>
    <row r="3075" spans="1:3" ht="15.75" customHeight="1" x14ac:dyDescent="0.2">
      <c r="A3075" s="1" t="s">
        <v>1585</v>
      </c>
      <c r="B3075" s="1"/>
      <c r="C3075" s="3" t="str">
        <f ca="1">IFERROR(__xludf.DUMMYFUNCTION("regexreplace(A3075, ""(\s\(.*?\))"",)"),"Mimmy")</f>
        <v>Mimmy</v>
      </c>
    </row>
    <row r="3076" spans="1:3" ht="15.75" customHeight="1" x14ac:dyDescent="0.2">
      <c r="A3076" s="1" t="s">
        <v>1585</v>
      </c>
      <c r="B3076" s="1"/>
      <c r="C3076" s="3" t="str">
        <f ca="1">IFERROR(__xludf.DUMMYFUNCTION("regexreplace(A3076, ""(\s\(.*?\))"",)"),"Mimmy")</f>
        <v>Mimmy</v>
      </c>
    </row>
    <row r="3077" spans="1:3" ht="15.75" customHeight="1" x14ac:dyDescent="0.2">
      <c r="A3077" s="1" t="s">
        <v>1586</v>
      </c>
      <c r="B3077" s="1"/>
      <c r="C3077" s="3" t="str">
        <f ca="1">IFERROR(__xludf.DUMMYFUNCTION("regexreplace(A3077, ""(\s\(.*?\))"",)"),"Mimzy")</f>
        <v>Mimzy</v>
      </c>
    </row>
    <row r="3078" spans="1:3" ht="15.75" customHeight="1" x14ac:dyDescent="0.2">
      <c r="A3078" s="1" t="s">
        <v>1586</v>
      </c>
      <c r="B3078" s="1"/>
      <c r="C3078" s="3" t="str">
        <f ca="1">IFERROR(__xludf.DUMMYFUNCTION("regexreplace(A3078, ""(\s\(.*?\))"",)"),"Mimzy")</f>
        <v>Mimzy</v>
      </c>
    </row>
    <row r="3079" spans="1:3" ht="15.75" customHeight="1" x14ac:dyDescent="0.2">
      <c r="A3079" s="1" t="s">
        <v>1587</v>
      </c>
      <c r="B3079" s="1"/>
      <c r="C3079" s="3" t="str">
        <f ca="1">IFERROR(__xludf.DUMMYFUNCTION("regexreplace(A3079, ""(\s\(.*?\))"",)"),"Mina Monroe")</f>
        <v>Mina Monroe</v>
      </c>
    </row>
    <row r="3080" spans="1:3" ht="15.75" customHeight="1" x14ac:dyDescent="0.2">
      <c r="A3080" s="1" t="s">
        <v>1587</v>
      </c>
      <c r="B3080" s="1"/>
      <c r="C3080" s="3" t="str">
        <f ca="1">IFERROR(__xludf.DUMMYFUNCTION("regexreplace(A3080, ""(\s\(.*?\))"",)"),"Mina Monroe")</f>
        <v>Mina Monroe</v>
      </c>
    </row>
    <row r="3081" spans="1:3" ht="15.75" customHeight="1" x14ac:dyDescent="0.2">
      <c r="A3081" s="1" t="s">
        <v>1588</v>
      </c>
      <c r="B3081" s="1"/>
      <c r="C3081" s="3" t="str">
        <f ca="1">IFERROR(__xludf.DUMMYFUNCTION("regexreplace(A3081, ""(\s\(.*?\))"",)"),"Mind-Reader")</f>
        <v>Mind-Reader</v>
      </c>
    </row>
    <row r="3082" spans="1:3" ht="15.75" customHeight="1" x14ac:dyDescent="0.2">
      <c r="A3082" s="1" t="s">
        <v>1588</v>
      </c>
      <c r="B3082" s="1"/>
      <c r="C3082" s="3" t="str">
        <f ca="1">IFERROR(__xludf.DUMMYFUNCTION("regexreplace(A3082, ""(\s\(.*?\))"",)"),"Mind-Reader")</f>
        <v>Mind-Reader</v>
      </c>
    </row>
    <row r="3083" spans="1:3" ht="15.75" customHeight="1" x14ac:dyDescent="0.2">
      <c r="A3083" s="1" t="s">
        <v>1589</v>
      </c>
      <c r="B3083" s="1"/>
      <c r="C3083" s="3" t="str">
        <f ca="1">IFERROR(__xludf.DUMMYFUNCTION("regexreplace(A3083, ""(\s\(.*?\))"",)"),"Minerva Mink")</f>
        <v>Minerva Mink</v>
      </c>
    </row>
    <row r="3084" spans="1:3" ht="15.75" customHeight="1" x14ac:dyDescent="0.2">
      <c r="A3084" s="1" t="s">
        <v>1589</v>
      </c>
      <c r="B3084" s="1"/>
      <c r="C3084" s="3" t="str">
        <f ca="1">IFERROR(__xludf.DUMMYFUNCTION("regexreplace(A3084, ""(\s\(.*?\))"",)"),"Minerva Mink")</f>
        <v>Minerva Mink</v>
      </c>
    </row>
    <row r="3085" spans="1:3" ht="15.75" customHeight="1" x14ac:dyDescent="0.2">
      <c r="A3085" s="1" t="s">
        <v>1590</v>
      </c>
      <c r="B3085" s="1"/>
      <c r="C3085" s="3" t="str">
        <f ca="1">IFERROR(__xludf.DUMMYFUNCTION("regexreplace(A3085, ""(\s\(.*?\))"",)"),"Mini Slump Bird")</f>
        <v>Mini Slump Bird</v>
      </c>
    </row>
    <row r="3086" spans="1:3" ht="15.75" customHeight="1" x14ac:dyDescent="0.2">
      <c r="A3086" s="1" t="s">
        <v>1590</v>
      </c>
      <c r="B3086" s="1"/>
      <c r="C3086" s="3" t="str">
        <f ca="1">IFERROR(__xludf.DUMMYFUNCTION("regexreplace(A3086, ""(\s\(.*?\))"",)"),"Mini Slump Bird")</f>
        <v>Mini Slump Bird</v>
      </c>
    </row>
    <row r="3087" spans="1:3" ht="15.75" customHeight="1" x14ac:dyDescent="0.2">
      <c r="A3087" s="1" t="s">
        <v>1591</v>
      </c>
      <c r="B3087" s="1"/>
      <c r="C3087" s="3" t="str">
        <f ca="1">IFERROR(__xludf.DUMMYFUNCTION("regexreplace(A3087, ""(\s\(.*?\))"",)"),"Mini Wolf")</f>
        <v>Mini Wolf</v>
      </c>
    </row>
    <row r="3088" spans="1:3" ht="15.75" customHeight="1" x14ac:dyDescent="0.2">
      <c r="A3088" s="1" t="s">
        <v>1591</v>
      </c>
      <c r="B3088" s="1"/>
      <c r="C3088" s="3" t="str">
        <f ca="1">IFERROR(__xludf.DUMMYFUNCTION("regexreplace(A3088, ""(\s\(.*?\))"",)"),"Mini Wolf")</f>
        <v>Mini Wolf</v>
      </c>
    </row>
    <row r="3089" spans="1:3" ht="15.75" customHeight="1" x14ac:dyDescent="0.2">
      <c r="A3089" s="1" t="s">
        <v>1592</v>
      </c>
      <c r="B3089" s="1"/>
      <c r="C3089" s="3" t="str">
        <f ca="1">IFERROR(__xludf.DUMMYFUNCTION("regexreplace(A3089, ""(\s\(.*?\))"",)"),"Mining Guild's Slaves")</f>
        <v>Mining Guild's Slaves</v>
      </c>
    </row>
    <row r="3090" spans="1:3" ht="15.75" customHeight="1" x14ac:dyDescent="0.2">
      <c r="A3090" s="1" t="s">
        <v>1592</v>
      </c>
      <c r="B3090" s="1"/>
      <c r="C3090" s="3" t="str">
        <f ca="1">IFERROR(__xludf.DUMMYFUNCTION("regexreplace(A3090, ""(\s\(.*?\))"",)"),"Mining Guild's Slaves")</f>
        <v>Mining Guild's Slaves</v>
      </c>
    </row>
    <row r="3091" spans="1:3" ht="15.75" customHeight="1" x14ac:dyDescent="0.2">
      <c r="A3091" s="1" t="s">
        <v>1593</v>
      </c>
      <c r="B3091" s="1"/>
      <c r="C3091" s="3" t="str">
        <f ca="1">IFERROR(__xludf.DUMMYFUNCTION("regexreplace(A3091, ""(\s\(.*?\))"",)"),"Mink")</f>
        <v>Mink</v>
      </c>
    </row>
    <row r="3092" spans="1:3" ht="15.75" customHeight="1" x14ac:dyDescent="0.2">
      <c r="A3092" s="1" t="s">
        <v>1593</v>
      </c>
      <c r="B3092" s="1"/>
      <c r="C3092" s="3" t="str">
        <f ca="1">IFERROR(__xludf.DUMMYFUNCTION("regexreplace(A3092, ""(\s\(.*?\))"",)"),"Mink")</f>
        <v>Mink</v>
      </c>
    </row>
    <row r="3093" spans="1:3" ht="15.75" customHeight="1" x14ac:dyDescent="0.2">
      <c r="A3093" s="1" t="s">
        <v>1594</v>
      </c>
      <c r="B3093" s="1"/>
      <c r="C3093" s="3" t="str">
        <f ca="1">IFERROR(__xludf.DUMMYFUNCTION("regexreplace(A3093, ""(\s\(.*?\))"",)"),"Minny")</f>
        <v>Minny</v>
      </c>
    </row>
    <row r="3094" spans="1:3" ht="15.75" customHeight="1" x14ac:dyDescent="0.2">
      <c r="A3094" s="1" t="s">
        <v>1594</v>
      </c>
      <c r="B3094" s="1"/>
      <c r="C3094" s="3" t="str">
        <f ca="1">IFERROR(__xludf.DUMMYFUNCTION("regexreplace(A3094, ""(\s\(.*?\))"",)"),"Minny")</f>
        <v>Minny</v>
      </c>
    </row>
    <row r="3095" spans="1:3" ht="15.75" customHeight="1" x14ac:dyDescent="0.2">
      <c r="A3095" s="1" t="s">
        <v>1595</v>
      </c>
      <c r="B3095" s="1"/>
      <c r="C3095" s="3" t="str">
        <f ca="1">IFERROR(__xludf.DUMMYFUNCTION("regexreplace(A3095, ""(\s\(.*?\))"",)"),"Mira")</f>
        <v>Mira</v>
      </c>
    </row>
    <row r="3096" spans="1:3" ht="15.75" customHeight="1" x14ac:dyDescent="0.2">
      <c r="A3096" s="1" t="s">
        <v>1595</v>
      </c>
      <c r="B3096" s="1"/>
      <c r="C3096" s="3" t="str">
        <f ca="1">IFERROR(__xludf.DUMMYFUNCTION("regexreplace(A3096, ""(\s\(.*?\))"",)"),"Mira")</f>
        <v>Mira</v>
      </c>
    </row>
    <row r="3097" spans="1:3" ht="15.75" customHeight="1" x14ac:dyDescent="0.2">
      <c r="A3097" s="1" t="s">
        <v>1596</v>
      </c>
      <c r="B3097" s="1"/>
      <c r="C3097" s="3" t="str">
        <f ca="1">IFERROR(__xludf.DUMMYFUNCTION("regexreplace(A3097, ""(\s\(.*?\))"",)"),"Mirabel Madrigal")</f>
        <v>Mirabel Madrigal</v>
      </c>
    </row>
    <row r="3098" spans="1:3" ht="15.75" customHeight="1" x14ac:dyDescent="0.2">
      <c r="A3098" s="1" t="s">
        <v>1596</v>
      </c>
      <c r="B3098" s="1"/>
      <c r="C3098" s="3" t="str">
        <f ca="1">IFERROR(__xludf.DUMMYFUNCTION("regexreplace(A3098, ""(\s\(.*?\))"",)"),"Mirabel Madrigal")</f>
        <v>Mirabel Madrigal</v>
      </c>
    </row>
    <row r="3099" spans="1:3" ht="15.75" customHeight="1" x14ac:dyDescent="0.2">
      <c r="A3099" s="1" t="s">
        <v>1597</v>
      </c>
      <c r="B3099" s="1"/>
      <c r="C3099" s="3" t="str">
        <f ca="1">IFERROR(__xludf.DUMMYFUNCTION("regexreplace(A3099, ""(\s\(.*?\))"",)"),"Miraj Scintel")</f>
        <v>Miraj Scintel</v>
      </c>
    </row>
    <row r="3100" spans="1:3" ht="15.75" customHeight="1" x14ac:dyDescent="0.2">
      <c r="A3100" s="1" t="s">
        <v>1597</v>
      </c>
      <c r="B3100" s="1"/>
      <c r="C3100" s="3" t="str">
        <f ca="1">IFERROR(__xludf.DUMMYFUNCTION("regexreplace(A3100, ""(\s\(.*?\))"",)"),"Miraj Scintel")</f>
        <v>Miraj Scintel</v>
      </c>
    </row>
    <row r="3101" spans="1:3" ht="15.75" customHeight="1" x14ac:dyDescent="0.2">
      <c r="A3101" s="1" t="s">
        <v>1598</v>
      </c>
      <c r="B3101" s="1"/>
      <c r="C3101" s="3" t="str">
        <f ca="1">IFERROR(__xludf.DUMMYFUNCTION("regexreplace(A3101, ""(\s\(.*?\))"",)"),"Miriam Beaks")</f>
        <v>Miriam Beaks</v>
      </c>
    </row>
    <row r="3102" spans="1:3" ht="15.75" customHeight="1" x14ac:dyDescent="0.2">
      <c r="A3102" s="1" t="s">
        <v>1598</v>
      </c>
      <c r="B3102" s="1"/>
      <c r="C3102" s="3" t="str">
        <f ca="1">IFERROR(__xludf.DUMMYFUNCTION("regexreplace(A3102, ""(\s\(.*?\))"",)"),"Miriam Beaks")</f>
        <v>Miriam Beaks</v>
      </c>
    </row>
    <row r="3103" spans="1:3" ht="15.75" customHeight="1" x14ac:dyDescent="0.2">
      <c r="A3103" s="1" t="s">
        <v>1599</v>
      </c>
      <c r="B3103" s="1"/>
      <c r="C3103" s="3" t="str">
        <f ca="1">IFERROR(__xludf.DUMMYFUNCTION("regexreplace(A3103, ""(\s\(.*?\))"",)"),"Misaki Onuki-Yoshimura")</f>
        <v>Misaki Onuki-Yoshimura</v>
      </c>
    </row>
    <row r="3104" spans="1:3" ht="15.75" customHeight="1" x14ac:dyDescent="0.2">
      <c r="A3104" s="1" t="s">
        <v>1599</v>
      </c>
      <c r="B3104" s="1"/>
      <c r="C3104" s="3" t="str">
        <f ca="1">IFERROR(__xludf.DUMMYFUNCTION("regexreplace(A3104, ""(\s\(.*?\))"",)"),"Misaki Onuki-Yoshimura")</f>
        <v>Misaki Onuki-Yoshimura</v>
      </c>
    </row>
    <row r="3105" spans="1:3" ht="15.75" customHeight="1" x14ac:dyDescent="0.2">
      <c r="A3105" s="1" t="s">
        <v>1600</v>
      </c>
      <c r="B3105" s="1"/>
      <c r="C3105" s="3" t="str">
        <f ca="1">IFERROR(__xludf.DUMMYFUNCTION("regexreplace(A3105, ""(\s\(.*?\))"",)"),"Mish and Mash")</f>
        <v>Mish and Mash</v>
      </c>
    </row>
    <row r="3106" spans="1:3" ht="15.75" customHeight="1" x14ac:dyDescent="0.2">
      <c r="A3106" s="1" t="s">
        <v>1600</v>
      </c>
      <c r="B3106" s="1"/>
      <c r="C3106" s="3" t="str">
        <f ca="1">IFERROR(__xludf.DUMMYFUNCTION("regexreplace(A3106, ""(\s\(.*?\))"",)"),"Mish and Mash")</f>
        <v>Mish and Mash</v>
      </c>
    </row>
    <row r="3107" spans="1:3" ht="15.75" customHeight="1" x14ac:dyDescent="0.2">
      <c r="A3107" s="1" t="s">
        <v>1601</v>
      </c>
      <c r="B3107" s="1"/>
      <c r="C3107" s="3" t="str">
        <f ca="1">IFERROR(__xludf.DUMMYFUNCTION("regexreplace(A3107, ""(\s\(.*?\))"",)"),"Miss Carol")</f>
        <v>Miss Carol</v>
      </c>
    </row>
    <row r="3108" spans="1:3" ht="15.75" customHeight="1" x14ac:dyDescent="0.2">
      <c r="A3108" s="1" t="s">
        <v>1602</v>
      </c>
      <c r="B3108" s="1"/>
      <c r="C3108" s="3" t="str">
        <f ca="1">IFERROR(__xludf.DUMMYFUNCTION("regexreplace(A3108, ""(\s\(.*?\))"",)"),"Miss Fox")</f>
        <v>Miss Fox</v>
      </c>
    </row>
    <row r="3109" spans="1:3" ht="15.75" customHeight="1" x14ac:dyDescent="0.2">
      <c r="A3109" s="1" t="s">
        <v>1602</v>
      </c>
      <c r="B3109" s="1"/>
      <c r="C3109" s="3" t="str">
        <f ca="1">IFERROR(__xludf.DUMMYFUNCTION("regexreplace(A3109, ""(\s\(.*?\))"",)"),"Miss Fox")</f>
        <v>Miss Fox</v>
      </c>
    </row>
    <row r="3110" spans="1:3" ht="15.75" customHeight="1" x14ac:dyDescent="0.2">
      <c r="A3110" s="1" t="s">
        <v>1603</v>
      </c>
      <c r="B3110" s="1"/>
      <c r="C3110" s="3" t="str">
        <f ca="1">IFERROR(__xludf.DUMMYFUNCTION("regexreplace(A3110, ""(\s\(.*?\))"",)"),"Miss Fritter")</f>
        <v>Miss Fritter</v>
      </c>
    </row>
    <row r="3111" spans="1:3" ht="15.75" customHeight="1" x14ac:dyDescent="0.2">
      <c r="A3111" s="1" t="s">
        <v>1603</v>
      </c>
      <c r="B3111" s="1"/>
      <c r="C3111" s="3" t="str">
        <f ca="1">IFERROR(__xludf.DUMMYFUNCTION("regexreplace(A3111, ""(\s\(.*?\))"",)"),"Miss Fritter")</f>
        <v>Miss Fritter</v>
      </c>
    </row>
    <row r="3112" spans="1:3" ht="15.75" customHeight="1" x14ac:dyDescent="0.2">
      <c r="A3112" s="1" t="s">
        <v>1604</v>
      </c>
      <c r="B3112" s="1"/>
      <c r="C3112" s="3" t="str">
        <f ca="1">IFERROR(__xludf.DUMMYFUNCTION("regexreplace(A3112, ""(\s\(.*?\))"",)"),"Miss Paragon")</f>
        <v>Miss Paragon</v>
      </c>
    </row>
    <row r="3113" spans="1:3" ht="15.75" customHeight="1" x14ac:dyDescent="0.2">
      <c r="A3113" s="1" t="s">
        <v>1604</v>
      </c>
      <c r="B3113" s="1"/>
      <c r="C3113" s="3" t="str">
        <f ca="1">IFERROR(__xludf.DUMMYFUNCTION("regexreplace(A3113, ""(\s\(.*?\))"",)"),"Miss Paragon")</f>
        <v>Miss Paragon</v>
      </c>
    </row>
    <row r="3114" spans="1:3" ht="15.75" customHeight="1" x14ac:dyDescent="0.2">
      <c r="A3114" s="1" t="s">
        <v>1605</v>
      </c>
      <c r="B3114" s="1"/>
      <c r="C3114" s="3" t="str">
        <f ca="1">IFERROR(__xludf.DUMMYFUNCTION("regexreplace(A3114, ""(\s\(.*?\))"",)"),"Miss Rabbit")</f>
        <v>Miss Rabbit</v>
      </c>
    </row>
    <row r="3115" spans="1:3" ht="15.75" customHeight="1" x14ac:dyDescent="0.2">
      <c r="A3115" s="1" t="s">
        <v>1605</v>
      </c>
      <c r="B3115" s="1"/>
      <c r="C3115" s="3" t="str">
        <f ca="1">IFERROR(__xludf.DUMMYFUNCTION("regexreplace(A3115, ""(\s\(.*?\))"",)"),"Miss Rabbit")</f>
        <v>Miss Rabbit</v>
      </c>
    </row>
    <row r="3116" spans="1:3" ht="15.75" customHeight="1" x14ac:dyDescent="0.2">
      <c r="A3116" s="1" t="s">
        <v>1606</v>
      </c>
      <c r="B3116" s="1"/>
      <c r="C3116" s="3" t="str">
        <f ca="1">IFERROR(__xludf.DUMMYFUNCTION("regexreplace(A3116, ""(\s\(.*?\))"",)"),"Miss Simian")</f>
        <v>Miss Simian</v>
      </c>
    </row>
    <row r="3117" spans="1:3" ht="15.75" customHeight="1" x14ac:dyDescent="0.2">
      <c r="A3117" s="1" t="s">
        <v>1606</v>
      </c>
      <c r="B3117" s="1"/>
      <c r="C3117" s="3" t="str">
        <f ca="1">IFERROR(__xludf.DUMMYFUNCTION("regexreplace(A3117, ""(\s\(.*?\))"",)"),"Miss Simian")</f>
        <v>Miss Simian</v>
      </c>
    </row>
    <row r="3118" spans="1:3" ht="15.75" customHeight="1" x14ac:dyDescent="0.2">
      <c r="A3118" s="1" t="s">
        <v>1607</v>
      </c>
      <c r="B3118" s="1"/>
      <c r="C3118" s="3" t="str">
        <f ca="1">IFERROR(__xludf.DUMMYFUNCTION("regexreplace(A3118, ""(\s\(.*?\))"",)"),"Miyoko Chilombo")</f>
        <v>Miyoko Chilombo</v>
      </c>
    </row>
    <row r="3119" spans="1:3" ht="15.75" customHeight="1" x14ac:dyDescent="0.2">
      <c r="A3119" s="1" t="s">
        <v>1607</v>
      </c>
      <c r="B3119" s="1"/>
      <c r="C3119" s="3" t="str">
        <f ca="1">IFERROR(__xludf.DUMMYFUNCTION("regexreplace(A3119, ""(\s\(.*?\))"",)"),"Miyoko Chilombo")</f>
        <v>Miyoko Chilombo</v>
      </c>
    </row>
    <row r="3120" spans="1:3" ht="15.75" customHeight="1" x14ac:dyDescent="0.2">
      <c r="A3120" s="1" t="s">
        <v>1608</v>
      </c>
      <c r="B3120" s="1"/>
      <c r="C3120" s="3" t="str">
        <f ca="1">IFERROR(__xludf.DUMMYFUNCTION("regexreplace(A3120, ""(\s\(.*?\))"",)"),"Mochi")</f>
        <v>Mochi</v>
      </c>
    </row>
    <row r="3121" spans="1:3" ht="15.75" customHeight="1" x14ac:dyDescent="0.2">
      <c r="A3121" s="1" t="s">
        <v>1608</v>
      </c>
      <c r="B3121" s="1"/>
      <c r="C3121" s="3" t="str">
        <f ca="1">IFERROR(__xludf.DUMMYFUNCTION("regexreplace(A3121, ""(\s\(.*?\))"",)"),"Mochi")</f>
        <v>Mochi</v>
      </c>
    </row>
    <row r="3122" spans="1:3" ht="15.75" customHeight="1" x14ac:dyDescent="0.2">
      <c r="A3122" s="1" t="s">
        <v>1609</v>
      </c>
      <c r="B3122" s="1"/>
      <c r="C3122" s="3" t="str">
        <f ca="1">IFERROR(__xludf.DUMMYFUNCTION("regexreplace(A3122, ""(\s\(.*?\))"",)"),"Mojo Jojo")</f>
        <v>Mojo Jojo</v>
      </c>
    </row>
    <row r="3123" spans="1:3" ht="15.75" customHeight="1" x14ac:dyDescent="0.2">
      <c r="A3123" s="1" t="s">
        <v>1609</v>
      </c>
      <c r="B3123" s="1"/>
      <c r="C3123" s="3" t="str">
        <f ca="1">IFERROR(__xludf.DUMMYFUNCTION("regexreplace(A3123, ""(\s\(.*?\))"",)"),"Mojo Jojo")</f>
        <v>Mojo Jojo</v>
      </c>
    </row>
    <row r="3124" spans="1:3" ht="15.75" customHeight="1" x14ac:dyDescent="0.2">
      <c r="A3124" s="1" t="s">
        <v>1610</v>
      </c>
      <c r="B3124" s="1"/>
      <c r="C3124" s="3" t="str">
        <f ca="1">IFERROR(__xludf.DUMMYFUNCTION("regexreplace(A3124, ""(\s\(.*?\))"",)"),"Mokko")</f>
        <v>Mokko</v>
      </c>
    </row>
    <row r="3125" spans="1:3" ht="15.75" customHeight="1" x14ac:dyDescent="0.2">
      <c r="A3125" s="1" t="s">
        <v>1610</v>
      </c>
      <c r="B3125" s="1"/>
      <c r="C3125" s="3" t="str">
        <f ca="1">IFERROR(__xludf.DUMMYFUNCTION("regexreplace(A3125, ""(\s\(.*?\))"",)"),"Mokko")</f>
        <v>Mokko</v>
      </c>
    </row>
    <row r="3126" spans="1:3" ht="15.75" customHeight="1" x14ac:dyDescent="0.2">
      <c r="A3126" s="1" t="s">
        <v>1611</v>
      </c>
      <c r="B3126" s="1"/>
      <c r="C3126" s="3" t="str">
        <f ca="1">IFERROR(__xludf.DUMMYFUNCTION("regexreplace(A3126, ""(\s\(.*?\))"",)"),"Mole")</f>
        <v>Mole</v>
      </c>
    </row>
    <row r="3127" spans="1:3" ht="15.75" customHeight="1" x14ac:dyDescent="0.2">
      <c r="A3127" s="1" t="s">
        <v>1611</v>
      </c>
      <c r="B3127" s="1"/>
      <c r="C3127" s="3" t="str">
        <f ca="1">IFERROR(__xludf.DUMMYFUNCTION("regexreplace(A3127, ""(\s\(.*?\))"",)"),"Mole")</f>
        <v>Mole</v>
      </c>
    </row>
    <row r="3128" spans="1:3" ht="15.75" customHeight="1" x14ac:dyDescent="0.2">
      <c r="A3128" s="1" t="s">
        <v>1612</v>
      </c>
      <c r="B3128" s="1"/>
      <c r="C3128" s="3" t="str">
        <f ca="1">IFERROR(__xludf.DUMMYFUNCTION("regexreplace(A3128, ""(\s\(.*?\))"",)"),"Morticia Addams")</f>
        <v>Morticia Addams</v>
      </c>
    </row>
    <row r="3129" spans="1:3" ht="15.75" customHeight="1" x14ac:dyDescent="0.2">
      <c r="A3129" s="1" t="s">
        <v>1612</v>
      </c>
      <c r="B3129" s="1"/>
      <c r="C3129" s="3" t="str">
        <f ca="1">IFERROR(__xludf.DUMMYFUNCTION("regexreplace(A3129, ""(\s\(.*?\))"",)"),"Morticia Addams")</f>
        <v>Morticia Addams</v>
      </c>
    </row>
    <row r="3130" spans="1:3" ht="15.75" customHeight="1" x14ac:dyDescent="0.2">
      <c r="A3130" s="1" t="s">
        <v>1613</v>
      </c>
      <c r="B3130" s="1"/>
      <c r="C3130" s="3" t="str">
        <f ca="1">IFERROR(__xludf.DUMMYFUNCTION("regexreplace(A3130, ""(\s\(.*?\))"",)"),"N'Garloth-29")</f>
        <v>N'Garloth-29</v>
      </c>
    </row>
    <row r="3131" spans="1:3" ht="15.75" customHeight="1" x14ac:dyDescent="0.2">
      <c r="A3131" s="1" t="s">
        <v>1614</v>
      </c>
      <c r="B3131" s="1"/>
      <c r="C3131" s="3" t="str">
        <f ca="1">IFERROR(__xludf.DUMMYFUNCTION("regexreplace(A3131, ""(\s\(.*?\))"",)"),"Nadia")</f>
        <v>Nadia</v>
      </c>
    </row>
    <row r="3132" spans="1:3" ht="15.75" customHeight="1" x14ac:dyDescent="0.2">
      <c r="A3132" s="1" t="s">
        <v>1614</v>
      </c>
      <c r="B3132" s="1"/>
      <c r="C3132" s="3" t="str">
        <f ca="1">IFERROR(__xludf.DUMMYFUNCTION("regexreplace(A3132, ""(\s\(.*?\))"",)"),"Nadia")</f>
        <v>Nadia</v>
      </c>
    </row>
    <row r="3133" spans="1:3" ht="15.75" customHeight="1" x14ac:dyDescent="0.2">
      <c r="A3133" s="1" t="s">
        <v>1615</v>
      </c>
      <c r="B3133" s="1"/>
      <c r="C3133" s="3" t="str">
        <f ca="1">IFERROR(__xludf.DUMMYFUNCTION("regexreplace(A3133, ""(\s\(.*?\))"",)"),"Nahdar Vebb")</f>
        <v>Nahdar Vebb</v>
      </c>
    </row>
    <row r="3134" spans="1:3" ht="15.75" customHeight="1" x14ac:dyDescent="0.2">
      <c r="A3134" s="1" t="s">
        <v>1615</v>
      </c>
      <c r="B3134" s="1"/>
      <c r="C3134" s="3" t="str">
        <f ca="1">IFERROR(__xludf.DUMMYFUNCTION("regexreplace(A3134, ""(\s\(.*?\))"",)"),"Nahdar Vebb")</f>
        <v>Nahdar Vebb</v>
      </c>
    </row>
    <row r="3135" spans="1:3" ht="15.75" customHeight="1" x14ac:dyDescent="0.2">
      <c r="A3135" s="1" t="s">
        <v>1616</v>
      </c>
      <c r="B3135" s="1"/>
      <c r="C3135" s="3" t="str">
        <f ca="1">IFERROR(__xludf.DUMMYFUNCTION("regexreplace(A3135, ""(\s\(.*?\))"",)"),"Nala Se")</f>
        <v>Nala Se</v>
      </c>
    </row>
    <row r="3136" spans="1:3" ht="15.75" customHeight="1" x14ac:dyDescent="0.2">
      <c r="A3136" s="1" t="s">
        <v>1616</v>
      </c>
      <c r="B3136" s="1"/>
      <c r="C3136" s="3" t="str">
        <f ca="1">IFERROR(__xludf.DUMMYFUNCTION("regexreplace(A3136, ""(\s\(.*?\))"",)"),"Nala Se")</f>
        <v>Nala Se</v>
      </c>
    </row>
    <row r="3137" spans="1:3" ht="15.75" customHeight="1" x14ac:dyDescent="0.2">
      <c r="A3137" s="1" t="s">
        <v>1617</v>
      </c>
      <c r="B3137" s="1"/>
      <c r="C3137" s="3" t="str">
        <f ca="1">IFERROR(__xludf.DUMMYFUNCTION("regexreplace(A3137, ""(\s\(.*?\))"",)"),"Nanefua Pizza")</f>
        <v>Nanefua Pizza</v>
      </c>
    </row>
    <row r="3138" spans="1:3" ht="15.75" customHeight="1" x14ac:dyDescent="0.2">
      <c r="A3138" s="1" t="s">
        <v>1617</v>
      </c>
      <c r="B3138" s="1"/>
      <c r="C3138" s="3" t="str">
        <f ca="1">IFERROR(__xludf.DUMMYFUNCTION("regexreplace(A3138, ""(\s\(.*?\))"",)"),"Nanefua Pizza")</f>
        <v>Nanefua Pizza</v>
      </c>
    </row>
    <row r="3139" spans="1:3" ht="15.75" customHeight="1" x14ac:dyDescent="0.2">
      <c r="A3139" s="1" t="s">
        <v>1618</v>
      </c>
      <c r="B3139" s="1"/>
      <c r="C3139" s="3" t="str">
        <f ca="1">IFERROR(__xludf.DUMMYFUNCTION("regexreplace(A3139, ""(\s\(.*?\))"",)"),"Nanny")</f>
        <v>Nanny</v>
      </c>
    </row>
    <row r="3140" spans="1:3" ht="15.75" customHeight="1" x14ac:dyDescent="0.2">
      <c r="A3140" s="1" t="s">
        <v>1618</v>
      </c>
      <c r="B3140" s="1"/>
      <c r="C3140" s="3" t="str">
        <f ca="1">IFERROR(__xludf.DUMMYFUNCTION("regexreplace(A3140, ""(\s\(.*?\))"",)"),"Nanny")</f>
        <v>Nanny</v>
      </c>
    </row>
    <row r="3141" spans="1:3" ht="15.75" customHeight="1" x14ac:dyDescent="0.2">
      <c r="A3141" s="1" t="s">
        <v>1619</v>
      </c>
      <c r="B3141" s="1"/>
      <c r="C3141" s="3" t="str">
        <f ca="1">IFERROR(__xludf.DUMMYFUNCTION("regexreplace(A3141, ""(\s\(.*?\))"",)"),"Nanomech")</f>
        <v>Nanomech</v>
      </c>
    </row>
    <row r="3142" spans="1:3" ht="15.75" customHeight="1" x14ac:dyDescent="0.2">
      <c r="A3142" s="1" t="s">
        <v>1619</v>
      </c>
      <c r="B3142" s="1"/>
      <c r="C3142" s="3" t="str">
        <f ca="1">IFERROR(__xludf.DUMMYFUNCTION("regexreplace(A3142, ""(\s\(.*?\))"",)"),"Nanomech")</f>
        <v>Nanomech</v>
      </c>
    </row>
    <row r="3143" spans="1:3" ht="15.75" customHeight="1" x14ac:dyDescent="0.2">
      <c r="A3143" s="1" t="s">
        <v>1620</v>
      </c>
      <c r="B3143" s="1"/>
      <c r="C3143" s="3" t="str">
        <f ca="1">IFERROR(__xludf.DUMMYFUNCTION("regexreplace(A3143, ""(\s\(.*?\))"",)"),"Narrator")</f>
        <v>Narrator</v>
      </c>
    </row>
    <row r="3144" spans="1:3" ht="15.75" customHeight="1" x14ac:dyDescent="0.2">
      <c r="A3144" s="1" t="s">
        <v>1621</v>
      </c>
      <c r="B3144" s="1"/>
      <c r="C3144" s="3" t="str">
        <f ca="1">IFERROR(__xludf.DUMMYFUNCTION("regexreplace(A3144, ""(\s\(.*?\))"",)"),"Natasha Fatale")</f>
        <v>Natasha Fatale</v>
      </c>
    </row>
    <row r="3145" spans="1:3" ht="15.75" customHeight="1" x14ac:dyDescent="0.2">
      <c r="A3145" s="1" t="s">
        <v>1621</v>
      </c>
      <c r="B3145" s="1"/>
      <c r="C3145" s="3" t="str">
        <f ca="1">IFERROR(__xludf.DUMMYFUNCTION("regexreplace(A3145, ""(\s\(.*?\))"",)"),"Natasha Fatale")</f>
        <v>Natasha Fatale</v>
      </c>
    </row>
    <row r="3146" spans="1:3" ht="15.75" customHeight="1" x14ac:dyDescent="0.2">
      <c r="A3146" s="1" t="s">
        <v>1622</v>
      </c>
      <c r="B3146" s="1"/>
      <c r="C3146" s="3" t="str">
        <f ca="1">IFERROR(__xludf.DUMMYFUNCTION("regexreplace(A3146, ""(\s\(.*?\))"",)"),"Nate")</f>
        <v>Nate</v>
      </c>
    </row>
    <row r="3147" spans="1:3" ht="15.75" customHeight="1" x14ac:dyDescent="0.2">
      <c r="A3147" s="1" t="s">
        <v>1622</v>
      </c>
      <c r="B3147" s="1"/>
      <c r="C3147" s="3" t="str">
        <f ca="1">IFERROR(__xludf.DUMMYFUNCTION("regexreplace(A3147, ""(\s\(.*?\))"",)"),"Nate")</f>
        <v>Nate</v>
      </c>
    </row>
    <row r="3148" spans="1:3" ht="15.75" customHeight="1" x14ac:dyDescent="0.2">
      <c r="A3148" s="1" t="s">
        <v>1623</v>
      </c>
      <c r="B3148" s="1"/>
      <c r="C3148" s="3" t="str">
        <f ca="1">IFERROR(__xludf.DUMMYFUNCTION("regexreplace(A3148, ""(\s\(.*?\))"",)"),"Nathalie Sancoeur")</f>
        <v>Nathalie Sancoeur</v>
      </c>
    </row>
    <row r="3149" spans="1:3" ht="15.75" customHeight="1" x14ac:dyDescent="0.2">
      <c r="A3149" s="1" t="s">
        <v>1623</v>
      </c>
      <c r="B3149" s="1"/>
      <c r="C3149" s="3" t="str">
        <f ca="1">IFERROR(__xludf.DUMMYFUNCTION("regexreplace(A3149, ""(\s\(.*?\))"",)"),"Nathalie Sancoeur")</f>
        <v>Nathalie Sancoeur</v>
      </c>
    </row>
    <row r="3150" spans="1:3" ht="15.75" customHeight="1" x14ac:dyDescent="0.2">
      <c r="A3150" s="1" t="s">
        <v>1624</v>
      </c>
      <c r="B3150" s="1"/>
      <c r="C3150" s="3" t="str">
        <f ca="1">IFERROR(__xludf.DUMMYFUNCTION("regexreplace(A3150, ""(\s\(.*?\))"",)"),"Nathan")</f>
        <v>Nathan</v>
      </c>
    </row>
    <row r="3151" spans="1:3" ht="15.75" customHeight="1" x14ac:dyDescent="0.2">
      <c r="A3151" s="1" t="s">
        <v>1624</v>
      </c>
      <c r="B3151" s="1"/>
      <c r="C3151" s="3" t="str">
        <f ca="1">IFERROR(__xludf.DUMMYFUNCTION("regexreplace(A3151, ""(\s\(.*?\))"",)"),"Nathan")</f>
        <v>Nathan</v>
      </c>
    </row>
    <row r="3152" spans="1:3" ht="15.75" customHeight="1" x14ac:dyDescent="0.2">
      <c r="A3152" s="1" t="s">
        <v>1625</v>
      </c>
      <c r="B3152" s="1"/>
      <c r="C3152" s="3" t="str">
        <f ca="1">IFERROR(__xludf.DUMMYFUNCTION("regexreplace(A3152, ""(\s\(.*?\))"",)"),"Nathiel Waters")</f>
        <v>Nathiel Waters</v>
      </c>
    </row>
    <row r="3153" spans="1:3" ht="15.75" customHeight="1" x14ac:dyDescent="0.2">
      <c r="A3153" s="1" t="s">
        <v>1625</v>
      </c>
      <c r="B3153" s="1"/>
      <c r="C3153" s="3" t="str">
        <f ca="1">IFERROR(__xludf.DUMMYFUNCTION("regexreplace(A3153, ""(\s\(.*?\))"",)"),"Nathiel Waters")</f>
        <v>Nathiel Waters</v>
      </c>
    </row>
    <row r="3154" spans="1:3" ht="15.75" customHeight="1" x14ac:dyDescent="0.2">
      <c r="A3154" s="1" t="s">
        <v>1626</v>
      </c>
      <c r="B3154" s="1"/>
      <c r="C3154" s="3" t="str">
        <f ca="1">IFERROR(__xludf.DUMMYFUNCTION("regexreplace(A3154, ""(\s\(.*?\))"",)"),"National Wildlife Control")</f>
        <v>National Wildlife Control</v>
      </c>
    </row>
    <row r="3155" spans="1:3" ht="15.75" customHeight="1" x14ac:dyDescent="0.2">
      <c r="A3155" s="1" t="s">
        <v>1626</v>
      </c>
      <c r="B3155" s="1"/>
      <c r="C3155" s="3" t="str">
        <f ca="1">IFERROR(__xludf.DUMMYFUNCTION("regexreplace(A3155, ""(\s\(.*?\))"",)"),"National Wildlife Control")</f>
        <v>National Wildlife Control</v>
      </c>
    </row>
    <row r="3156" spans="1:3" ht="15.75" customHeight="1" x14ac:dyDescent="0.2">
      <c r="A3156" s="1" t="s">
        <v>1627</v>
      </c>
      <c r="B3156" s="1"/>
      <c r="C3156" s="3" t="str">
        <f ca="1">IFERROR(__xludf.DUMMYFUNCTION("regexreplace(A3156, ""(\s\(.*?\))"",)"),"Natsumi Hinata")</f>
        <v>Natsumi Hinata</v>
      </c>
    </row>
    <row r="3157" spans="1:3" ht="15.75" customHeight="1" x14ac:dyDescent="0.2">
      <c r="A3157" s="1" t="s">
        <v>1627</v>
      </c>
      <c r="B3157" s="1"/>
      <c r="C3157" s="3" t="str">
        <f ca="1">IFERROR(__xludf.DUMMYFUNCTION("regexreplace(A3157, ""(\s\(.*?\))"",)"),"Natsumi Hinata")</f>
        <v>Natsumi Hinata</v>
      </c>
    </row>
    <row r="3158" spans="1:3" ht="15.75" customHeight="1" x14ac:dyDescent="0.2">
      <c r="A3158" s="1" t="s">
        <v>1628</v>
      </c>
      <c r="B3158" s="1"/>
      <c r="C3158" s="3" t="str">
        <f ca="1">IFERROR(__xludf.DUMMYFUNCTION("regexreplace(A3158, ""(\s\(.*?\))"",)"),"Navy Ruby")</f>
        <v>Navy Ruby</v>
      </c>
    </row>
    <row r="3159" spans="1:3" ht="15.75" customHeight="1" x14ac:dyDescent="0.2">
      <c r="A3159" s="1" t="s">
        <v>1628</v>
      </c>
      <c r="B3159" s="1"/>
      <c r="C3159" s="3" t="str">
        <f ca="1">IFERROR(__xludf.DUMMYFUNCTION("regexreplace(A3159, ""(\s\(.*?\))"",)"),"Navy Ruby")</f>
        <v>Navy Ruby</v>
      </c>
    </row>
    <row r="3160" spans="1:3" ht="15.75" customHeight="1" x14ac:dyDescent="0.2">
      <c r="A3160" s="1" t="s">
        <v>1629</v>
      </c>
      <c r="B3160" s="1"/>
      <c r="C3160" s="3" t="str">
        <f ca="1">IFERROR(__xludf.DUMMYFUNCTION("regexreplace(A3160, ""(\s\(.*?\))"",)"),"Neil")</f>
        <v>Neil</v>
      </c>
    </row>
    <row r="3161" spans="1:3" ht="15.75" customHeight="1" x14ac:dyDescent="0.2">
      <c r="A3161" s="1" t="s">
        <v>1629</v>
      </c>
      <c r="B3161" s="1"/>
      <c r="C3161" s="3" t="str">
        <f ca="1">IFERROR(__xludf.DUMMYFUNCTION("regexreplace(A3161, ""(\s\(.*?\))"",)"),"Neil")</f>
        <v>Neil</v>
      </c>
    </row>
    <row r="3162" spans="1:3" ht="15.75" customHeight="1" x14ac:dyDescent="0.2">
      <c r="A3162" s="1" t="s">
        <v>1630</v>
      </c>
      <c r="B3162" s="1"/>
      <c r="C3162" s="3" t="str">
        <f ca="1">IFERROR(__xludf.DUMMYFUNCTION("regexreplace(A3162, ""(\s\(.*?\))"",)"),"Nelson Muntz")</f>
        <v>Nelson Muntz</v>
      </c>
    </row>
    <row r="3163" spans="1:3" ht="15.75" customHeight="1" x14ac:dyDescent="0.2">
      <c r="A3163" s="1" t="s">
        <v>1630</v>
      </c>
      <c r="B3163" s="1"/>
      <c r="C3163" s="3" t="str">
        <f ca="1">IFERROR(__xludf.DUMMYFUNCTION("regexreplace(A3163, ""(\s\(.*?\))"",)"),"Nelson Muntz")</f>
        <v>Nelson Muntz</v>
      </c>
    </row>
    <row r="3164" spans="1:3" ht="15.75" customHeight="1" x14ac:dyDescent="0.2">
      <c r="A3164" s="1" t="s">
        <v>1631</v>
      </c>
      <c r="B3164" s="1"/>
      <c r="C3164" s="3" t="str">
        <f ca="1">IFERROR(__xludf.DUMMYFUNCTION("regexreplace(A3164, ""(\s\(.*?\))"",)"),"Nephrite")</f>
        <v>Nephrite</v>
      </c>
    </row>
    <row r="3165" spans="1:3" ht="15.75" customHeight="1" x14ac:dyDescent="0.2">
      <c r="A3165" s="1" t="s">
        <v>1631</v>
      </c>
      <c r="B3165" s="1"/>
      <c r="C3165" s="3" t="str">
        <f ca="1">IFERROR(__xludf.DUMMYFUNCTION("regexreplace(A3165, ""(\s\(.*?\))"",)"),"Nephrite")</f>
        <v>Nephrite</v>
      </c>
    </row>
    <row r="3166" spans="1:3" ht="15.75" customHeight="1" x14ac:dyDescent="0.2">
      <c r="A3166" s="1" t="s">
        <v>1632</v>
      </c>
      <c r="B3166" s="1"/>
      <c r="C3166" s="3" t="str">
        <f ca="1">IFERROR(__xludf.DUMMYFUNCTION("regexreplace(A3166, ""(\s\(.*?\))"",)"),"Nergal")</f>
        <v>Nergal</v>
      </c>
    </row>
    <row r="3167" spans="1:3" ht="15.75" customHeight="1" x14ac:dyDescent="0.2">
      <c r="A3167" s="1" t="s">
        <v>1632</v>
      </c>
      <c r="B3167" s="1"/>
      <c r="C3167" s="3" t="str">
        <f ca="1">IFERROR(__xludf.DUMMYFUNCTION("regexreplace(A3167, ""(\s\(.*?\))"",)"),"Nergal")</f>
        <v>Nergal</v>
      </c>
    </row>
    <row r="3168" spans="1:3" ht="15.75" customHeight="1" x14ac:dyDescent="0.2">
      <c r="A3168" s="1" t="s">
        <v>1633</v>
      </c>
      <c r="B3168" s="1"/>
      <c r="C3168" s="3" t="str">
        <f ca="1">IFERROR(__xludf.DUMMYFUNCTION("regexreplace(A3168, ""(\s\(.*?\))"",)"),"Nergal Jr.")</f>
        <v>Nergal Jr.</v>
      </c>
    </row>
    <row r="3169" spans="1:3" ht="15.75" customHeight="1" x14ac:dyDescent="0.2">
      <c r="A3169" s="1" t="s">
        <v>1633</v>
      </c>
      <c r="B3169" s="1"/>
      <c r="C3169" s="3" t="str">
        <f ca="1">IFERROR(__xludf.DUMMYFUNCTION("regexreplace(A3169, ""(\s\(.*?\))"",)"),"Nergal Jr.")</f>
        <v>Nergal Jr.</v>
      </c>
    </row>
    <row r="3170" spans="1:3" ht="15.75" customHeight="1" x14ac:dyDescent="0.2">
      <c r="A3170" s="1" t="s">
        <v>1634</v>
      </c>
      <c r="B3170" s="1"/>
      <c r="C3170" s="3" t="str">
        <f ca="1">IFERROR(__xludf.DUMMYFUNCTION("regexreplace(A3170, ""(\s\(.*?\))"",)"),"Nermal")</f>
        <v>Nermal</v>
      </c>
    </row>
    <row r="3171" spans="1:3" ht="15.75" customHeight="1" x14ac:dyDescent="0.2">
      <c r="A3171" s="1" t="s">
        <v>1634</v>
      </c>
      <c r="B3171" s="1"/>
      <c r="C3171" s="3" t="str">
        <f ca="1">IFERROR(__xludf.DUMMYFUNCTION("regexreplace(A3171, ""(\s\(.*?\))"",)"),"Nermal")</f>
        <v>Nermal</v>
      </c>
    </row>
    <row r="3172" spans="1:3" ht="15.75" customHeight="1" x14ac:dyDescent="0.2">
      <c r="A3172" s="1" t="s">
        <v>1635</v>
      </c>
      <c r="B3172" s="1"/>
      <c r="C3172" s="3" t="str">
        <f ca="1">IFERROR(__xludf.DUMMYFUNCTION("regexreplace(A3172, ""(\s\(.*?\))"",)"),"Nettlebrand")</f>
        <v>Nettlebrand</v>
      </c>
    </row>
    <row r="3173" spans="1:3" ht="15.75" customHeight="1" x14ac:dyDescent="0.2">
      <c r="A3173" s="1" t="s">
        <v>1635</v>
      </c>
      <c r="B3173" s="1"/>
      <c r="C3173" s="3" t="str">
        <f ca="1">IFERROR(__xludf.DUMMYFUNCTION("regexreplace(A3173, ""(\s\(.*?\))"",)"),"Nettlebrand")</f>
        <v>Nettlebrand</v>
      </c>
    </row>
    <row r="3174" spans="1:3" ht="15.75" customHeight="1" x14ac:dyDescent="0.2">
      <c r="A3174" s="1" t="s">
        <v>1636</v>
      </c>
      <c r="B3174" s="1"/>
      <c r="C3174" s="3" t="str">
        <f ca="1">IFERROR(__xludf.DUMMYFUNCTION("regexreplace(A3174, ""(\s\(.*?\))"",)"),"New Brian")</f>
        <v>New Brian</v>
      </c>
    </row>
    <row r="3175" spans="1:3" ht="15.75" customHeight="1" x14ac:dyDescent="0.2">
      <c r="A3175" s="1" t="s">
        <v>1636</v>
      </c>
      <c r="B3175" s="1"/>
      <c r="C3175" s="3" t="str">
        <f ca="1">IFERROR(__xludf.DUMMYFUNCTION("regexreplace(A3175, ""(\s\(.*?\))"",)"),"New Brian")</f>
        <v>New Brian</v>
      </c>
    </row>
    <row r="3176" spans="1:3" ht="15.75" customHeight="1" x14ac:dyDescent="0.2">
      <c r="A3176" s="1" t="s">
        <v>1637</v>
      </c>
      <c r="B3176" s="1"/>
      <c r="C3176" s="3" t="str">
        <f ca="1">IFERROR(__xludf.DUMMYFUNCTION("regexreplace(A3176, ""(\s\(.*?\))"",)"),"New Guy")</f>
        <v>New Guy</v>
      </c>
    </row>
    <row r="3177" spans="1:3" ht="15.75" customHeight="1" x14ac:dyDescent="0.2">
      <c r="A3177" s="1" t="s">
        <v>1637</v>
      </c>
      <c r="B3177" s="1"/>
      <c r="C3177" s="3" t="str">
        <f ca="1">IFERROR(__xludf.DUMMYFUNCTION("regexreplace(A3177, ""(\s\(.*?\))"",)"),"New Guy")</f>
        <v>New Guy</v>
      </c>
    </row>
    <row r="3178" spans="1:3" ht="15.75" customHeight="1" x14ac:dyDescent="0.2">
      <c r="A3178" s="1" t="s">
        <v>1638</v>
      </c>
      <c r="B3178" s="1"/>
      <c r="C3178" s="3" t="str">
        <f ca="1">IFERROR(__xludf.DUMMYFUNCTION("regexreplace(A3178, ""(\s\(.*?\))"",)"),"News Reporter Frogs")</f>
        <v>News Reporter Frogs</v>
      </c>
    </row>
    <row r="3179" spans="1:3" ht="15.75" customHeight="1" x14ac:dyDescent="0.2">
      <c r="A3179" s="1" t="s">
        <v>1638</v>
      </c>
      <c r="B3179" s="1"/>
      <c r="C3179" s="3" t="str">
        <f ca="1">IFERROR(__xludf.DUMMYFUNCTION("regexreplace(A3179, ""(\s\(.*?\))"",)"),"News Reporter Frogs")</f>
        <v>News Reporter Frogs</v>
      </c>
    </row>
    <row r="3180" spans="1:3" ht="15.75" customHeight="1" x14ac:dyDescent="0.2">
      <c r="A3180" s="1" t="s">
        <v>1639</v>
      </c>
      <c r="B3180" s="1"/>
      <c r="C3180" s="3" t="str">
        <f ca="1">IFERROR(__xludf.DUMMYFUNCTION("regexreplace(A3180, ""(\s\(.*?\))"",)"),"Nguyen")</f>
        <v>Nguyen</v>
      </c>
    </row>
    <row r="3181" spans="1:3" ht="15.75" customHeight="1" x14ac:dyDescent="0.2">
      <c r="A3181" s="1" t="s">
        <v>1639</v>
      </c>
      <c r="B3181" s="1"/>
      <c r="C3181" s="3" t="str">
        <f ca="1">IFERROR(__xludf.DUMMYFUNCTION("regexreplace(A3181, ""(\s\(.*?\))"",)"),"Nguyen")</f>
        <v>Nguyen</v>
      </c>
    </row>
    <row r="3182" spans="1:3" ht="15.75" customHeight="1" x14ac:dyDescent="0.2">
      <c r="A3182" s="1" t="s">
        <v>1640</v>
      </c>
      <c r="B3182" s="1"/>
      <c r="C3182" s="3" t="str">
        <f ca="1">IFERROR(__xludf.DUMMYFUNCTION("regexreplace(A3182, ""(\s\(.*?\))"",)"),"Nibble Nom")</f>
        <v>Nibble Nom</v>
      </c>
    </row>
    <row r="3183" spans="1:3" ht="15.75" customHeight="1" x14ac:dyDescent="0.2">
      <c r="A3183" s="1" t="s">
        <v>1640</v>
      </c>
      <c r="B3183" s="1"/>
      <c r="C3183" s="3" t="str">
        <f ca="1">IFERROR(__xludf.DUMMYFUNCTION("regexreplace(A3183, ""(\s\(.*?\))"",)"),"Nibble Nom")</f>
        <v>Nibble Nom</v>
      </c>
    </row>
    <row r="3184" spans="1:3" ht="15.75" customHeight="1" x14ac:dyDescent="0.2">
      <c r="A3184" s="1" t="s">
        <v>1641</v>
      </c>
      <c r="B3184" s="1"/>
      <c r="C3184" s="3" t="str">
        <f ca="1">IFERROR(__xludf.DUMMYFUNCTION("regexreplace(A3184, ""(\s\(.*?\))"",)"),"Nice Lapis Lazuli")</f>
        <v>Nice Lapis Lazuli</v>
      </c>
    </row>
    <row r="3185" spans="1:3" ht="15.75" customHeight="1" x14ac:dyDescent="0.2">
      <c r="A3185" s="1" t="s">
        <v>1641</v>
      </c>
      <c r="B3185" s="1"/>
      <c r="C3185" s="3" t="str">
        <f ca="1">IFERROR(__xludf.DUMMYFUNCTION("regexreplace(A3185, ""(\s\(.*?\))"",)"),"Nice Lapis Lazuli")</f>
        <v>Nice Lapis Lazuli</v>
      </c>
    </row>
    <row r="3186" spans="1:3" ht="15.75" customHeight="1" x14ac:dyDescent="0.2">
      <c r="A3186" s="1" t="s">
        <v>1642</v>
      </c>
      <c r="B3186" s="1"/>
      <c r="C3186" s="3" t="str">
        <f ca="1">IFERROR(__xludf.DUMMYFUNCTION("regexreplace(A3186, ""(\s\(.*?\))"",)"),"Nichelle")</f>
        <v>Nichelle</v>
      </c>
    </row>
    <row r="3187" spans="1:3" ht="15.75" customHeight="1" x14ac:dyDescent="0.2">
      <c r="A3187" s="1" t="s">
        <v>1642</v>
      </c>
      <c r="B3187" s="1"/>
      <c r="C3187" s="3" t="str">
        <f ca="1">IFERROR(__xludf.DUMMYFUNCTION("regexreplace(A3187, ""(\s\(.*?\))"",)"),"Nichelle")</f>
        <v>Nichelle</v>
      </c>
    </row>
    <row r="3188" spans="1:3" ht="15.75" customHeight="1" x14ac:dyDescent="0.2">
      <c r="A3188" s="1" t="s">
        <v>1643</v>
      </c>
      <c r="B3188" s="1"/>
      <c r="C3188" s="3" t="str">
        <f ca="1">IFERROR(__xludf.DUMMYFUNCTION("regexreplace(A3188, ""(\s\(.*?\))"",)"),"Nick Fury")</f>
        <v>Nick Fury</v>
      </c>
    </row>
    <row r="3189" spans="1:3" ht="15.75" customHeight="1" x14ac:dyDescent="0.2">
      <c r="A3189" s="1" t="s">
        <v>1643</v>
      </c>
      <c r="B3189" s="1"/>
      <c r="C3189" s="3" t="str">
        <f ca="1">IFERROR(__xludf.DUMMYFUNCTION("regexreplace(A3189, ""(\s\(.*?\))"",)"),"Nick Fury")</f>
        <v>Nick Fury</v>
      </c>
    </row>
    <row r="3190" spans="1:3" ht="15.75" customHeight="1" x14ac:dyDescent="0.2">
      <c r="A3190" s="1" t="s">
        <v>1644</v>
      </c>
      <c r="B3190" s="1"/>
      <c r="C3190" s="3" t="str">
        <f ca="1">IFERROR(__xludf.DUMMYFUNCTION("regexreplace(A3190, ""(\s\(.*?\))"",)"),"Nick the Beatnik")</f>
        <v>Nick the Beatnik</v>
      </c>
    </row>
    <row r="3191" spans="1:3" ht="15.75" customHeight="1" x14ac:dyDescent="0.2">
      <c r="A3191" s="1" t="s">
        <v>1644</v>
      </c>
      <c r="B3191" s="1"/>
      <c r="C3191" s="3" t="str">
        <f ca="1">IFERROR(__xludf.DUMMYFUNCTION("regexreplace(A3191, ""(\s\(.*?\))"",)"),"Nick the Beatnik")</f>
        <v>Nick the Beatnik</v>
      </c>
    </row>
    <row r="3192" spans="1:3" ht="15.75" customHeight="1" x14ac:dyDescent="0.2">
      <c r="A3192" s="1" t="s">
        <v>1645</v>
      </c>
      <c r="B3192" s="1"/>
      <c r="C3192" s="3" t="str">
        <f ca="1">IFERROR(__xludf.DUMMYFUNCTION("regexreplace(A3192, ""(\s\(.*?\))"",)"),"Nick Wilde")</f>
        <v>Nick Wilde</v>
      </c>
    </row>
    <row r="3193" spans="1:3" ht="15.75" customHeight="1" x14ac:dyDescent="0.2">
      <c r="A3193" s="1" t="s">
        <v>1645</v>
      </c>
      <c r="B3193" s="1"/>
      <c r="C3193" s="3" t="str">
        <f ca="1">IFERROR(__xludf.DUMMYFUNCTION("regexreplace(A3193, ""(\s\(.*?\))"",)"),"Nick Wilde")</f>
        <v>Nick Wilde</v>
      </c>
    </row>
    <row r="3194" spans="1:3" ht="15.75" customHeight="1" x14ac:dyDescent="0.2">
      <c r="A3194" s="1" t="s">
        <v>1646</v>
      </c>
      <c r="B3194" s="1"/>
      <c r="C3194" s="3" t="str">
        <f ca="1">IFERROR(__xludf.DUMMYFUNCTION("regexreplace(A3194, ""(\s\(.*?\))"",)"),"Nicole Watterson")</f>
        <v>Nicole Watterson</v>
      </c>
    </row>
    <row r="3195" spans="1:3" ht="15.75" customHeight="1" x14ac:dyDescent="0.2">
      <c r="A3195" s="1" t="s">
        <v>1646</v>
      </c>
      <c r="B3195" s="1"/>
      <c r="C3195" s="3" t="str">
        <f ca="1">IFERROR(__xludf.DUMMYFUNCTION("regexreplace(A3195, ""(\s\(.*?\))"",)"),"Nicole Watterson")</f>
        <v>Nicole Watterson</v>
      </c>
    </row>
    <row r="3196" spans="1:3" ht="15.75" customHeight="1" x14ac:dyDescent="0.2">
      <c r="A3196" s="1" t="s">
        <v>1647</v>
      </c>
      <c r="B3196" s="1"/>
      <c r="C3196" s="3" t="str">
        <f ca="1">IFERROR(__xludf.DUMMYFUNCTION("regexreplace(A3196, ""(\s\(.*?\))"",)"),"Niebieski ludzik")</f>
        <v>Niebieski ludzik</v>
      </c>
    </row>
    <row r="3197" spans="1:3" ht="15.75" customHeight="1" x14ac:dyDescent="0.2">
      <c r="A3197" s="1" t="s">
        <v>1647</v>
      </c>
      <c r="B3197" s="1"/>
      <c r="C3197" s="3" t="str">
        <f ca="1">IFERROR(__xludf.DUMMYFUNCTION("regexreplace(A3197, ""(\s\(.*?\))"",)"),"Niebieski ludzik")</f>
        <v>Niebieski ludzik</v>
      </c>
    </row>
    <row r="3198" spans="1:3" ht="15.75" customHeight="1" x14ac:dyDescent="0.2">
      <c r="A3198" s="1" t="s">
        <v>1648</v>
      </c>
      <c r="B3198" s="1"/>
      <c r="C3198" s="3" t="str">
        <f ca="1">IFERROR(__xludf.DUMMYFUNCTION("regexreplace(A3198, ""(\s\(.*?\))"",)"),"Niffty")</f>
        <v>Niffty</v>
      </c>
    </row>
    <row r="3199" spans="1:3" ht="15.75" customHeight="1" x14ac:dyDescent="0.2">
      <c r="A3199" s="1" t="s">
        <v>1648</v>
      </c>
      <c r="B3199" s="1"/>
      <c r="C3199" s="3" t="str">
        <f ca="1">IFERROR(__xludf.DUMMYFUNCTION("regexreplace(A3199, ""(\s\(.*?\))"",)"),"Niffty")</f>
        <v>Niffty</v>
      </c>
    </row>
    <row r="3200" spans="1:3" ht="15.75" customHeight="1" x14ac:dyDescent="0.2">
      <c r="A3200" s="1" t="s">
        <v>1649</v>
      </c>
      <c r="B3200" s="1"/>
      <c r="C3200" s="3" t="str">
        <f ca="1">IFERROR(__xludf.DUMMYFUNCTION("regexreplace(A3200, ""(\s\(.*?\))"",)"),"Nigel")</f>
        <v>Nigel</v>
      </c>
    </row>
    <row r="3201" spans="1:3" ht="15.75" customHeight="1" x14ac:dyDescent="0.2">
      <c r="A3201" s="1" t="s">
        <v>1649</v>
      </c>
      <c r="B3201" s="1"/>
      <c r="C3201" s="3" t="str">
        <f ca="1">IFERROR(__xludf.DUMMYFUNCTION("regexreplace(A3201, ""(\s\(.*?\))"",)"),"Nigel")</f>
        <v>Nigel</v>
      </c>
    </row>
    <row r="3202" spans="1:3" ht="15.75" customHeight="1" x14ac:dyDescent="0.2">
      <c r="A3202" s="1" t="s">
        <v>1650</v>
      </c>
      <c r="B3202" s="1"/>
      <c r="C3202" s="3" t="str">
        <f ca="1">IFERROR(__xludf.DUMMYFUNCTION("regexreplace(A3202, ""(\s\(.*?\))"",)"),"Nightingale")</f>
        <v>Nightingale</v>
      </c>
    </row>
    <row r="3203" spans="1:3" ht="15.75" customHeight="1" x14ac:dyDescent="0.2">
      <c r="A3203" s="1" t="s">
        <v>1650</v>
      </c>
      <c r="B3203" s="1"/>
      <c r="C3203" s="3" t="str">
        <f ca="1">IFERROR(__xludf.DUMMYFUNCTION("regexreplace(A3203, ""(\s\(.*?\))"",)"),"Nightingale")</f>
        <v>Nightingale</v>
      </c>
    </row>
    <row r="3204" spans="1:3" ht="15.75" customHeight="1" x14ac:dyDescent="0.2">
      <c r="A3204" s="1" t="s">
        <v>1651</v>
      </c>
      <c r="B3204" s="1"/>
      <c r="C3204" s="3" t="str">
        <f ca="1">IFERROR(__xludf.DUMMYFUNCTION("regexreplace(A3204, ""(\s\(.*?\))"",)"),"Nightmare Moon")</f>
        <v>Nightmare Moon</v>
      </c>
    </row>
    <row r="3205" spans="1:3" ht="15.75" customHeight="1" x14ac:dyDescent="0.2">
      <c r="A3205" s="1" t="s">
        <v>1651</v>
      </c>
      <c r="B3205" s="1"/>
      <c r="C3205" s="3" t="str">
        <f ca="1">IFERROR(__xludf.DUMMYFUNCTION("regexreplace(A3205, ""(\s\(.*?\))"",)"),"Nightmare Moon")</f>
        <v>Nightmare Moon</v>
      </c>
    </row>
    <row r="3206" spans="1:3" ht="15.75" customHeight="1" x14ac:dyDescent="0.2">
      <c r="A3206" s="1" t="s">
        <v>1652</v>
      </c>
      <c r="B3206" s="1"/>
      <c r="C3206" s="3" t="str">
        <f ca="1">IFERROR(__xludf.DUMMYFUNCTION("regexreplace(A3206, ""(\s\(.*?\))"",)"),"Nikki Maxwell")</f>
        <v>Nikki Maxwell</v>
      </c>
    </row>
    <row r="3207" spans="1:3" ht="15.75" customHeight="1" x14ac:dyDescent="0.2">
      <c r="A3207" s="1" t="s">
        <v>1652</v>
      </c>
      <c r="B3207" s="1"/>
      <c r="C3207" s="3" t="str">
        <f ca="1">IFERROR(__xludf.DUMMYFUNCTION("regexreplace(A3207, ""(\s\(.*?\))"",)"),"Nikki Maxwell")</f>
        <v>Nikki Maxwell</v>
      </c>
    </row>
    <row r="3208" spans="1:3" ht="15.75" customHeight="1" x14ac:dyDescent="0.2">
      <c r="A3208" s="1" t="s">
        <v>1653</v>
      </c>
      <c r="B3208" s="1"/>
      <c r="C3208" s="3" t="str">
        <f ca="1">IFERROR(__xludf.DUMMYFUNCTION("regexreplace(A3208, ""(\s\(.*?\))"",)"),"Nikki Wong")</f>
        <v>Nikki Wong</v>
      </c>
    </row>
    <row r="3209" spans="1:3" ht="15.75" customHeight="1" x14ac:dyDescent="0.2">
      <c r="A3209" s="1" t="s">
        <v>1653</v>
      </c>
      <c r="B3209" s="1"/>
      <c r="C3209" s="3" t="str">
        <f ca="1">IFERROR(__xludf.DUMMYFUNCTION("regexreplace(A3209, ""(\s\(.*?\))"",)"),"Nikki Wong")</f>
        <v>Nikki Wong</v>
      </c>
    </row>
    <row r="3210" spans="1:3" ht="15.75" customHeight="1" x14ac:dyDescent="0.2">
      <c r="A3210" s="1" t="s">
        <v>1654</v>
      </c>
      <c r="B3210" s="1"/>
      <c r="C3210" s="3" t="str">
        <f ca="1">IFERROR(__xludf.DUMMYFUNCTION("regexreplace(A3210, ""(\s\(.*?\))"",)"),"Nina Neckerly")</f>
        <v>Nina Neckerly</v>
      </c>
    </row>
    <row r="3211" spans="1:3" ht="15.75" customHeight="1" x14ac:dyDescent="0.2">
      <c r="A3211" s="1" t="s">
        <v>1654</v>
      </c>
      <c r="B3211" s="1"/>
      <c r="C3211" s="3" t="str">
        <f ca="1">IFERROR(__xludf.DUMMYFUNCTION("regexreplace(A3211, ""(\s\(.*?\))"",)"),"Nina Neckerly")</f>
        <v>Nina Neckerly</v>
      </c>
    </row>
    <row r="3212" spans="1:3" ht="15.75" customHeight="1" x14ac:dyDescent="0.2">
      <c r="A3212" s="1" t="s">
        <v>1655</v>
      </c>
      <c r="B3212" s="1"/>
      <c r="C3212" s="3" t="str">
        <f ca="1">IFERROR(__xludf.DUMMYFUNCTION("regexreplace(A3212, ""(\s\(.*?\))"",)"),"Nino Lahiffe")</f>
        <v>Nino Lahiffe</v>
      </c>
    </row>
    <row r="3213" spans="1:3" ht="15.75" customHeight="1" x14ac:dyDescent="0.2">
      <c r="A3213" s="1" t="s">
        <v>1655</v>
      </c>
      <c r="B3213" s="1"/>
      <c r="C3213" s="3" t="str">
        <f ca="1">IFERROR(__xludf.DUMMYFUNCTION("regexreplace(A3213, ""(\s\(.*?\))"",)"),"Nino Lahiffe")</f>
        <v>Nino Lahiffe</v>
      </c>
    </row>
    <row r="3214" spans="1:3" ht="15.75" customHeight="1" x14ac:dyDescent="0.2">
      <c r="A3214" s="1" t="s">
        <v>1656</v>
      </c>
      <c r="B3214" s="1"/>
      <c r="C3214" s="3" t="str">
        <f ca="1">IFERROR(__xludf.DUMMYFUNCTION("regexreplace(A3214, ""(\s\(.*?\))"",)"),"Niwa")</f>
        <v>Niwa</v>
      </c>
    </row>
    <row r="3215" spans="1:3" ht="15.75" customHeight="1" x14ac:dyDescent="0.2">
      <c r="A3215" s="1" t="s">
        <v>1656</v>
      </c>
      <c r="B3215" s="1"/>
      <c r="C3215" s="3" t="str">
        <f ca="1">IFERROR(__xludf.DUMMYFUNCTION("regexreplace(A3215, ""(\s\(.*?\))"",)"),"Niwa")</f>
        <v>Niwa</v>
      </c>
    </row>
    <row r="3216" spans="1:3" ht="15.75" customHeight="1" x14ac:dyDescent="0.2">
      <c r="A3216" s="1" t="s">
        <v>1657</v>
      </c>
      <c r="B3216" s="1"/>
      <c r="C3216" s="3" t="str">
        <f ca="1">IFERROR(__xludf.DUMMYFUNCTION("regexreplace(A3216, ""(\s\(.*?\))"",)"),"Noah")</f>
        <v>Noah</v>
      </c>
    </row>
    <row r="3217" spans="1:3" ht="15.75" customHeight="1" x14ac:dyDescent="0.2">
      <c r="A3217" s="1" t="s">
        <v>1657</v>
      </c>
      <c r="B3217" s="1"/>
      <c r="C3217" s="3" t="str">
        <f ca="1">IFERROR(__xludf.DUMMYFUNCTION("regexreplace(A3217, ""(\s\(.*?\))"",)"),"Noah")</f>
        <v>Noah</v>
      </c>
    </row>
    <row r="3218" spans="1:3" ht="15.75" customHeight="1" x14ac:dyDescent="0.2">
      <c r="A3218" s="1" t="s">
        <v>1658</v>
      </c>
      <c r="B3218" s="1"/>
      <c r="C3218" s="3" t="str">
        <f ca="1">IFERROR(__xludf.DUMMYFUNCTION("regexreplace(A3218, ""(\s\(.*?\))"",)"),"Noah Parker")</f>
        <v>Noah Parker</v>
      </c>
    </row>
    <row r="3219" spans="1:3" ht="15.75" customHeight="1" x14ac:dyDescent="0.2">
      <c r="A3219" s="1" t="s">
        <v>1659</v>
      </c>
      <c r="B3219" s="1"/>
      <c r="C3219" s="3" t="str">
        <f ca="1">IFERROR(__xludf.DUMMYFUNCTION("regexreplace(A3219, ""(\s\(.*?\))"",)"),"Nocturna")</f>
        <v>Nocturna</v>
      </c>
    </row>
    <row r="3220" spans="1:3" ht="15.75" customHeight="1" x14ac:dyDescent="0.2">
      <c r="A3220" s="1" t="s">
        <v>1659</v>
      </c>
      <c r="B3220" s="1"/>
      <c r="C3220" s="3" t="str">
        <f ca="1">IFERROR(__xludf.DUMMYFUNCTION("regexreplace(A3220, ""(\s\(.*?\))"",)"),"Nocturna")</f>
        <v>Nocturna</v>
      </c>
    </row>
    <row r="3221" spans="1:3" ht="15.75" customHeight="1" x14ac:dyDescent="0.2">
      <c r="A3221" s="1" t="s">
        <v>1660</v>
      </c>
      <c r="B3221" s="1"/>
      <c r="C3221" s="3" t="str">
        <f ca="1">IFERROR(__xludf.DUMMYFUNCTION("regexreplace(A3221, ""(\s\(.*?\))"",)"),"Nom Nom")</f>
        <v>Nom Nom</v>
      </c>
    </row>
    <row r="3222" spans="1:3" ht="15.75" customHeight="1" x14ac:dyDescent="0.2">
      <c r="A3222" s="1" t="s">
        <v>1660</v>
      </c>
      <c r="B3222" s="1"/>
      <c r="C3222" s="3" t="str">
        <f ca="1">IFERROR(__xludf.DUMMYFUNCTION("regexreplace(A3222, ""(\s\(.*?\))"",)"),"Nom Nom")</f>
        <v>Nom Nom</v>
      </c>
    </row>
    <row r="3223" spans="1:3" ht="15.75" customHeight="1" x14ac:dyDescent="0.2">
      <c r="A3223" s="1" t="s">
        <v>1661</v>
      </c>
      <c r="B3223" s="1"/>
      <c r="C3223" s="3" t="str">
        <f ca="1">IFERROR(__xludf.DUMMYFUNCTION("regexreplace(A3223, ""(\s\(.*?\))"",)"),"Nom Nom's Sharks")</f>
        <v>Nom Nom's Sharks</v>
      </c>
    </row>
    <row r="3224" spans="1:3" ht="15.75" customHeight="1" x14ac:dyDescent="0.2">
      <c r="A3224" s="1" t="s">
        <v>1661</v>
      </c>
      <c r="B3224" s="1"/>
      <c r="C3224" s="3" t="str">
        <f ca="1">IFERROR(__xludf.DUMMYFUNCTION("regexreplace(A3224, ""(\s\(.*?\))"",)"),"Nom Nom's Sharks")</f>
        <v>Nom Nom's Sharks</v>
      </c>
    </row>
    <row r="3225" spans="1:3" ht="15.75" customHeight="1" x14ac:dyDescent="0.2">
      <c r="A3225" s="1" t="s">
        <v>1662</v>
      </c>
      <c r="B3225" s="1"/>
      <c r="C3225" s="3" t="str">
        <f ca="1">IFERROR(__xludf.DUMMYFUNCTION("regexreplace(A3225, ""(\s\(.*?\))"",)"),"Nonny")</f>
        <v>Nonny</v>
      </c>
    </row>
    <row r="3226" spans="1:3" ht="15.75" customHeight="1" x14ac:dyDescent="0.2">
      <c r="A3226" s="1" t="s">
        <v>1662</v>
      </c>
      <c r="B3226" s="1"/>
      <c r="C3226" s="3" t="str">
        <f ca="1">IFERROR(__xludf.DUMMYFUNCTION("regexreplace(A3226, ""(\s\(.*?\))"",)"),"Nonny")</f>
        <v>Nonny</v>
      </c>
    </row>
    <row r="3227" spans="1:3" ht="15.75" customHeight="1" x14ac:dyDescent="0.2">
      <c r="A3227" s="1" t="s">
        <v>1663</v>
      </c>
      <c r="B3227" s="1"/>
      <c r="C3227" s="3" t="str">
        <f ca="1">IFERROR(__xludf.DUMMYFUNCTION("regexreplace(A3227, ""(\s\(.*?\))"",)"),"Nooroo")</f>
        <v>Nooroo</v>
      </c>
    </row>
    <row r="3228" spans="1:3" ht="15.75" customHeight="1" x14ac:dyDescent="0.2">
      <c r="A3228" s="1" t="s">
        <v>1663</v>
      </c>
      <c r="B3228" s="1"/>
      <c r="C3228" s="3" t="str">
        <f ca="1">IFERROR(__xludf.DUMMYFUNCTION("regexreplace(A3228, ""(\s\(.*?\))"",)"),"Nooroo")</f>
        <v>Nooroo</v>
      </c>
    </row>
    <row r="3229" spans="1:3" ht="15.75" customHeight="1" x14ac:dyDescent="0.2">
      <c r="A3229" s="1" t="s">
        <v>1664</v>
      </c>
      <c r="B3229" s="1"/>
      <c r="C3229" s="3" t="str">
        <f ca="1">IFERROR(__xludf.DUMMYFUNCTION("regexreplace(A3229, ""(\s\(.*?\))"",)"),"Nopal")</f>
        <v>Nopal</v>
      </c>
    </row>
    <row r="3230" spans="1:3" ht="15.75" customHeight="1" x14ac:dyDescent="0.2">
      <c r="A3230" s="1" t="s">
        <v>1664</v>
      </c>
      <c r="B3230" s="1"/>
      <c r="C3230" s="3" t="str">
        <f ca="1">IFERROR(__xludf.DUMMYFUNCTION("regexreplace(A3230, ""(\s\(.*?\))"",)"),"Nopal")</f>
        <v>Nopal</v>
      </c>
    </row>
    <row r="3231" spans="1:3" ht="15.75" customHeight="1" x14ac:dyDescent="0.2">
      <c r="A3231" s="1" t="s">
        <v>1665</v>
      </c>
      <c r="B3231" s="1"/>
      <c r="C3231" s="3" t="str">
        <f ca="1">IFERROR(__xludf.DUMMYFUNCTION("regexreplace(A3231, ""(\s\(.*?\))"",)"),"Noriyuki and Sarah Coggs")</f>
        <v>Noriyuki and Sarah Coggs</v>
      </c>
    </row>
    <row r="3232" spans="1:3" ht="15.75" customHeight="1" x14ac:dyDescent="0.2">
      <c r="A3232" s="1" t="s">
        <v>1665</v>
      </c>
      <c r="B3232" s="1"/>
      <c r="C3232" s="3" t="str">
        <f ca="1">IFERROR(__xludf.DUMMYFUNCTION("regexreplace(A3232, ""(\s\(.*?\))"",)"),"Noriyuki and Sarah Coggs")</f>
        <v>Noriyuki and Sarah Coggs</v>
      </c>
    </row>
    <row r="3233" spans="1:3" ht="15.75" customHeight="1" x14ac:dyDescent="0.2">
      <c r="A3233" s="1" t="s">
        <v>1666</v>
      </c>
      <c r="B3233" s="1"/>
      <c r="C3233" s="3" t="str">
        <f ca="1">IFERROR(__xludf.DUMMYFUNCTION("regexreplace(A3233, ""(\s\(.*?\))"",)"),"Norm")</f>
        <v>Norm</v>
      </c>
    </row>
    <row r="3234" spans="1:3" ht="15.75" customHeight="1" x14ac:dyDescent="0.2">
      <c r="A3234" s="1" t="s">
        <v>1666</v>
      </c>
      <c r="B3234" s="1"/>
      <c r="C3234" s="3" t="str">
        <f ca="1">IFERROR(__xludf.DUMMYFUNCTION("regexreplace(A3234, ""(\s\(.*?\))"",)"),"Norm")</f>
        <v>Norm</v>
      </c>
    </row>
    <row r="3235" spans="1:3" ht="15.75" customHeight="1" x14ac:dyDescent="0.2">
      <c r="A3235" s="1" t="s">
        <v>1667</v>
      </c>
      <c r="B3235" s="1"/>
      <c r="C3235" s="3" t="str">
        <f ca="1">IFERROR(__xludf.DUMMYFUNCTION("regexreplace(A3235, ""(\s\(.*?\))"",)"),"Norm")</f>
        <v>Norm</v>
      </c>
    </row>
    <row r="3236" spans="1:3" ht="15.75" customHeight="1" x14ac:dyDescent="0.2">
      <c r="A3236" s="1" t="s">
        <v>1667</v>
      </c>
      <c r="B3236" s="1"/>
      <c r="C3236" s="3" t="str">
        <f ca="1">IFERROR(__xludf.DUMMYFUNCTION("regexreplace(A3236, ""(\s\(.*?\))"",)"),"Norm")</f>
        <v>Norm</v>
      </c>
    </row>
    <row r="3237" spans="1:3" ht="15.75" customHeight="1" x14ac:dyDescent="0.2">
      <c r="A3237" s="1" t="s">
        <v>1668</v>
      </c>
      <c r="B3237" s="1"/>
      <c r="C3237" s="3" t="str">
        <f ca="1">IFERROR(__xludf.DUMMYFUNCTION("regexreplace(A3237, ""(\s\(.*?\))"",)"),"Norm")</f>
        <v>Norm</v>
      </c>
    </row>
    <row r="3238" spans="1:3" ht="15.75" customHeight="1" x14ac:dyDescent="0.2">
      <c r="A3238" s="1" t="s">
        <v>1668</v>
      </c>
      <c r="B3238" s="1"/>
      <c r="C3238" s="3" t="str">
        <f ca="1">IFERROR(__xludf.DUMMYFUNCTION("regexreplace(A3238, ""(\s\(.*?\))"",)"),"Norm")</f>
        <v>Norm</v>
      </c>
    </row>
    <row r="3239" spans="1:3" ht="15.75" customHeight="1" x14ac:dyDescent="0.2">
      <c r="A3239" s="1" t="s">
        <v>1669</v>
      </c>
      <c r="B3239" s="1"/>
      <c r="C3239" s="3" t="str">
        <f ca="1">IFERROR(__xludf.DUMMYFUNCTION("regexreplace(A3239, ""(\s\(.*?\))"",)"),"Norm-3PO")</f>
        <v>Norm-3PO</v>
      </c>
    </row>
    <row r="3240" spans="1:3" ht="15.75" customHeight="1" x14ac:dyDescent="0.2">
      <c r="A3240" s="1" t="s">
        <v>1669</v>
      </c>
      <c r="B3240" s="1"/>
      <c r="C3240" s="3" t="str">
        <f ca="1">IFERROR(__xludf.DUMMYFUNCTION("regexreplace(A3240, ""(\s\(.*?\))"",)"),"Norm-3PO")</f>
        <v>Norm-3PO</v>
      </c>
    </row>
    <row r="3241" spans="1:3" ht="15.75" customHeight="1" x14ac:dyDescent="0.2">
      <c r="A3241" s="1" t="s">
        <v>1670</v>
      </c>
      <c r="B3241" s="1"/>
      <c r="C3241" s="3" t="str">
        <f ca="1">IFERROR(__xludf.DUMMYFUNCTION("regexreplace(A3241, ""(\s\(.*?\))"",)"),"Norm's Boss")</f>
        <v>Norm's Boss</v>
      </c>
    </row>
    <row r="3242" spans="1:3" ht="15.75" customHeight="1" x14ac:dyDescent="0.2">
      <c r="A3242" s="1" t="s">
        <v>1670</v>
      </c>
      <c r="B3242" s="1"/>
      <c r="C3242" s="3" t="str">
        <f ca="1">IFERROR(__xludf.DUMMYFUNCTION("regexreplace(A3242, ""(\s\(.*?\))"",)"),"Norm's Boss")</f>
        <v>Norm's Boss</v>
      </c>
    </row>
    <row r="3243" spans="1:3" ht="15.75" customHeight="1" x14ac:dyDescent="0.2">
      <c r="A3243" s="1" t="s">
        <v>1671</v>
      </c>
      <c r="B3243" s="1"/>
      <c r="C3243" s="3" t="str">
        <f ca="1">IFERROR(__xludf.DUMMYFUNCTION("regexreplace(A3243, ""(\s\(.*?\))"",)"),"Norman Babcock")</f>
        <v>Norman Babcock</v>
      </c>
    </row>
    <row r="3244" spans="1:3" ht="15.75" customHeight="1" x14ac:dyDescent="0.2">
      <c r="A3244" s="1" t="s">
        <v>1671</v>
      </c>
      <c r="B3244" s="1"/>
      <c r="C3244" s="3" t="str">
        <f ca="1">IFERROR(__xludf.DUMMYFUNCTION("regexreplace(A3244, ""(\s\(.*?\))"",)"),"Norman Babcock")</f>
        <v>Norman Babcock</v>
      </c>
    </row>
    <row r="3245" spans="1:3" ht="15.75" customHeight="1" x14ac:dyDescent="0.2">
      <c r="A3245" s="1" t="s">
        <v>1672</v>
      </c>
      <c r="B3245" s="1"/>
      <c r="C3245" s="3" t="str">
        <f ca="1">IFERROR(__xludf.DUMMYFUNCTION("regexreplace(A3245, ""(\s\(.*?\))"",)"),"NRG")</f>
        <v>NRG</v>
      </c>
    </row>
    <row r="3246" spans="1:3" ht="15.75" customHeight="1" x14ac:dyDescent="0.2">
      <c r="A3246" s="1" t="s">
        <v>1672</v>
      </c>
      <c r="B3246" s="1"/>
      <c r="C3246" s="3" t="str">
        <f ca="1">IFERROR(__xludf.DUMMYFUNCTION("regexreplace(A3246, ""(\s\(.*?\))"",)"),"NRG")</f>
        <v>NRG</v>
      </c>
    </row>
    <row r="3247" spans="1:3" ht="15.75" customHeight="1" x14ac:dyDescent="0.2">
      <c r="A3247" s="1" t="s">
        <v>1673</v>
      </c>
      <c r="B3247" s="1"/>
      <c r="C3247" s="3" t="str">
        <f ca="1">IFERROR(__xludf.DUMMYFUNCTION("regexreplace(A3247, ""(\s\(.*?\))"",)"),"Nudge")</f>
        <v>Nudge</v>
      </c>
    </row>
    <row r="3248" spans="1:3" ht="15.75" customHeight="1" x14ac:dyDescent="0.2">
      <c r="A3248" s="1" t="s">
        <v>1673</v>
      </c>
      <c r="B3248" s="1"/>
      <c r="C3248" s="3" t="str">
        <f ca="1">IFERROR(__xludf.DUMMYFUNCTION("regexreplace(A3248, ""(\s\(.*?\))"",)"),"Nudge")</f>
        <v>Nudge</v>
      </c>
    </row>
    <row r="3249" spans="1:3" ht="15.75" customHeight="1" x14ac:dyDescent="0.2">
      <c r="A3249" s="1" t="s">
        <v>1674</v>
      </c>
      <c r="B3249" s="1"/>
      <c r="C3249" s="3" t="str">
        <f ca="1">IFERROR(__xludf.DUMMYFUNCTION("regexreplace(A3249, ""(\s\(.*?\))"",)"),"Nuka")</f>
        <v>Nuka</v>
      </c>
    </row>
    <row r="3250" spans="1:3" ht="15.75" customHeight="1" x14ac:dyDescent="0.2">
      <c r="A3250" s="1" t="s">
        <v>1674</v>
      </c>
      <c r="B3250" s="1"/>
      <c r="C3250" s="3" t="str">
        <f ca="1">IFERROR(__xludf.DUMMYFUNCTION("regexreplace(A3250, ""(\s\(.*?\))"",)"),"Nuka")</f>
        <v>Nuka</v>
      </c>
    </row>
    <row r="3251" spans="1:3" ht="15.75" customHeight="1" x14ac:dyDescent="0.2">
      <c r="A3251" s="1" t="s">
        <v>1675</v>
      </c>
      <c r="B3251" s="1"/>
      <c r="C3251" s="3" t="str">
        <f ca="1">IFERROR(__xludf.DUMMYFUNCTION("regexreplace(A3251, ""(\s\(.*?\))"",)"),"Num Nums")</f>
        <v>Num Nums</v>
      </c>
    </row>
    <row r="3252" spans="1:3" ht="15.75" customHeight="1" x14ac:dyDescent="0.2">
      <c r="A3252" s="1" t="s">
        <v>1675</v>
      </c>
      <c r="B3252" s="1"/>
      <c r="C3252" s="3" t="str">
        <f ca="1">IFERROR(__xludf.DUMMYFUNCTION("regexreplace(A3252, ""(\s\(.*?\))"",)"),"Num Nums")</f>
        <v>Num Nums</v>
      </c>
    </row>
    <row r="3253" spans="1:3" ht="15.75" customHeight="1" x14ac:dyDescent="0.2">
      <c r="A3253" s="1" t="s">
        <v>1676</v>
      </c>
      <c r="B3253" s="1"/>
      <c r="C3253" s="3" t="str">
        <f ca="1">IFERROR(__xludf.DUMMYFUNCTION("regexreplace(A3253, ""(\s\(.*?\))"",)"),"Numbayar")</f>
        <v>Numbayar</v>
      </c>
    </row>
    <row r="3254" spans="1:3" ht="15.75" customHeight="1" x14ac:dyDescent="0.2">
      <c r="A3254" s="1" t="s">
        <v>1676</v>
      </c>
      <c r="B3254" s="1"/>
      <c r="C3254" s="3" t="str">
        <f ca="1">IFERROR(__xludf.DUMMYFUNCTION("regexreplace(A3254, ""(\s\(.*?\))"",)"),"Numbayar")</f>
        <v>Numbayar</v>
      </c>
    </row>
    <row r="3255" spans="1:3" ht="15.75" customHeight="1" x14ac:dyDescent="0.2">
      <c r="A3255" s="1" t="s">
        <v>1677</v>
      </c>
      <c r="B3255" s="1"/>
      <c r="C3255" s="3" t="str">
        <f ca="1">IFERROR(__xludf.DUMMYFUNCTION("regexreplace(A3255, ""(\s\(.*?\))"",)"),"Numberblock One")</f>
        <v>Numberblock One</v>
      </c>
    </row>
    <row r="3256" spans="1:3" ht="15.75" customHeight="1" x14ac:dyDescent="0.2">
      <c r="A3256" s="1" t="s">
        <v>1677</v>
      </c>
      <c r="B3256" s="1"/>
      <c r="C3256" s="3" t="str">
        <f ca="1">IFERROR(__xludf.DUMMYFUNCTION("regexreplace(A3256, ""(\s\(.*?\))"",)"),"Numberblock One")</f>
        <v>Numberblock One</v>
      </c>
    </row>
    <row r="3257" spans="1:3" ht="15.75" customHeight="1" x14ac:dyDescent="0.2">
      <c r="A3257" s="1" t="s">
        <v>1678</v>
      </c>
      <c r="B3257" s="1"/>
      <c r="C3257" s="3" t="str">
        <f ca="1">IFERROR(__xludf.DUMMYFUNCTION("regexreplace(A3257, ""(\s\(.*?\))"",)"),"Nurse")</f>
        <v>Nurse</v>
      </c>
    </row>
    <row r="3258" spans="1:3" ht="15.75" customHeight="1" x14ac:dyDescent="0.2">
      <c r="A3258" s="1" t="s">
        <v>1678</v>
      </c>
      <c r="B3258" s="1"/>
      <c r="C3258" s="3" t="str">
        <f ca="1">IFERROR(__xludf.DUMMYFUNCTION("regexreplace(A3258, ""(\s\(.*?\))"",)"),"Nurse")</f>
        <v>Nurse</v>
      </c>
    </row>
    <row r="3259" spans="1:3" ht="15.75" customHeight="1" x14ac:dyDescent="0.2">
      <c r="A3259" s="1" t="s">
        <v>1679</v>
      </c>
      <c r="B3259" s="1"/>
      <c r="C3259" s="3" t="str">
        <f ca="1">IFERROR(__xludf.DUMMYFUNCTION("regexreplace(A3259, ""(\s\(.*?\))"",)"),"Nursery Magic Fairy")</f>
        <v>Nursery Magic Fairy</v>
      </c>
    </row>
    <row r="3260" spans="1:3" ht="15.75" customHeight="1" x14ac:dyDescent="0.2">
      <c r="A3260" s="1" t="s">
        <v>1679</v>
      </c>
      <c r="B3260" s="1"/>
      <c r="C3260" s="3" t="str">
        <f ca="1">IFERROR(__xludf.DUMMYFUNCTION("regexreplace(A3260, ""(\s\(.*?\))"",)"),"Nursery Magic Fairy")</f>
        <v>Nursery Magic Fairy</v>
      </c>
    </row>
    <row r="3261" spans="1:3" ht="15.75" customHeight="1" x14ac:dyDescent="0.2">
      <c r="A3261" s="1" t="s">
        <v>1680</v>
      </c>
      <c r="B3261" s="1"/>
      <c r="C3261" s="3" t="str">
        <f ca="1">IFERROR(__xludf.DUMMYFUNCTION("regexreplace(A3261, ""(\s\(.*?\))"",)"),"Nutty")</f>
        <v>Nutty</v>
      </c>
    </row>
    <row r="3262" spans="1:3" ht="15.75" customHeight="1" x14ac:dyDescent="0.2">
      <c r="A3262" s="1" t="s">
        <v>1680</v>
      </c>
      <c r="B3262" s="1"/>
      <c r="C3262" s="3" t="str">
        <f ca="1">IFERROR(__xludf.DUMMYFUNCTION("regexreplace(A3262, ""(\s\(.*?\))"",)"),"Nutty")</f>
        <v>Nutty</v>
      </c>
    </row>
    <row r="3263" spans="1:3" ht="15.75" customHeight="1" x14ac:dyDescent="0.2">
      <c r="A3263" s="1" t="s">
        <v>1681</v>
      </c>
      <c r="B3263" s="1"/>
      <c r="C3263" s="3" t="str">
        <f ca="1">IFERROR(__xludf.DUMMYFUNCTION("regexreplace(A3263, ""(\s\(.*?\))"",)"),"Obsidian")</f>
        <v>Obsidian</v>
      </c>
    </row>
    <row r="3264" spans="1:3" ht="15.75" customHeight="1" x14ac:dyDescent="0.2">
      <c r="A3264" s="1" t="s">
        <v>1681</v>
      </c>
      <c r="B3264" s="1"/>
      <c r="C3264" s="3" t="str">
        <f ca="1">IFERROR(__xludf.DUMMYFUNCTION("regexreplace(A3264, ""(\s\(.*?\))"",)"),"Obsidian")</f>
        <v>Obsidian</v>
      </c>
    </row>
    <row r="3265" spans="1:3" ht="15.75" customHeight="1" x14ac:dyDescent="0.2">
      <c r="A3265" s="1" t="s">
        <v>1682</v>
      </c>
      <c r="B3265" s="1"/>
      <c r="C3265" s="3" t="str">
        <f ca="1">IFERROR(__xludf.DUMMYFUNCTION("regexreplace(A3265, ""(\s\(.*?\))"",)"),"Ocean Blue")</f>
        <v>Ocean Blue</v>
      </c>
    </row>
    <row r="3266" spans="1:3" ht="15.75" customHeight="1" x14ac:dyDescent="0.2">
      <c r="A3266" s="1" t="s">
        <v>1682</v>
      </c>
      <c r="B3266" s="1"/>
      <c r="C3266" s="3" t="str">
        <f ca="1">IFERROR(__xludf.DUMMYFUNCTION("regexreplace(A3266, ""(\s\(.*?\))"",)"),"Ocean Blue")</f>
        <v>Ocean Blue</v>
      </c>
    </row>
    <row r="3267" spans="1:3" ht="15.75" customHeight="1" x14ac:dyDescent="0.2">
      <c r="A3267" s="1" t="s">
        <v>1683</v>
      </c>
      <c r="B3267" s="1"/>
      <c r="C3267" s="3" t="str">
        <f ca="1">IFERROR(__xludf.DUMMYFUNCTION("regexreplace(A3267, ""(\s\(.*?\))"",)"),"Ocean Jasper")</f>
        <v>Ocean Jasper</v>
      </c>
    </row>
    <row r="3268" spans="1:3" ht="15.75" customHeight="1" x14ac:dyDescent="0.2">
      <c r="A3268" s="1" t="s">
        <v>1683</v>
      </c>
      <c r="B3268" s="1"/>
      <c r="C3268" s="3" t="str">
        <f ca="1">IFERROR(__xludf.DUMMYFUNCTION("regexreplace(A3268, ""(\s\(.*?\))"",)"),"Ocean Jasper")</f>
        <v>Ocean Jasper</v>
      </c>
    </row>
    <row r="3269" spans="1:3" ht="15.75" customHeight="1" x14ac:dyDescent="0.2">
      <c r="A3269" s="1" t="s">
        <v>1684</v>
      </c>
      <c r="B3269" s="1"/>
      <c r="C3269" s="3" t="str">
        <f ca="1">IFERROR(__xludf.DUMMYFUNCTION("regexreplace(A3269, ""(\s\(.*?\))"",)"),"Ocean Ranger")</f>
        <v>Ocean Ranger</v>
      </c>
    </row>
    <row r="3270" spans="1:3" ht="15.75" customHeight="1" x14ac:dyDescent="0.2">
      <c r="A3270" s="1" t="s">
        <v>1684</v>
      </c>
      <c r="B3270" s="1"/>
      <c r="C3270" s="3" t="str">
        <f ca="1">IFERROR(__xludf.DUMMYFUNCTION("regexreplace(A3270, ""(\s\(.*?\))"",)"),"Ocean Ranger")</f>
        <v>Ocean Ranger</v>
      </c>
    </row>
    <row r="3271" spans="1:3" ht="15.75" customHeight="1" x14ac:dyDescent="0.2">
      <c r="A3271" s="1" t="s">
        <v>1685</v>
      </c>
      <c r="B3271" s="1"/>
      <c r="C3271" s="3" t="str">
        <f ca="1">IFERROR(__xludf.DUMMYFUNCTION("regexreplace(A3271, ""(\s\(.*?\))"",)"),"Ocho Tootmorsel")</f>
        <v>Ocho Tootmorsel</v>
      </c>
    </row>
    <row r="3272" spans="1:3" ht="15.75" customHeight="1" x14ac:dyDescent="0.2">
      <c r="A3272" s="1" t="s">
        <v>1685</v>
      </c>
      <c r="B3272" s="1"/>
      <c r="C3272" s="3" t="str">
        <f ca="1">IFERROR(__xludf.DUMMYFUNCTION("regexreplace(A3272, ""(\s\(.*?\))"",)"),"Ocho Tootmorsel")</f>
        <v>Ocho Tootmorsel</v>
      </c>
    </row>
    <row r="3273" spans="1:3" ht="15.75" customHeight="1" x14ac:dyDescent="0.2">
      <c r="A3273" s="1" t="s">
        <v>1686</v>
      </c>
      <c r="B3273" s="1"/>
      <c r="C3273" s="3" t="str">
        <f ca="1">IFERROR(__xludf.DUMMYFUNCTION("regexreplace(A3273, ""(\s\(.*?\))"",)"),"Octopus")</f>
        <v>Octopus</v>
      </c>
    </row>
    <row r="3274" spans="1:3" ht="15.75" customHeight="1" x14ac:dyDescent="0.2">
      <c r="A3274" s="1" t="s">
        <v>1686</v>
      </c>
      <c r="B3274" s="1"/>
      <c r="C3274" s="3" t="str">
        <f ca="1">IFERROR(__xludf.DUMMYFUNCTION("regexreplace(A3274, ""(\s\(.*?\))"",)"),"Octopus")</f>
        <v>Octopus</v>
      </c>
    </row>
    <row r="3275" spans="1:3" ht="15.75" customHeight="1" x14ac:dyDescent="0.2">
      <c r="A3275" s="1" t="s">
        <v>1687</v>
      </c>
      <c r="B3275" s="1"/>
      <c r="C3275" s="3" t="str">
        <f ca="1">IFERROR(__xludf.DUMMYFUNCTION("regexreplace(A3275, ""(\s\(.*?\))"",)"),"Octopus")</f>
        <v>Octopus</v>
      </c>
    </row>
    <row r="3276" spans="1:3" ht="15.75" customHeight="1" x14ac:dyDescent="0.2">
      <c r="A3276" s="1" t="s">
        <v>1688</v>
      </c>
      <c r="B3276" s="1"/>
      <c r="C3276" s="3" t="str">
        <f ca="1">IFERROR(__xludf.DUMMYFUNCTION("regexreplace(A3276, ""(\s\(.*?\))"",)"),"Odie")</f>
        <v>Odie</v>
      </c>
    </row>
    <row r="3277" spans="1:3" ht="15.75" customHeight="1" x14ac:dyDescent="0.2">
      <c r="A3277" s="1" t="s">
        <v>1688</v>
      </c>
      <c r="B3277" s="1"/>
      <c r="C3277" s="3" t="str">
        <f ca="1">IFERROR(__xludf.DUMMYFUNCTION("regexreplace(A3277, ""(\s\(.*?\))"",)"),"Odie")</f>
        <v>Odie</v>
      </c>
    </row>
    <row r="3278" spans="1:3" ht="15.75" customHeight="1" x14ac:dyDescent="0.2">
      <c r="A3278" s="1" t="s">
        <v>1689</v>
      </c>
      <c r="B3278" s="1"/>
      <c r="C3278" s="3" t="str">
        <f ca="1">IFERROR(__xludf.DUMMYFUNCTION("regexreplace(A3278, ""(\s\(.*?\))"",)"),"Officer Bacon")</f>
        <v>Officer Bacon</v>
      </c>
    </row>
    <row r="3279" spans="1:3" ht="15.75" customHeight="1" x14ac:dyDescent="0.2">
      <c r="A3279" s="1" t="s">
        <v>1689</v>
      </c>
      <c r="B3279" s="1"/>
      <c r="C3279" s="3" t="str">
        <f ca="1">IFERROR(__xludf.DUMMYFUNCTION("regexreplace(A3279, ""(\s\(.*?\))"",)"),"Officer Bacon")</f>
        <v>Officer Bacon</v>
      </c>
    </row>
    <row r="3280" spans="1:3" ht="15.75" customHeight="1" x14ac:dyDescent="0.2">
      <c r="A3280" s="1" t="s">
        <v>1690</v>
      </c>
      <c r="B3280" s="1"/>
      <c r="C3280" s="3" t="str">
        <f ca="1">IFERROR(__xludf.DUMMYFUNCTION("regexreplace(A3280, ""(\s\(.*?\))"",)"),"Officer Ham")</f>
        <v>Officer Ham</v>
      </c>
    </row>
    <row r="3281" spans="1:3" ht="15.75" customHeight="1" x14ac:dyDescent="0.2">
      <c r="A3281" s="1" t="s">
        <v>1690</v>
      </c>
      <c r="B3281" s="1"/>
      <c r="C3281" s="3" t="str">
        <f ca="1">IFERROR(__xludf.DUMMYFUNCTION("regexreplace(A3281, ""(\s\(.*?\))"",)"),"Officer Ham")</f>
        <v>Officer Ham</v>
      </c>
    </row>
    <row r="3282" spans="1:3" ht="15.75" customHeight="1" x14ac:dyDescent="0.2">
      <c r="A3282" s="1" t="s">
        <v>1691</v>
      </c>
      <c r="B3282" s="1"/>
      <c r="C3282" s="3" t="str">
        <f ca="1">IFERROR(__xludf.DUMMYFUNCTION("regexreplace(A3282, ""(\s\(.*?\))"",)"),"Officer Harris")</f>
        <v>Officer Harris</v>
      </c>
    </row>
    <row r="3283" spans="1:3" ht="15.75" customHeight="1" x14ac:dyDescent="0.2">
      <c r="A3283" s="1" t="s">
        <v>1691</v>
      </c>
      <c r="B3283" s="1"/>
      <c r="C3283" s="3" t="str">
        <f ca="1">IFERROR(__xludf.DUMMYFUNCTION("regexreplace(A3283, ""(\s\(.*?\))"",)"),"Officer Harris")</f>
        <v>Officer Harris</v>
      </c>
    </row>
    <row r="3284" spans="1:3" ht="15.75" customHeight="1" x14ac:dyDescent="0.2">
      <c r="A3284" s="1" t="s">
        <v>1692</v>
      </c>
      <c r="B3284" s="1"/>
      <c r="C3284" s="3" t="str">
        <f ca="1">IFERROR(__xludf.DUMMYFUNCTION("regexreplace(A3284, ""(\s\(.*?\))"",)"),"Officer Murphy")</f>
        <v>Officer Murphy</v>
      </c>
    </row>
    <row r="3285" spans="1:3" ht="15.75" customHeight="1" x14ac:dyDescent="0.2">
      <c r="A3285" s="1" t="s">
        <v>1692</v>
      </c>
      <c r="B3285" s="1"/>
      <c r="C3285" s="3" t="str">
        <f ca="1">IFERROR(__xludf.DUMMYFUNCTION("regexreplace(A3285, ""(\s\(.*?\))"",)"),"Officer Murphy")</f>
        <v>Officer Murphy</v>
      </c>
    </row>
    <row r="3286" spans="1:3" ht="15.75" customHeight="1" x14ac:dyDescent="0.2">
      <c r="A3286" s="1" t="s">
        <v>1693</v>
      </c>
      <c r="B3286" s="1"/>
      <c r="C3286" s="3" t="str">
        <f ca="1">IFERROR(__xludf.DUMMYFUNCTION("regexreplace(A3286, ""(\s\(.*?\))"",)"),"Oggy")</f>
        <v>Oggy</v>
      </c>
    </row>
    <row r="3287" spans="1:3" ht="15.75" customHeight="1" x14ac:dyDescent="0.2">
      <c r="A3287" s="1" t="s">
        <v>1693</v>
      </c>
      <c r="B3287" s="1"/>
      <c r="C3287" s="3" t="str">
        <f ca="1">IFERROR(__xludf.DUMMYFUNCTION("regexreplace(A3287, ""(\s\(.*?\))"",)"),"Oggy")</f>
        <v>Oggy</v>
      </c>
    </row>
    <row r="3288" spans="1:3" ht="15.75" customHeight="1" x14ac:dyDescent="0.2">
      <c r="A3288" s="1" t="s">
        <v>1694</v>
      </c>
      <c r="B3288" s="1"/>
      <c r="C3288" s="3" t="str">
        <f ca="1">IFERROR(__xludf.DUMMYFUNCTION("regexreplace(A3288, ""(\s\(.*?\))"",)"),"Ogres")</f>
        <v>Ogres</v>
      </c>
    </row>
    <row r="3289" spans="1:3" ht="15.75" customHeight="1" x14ac:dyDescent="0.2">
      <c r="A3289" s="1" t="s">
        <v>1694</v>
      </c>
      <c r="B3289" s="1"/>
      <c r="C3289" s="3" t="str">
        <f ca="1">IFERROR(__xludf.DUMMYFUNCTION("regexreplace(A3289, ""(\s\(.*?\))"",)"),"Ogres")</f>
        <v>Ogres</v>
      </c>
    </row>
    <row r="3290" spans="1:3" ht="15.75" customHeight="1" x14ac:dyDescent="0.2">
      <c r="A3290" s="1" t="s">
        <v>1695</v>
      </c>
      <c r="B3290" s="1"/>
      <c r="C3290" s="3" t="str">
        <f ca="1">IFERROR(__xludf.DUMMYFUNCTION("regexreplace(A3290, ""(\s\(.*?\))"",)"),"Ohno")</f>
        <v>Ohno</v>
      </c>
    </row>
    <row r="3291" spans="1:3" ht="15.75" customHeight="1" x14ac:dyDescent="0.2">
      <c r="A3291" s="1" t="s">
        <v>1695</v>
      </c>
      <c r="B3291" s="1"/>
      <c r="C3291" s="3" t="str">
        <f ca="1">IFERROR(__xludf.DUMMYFUNCTION("regexreplace(A3291, ""(\s\(.*?\))"",)"),"Ohno")</f>
        <v>Ohno</v>
      </c>
    </row>
    <row r="3292" spans="1:3" ht="15.75" customHeight="1" x14ac:dyDescent="0.2">
      <c r="A3292" s="1" t="s">
        <v>1696</v>
      </c>
      <c r="B3292" s="1"/>
      <c r="C3292" s="3" t="str">
        <f ca="1">IFERROR(__xludf.DUMMYFUNCTION("regexreplace(A3292, ""(\s\(.*?\))"",)"),"Old Lady")</f>
        <v>Old Lady</v>
      </c>
    </row>
    <row r="3293" spans="1:3" ht="15.75" customHeight="1" x14ac:dyDescent="0.2">
      <c r="A3293" s="1" t="s">
        <v>1696</v>
      </c>
      <c r="B3293" s="1"/>
      <c r="C3293" s="3" t="str">
        <f ca="1">IFERROR(__xludf.DUMMYFUNCTION("regexreplace(A3293, ""(\s\(.*?\))"",)"),"Old Lady")</f>
        <v>Old Lady</v>
      </c>
    </row>
    <row r="3294" spans="1:3" ht="15.75" customHeight="1" x14ac:dyDescent="0.2">
      <c r="A3294" s="1" t="s">
        <v>1697</v>
      </c>
      <c r="B3294" s="1"/>
      <c r="C3294" s="3" t="str">
        <f ca="1">IFERROR(__xludf.DUMMYFUNCTION("regexreplace(A3294, ""(\s\(.*?\))"",)"),"Old MacDonald")</f>
        <v>Old MacDonald</v>
      </c>
    </row>
    <row r="3295" spans="1:3" ht="15.75" customHeight="1" x14ac:dyDescent="0.2">
      <c r="A3295" s="1" t="s">
        <v>1697</v>
      </c>
      <c r="B3295" s="1"/>
      <c r="C3295" s="3" t="str">
        <f ca="1">IFERROR(__xludf.DUMMYFUNCTION("regexreplace(A3295, ""(\s\(.*?\))"",)"),"Old MacDonald")</f>
        <v>Old MacDonald</v>
      </c>
    </row>
    <row r="3296" spans="1:3" ht="15.75" customHeight="1" x14ac:dyDescent="0.2">
      <c r="A3296" s="1" t="s">
        <v>1698</v>
      </c>
      <c r="B3296" s="1"/>
      <c r="C3296" s="3" t="str">
        <f ca="1">IFERROR(__xludf.DUMMYFUNCTION("regexreplace(A3296, ""(\s\(.*?\))"",)"),"Old Man")</f>
        <v>Old Man</v>
      </c>
    </row>
    <row r="3297" spans="1:3" ht="15.75" customHeight="1" x14ac:dyDescent="0.2">
      <c r="A3297" s="1" t="s">
        <v>1698</v>
      </c>
      <c r="B3297" s="1"/>
      <c r="C3297" s="3" t="str">
        <f ca="1">IFERROR(__xludf.DUMMYFUNCTION("regexreplace(A3297, ""(\s\(.*?\))"",)"),"Old Man")</f>
        <v>Old Man</v>
      </c>
    </row>
    <row r="3298" spans="1:3" ht="15.75" customHeight="1" x14ac:dyDescent="0.2">
      <c r="A3298" s="1" t="s">
        <v>1699</v>
      </c>
      <c r="B3298" s="1"/>
      <c r="C3298" s="3" t="str">
        <f ca="1">IFERROR(__xludf.DUMMYFUNCTION("regexreplace(A3298, ""(\s\(.*?\))"",)"),"Old Man Rivers")</f>
        <v>Old Man Rivers</v>
      </c>
    </row>
    <row r="3299" spans="1:3" ht="15.75" customHeight="1" x14ac:dyDescent="0.2">
      <c r="A3299" s="1" t="s">
        <v>1699</v>
      </c>
      <c r="B3299" s="1"/>
      <c r="C3299" s="3" t="str">
        <f ca="1">IFERROR(__xludf.DUMMYFUNCTION("regexreplace(A3299, ""(\s\(.*?\))"",)"),"Old Man Rivers")</f>
        <v>Old Man Rivers</v>
      </c>
    </row>
    <row r="3300" spans="1:3" ht="15.75" customHeight="1" x14ac:dyDescent="0.2">
      <c r="A3300" s="1" t="s">
        <v>1700</v>
      </c>
      <c r="B3300" s="1"/>
      <c r="C3300" s="3" t="str">
        <f ca="1">IFERROR(__xludf.DUMMYFUNCTION("regexreplace(A3300, ""(\s\(.*?\))"",)"),"Oliver Twist")</f>
        <v>Oliver Twist</v>
      </c>
    </row>
    <row r="3301" spans="1:3" ht="15.75" customHeight="1" x14ac:dyDescent="0.2">
      <c r="A3301" s="1" t="s">
        <v>1700</v>
      </c>
      <c r="B3301" s="1"/>
      <c r="C3301" s="3" t="str">
        <f ca="1">IFERROR(__xludf.DUMMYFUNCTION("regexreplace(A3301, ""(\s\(.*?\))"",)"),"Oliver Twist")</f>
        <v>Oliver Twist</v>
      </c>
    </row>
    <row r="3302" spans="1:3" ht="15.75" customHeight="1" x14ac:dyDescent="0.2">
      <c r="A3302" s="1" t="s">
        <v>1701</v>
      </c>
      <c r="B3302" s="1"/>
      <c r="C3302" s="3" t="str">
        <f ca="1">IFERROR(__xludf.DUMMYFUNCTION("regexreplace(A3302, ""(\s\(.*?\))"",)"),"Olivia")</f>
        <v>Olivia</v>
      </c>
    </row>
    <row r="3303" spans="1:3" ht="15.75" customHeight="1" x14ac:dyDescent="0.2">
      <c r="A3303" s="1" t="s">
        <v>1702</v>
      </c>
      <c r="B3303" s="1"/>
      <c r="C3303" s="3" t="str">
        <f ca="1">IFERROR(__xludf.DUMMYFUNCTION("regexreplace(A3303, ""(\s\(.*?\))"",)"),"Olivia Krawly")</f>
        <v>Olivia Krawly</v>
      </c>
    </row>
    <row r="3304" spans="1:3" ht="15.75" customHeight="1" x14ac:dyDescent="0.2">
      <c r="A3304" s="1" t="s">
        <v>1702</v>
      </c>
      <c r="B3304" s="1"/>
      <c r="C3304" s="3" t="str">
        <f ca="1">IFERROR(__xludf.DUMMYFUNCTION("regexreplace(A3304, ""(\s\(.*?\))"",)"),"Olivia Krawly")</f>
        <v>Olivia Krawly</v>
      </c>
    </row>
    <row r="3305" spans="1:3" ht="15.75" customHeight="1" x14ac:dyDescent="0.2">
      <c r="A3305" s="1" t="s">
        <v>1703</v>
      </c>
      <c r="B3305" s="1"/>
      <c r="C3305" s="3" t="str">
        <f ca="1">IFERROR(__xludf.DUMMYFUNCTION("regexreplace(A3305, ""(\s\(.*?\))"",)"),"Ollie the Pig")</f>
        <v>Ollie the Pig</v>
      </c>
    </row>
    <row r="3306" spans="1:3" ht="15.75" customHeight="1" x14ac:dyDescent="0.2">
      <c r="A3306" s="1" t="s">
        <v>1703</v>
      </c>
      <c r="B3306" s="1"/>
      <c r="C3306" s="3" t="str">
        <f ca="1">IFERROR(__xludf.DUMMYFUNCTION("regexreplace(A3306, ""(\s\(.*?\))"",)"),"Ollie the Pig")</f>
        <v>Ollie the Pig</v>
      </c>
    </row>
    <row r="3307" spans="1:3" ht="15.75" customHeight="1" x14ac:dyDescent="0.2">
      <c r="A3307" s="1" t="s">
        <v>1704</v>
      </c>
      <c r="B3307" s="1"/>
      <c r="C3307" s="3" t="str">
        <f ca="1">IFERROR(__xludf.DUMMYFUNCTION("regexreplace(A3307, ""(\s\(.*?\))"",)"),"Ollie Williams")</f>
        <v>Ollie Williams</v>
      </c>
    </row>
    <row r="3308" spans="1:3" ht="15.75" customHeight="1" x14ac:dyDescent="0.2">
      <c r="A3308" s="1" t="s">
        <v>1704</v>
      </c>
      <c r="B3308" s="1"/>
      <c r="C3308" s="3" t="str">
        <f ca="1">IFERROR(__xludf.DUMMYFUNCTION("regexreplace(A3308, ""(\s\(.*?\))"",)"),"Ollie Williams")</f>
        <v>Ollie Williams</v>
      </c>
    </row>
    <row r="3309" spans="1:3" ht="15.75" customHeight="1" x14ac:dyDescent="0.2">
      <c r="A3309" s="1" t="s">
        <v>1705</v>
      </c>
      <c r="B3309" s="1"/>
      <c r="C3309" s="3" t="str">
        <f ca="1">IFERROR(__xludf.DUMMYFUNCTION("regexreplace(A3309, ""(\s\(.*?\))"",)"),"Om Nelle")</f>
        <v>Om Nelle</v>
      </c>
    </row>
    <row r="3310" spans="1:3" ht="15.75" customHeight="1" x14ac:dyDescent="0.2">
      <c r="A3310" s="1" t="s">
        <v>1705</v>
      </c>
      <c r="B3310" s="1"/>
      <c r="C3310" s="3" t="str">
        <f ca="1">IFERROR(__xludf.DUMMYFUNCTION("regexreplace(A3310, ""(\s\(.*?\))"",)"),"Om Nelle")</f>
        <v>Om Nelle</v>
      </c>
    </row>
    <row r="3311" spans="1:3" ht="15.75" customHeight="1" x14ac:dyDescent="0.2">
      <c r="A3311" s="1" t="s">
        <v>1706</v>
      </c>
      <c r="B3311" s="1"/>
      <c r="C3311" s="3" t="str">
        <f ca="1">IFERROR(__xludf.DUMMYFUNCTION("regexreplace(A3311, ""(\s\(.*?\))"",)"),"Om Nom")</f>
        <v>Om Nom</v>
      </c>
    </row>
    <row r="3312" spans="1:3" ht="15.75" customHeight="1" x14ac:dyDescent="0.2">
      <c r="A3312" s="1" t="s">
        <v>1706</v>
      </c>
      <c r="B3312" s="1"/>
      <c r="C3312" s="3" t="str">
        <f ca="1">IFERROR(__xludf.DUMMYFUNCTION("regexreplace(A3312, ""(\s\(.*?\))"",)"),"Om Nom")</f>
        <v>Om Nom</v>
      </c>
    </row>
    <row r="3313" spans="1:3" ht="15.75" customHeight="1" x14ac:dyDescent="0.2">
      <c r="A3313" s="1" t="s">
        <v>1707</v>
      </c>
      <c r="B3313" s="1"/>
      <c r="C3313" s="3" t="str">
        <f ca="1">IFERROR(__xludf.DUMMYFUNCTION("regexreplace(A3313, ""(\s\(.*?\))"",)"),"Onaconda Farr")</f>
        <v>Onaconda Farr</v>
      </c>
    </row>
    <row r="3314" spans="1:3" ht="15.75" customHeight="1" x14ac:dyDescent="0.2">
      <c r="A3314" s="1" t="s">
        <v>1707</v>
      </c>
      <c r="B3314" s="1"/>
      <c r="C3314" s="3" t="str">
        <f ca="1">IFERROR(__xludf.DUMMYFUNCTION("regexreplace(A3314, ""(\s\(.*?\))"",)"),"Onaconda Farr")</f>
        <v>Onaconda Farr</v>
      </c>
    </row>
    <row r="3315" spans="1:3" ht="15.75" customHeight="1" x14ac:dyDescent="0.2">
      <c r="A3315" s="1" t="s">
        <v>1708</v>
      </c>
      <c r="B3315" s="1"/>
      <c r="C3315" s="3" t="str">
        <f ca="1">IFERROR(__xludf.DUMMYFUNCTION("regexreplace(A3315, ""(\s\(.*?\))"",)"),"One-One")</f>
        <v>One-One</v>
      </c>
    </row>
    <row r="3316" spans="1:3" ht="15.75" customHeight="1" x14ac:dyDescent="0.2">
      <c r="A3316" s="1" t="s">
        <v>1708</v>
      </c>
      <c r="B3316" s="1"/>
      <c r="C3316" s="3" t="str">
        <f ca="1">IFERROR(__xludf.DUMMYFUNCTION("regexreplace(A3316, ""(\s\(.*?\))"",)"),"One-One")</f>
        <v>One-One</v>
      </c>
    </row>
    <row r="3317" spans="1:3" ht="15.75" customHeight="1" x14ac:dyDescent="0.2">
      <c r="A3317" s="1" t="s">
        <v>1709</v>
      </c>
      <c r="B3317" s="1"/>
      <c r="C3317" s="3" t="str">
        <f ca="1">IFERROR(__xludf.DUMMYFUNCTION("regexreplace(A3317, ""(\s\(.*?\))"",)"),"Onion")</f>
        <v>Onion</v>
      </c>
    </row>
    <row r="3318" spans="1:3" ht="15.75" customHeight="1" x14ac:dyDescent="0.2">
      <c r="A3318" s="1" t="s">
        <v>1709</v>
      </c>
      <c r="B3318" s="1"/>
      <c r="C3318" s="3" t="str">
        <f ca="1">IFERROR(__xludf.DUMMYFUNCTION("regexreplace(A3318, ""(\s\(.*?\))"",)"),"Onion")</f>
        <v>Onion</v>
      </c>
    </row>
    <row r="3319" spans="1:3" ht="15.75" customHeight="1" x14ac:dyDescent="0.2">
      <c r="A3319" s="1" t="s">
        <v>1710</v>
      </c>
      <c r="B3319" s="1"/>
      <c r="C3319" s="3" t="str">
        <f ca="1">IFERROR(__xludf.DUMMYFUNCTION("regexreplace(A3319, ""(\s\(.*?\))"",)"),"Onyx Von Trollenberg")</f>
        <v>Onyx Von Trollenberg</v>
      </c>
    </row>
    <row r="3320" spans="1:3" ht="15.75" customHeight="1" x14ac:dyDescent="0.2">
      <c r="A3320" s="1" t="s">
        <v>1710</v>
      </c>
      <c r="B3320" s="1"/>
      <c r="C3320" s="3" t="str">
        <f ca="1">IFERROR(__xludf.DUMMYFUNCTION("regexreplace(A3320, ""(\s\(.*?\))"",)"),"Onyx Von Trollenberg")</f>
        <v>Onyx Von Trollenberg</v>
      </c>
    </row>
    <row r="3321" spans="1:3" ht="15.75" customHeight="1" x14ac:dyDescent="0.2">
      <c r="A3321" s="1" t="s">
        <v>1711</v>
      </c>
      <c r="B3321" s="1"/>
      <c r="C3321" s="3" t="str">
        <f ca="1">IFERROR(__xludf.DUMMYFUNCTION("regexreplace(A3321, ""(\s\(.*?\))"",)"),"OOM-10")</f>
        <v>OOM-10</v>
      </c>
    </row>
    <row r="3322" spans="1:3" ht="15.75" customHeight="1" x14ac:dyDescent="0.2">
      <c r="A3322" s="1" t="s">
        <v>1711</v>
      </c>
      <c r="B3322" s="1"/>
      <c r="C3322" s="3" t="str">
        <f ca="1">IFERROR(__xludf.DUMMYFUNCTION("regexreplace(A3322, ""(\s\(.*?\))"",)"),"OOM-10")</f>
        <v>OOM-10</v>
      </c>
    </row>
    <row r="3323" spans="1:3" ht="15.75" customHeight="1" x14ac:dyDescent="0.2">
      <c r="A3323" s="1" t="s">
        <v>1712</v>
      </c>
      <c r="B3323" s="1"/>
      <c r="C3323" s="3" t="str">
        <f ca="1">IFERROR(__xludf.DUMMYFUNCTION("regexreplace(A3323, ""(\s\(.*?\))"",)"),"Oona")</f>
        <v>Oona</v>
      </c>
    </row>
    <row r="3324" spans="1:3" ht="15.75" customHeight="1" x14ac:dyDescent="0.2">
      <c r="A3324" s="1" t="s">
        <v>1712</v>
      </c>
      <c r="B3324" s="1"/>
      <c r="C3324" s="3" t="str">
        <f ca="1">IFERROR(__xludf.DUMMYFUNCTION("regexreplace(A3324, ""(\s\(.*?\))"",)"),"Oona")</f>
        <v>Oona</v>
      </c>
    </row>
    <row r="3325" spans="1:3" ht="15.75" customHeight="1" x14ac:dyDescent="0.2">
      <c r="A3325" s="1" t="s">
        <v>1713</v>
      </c>
      <c r="B3325" s="1"/>
      <c r="C3325" s="3" t="str">
        <f ca="1">IFERROR(__xludf.DUMMYFUNCTION("regexreplace(A3325, ""(\s\(.*?\))"",)"),"Opal")</f>
        <v>Opal</v>
      </c>
    </row>
    <row r="3326" spans="1:3" ht="15.75" customHeight="1" x14ac:dyDescent="0.2">
      <c r="A3326" s="1" t="s">
        <v>1713</v>
      </c>
      <c r="B3326" s="1"/>
      <c r="C3326" s="3" t="str">
        <f ca="1">IFERROR(__xludf.DUMMYFUNCTION("regexreplace(A3326, ""(\s\(.*?\))"",)"),"Opal")</f>
        <v>Opal</v>
      </c>
    </row>
    <row r="3327" spans="1:3" ht="15.75" customHeight="1" x14ac:dyDescent="0.2">
      <c r="A3327" s="1" t="s">
        <v>1714</v>
      </c>
      <c r="B3327" s="1"/>
      <c r="C3327" s="3" t="str">
        <f ca="1">IFERROR(__xludf.DUMMYFUNCTION("regexreplace(A3327, ""(\s\(.*?\))"",)"),"Opal Otter")</f>
        <v>Opal Otter</v>
      </c>
    </row>
    <row r="3328" spans="1:3" ht="15.75" customHeight="1" x14ac:dyDescent="0.2">
      <c r="A3328" s="1" t="s">
        <v>1714</v>
      </c>
      <c r="B3328" s="1"/>
      <c r="C3328" s="3" t="str">
        <f ca="1">IFERROR(__xludf.DUMMYFUNCTION("regexreplace(A3328, ""(\s\(.*?\))"",)"),"Opal Otter")</f>
        <v>Opal Otter</v>
      </c>
    </row>
    <row r="3329" spans="1:3" ht="15.75" customHeight="1" x14ac:dyDescent="0.2">
      <c r="A3329" s="1" t="s">
        <v>1715</v>
      </c>
      <c r="B3329" s="1"/>
      <c r="C3329" s="3" t="str">
        <f ca="1">IFERROR(__xludf.DUMMYFUNCTION("regexreplace(A3329, ""(\s\(.*?\))"",)"),"Opalescence")</f>
        <v>Opalescence</v>
      </c>
    </row>
    <row r="3330" spans="1:3" ht="15.75" customHeight="1" x14ac:dyDescent="0.2">
      <c r="A3330" s="1" t="s">
        <v>1715</v>
      </c>
      <c r="B3330" s="1"/>
      <c r="C3330" s="3" t="str">
        <f ca="1">IFERROR(__xludf.DUMMYFUNCTION("regexreplace(A3330, ""(\s\(.*?\))"",)"),"Opalescence")</f>
        <v>Opalescence</v>
      </c>
    </row>
    <row r="3331" spans="1:3" ht="15.75" customHeight="1" x14ac:dyDescent="0.2">
      <c r="A3331" s="1" t="s">
        <v>1716</v>
      </c>
      <c r="B3331" s="1"/>
      <c r="C3331" s="3" t="str">
        <f ca="1">IFERROR(__xludf.DUMMYFUNCTION("regexreplace(A3331, ""(\s\(.*?\))"",)"),"Ophelia Butler")</f>
        <v>Ophelia Butler</v>
      </c>
    </row>
    <row r="3332" spans="1:3" ht="15.75" customHeight="1" x14ac:dyDescent="0.2">
      <c r="A3332" s="1" t="s">
        <v>1716</v>
      </c>
      <c r="B3332" s="1"/>
      <c r="C3332" s="3" t="str">
        <f ca="1">IFERROR(__xludf.DUMMYFUNCTION("regexreplace(A3332, ""(\s\(.*?\))"",)"),"Ophelia Butler")</f>
        <v>Ophelia Butler</v>
      </c>
    </row>
    <row r="3333" spans="1:3" ht="15.75" customHeight="1" x14ac:dyDescent="0.2">
      <c r="A3333" s="1" t="s">
        <v>1717</v>
      </c>
      <c r="B3333" s="1"/>
      <c r="C3333" s="3" t="str">
        <f ca="1">IFERROR(__xludf.DUMMYFUNCTION("regexreplace(A3333, ""(\s\(.*?\))"",)"),"Ophelia Frump")</f>
        <v>Ophelia Frump</v>
      </c>
    </row>
    <row r="3334" spans="1:3" ht="15.75" customHeight="1" x14ac:dyDescent="0.2">
      <c r="A3334" s="1" t="s">
        <v>1717</v>
      </c>
      <c r="B3334" s="1"/>
      <c r="C3334" s="3" t="str">
        <f ca="1">IFERROR(__xludf.DUMMYFUNCTION("regexreplace(A3334, ""(\s\(.*?\))"",)"),"Ophelia Frump")</f>
        <v>Ophelia Frump</v>
      </c>
    </row>
    <row r="3335" spans="1:3" ht="15.75" customHeight="1" x14ac:dyDescent="0.2">
      <c r="A3335" s="1" t="s">
        <v>1718</v>
      </c>
      <c r="B3335" s="1"/>
      <c r="C3335" s="3" t="str">
        <f ca="1">IFERROR(__xludf.DUMMYFUNCTION("regexreplace(A3335, ""(\s\(.*?\))"",)"),"Orange Spodumene")</f>
        <v>Orange Spodumene</v>
      </c>
    </row>
    <row r="3336" spans="1:3" ht="15.75" customHeight="1" x14ac:dyDescent="0.2">
      <c r="A3336" s="1" t="s">
        <v>1718</v>
      </c>
      <c r="B3336" s="1"/>
      <c r="C3336" s="3" t="str">
        <f ca="1">IFERROR(__xludf.DUMMYFUNCTION("regexreplace(A3336, ""(\s\(.*?\))"",)"),"Orange Spodumene")</f>
        <v>Orange Spodumene</v>
      </c>
    </row>
    <row r="3337" spans="1:3" ht="15.75" customHeight="1" x14ac:dyDescent="0.2">
      <c r="A3337" s="1" t="s">
        <v>1719</v>
      </c>
      <c r="B3337" s="1"/>
      <c r="C3337" s="3" t="str">
        <f ca="1">IFERROR(__xludf.DUMMYFUNCTION("regexreplace(A3337, ""(\s\(.*?\))"",)"),"Oranges")</f>
        <v>Oranges</v>
      </c>
    </row>
    <row r="3338" spans="1:3" ht="15.75" customHeight="1" x14ac:dyDescent="0.2">
      <c r="A3338" s="1" t="s">
        <v>1719</v>
      </c>
      <c r="B3338" s="1"/>
      <c r="C3338" s="3" t="str">
        <f ca="1">IFERROR(__xludf.DUMMYFUNCTION("regexreplace(A3338, ""(\s\(.*?\))"",)"),"Oranges")</f>
        <v>Oranges</v>
      </c>
    </row>
    <row r="3339" spans="1:3" ht="15.75" customHeight="1" x14ac:dyDescent="0.2">
      <c r="A3339" s="1" t="s">
        <v>1720</v>
      </c>
      <c r="B3339" s="1"/>
      <c r="C3339" s="3" t="str">
        <f ca="1">IFERROR(__xludf.DUMMYFUNCTION("regexreplace(A3339, ""(\s\(.*?\))"",)"),"Original Classics")</f>
        <v>Original Classics</v>
      </c>
    </row>
    <row r="3340" spans="1:3" ht="15.75" customHeight="1" x14ac:dyDescent="0.2">
      <c r="A3340" s="1" t="s">
        <v>1720</v>
      </c>
      <c r="B3340" s="1"/>
      <c r="C3340" s="3" t="str">
        <f ca="1">IFERROR(__xludf.DUMMYFUNCTION("regexreplace(A3340, ""(\s\(.*?\))"",)"),"Original Classics")</f>
        <v>Original Classics</v>
      </c>
    </row>
    <row r="3341" spans="1:3" ht="15.75" customHeight="1" x14ac:dyDescent="0.2">
      <c r="A3341" s="1" t="s">
        <v>1721</v>
      </c>
      <c r="B3341" s="1"/>
      <c r="C3341" s="3" t="str">
        <f ca="1">IFERROR(__xludf.DUMMYFUNCTION("regexreplace(A3341, ""(\s\(.*?\))"",)"),"Orikko")</f>
        <v>Orikko</v>
      </c>
    </row>
    <row r="3342" spans="1:3" ht="15.75" customHeight="1" x14ac:dyDescent="0.2">
      <c r="A3342" s="1" t="s">
        <v>1721</v>
      </c>
      <c r="B3342" s="1"/>
      <c r="C3342" s="3" t="str">
        <f ca="1">IFERROR(__xludf.DUMMYFUNCTION("regexreplace(A3342, ""(\s\(.*?\))"",)"),"Orikko")</f>
        <v>Orikko</v>
      </c>
    </row>
    <row r="3343" spans="1:3" ht="15.75" customHeight="1" x14ac:dyDescent="0.2">
      <c r="A3343" s="1" t="s">
        <v>1722</v>
      </c>
      <c r="B3343" s="1"/>
      <c r="C3343" s="3" t="str">
        <f ca="1">IFERROR(__xludf.DUMMYFUNCTION("regexreplace(A3343, ""(\s\(.*?\))"",)"),"Orka")</f>
        <v>Orka</v>
      </c>
    </row>
    <row r="3344" spans="1:3" ht="15.75" customHeight="1" x14ac:dyDescent="0.2">
      <c r="A3344" s="1" t="s">
        <v>1722</v>
      </c>
      <c r="B3344" s="1"/>
      <c r="C3344" s="3" t="str">
        <f ca="1">IFERROR(__xludf.DUMMYFUNCTION("regexreplace(A3344, ""(\s\(.*?\))"",)"),"Orka")</f>
        <v>Orka</v>
      </c>
    </row>
    <row r="3345" spans="1:3" ht="15.75" customHeight="1" x14ac:dyDescent="0.2">
      <c r="A3345" s="1" t="s">
        <v>1723</v>
      </c>
      <c r="B3345" s="1"/>
      <c r="C3345" s="3" t="str">
        <f ca="1">IFERROR(__xludf.DUMMYFUNCTION("regexreplace(A3345, ""(\s\(.*?\))"",)"),"Orko")</f>
        <v>Orko</v>
      </c>
    </row>
    <row r="3346" spans="1:3" ht="15.75" customHeight="1" x14ac:dyDescent="0.2">
      <c r="A3346" s="1" t="s">
        <v>1723</v>
      </c>
      <c r="B3346" s="1"/>
      <c r="C3346" s="3" t="str">
        <f ca="1">IFERROR(__xludf.DUMMYFUNCTION("regexreplace(A3346, ""(\s\(.*?\))"",)"),"Orko")</f>
        <v>Orko</v>
      </c>
    </row>
    <row r="3347" spans="1:3" ht="15.75" customHeight="1" x14ac:dyDescent="0.2">
      <c r="A3347" s="1" t="s">
        <v>1724</v>
      </c>
      <c r="B3347" s="1"/>
      <c r="C3347" s="3" t="str">
        <f ca="1">IFERROR(__xludf.DUMMYFUNCTION("regexreplace(A3347, ""(\s\(.*?\))"",)"),"Orson Krennic")</f>
        <v>Orson Krennic</v>
      </c>
    </row>
    <row r="3348" spans="1:3" ht="15.75" customHeight="1" x14ac:dyDescent="0.2">
      <c r="A3348" s="1" t="s">
        <v>1724</v>
      </c>
      <c r="B3348" s="1"/>
      <c r="C3348" s="3" t="str">
        <f ca="1">IFERROR(__xludf.DUMMYFUNCTION("regexreplace(A3348, ""(\s\(.*?\))"",)"),"Orson Krennic")</f>
        <v>Orson Krennic</v>
      </c>
    </row>
    <row r="3349" spans="1:3" ht="15.75" customHeight="1" x14ac:dyDescent="0.2">
      <c r="A3349" s="1" t="s">
        <v>1725</v>
      </c>
      <c r="B3349" s="1"/>
      <c r="C3349" s="3" t="str">
        <f ca="1">IFERROR(__xludf.DUMMYFUNCTION("regexreplace(A3349, ""(\s\(.*?\))"",)"),"Orson Pig")</f>
        <v>Orson Pig</v>
      </c>
    </row>
    <row r="3350" spans="1:3" ht="15.75" customHeight="1" x14ac:dyDescent="0.2">
      <c r="A3350" s="1" t="s">
        <v>1725</v>
      </c>
      <c r="B3350" s="1"/>
      <c r="C3350" s="3" t="str">
        <f ca="1">IFERROR(__xludf.DUMMYFUNCTION("regexreplace(A3350, ""(\s\(.*?\))"",)"),"Orson Pig")</f>
        <v>Orson Pig</v>
      </c>
    </row>
    <row r="3351" spans="1:3" ht="15.75" customHeight="1" x14ac:dyDescent="0.2">
      <c r="A3351" s="1" t="s">
        <v>1726</v>
      </c>
      <c r="B3351" s="1"/>
      <c r="C3351" s="3" t="str">
        <f ca="1">IFERROR(__xludf.DUMMYFUNCTION("regexreplace(A3351, ""(\s\(.*?\))"",)"),"Oscar")</f>
        <v>Oscar</v>
      </c>
    </row>
    <row r="3352" spans="1:3" ht="15.75" customHeight="1" x14ac:dyDescent="0.2">
      <c r="A3352" s="1" t="s">
        <v>1726</v>
      </c>
      <c r="B3352" s="1"/>
      <c r="C3352" s="3" t="str">
        <f ca="1">IFERROR(__xludf.DUMMYFUNCTION("regexreplace(A3352, ""(\s\(.*?\))"",)"),"Oscar")</f>
        <v>Oscar</v>
      </c>
    </row>
    <row r="3353" spans="1:3" ht="15.75" customHeight="1" x14ac:dyDescent="0.2">
      <c r="A3353" s="1" t="s">
        <v>1727</v>
      </c>
      <c r="B3353" s="1"/>
      <c r="C3353" s="3" t="str">
        <f ca="1">IFERROR(__xludf.DUMMYFUNCTION("regexreplace(A3353, ""(\s\(.*?\))"",)"),"Ostrich")</f>
        <v>Ostrich</v>
      </c>
    </row>
    <row r="3354" spans="1:3" ht="15.75" customHeight="1" x14ac:dyDescent="0.2">
      <c r="A3354" s="1" t="s">
        <v>1727</v>
      </c>
      <c r="B3354" s="1"/>
      <c r="C3354" s="3" t="str">
        <f ca="1">IFERROR(__xludf.DUMMYFUNCTION("regexreplace(A3354, ""(\s\(.*?\))"",)"),"Ostrich")</f>
        <v>Ostrich</v>
      </c>
    </row>
    <row r="3355" spans="1:3" ht="15.75" customHeight="1" x14ac:dyDescent="0.2">
      <c r="A3355" s="1" t="s">
        <v>1728</v>
      </c>
      <c r="B3355" s="1"/>
      <c r="C3355" s="3" t="str">
        <f ca="1">IFERROR(__xludf.DUMMYFUNCTION("regexreplace(A3355, ""(\s\(.*?\))"",)"),"Otis")</f>
        <v>Otis</v>
      </c>
    </row>
    <row r="3356" spans="1:3" ht="15.75" customHeight="1" x14ac:dyDescent="0.2">
      <c r="A3356" s="1" t="s">
        <v>1729</v>
      </c>
      <c r="B3356" s="1"/>
      <c r="C3356" s="3" t="str">
        <f ca="1">IFERROR(__xludf.DUMMYFUNCTION("regexreplace(A3356, ""(\s\(.*?\))"",)"),"Otto")</f>
        <v>Otto</v>
      </c>
    </row>
    <row r="3357" spans="1:3" ht="15.75" customHeight="1" x14ac:dyDescent="0.2">
      <c r="A3357" s="1" t="s">
        <v>1729</v>
      </c>
      <c r="B3357" s="1"/>
      <c r="C3357" s="3" t="str">
        <f ca="1">IFERROR(__xludf.DUMMYFUNCTION("regexreplace(A3357, ""(\s\(.*?\))"",)"),"Otto")</f>
        <v>Otto</v>
      </c>
    </row>
    <row r="3358" spans="1:3" ht="15.75" customHeight="1" x14ac:dyDescent="0.2">
      <c r="A3358" s="1" t="s">
        <v>1730</v>
      </c>
      <c r="B3358" s="1"/>
      <c r="C3358" s="3" t="str">
        <f ca="1">IFERROR(__xludf.DUMMYFUNCTION("regexreplace(A3358, ""(\s\(.*?\))"",)"),"Otto Osworth")</f>
        <v>Otto Osworth</v>
      </c>
    </row>
    <row r="3359" spans="1:3" ht="15.75" customHeight="1" x14ac:dyDescent="0.2">
      <c r="A3359" s="1" t="s">
        <v>1730</v>
      </c>
      <c r="B3359" s="1"/>
      <c r="C3359" s="3" t="str">
        <f ca="1">IFERROR(__xludf.DUMMYFUNCTION("regexreplace(A3359, ""(\s\(.*?\))"",)"),"Otto Osworth")</f>
        <v>Otto Osworth</v>
      </c>
    </row>
    <row r="3360" spans="1:3" ht="15.75" customHeight="1" x14ac:dyDescent="0.2">
      <c r="A3360" s="1" t="s">
        <v>1731</v>
      </c>
      <c r="B3360" s="1"/>
      <c r="C3360" s="3" t="str">
        <f ca="1">IFERROR(__xludf.DUMMYFUNCTION("regexreplace(A3360, ""(\s\(.*?\))"",)"),"Otto the Chef")</f>
        <v>Otto the Chef</v>
      </c>
    </row>
    <row r="3361" spans="1:3" ht="15.75" customHeight="1" x14ac:dyDescent="0.2">
      <c r="A3361" s="1" t="s">
        <v>1731</v>
      </c>
      <c r="B3361" s="1"/>
      <c r="C3361" s="3" t="str">
        <f ca="1">IFERROR(__xludf.DUMMYFUNCTION("regexreplace(A3361, ""(\s\(.*?\))"",)"),"Otto the Chef")</f>
        <v>Otto the Chef</v>
      </c>
    </row>
    <row r="3362" spans="1:3" ht="15.75" customHeight="1" x14ac:dyDescent="0.2">
      <c r="A3362" s="1" t="s">
        <v>1732</v>
      </c>
      <c r="B3362" s="1"/>
      <c r="C3362" s="3" t="str">
        <f ca="1">IFERROR(__xludf.DUMMYFUNCTION("regexreplace(A3362, ""(\s\(.*?\))"",)"),"Outback Ranger")</f>
        <v>Outback Ranger</v>
      </c>
    </row>
    <row r="3363" spans="1:3" ht="15.75" customHeight="1" x14ac:dyDescent="0.2">
      <c r="A3363" s="1" t="s">
        <v>1732</v>
      </c>
      <c r="B3363" s="1"/>
      <c r="C3363" s="3" t="str">
        <f ca="1">IFERROR(__xludf.DUMMYFUNCTION("regexreplace(A3363, ""(\s\(.*?\))"",)"),"Outback Ranger")</f>
        <v>Outback Ranger</v>
      </c>
    </row>
    <row r="3364" spans="1:3" ht="15.75" customHeight="1" x14ac:dyDescent="0.2">
      <c r="A3364" s="1" t="s">
        <v>1733</v>
      </c>
      <c r="B3364" s="1"/>
      <c r="C3364" s="3" t="str">
        <f ca="1">IFERROR(__xludf.DUMMYFUNCTION("regexreplace(A3364, ""(\s\(.*?\))"",)"),"Owen")</f>
        <v>Owen</v>
      </c>
    </row>
    <row r="3365" spans="1:3" ht="15.75" customHeight="1" x14ac:dyDescent="0.2">
      <c r="A3365" s="1" t="s">
        <v>1733</v>
      </c>
      <c r="B3365" s="1"/>
      <c r="C3365" s="3" t="str">
        <f ca="1">IFERROR(__xludf.DUMMYFUNCTION("regexreplace(A3365, ""(\s\(.*?\))"",)"),"Owen")</f>
        <v>Owen</v>
      </c>
    </row>
    <row r="3366" spans="1:3" ht="15.75" customHeight="1" x14ac:dyDescent="0.2">
      <c r="A3366" s="1" t="s">
        <v>1734</v>
      </c>
      <c r="B3366" s="1"/>
      <c r="C3366" s="3" t="str">
        <f ca="1">IFERROR(__xludf.DUMMYFUNCTION("regexreplace(A3366, ""(\s\(.*?\))"",)"),"Owl")</f>
        <v>Owl</v>
      </c>
    </row>
    <row r="3367" spans="1:3" ht="15.75" customHeight="1" x14ac:dyDescent="0.2">
      <c r="A3367" s="1" t="s">
        <v>1734</v>
      </c>
      <c r="B3367" s="1"/>
      <c r="C3367" s="3" t="str">
        <f ca="1">IFERROR(__xludf.DUMMYFUNCTION("regexreplace(A3367, ""(\s\(.*?\))"",)"),"Owl")</f>
        <v>Owl</v>
      </c>
    </row>
    <row r="3368" spans="1:3" ht="15.75" customHeight="1" x14ac:dyDescent="0.2">
      <c r="A3368" s="1" t="s">
        <v>1735</v>
      </c>
      <c r="B3368" s="1"/>
      <c r="C3368" s="3" t="str">
        <f ca="1">IFERROR(__xludf.DUMMYFUNCTION("regexreplace(A3368, ""(\s\(.*?\))"",)"),"Owl")</f>
        <v>Owl</v>
      </c>
    </row>
    <row r="3369" spans="1:3" ht="15.75" customHeight="1" x14ac:dyDescent="0.2">
      <c r="A3369" s="1" t="s">
        <v>1735</v>
      </c>
      <c r="B3369" s="1"/>
      <c r="C3369" s="3" t="str">
        <f ca="1">IFERROR(__xludf.DUMMYFUNCTION("regexreplace(A3369, ""(\s\(.*?\))"",)"),"Owl")</f>
        <v>Owl</v>
      </c>
    </row>
    <row r="3370" spans="1:3" ht="15.75" customHeight="1" x14ac:dyDescent="0.2">
      <c r="A3370" s="1" t="s">
        <v>1736</v>
      </c>
      <c r="B3370" s="1"/>
      <c r="C3370" s="3" t="str">
        <f ca="1">IFERROR(__xludf.DUMMYFUNCTION("regexreplace(A3370, ""(\s\(.*?\))"",)"),"Owl")</f>
        <v>Owl</v>
      </c>
    </row>
    <row r="3371" spans="1:3" ht="15.75" customHeight="1" x14ac:dyDescent="0.2">
      <c r="A3371" s="1" t="s">
        <v>1736</v>
      </c>
      <c r="B3371" s="1"/>
      <c r="C3371" s="3" t="str">
        <f ca="1">IFERROR(__xludf.DUMMYFUNCTION("regexreplace(A3371, ""(\s\(.*?\))"",)"),"Owl")</f>
        <v>Owl</v>
      </c>
    </row>
    <row r="3372" spans="1:3" ht="15.75" customHeight="1" x14ac:dyDescent="0.2">
      <c r="A3372" s="1" t="s">
        <v>1737</v>
      </c>
      <c r="B3372" s="1"/>
      <c r="C3372" s="3" t="str">
        <f ca="1">IFERROR(__xludf.DUMMYFUNCTION("regexreplace(A3372, ""(\s\(.*?\))"",)"),"Owlowiscious")</f>
        <v>Owlowiscious</v>
      </c>
    </row>
    <row r="3373" spans="1:3" ht="15.75" customHeight="1" x14ac:dyDescent="0.2">
      <c r="A3373" s="1" t="s">
        <v>1738</v>
      </c>
      <c r="B3373" s="1"/>
      <c r="C3373" s="3" t="str">
        <f ca="1">IFERROR(__xludf.DUMMYFUNCTION("regexreplace(A3373, ""(\s\(.*?\))"",)"),"Ozzy and Strut")</f>
        <v>Ozzy and Strut</v>
      </c>
    </row>
    <row r="3374" spans="1:3" ht="15.75" customHeight="1" x14ac:dyDescent="0.2">
      <c r="A3374" s="1" t="s">
        <v>1738</v>
      </c>
      <c r="B3374" s="1"/>
      <c r="C3374" s="3" t="str">
        <f ca="1">IFERROR(__xludf.DUMMYFUNCTION("regexreplace(A3374, ""(\s\(.*?\))"",)"),"Ozzy and Strut")</f>
        <v>Ozzy and Strut</v>
      </c>
    </row>
    <row r="3375" spans="1:3" ht="15.75" customHeight="1" x14ac:dyDescent="0.2">
      <c r="A3375" s="1" t="s">
        <v>1739</v>
      </c>
      <c r="B3375" s="1"/>
      <c r="C3375" s="3" t="str">
        <f ca="1">IFERROR(__xludf.DUMMYFUNCTION("regexreplace(A3375, ""(\s\(.*?\))"",)"),"P.J Goldstar Family")</f>
        <v>P.J Goldstar Family</v>
      </c>
    </row>
    <row r="3376" spans="1:3" ht="15.75" customHeight="1" x14ac:dyDescent="0.2">
      <c r="A3376" s="1" t="s">
        <v>1740</v>
      </c>
      <c r="B3376" s="1"/>
      <c r="C3376" s="3" t="str">
        <f ca="1">IFERROR(__xludf.DUMMYFUNCTION("regexreplace(A3376, ""(\s\(.*?\))"",)"),"Pa Scarecrow")</f>
        <v>Pa Scarecrow</v>
      </c>
    </row>
    <row r="3377" spans="1:3" ht="15.75" customHeight="1" x14ac:dyDescent="0.2">
      <c r="A3377" s="1" t="s">
        <v>1740</v>
      </c>
      <c r="B3377" s="1"/>
      <c r="C3377" s="3" t="str">
        <f ca="1">IFERROR(__xludf.DUMMYFUNCTION("regexreplace(A3377, ""(\s\(.*?\))"",)"),"Pa Scarecrow")</f>
        <v>Pa Scarecrow</v>
      </c>
    </row>
    <row r="3378" spans="1:3" ht="15.75" customHeight="1" x14ac:dyDescent="0.2">
      <c r="A3378" s="1" t="s">
        <v>1741</v>
      </c>
      <c r="B3378" s="1"/>
      <c r="C3378" s="3" t="str">
        <f ca="1">IFERROR(__xludf.DUMMYFUNCTION("regexreplace(A3378, ""(\s\(.*?\))"",)"),"Paddy O' Concrete")</f>
        <v>Paddy O' Concrete</v>
      </c>
    </row>
    <row r="3379" spans="1:3" ht="15.75" customHeight="1" x14ac:dyDescent="0.2">
      <c r="A3379" s="1" t="s">
        <v>1741</v>
      </c>
      <c r="B3379" s="1"/>
      <c r="C3379" s="3" t="str">
        <f ca="1">IFERROR(__xludf.DUMMYFUNCTION("regexreplace(A3379, ""(\s\(.*?\))"",)"),"Paddy O' Concrete")</f>
        <v>Paddy O' Concrete</v>
      </c>
    </row>
    <row r="3380" spans="1:3" ht="15.75" customHeight="1" x14ac:dyDescent="0.2">
      <c r="A3380" s="1" t="s">
        <v>1742</v>
      </c>
      <c r="B3380" s="1"/>
      <c r="C3380" s="3" t="str">
        <f ca="1">IFERROR(__xludf.DUMMYFUNCTION("regexreplace(A3380, ""(\s\(.*?\))"",)"),"Padmé Amidala")</f>
        <v>Padmé Amidala</v>
      </c>
    </row>
    <row r="3381" spans="1:3" ht="15.75" customHeight="1" x14ac:dyDescent="0.2">
      <c r="A3381" s="1" t="s">
        <v>1742</v>
      </c>
      <c r="B3381" s="1"/>
      <c r="C3381" s="3" t="str">
        <f ca="1">IFERROR(__xludf.DUMMYFUNCTION("regexreplace(A3381, ""(\s\(.*?\))"",)"),"Padmé Amidala")</f>
        <v>Padmé Amidala</v>
      </c>
    </row>
    <row r="3382" spans="1:3" ht="15.75" customHeight="1" x14ac:dyDescent="0.2">
      <c r="A3382" s="1" t="s">
        <v>1743</v>
      </c>
      <c r="B3382" s="1"/>
      <c r="C3382" s="3" t="str">
        <f ca="1">IFERROR(__xludf.DUMMYFUNCTION("regexreplace(A3382, ""(\s\(.*?\))"",)"),"Padparadscha")</f>
        <v>Padparadscha</v>
      </c>
    </row>
    <row r="3383" spans="1:3" ht="15.75" customHeight="1" x14ac:dyDescent="0.2">
      <c r="A3383" s="1" t="s">
        <v>1743</v>
      </c>
      <c r="B3383" s="1"/>
      <c r="C3383" s="3" t="str">
        <f ca="1">IFERROR(__xludf.DUMMYFUNCTION("regexreplace(A3383, ""(\s\(.*?\))"",)"),"Padparadscha")</f>
        <v>Padparadscha</v>
      </c>
    </row>
    <row r="3384" spans="1:3" ht="15.75" customHeight="1" x14ac:dyDescent="0.2">
      <c r="A3384" s="1" t="s">
        <v>1744</v>
      </c>
      <c r="B3384" s="1"/>
      <c r="C3384" s="3" t="str">
        <f ca="1">IFERROR(__xludf.DUMMYFUNCTION("regexreplace(A3384, ""(\s\(.*?\))"",)"),"Painting Elephant")</f>
        <v>Painting Elephant</v>
      </c>
    </row>
    <row r="3385" spans="1:3" ht="15.75" customHeight="1" x14ac:dyDescent="0.2">
      <c r="A3385" s="1" t="s">
        <v>1744</v>
      </c>
      <c r="B3385" s="1"/>
      <c r="C3385" s="3" t="str">
        <f ca="1">IFERROR(__xludf.DUMMYFUNCTION("regexreplace(A3385, ""(\s\(.*?\))"",)"),"Painting Elephant")</f>
        <v>Painting Elephant</v>
      </c>
    </row>
    <row r="3386" spans="1:3" ht="15.75" customHeight="1" x14ac:dyDescent="0.2">
      <c r="A3386" s="1" t="s">
        <v>1745</v>
      </c>
      <c r="B3386" s="1"/>
      <c r="C3386" s="3" t="str">
        <f ca="1">IFERROR(__xludf.DUMMYFUNCTION("regexreplace(A3386, ""(\s\(.*?\))"",)"),"Pam")</f>
        <v>Pam</v>
      </c>
    </row>
    <row r="3387" spans="1:3" ht="15.75" customHeight="1" x14ac:dyDescent="0.2">
      <c r="A3387" s="1" t="s">
        <v>1745</v>
      </c>
      <c r="B3387" s="1"/>
      <c r="C3387" s="3" t="str">
        <f ca="1">IFERROR(__xludf.DUMMYFUNCTION("regexreplace(A3387, ""(\s\(.*?\))"",)"),"Pam")</f>
        <v>Pam</v>
      </c>
    </row>
    <row r="3388" spans="1:3" ht="15.75" customHeight="1" x14ac:dyDescent="0.2">
      <c r="A3388" s="1" t="s">
        <v>1746</v>
      </c>
      <c r="B3388" s="1"/>
      <c r="C3388" s="3" t="str">
        <f ca="1">IFERROR(__xludf.DUMMYFUNCTION("regexreplace(A3388, ""(\s\(.*?\))"",)"),"Panchito Pistoles")</f>
        <v>Panchito Pistoles</v>
      </c>
    </row>
    <row r="3389" spans="1:3" ht="15.75" customHeight="1" x14ac:dyDescent="0.2">
      <c r="A3389" s="1" t="s">
        <v>1746</v>
      </c>
      <c r="B3389" s="1"/>
      <c r="C3389" s="3" t="str">
        <f ca="1">IFERROR(__xludf.DUMMYFUNCTION("regexreplace(A3389, ""(\s\(.*?\))"",)"),"Panchito Pistoles")</f>
        <v>Panchito Pistoles</v>
      </c>
    </row>
    <row r="3390" spans="1:3" ht="15.75" customHeight="1" x14ac:dyDescent="0.2">
      <c r="A3390" s="1" t="s">
        <v>1747</v>
      </c>
      <c r="B3390" s="1"/>
      <c r="C3390" s="3" t="str">
        <f ca="1">IFERROR(__xludf.DUMMYFUNCTION("regexreplace(A3390, ""(\s\(.*?\))"",)"),"Panda Bear")</f>
        <v>Panda Bear</v>
      </c>
    </row>
    <row r="3391" spans="1:3" ht="15.75" customHeight="1" x14ac:dyDescent="0.2">
      <c r="A3391" s="1" t="s">
        <v>1747</v>
      </c>
      <c r="B3391" s="1"/>
      <c r="C3391" s="3" t="str">
        <f ca="1">IFERROR(__xludf.DUMMYFUNCTION("regexreplace(A3391, ""(\s\(.*?\))"",)"),"Panda Bear")</f>
        <v>Panda Bear</v>
      </c>
    </row>
    <row r="3392" spans="1:3" ht="15.75" customHeight="1" x14ac:dyDescent="0.2">
      <c r="A3392" s="1" t="s">
        <v>1748</v>
      </c>
      <c r="B3392" s="1"/>
      <c r="C3392" s="3" t="str">
        <f ca="1">IFERROR(__xludf.DUMMYFUNCTION("regexreplace(A3392, ""(\s\(.*?\))"",)"),"Panda's Mom")</f>
        <v>Panda's Mom</v>
      </c>
    </row>
    <row r="3393" spans="1:3" ht="15.75" customHeight="1" x14ac:dyDescent="0.2">
      <c r="A3393" s="1" t="s">
        <v>1748</v>
      </c>
      <c r="B3393" s="1"/>
      <c r="C3393" s="3" t="str">
        <f ca="1">IFERROR(__xludf.DUMMYFUNCTION("regexreplace(A3393, ""(\s\(.*?\))"",)"),"Panda's Mom")</f>
        <v>Panda's Mom</v>
      </c>
    </row>
    <row r="3394" spans="1:3" ht="15.75" customHeight="1" x14ac:dyDescent="0.2">
      <c r="A3394" s="1" t="s">
        <v>1749</v>
      </c>
      <c r="B3394" s="1"/>
      <c r="C3394" s="3" t="str">
        <f ca="1">IFERROR(__xludf.DUMMYFUNCTION("regexreplace(A3394, ""(\s\(.*?\))"",)"),"Pandaro the Powerful")</f>
        <v>Pandaro the Powerful</v>
      </c>
    </row>
    <row r="3395" spans="1:3" ht="15.75" customHeight="1" x14ac:dyDescent="0.2">
      <c r="A3395" s="1" t="s">
        <v>1749</v>
      </c>
      <c r="B3395" s="1"/>
      <c r="C3395" s="3" t="str">
        <f ca="1">IFERROR(__xludf.DUMMYFUNCTION("regexreplace(A3395, ""(\s\(.*?\))"",)"),"Pandaro the Powerful")</f>
        <v>Pandaro the Powerful</v>
      </c>
    </row>
    <row r="3396" spans="1:3" ht="15.75" customHeight="1" x14ac:dyDescent="0.2">
      <c r="A3396" s="1" t="s">
        <v>1750</v>
      </c>
      <c r="B3396" s="1"/>
      <c r="C3396" s="3" t="str">
        <f ca="1">IFERROR(__xludf.DUMMYFUNCTION("regexreplace(A3396, ""(\s\(.*?\))"",)"),"Pando")</f>
        <v>Pando</v>
      </c>
    </row>
    <row r="3397" spans="1:3" ht="15.75" customHeight="1" x14ac:dyDescent="0.2">
      <c r="A3397" s="1" t="s">
        <v>1750</v>
      </c>
      <c r="B3397" s="1"/>
      <c r="C3397" s="3" t="str">
        <f ca="1">IFERROR(__xludf.DUMMYFUNCTION("regexreplace(A3397, ""(\s\(.*?\))"",)"),"Pando")</f>
        <v>Pando</v>
      </c>
    </row>
    <row r="3398" spans="1:3" ht="15.75" customHeight="1" x14ac:dyDescent="0.2">
      <c r="A3398" s="1" t="s">
        <v>1751</v>
      </c>
      <c r="B3398" s="1"/>
      <c r="C3398" s="3" t="str">
        <f ca="1">IFERROR(__xludf.DUMMYFUNCTION("regexreplace(A3398, ""(\s\(.*?\))"",)"),"Pangaroo")</f>
        <v>Pangaroo</v>
      </c>
    </row>
    <row r="3399" spans="1:3" ht="15.75" customHeight="1" x14ac:dyDescent="0.2">
      <c r="A3399" s="1" t="s">
        <v>1752</v>
      </c>
      <c r="B3399" s="1"/>
      <c r="C3399" s="3" t="str">
        <f ca="1">IFERROR(__xludf.DUMMYFUNCTION("regexreplace(A3399, ""(\s\(.*?\))"",)"),"Papa Bear")</f>
        <v>Papa Bear</v>
      </c>
    </row>
    <row r="3400" spans="1:3" ht="15.75" customHeight="1" x14ac:dyDescent="0.2">
      <c r="A3400" s="1" t="s">
        <v>1752</v>
      </c>
      <c r="B3400" s="1"/>
      <c r="C3400" s="3" t="str">
        <f ca="1">IFERROR(__xludf.DUMMYFUNCTION("regexreplace(A3400, ""(\s\(.*?\))"",)"),"Papa Bear")</f>
        <v>Papa Bear</v>
      </c>
    </row>
    <row r="3401" spans="1:3" ht="15.75" customHeight="1" x14ac:dyDescent="0.2">
      <c r="A3401" s="1" t="s">
        <v>1753</v>
      </c>
      <c r="B3401" s="1"/>
      <c r="C3401" s="3" t="str">
        <f ca="1">IFERROR(__xludf.DUMMYFUNCTION("regexreplace(A3401, ""(\s\(.*?\))"",)"),"Papi")</f>
        <v>Papi</v>
      </c>
    </row>
    <row r="3402" spans="1:3" ht="15.75" customHeight="1" x14ac:dyDescent="0.2">
      <c r="A3402" s="1" t="s">
        <v>1753</v>
      </c>
      <c r="B3402" s="1"/>
      <c r="C3402" s="3" t="str">
        <f ca="1">IFERROR(__xludf.DUMMYFUNCTION("regexreplace(A3402, ""(\s\(.*?\))"",)"),"Papi")</f>
        <v>Papi</v>
      </c>
    </row>
    <row r="3403" spans="1:3" ht="15.75" customHeight="1" x14ac:dyDescent="0.2">
      <c r="A3403" s="1" t="s">
        <v>1754</v>
      </c>
      <c r="B3403" s="1"/>
      <c r="C3403" s="3" t="str">
        <f ca="1">IFERROR(__xludf.DUMMYFUNCTION("regexreplace(A3403, ""(\s\(.*?\))"",)"),"Park Ranger")</f>
        <v>Park Ranger</v>
      </c>
    </row>
    <row r="3404" spans="1:3" ht="15.75" customHeight="1" x14ac:dyDescent="0.2">
      <c r="A3404" s="1" t="s">
        <v>1754</v>
      </c>
      <c r="B3404" s="1"/>
      <c r="C3404" s="3" t="str">
        <f ca="1">IFERROR(__xludf.DUMMYFUNCTION("regexreplace(A3404, ""(\s\(.*?\))"",)"),"Park Ranger")</f>
        <v>Park Ranger</v>
      </c>
    </row>
    <row r="3405" spans="1:3" ht="15.75" customHeight="1" x14ac:dyDescent="0.2">
      <c r="A3405" s="1" t="s">
        <v>1755</v>
      </c>
      <c r="B3405" s="1"/>
      <c r="C3405" s="3" t="str">
        <f ca="1">IFERROR(__xludf.DUMMYFUNCTION("regexreplace(A3405, ""(\s\(.*?\))"",)"),"Parker")</f>
        <v>Parker</v>
      </c>
    </row>
    <row r="3406" spans="1:3" ht="15.75" customHeight="1" x14ac:dyDescent="0.2">
      <c r="A3406" s="1" t="s">
        <v>1755</v>
      </c>
      <c r="B3406" s="1"/>
      <c r="C3406" s="3" t="str">
        <f ca="1">IFERROR(__xludf.DUMMYFUNCTION("regexreplace(A3406, ""(\s\(.*?\))"",)"),"Parker")</f>
        <v>Parker</v>
      </c>
    </row>
    <row r="3407" spans="1:3" ht="15.75" customHeight="1" x14ac:dyDescent="0.2">
      <c r="A3407" s="1" t="s">
        <v>1756</v>
      </c>
      <c r="B3407" s="1"/>
      <c r="C3407" s="3" t="str">
        <f ca="1">IFERROR(__xludf.DUMMYFUNCTION("regexreplace(A3407, ""(\s\(.*?\))"",)"),"Parker")</f>
        <v>Parker</v>
      </c>
    </row>
    <row r="3408" spans="1:3" ht="15.75" customHeight="1" x14ac:dyDescent="0.2">
      <c r="A3408" s="1" t="s">
        <v>1756</v>
      </c>
      <c r="B3408" s="1"/>
      <c r="C3408" s="3" t="str">
        <f ca="1">IFERROR(__xludf.DUMMYFUNCTION("regexreplace(A3408, ""(\s\(.*?\))"",)"),"Parker")</f>
        <v>Parker</v>
      </c>
    </row>
    <row r="3409" spans="1:3" ht="15.75" customHeight="1" x14ac:dyDescent="0.2">
      <c r="A3409" s="1" t="s">
        <v>1757</v>
      </c>
      <c r="B3409" s="1"/>
      <c r="C3409" s="3" t="str">
        <f ca="1">IFERROR(__xludf.DUMMYFUNCTION("regexreplace(A3409, ""(\s\(.*?\))"",)"),"Parker J. Cloud")</f>
        <v>Parker J. Cloud</v>
      </c>
    </row>
    <row r="3410" spans="1:3" ht="15.75" customHeight="1" x14ac:dyDescent="0.2">
      <c r="A3410" s="1" t="s">
        <v>1757</v>
      </c>
      <c r="B3410" s="1"/>
      <c r="C3410" s="3" t="str">
        <f ca="1">IFERROR(__xludf.DUMMYFUNCTION("regexreplace(A3410, ""(\s\(.*?\))"",)"),"Parker J. Cloud")</f>
        <v>Parker J. Cloud</v>
      </c>
    </row>
    <row r="3411" spans="1:3" ht="15.75" customHeight="1" x14ac:dyDescent="0.2">
      <c r="A3411" s="1" t="s">
        <v>1758</v>
      </c>
      <c r="B3411" s="1"/>
      <c r="C3411" s="3" t="str">
        <f ca="1">IFERROR(__xludf.DUMMYFUNCTION("regexreplace(A3411, ""(\s\(.*?\))"",)"),"Parrot")</f>
        <v>Parrot</v>
      </c>
    </row>
    <row r="3412" spans="1:3" ht="15.75" customHeight="1" x14ac:dyDescent="0.2">
      <c r="A3412" s="1" t="s">
        <v>1758</v>
      </c>
      <c r="B3412" s="1"/>
      <c r="C3412" s="3" t="str">
        <f ca="1">IFERROR(__xludf.DUMMYFUNCTION("regexreplace(A3412, ""(\s\(.*?\))"",)"),"Parrot")</f>
        <v>Parrot</v>
      </c>
    </row>
    <row r="3413" spans="1:3" ht="15.75" customHeight="1" x14ac:dyDescent="0.2">
      <c r="A3413" s="1" t="s">
        <v>1759</v>
      </c>
      <c r="B3413" s="1"/>
      <c r="C3413" s="3" t="str">
        <f ca="1">IFERROR(__xludf.DUMMYFUNCTION("regexreplace(A3413, ""(\s\(.*?\))"",)"),"Parrot")</f>
        <v>Parrot</v>
      </c>
    </row>
    <row r="3414" spans="1:3" ht="15.75" customHeight="1" x14ac:dyDescent="0.2">
      <c r="A3414" s="1" t="s">
        <v>1760</v>
      </c>
      <c r="B3414" s="1"/>
      <c r="C3414" s="3" t="str">
        <f ca="1">IFERROR(__xludf.DUMMYFUNCTION("regexreplace(A3414, ""(\s\(.*?\))"",)"),"Party Crashers")</f>
        <v>Party Crashers</v>
      </c>
    </row>
    <row r="3415" spans="1:3" ht="15.75" customHeight="1" x14ac:dyDescent="0.2">
      <c r="A3415" s="1" t="s">
        <v>1760</v>
      </c>
      <c r="B3415" s="1"/>
      <c r="C3415" s="3" t="str">
        <f ca="1">IFERROR(__xludf.DUMMYFUNCTION("regexreplace(A3415, ""(\s\(.*?\))"",)"),"Party Crashers")</f>
        <v>Party Crashers</v>
      </c>
    </row>
    <row r="3416" spans="1:3" ht="15.75" customHeight="1" x14ac:dyDescent="0.2">
      <c r="A3416" s="1" t="s">
        <v>1761</v>
      </c>
      <c r="B3416" s="1"/>
      <c r="C3416" s="3" t="str">
        <f ca="1">IFERROR(__xludf.DUMMYFUNCTION("regexreplace(A3416, ""(\s\(.*?\))"",)"),"Passion Fruit")</f>
        <v>Passion Fruit</v>
      </c>
    </row>
    <row r="3417" spans="1:3" ht="15.75" customHeight="1" x14ac:dyDescent="0.2">
      <c r="A3417" s="1" t="s">
        <v>1761</v>
      </c>
      <c r="B3417" s="1"/>
      <c r="C3417" s="3" t="str">
        <f ca="1">IFERROR(__xludf.DUMMYFUNCTION("regexreplace(A3417, ""(\s\(.*?\))"",)"),"Passion Fruit")</f>
        <v>Passion Fruit</v>
      </c>
    </row>
    <row r="3418" spans="1:3" ht="15.75" customHeight="1" x14ac:dyDescent="0.2">
      <c r="A3418" s="1" t="s">
        <v>1762</v>
      </c>
      <c r="B3418" s="1"/>
      <c r="C3418" s="3" t="str">
        <f ca="1">IFERROR(__xludf.DUMMYFUNCTION("regexreplace(A3418, ""(\s\(.*?\))"",)"),"Patches the Weredude")</f>
        <v>Patches the Weredude</v>
      </c>
    </row>
    <row r="3419" spans="1:3" ht="15.75" customHeight="1" x14ac:dyDescent="0.2">
      <c r="A3419" s="1" t="s">
        <v>1762</v>
      </c>
      <c r="B3419" s="1"/>
      <c r="C3419" s="3" t="str">
        <f ca="1">IFERROR(__xludf.DUMMYFUNCTION("regexreplace(A3419, ""(\s\(.*?\))"",)"),"Patches the Weredude")</f>
        <v>Patches the Weredude</v>
      </c>
    </row>
    <row r="3420" spans="1:3" ht="15.75" customHeight="1" x14ac:dyDescent="0.2">
      <c r="A3420" s="1" t="s">
        <v>1763</v>
      </c>
      <c r="B3420" s="1"/>
      <c r="C3420" s="3" t="str">
        <f ca="1">IFERROR(__xludf.DUMMYFUNCTION("regexreplace(A3420, ""(\s\(.*?\))"",)"),"Patokaa")</f>
        <v>Patokaa</v>
      </c>
    </row>
    <row r="3421" spans="1:3" ht="15.75" customHeight="1" x14ac:dyDescent="0.2">
      <c r="A3421" s="1" t="s">
        <v>1763</v>
      </c>
      <c r="B3421" s="1"/>
      <c r="C3421" s="3" t="str">
        <f ca="1">IFERROR(__xludf.DUMMYFUNCTION("regexreplace(A3421, ""(\s\(.*?\))"",)"),"Patokaa")</f>
        <v>Patokaa</v>
      </c>
    </row>
    <row r="3422" spans="1:3" ht="15.75" customHeight="1" x14ac:dyDescent="0.2">
      <c r="A3422" s="1" t="s">
        <v>1764</v>
      </c>
      <c r="B3422" s="1"/>
      <c r="C3422" s="3" t="str">
        <f ca="1">IFERROR(__xludf.DUMMYFUNCTION("regexreplace(A3422, ""(\s\(.*?\))"",)"),"Patrick Star")</f>
        <v>Patrick Star</v>
      </c>
    </row>
    <row r="3423" spans="1:3" ht="15.75" customHeight="1" x14ac:dyDescent="0.2">
      <c r="A3423" s="1" t="s">
        <v>1764</v>
      </c>
      <c r="B3423" s="1"/>
      <c r="C3423" s="3" t="str">
        <f ca="1">IFERROR(__xludf.DUMMYFUNCTION("regexreplace(A3423, ""(\s\(.*?\))"",)"),"Patrick Star")</f>
        <v>Patrick Star</v>
      </c>
    </row>
    <row r="3424" spans="1:3" ht="15.75" customHeight="1" x14ac:dyDescent="0.2">
      <c r="A3424" s="1" t="s">
        <v>1765</v>
      </c>
      <c r="B3424" s="1"/>
      <c r="C3424" s="3" t="str">
        <f ca="1">IFERROR(__xludf.DUMMYFUNCTION("regexreplace(A3424, ""(\s\(.*?\))"",)"),"Patsy Smiles")</f>
        <v>Patsy Smiles</v>
      </c>
    </row>
    <row r="3425" spans="1:3" ht="15.75" customHeight="1" x14ac:dyDescent="0.2">
      <c r="A3425" s="1" t="s">
        <v>1765</v>
      </c>
      <c r="B3425" s="1"/>
      <c r="C3425" s="3" t="str">
        <f ca="1">IFERROR(__xludf.DUMMYFUNCTION("regexreplace(A3425, ""(\s\(.*?\))"",)"),"Patsy Smiles")</f>
        <v>Patsy Smiles</v>
      </c>
    </row>
    <row r="3426" spans="1:3" ht="15.75" customHeight="1" x14ac:dyDescent="0.2">
      <c r="A3426" s="1" t="s">
        <v>1766</v>
      </c>
      <c r="B3426" s="1"/>
      <c r="C3426" s="3" t="str">
        <f ca="1">IFERROR(__xludf.DUMMYFUNCTION("regexreplace(A3426, ""(\s\(.*?\))"",)"),"Patty Bouvier")</f>
        <v>Patty Bouvier</v>
      </c>
    </row>
    <row r="3427" spans="1:3" ht="15.75" customHeight="1" x14ac:dyDescent="0.2">
      <c r="A3427" s="1" t="s">
        <v>1766</v>
      </c>
      <c r="B3427" s="1"/>
      <c r="C3427" s="3" t="str">
        <f ca="1">IFERROR(__xludf.DUMMYFUNCTION("regexreplace(A3427, ""(\s\(.*?\))"",)"),"Patty Bouvier")</f>
        <v>Patty Bouvier</v>
      </c>
    </row>
    <row r="3428" spans="1:3" ht="15.75" customHeight="1" x14ac:dyDescent="0.2">
      <c r="A3428" s="1" t="s">
        <v>1767</v>
      </c>
      <c r="B3428" s="1"/>
      <c r="C3428" s="3" t="str">
        <f ca="1">IFERROR(__xludf.DUMMYFUNCTION("regexreplace(A3428, ""(\s\(.*?\))"",)"),"Paul")</f>
        <v>Paul</v>
      </c>
    </row>
    <row r="3429" spans="1:3" ht="15.75" customHeight="1" x14ac:dyDescent="0.2">
      <c r="A3429" s="1" t="s">
        <v>1767</v>
      </c>
      <c r="B3429" s="1"/>
      <c r="C3429" s="3" t="str">
        <f ca="1">IFERROR(__xludf.DUMMYFUNCTION("regexreplace(A3429, ""(\s\(.*?\))"",)"),"Paul")</f>
        <v>Paul</v>
      </c>
    </row>
    <row r="3430" spans="1:3" ht="15.75" customHeight="1" x14ac:dyDescent="0.2">
      <c r="A3430" s="1" t="s">
        <v>1768</v>
      </c>
      <c r="B3430" s="1"/>
      <c r="C3430" s="3" t="str">
        <f ca="1">IFERROR(__xludf.DUMMYFUNCTION("regexreplace(A3430, ""(\s\(.*?\))"",)"),"Paul")</f>
        <v>Paul</v>
      </c>
    </row>
    <row r="3431" spans="1:3" ht="15.75" customHeight="1" x14ac:dyDescent="0.2">
      <c r="A3431" s="1" t="s">
        <v>1768</v>
      </c>
      <c r="B3431" s="1"/>
      <c r="C3431" s="3" t="str">
        <f ca="1">IFERROR(__xludf.DUMMYFUNCTION("regexreplace(A3431, ""(\s\(.*?\))"",)"),"Paul")</f>
        <v>Paul</v>
      </c>
    </row>
    <row r="3432" spans="1:3" ht="15.75" customHeight="1" x14ac:dyDescent="0.2">
      <c r="A3432" s="1" t="s">
        <v>1769</v>
      </c>
      <c r="B3432" s="1"/>
      <c r="C3432" s="3" t="str">
        <f ca="1">IFERROR(__xludf.DUMMYFUNCTION("regexreplace(A3432, ""(\s\(.*?\))"",)"),"Paul Revere")</f>
        <v>Paul Revere</v>
      </c>
    </row>
    <row r="3433" spans="1:3" ht="15.75" customHeight="1" x14ac:dyDescent="0.2">
      <c r="A3433" s="1" t="s">
        <v>1769</v>
      </c>
      <c r="B3433" s="1"/>
      <c r="C3433" s="3" t="str">
        <f ca="1">IFERROR(__xludf.DUMMYFUNCTION("regexreplace(A3433, ""(\s\(.*?\))"",)"),"Paul Revere")</f>
        <v>Paul Revere</v>
      </c>
    </row>
    <row r="3434" spans="1:3" ht="15.75" customHeight="1" x14ac:dyDescent="0.2">
      <c r="A3434" s="1" t="s">
        <v>1770</v>
      </c>
      <c r="B3434" s="1"/>
      <c r="C3434" s="3" t="str">
        <f ca="1">IFERROR(__xludf.DUMMYFUNCTION("regexreplace(A3434, ""(\s\(.*?\))"",)"),"Paula")</f>
        <v>Paula</v>
      </c>
    </row>
    <row r="3435" spans="1:3" ht="15.75" customHeight="1" x14ac:dyDescent="0.2">
      <c r="A3435" s="1" t="s">
        <v>1770</v>
      </c>
      <c r="B3435" s="1"/>
      <c r="C3435" s="3" t="str">
        <f ca="1">IFERROR(__xludf.DUMMYFUNCTION("regexreplace(A3435, ""(\s\(.*?\))"",)"),"Paula")</f>
        <v>Paula</v>
      </c>
    </row>
    <row r="3436" spans="1:3" ht="15.75" customHeight="1" x14ac:dyDescent="0.2">
      <c r="A3436" s="1" t="s">
        <v>1771</v>
      </c>
      <c r="B3436" s="1"/>
      <c r="C3436" s="3" t="str">
        <f ca="1">IFERROR(__xludf.DUMMYFUNCTION("regexreplace(A3436, ""(\s\(.*?\))"",)"),"Pauline the Pelican")</f>
        <v>Pauline the Pelican</v>
      </c>
    </row>
    <row r="3437" spans="1:3" ht="15.75" customHeight="1" x14ac:dyDescent="0.2">
      <c r="A3437" s="1" t="s">
        <v>1771</v>
      </c>
      <c r="B3437" s="1"/>
      <c r="C3437" s="3" t="str">
        <f ca="1">IFERROR(__xludf.DUMMYFUNCTION("regexreplace(A3437, ""(\s\(.*?\))"",)"),"Pauline the Pelican")</f>
        <v>Pauline the Pelican</v>
      </c>
    </row>
    <row r="3438" spans="1:3" ht="15.75" customHeight="1" x14ac:dyDescent="0.2">
      <c r="A3438" s="1" t="s">
        <v>1772</v>
      </c>
      <c r="B3438" s="1"/>
      <c r="C3438" s="3" t="str">
        <f ca="1">IFERROR(__xludf.DUMMYFUNCTION("regexreplace(A3438, ""(\s\(.*?\))"",)"),"PC Principal")</f>
        <v>PC Principal</v>
      </c>
    </row>
    <row r="3439" spans="1:3" ht="15.75" customHeight="1" x14ac:dyDescent="0.2">
      <c r="A3439" s="1" t="s">
        <v>1772</v>
      </c>
      <c r="B3439" s="1"/>
      <c r="C3439" s="3" t="str">
        <f ca="1">IFERROR(__xludf.DUMMYFUNCTION("regexreplace(A3439, ""(\s\(.*?\))"",)"),"PC Principal")</f>
        <v>PC Principal</v>
      </c>
    </row>
    <row r="3440" spans="1:3" ht="15.75" customHeight="1" x14ac:dyDescent="0.2">
      <c r="A3440" s="1" t="s">
        <v>1773</v>
      </c>
      <c r="B3440" s="1"/>
      <c r="C3440" s="3" t="str">
        <f ca="1">IFERROR(__xludf.DUMMYFUNCTION("regexreplace(A3440, ""(\s\(.*?\))"",)"),"Peaches")</f>
        <v>Peaches</v>
      </c>
    </row>
    <row r="3441" spans="1:3" ht="15.75" customHeight="1" x14ac:dyDescent="0.2">
      <c r="A3441" s="1" t="s">
        <v>1773</v>
      </c>
      <c r="B3441" s="1"/>
      <c r="C3441" s="3" t="str">
        <f ca="1">IFERROR(__xludf.DUMMYFUNCTION("regexreplace(A3441, ""(\s\(.*?\))"",)"),"Peaches")</f>
        <v>Peaches</v>
      </c>
    </row>
    <row r="3442" spans="1:3" ht="15.75" customHeight="1" x14ac:dyDescent="0.2">
      <c r="A3442" s="1" t="s">
        <v>1774</v>
      </c>
      <c r="B3442" s="1"/>
      <c r="C3442" s="3" t="str">
        <f ca="1">IFERROR(__xludf.DUMMYFUNCTION("regexreplace(A3442, ""(\s\(.*?\))"",)"),"Peacock")</f>
        <v>Peacock</v>
      </c>
    </row>
    <row r="3443" spans="1:3" ht="15.75" customHeight="1" x14ac:dyDescent="0.2">
      <c r="A3443" s="1" t="s">
        <v>1774</v>
      </c>
      <c r="B3443" s="1"/>
      <c r="C3443" s="3" t="str">
        <f ca="1">IFERROR(__xludf.DUMMYFUNCTION("regexreplace(A3443, ""(\s\(.*?\))"",)"),"Peacock")</f>
        <v>Peacock</v>
      </c>
    </row>
    <row r="3444" spans="1:3" ht="15.75" customHeight="1" x14ac:dyDescent="0.2">
      <c r="A3444" s="1" t="s">
        <v>1775</v>
      </c>
      <c r="B3444" s="1"/>
      <c r="C3444" s="3" t="str">
        <f ca="1">IFERROR(__xludf.DUMMYFUNCTION("regexreplace(A3444, ""(\s\(.*?\))"",)"),"Peacock")</f>
        <v>Peacock</v>
      </c>
    </row>
    <row r="3445" spans="1:3" ht="15.75" customHeight="1" x14ac:dyDescent="0.2">
      <c r="A3445" s="1" t="s">
        <v>1775</v>
      </c>
      <c r="B3445" s="1"/>
      <c r="C3445" s="3" t="str">
        <f ca="1">IFERROR(__xludf.DUMMYFUNCTION("regexreplace(A3445, ""(\s\(.*?\))"",)"),"Peacock")</f>
        <v>Peacock</v>
      </c>
    </row>
    <row r="3446" spans="1:3" ht="15.75" customHeight="1" x14ac:dyDescent="0.2">
      <c r="A3446" s="1" t="s">
        <v>1776</v>
      </c>
      <c r="B3446" s="1"/>
      <c r="C3446" s="3" t="str">
        <f ca="1">IFERROR(__xludf.DUMMYFUNCTION("regexreplace(A3446, ""(\s\(.*?\))"",)"),"Peacock")</f>
        <v>Peacock</v>
      </c>
    </row>
    <row r="3447" spans="1:3" ht="15.75" customHeight="1" x14ac:dyDescent="0.2">
      <c r="A3447" s="1" t="s">
        <v>1776</v>
      </c>
      <c r="B3447" s="1"/>
      <c r="C3447" s="3" t="str">
        <f ca="1">IFERROR(__xludf.DUMMYFUNCTION("regexreplace(A3447, ""(\s\(.*?\))"",)"),"Peacock")</f>
        <v>Peacock</v>
      </c>
    </row>
    <row r="3448" spans="1:3" ht="15.75" customHeight="1" x14ac:dyDescent="0.2">
      <c r="A3448" s="1" t="s">
        <v>1777</v>
      </c>
      <c r="B3448" s="1"/>
      <c r="C3448" s="3" t="str">
        <f ca="1">IFERROR(__xludf.DUMMYFUNCTION("regexreplace(A3448, ""(\s\(.*?\))"",)"),"Peafowl")</f>
        <v>Peafowl</v>
      </c>
    </row>
    <row r="3449" spans="1:3" ht="15.75" customHeight="1" x14ac:dyDescent="0.2">
      <c r="A3449" s="1" t="s">
        <v>1777</v>
      </c>
      <c r="B3449" s="1"/>
      <c r="C3449" s="3" t="str">
        <f ca="1">IFERROR(__xludf.DUMMYFUNCTION("regexreplace(A3449, ""(\s\(.*?\))"",)"),"Peafowl")</f>
        <v>Peafowl</v>
      </c>
    </row>
    <row r="3450" spans="1:3" ht="15.75" customHeight="1" x14ac:dyDescent="0.2">
      <c r="A3450" s="1" t="s">
        <v>1778</v>
      </c>
      <c r="B3450" s="1"/>
      <c r="C3450" s="3" t="str">
        <f ca="1">IFERROR(__xludf.DUMMYFUNCTION("regexreplace(A3450, ""(\s\(.*?\))"",)"),"Peanut Butter")</f>
        <v>Peanut Butter</v>
      </c>
    </row>
    <row r="3451" spans="1:3" ht="15.75" customHeight="1" x14ac:dyDescent="0.2">
      <c r="A3451" s="1" t="s">
        <v>1778</v>
      </c>
      <c r="B3451" s="1"/>
      <c r="C3451" s="3" t="str">
        <f ca="1">IFERROR(__xludf.DUMMYFUNCTION("regexreplace(A3451, ""(\s\(.*?\))"",)"),"Peanut Butter")</f>
        <v>Peanut Butter</v>
      </c>
    </row>
    <row r="3452" spans="1:3" ht="15.75" customHeight="1" x14ac:dyDescent="0.2">
      <c r="A3452" s="1" t="s">
        <v>1779</v>
      </c>
      <c r="B3452" s="1"/>
      <c r="C3452" s="3" t="str">
        <f ca="1">IFERROR(__xludf.DUMMYFUNCTION("regexreplace(A3452, ""(\s\(.*?\))"",)"),"Pearl")</f>
        <v>Pearl</v>
      </c>
    </row>
    <row r="3453" spans="1:3" ht="15.75" customHeight="1" x14ac:dyDescent="0.2">
      <c r="A3453" s="1" t="s">
        <v>1779</v>
      </c>
      <c r="B3453" s="1"/>
      <c r="C3453" s="3" t="str">
        <f ca="1">IFERROR(__xludf.DUMMYFUNCTION("regexreplace(A3453, ""(\s\(.*?\))"",)"),"Pearl")</f>
        <v>Pearl</v>
      </c>
    </row>
    <row r="3454" spans="1:3" ht="15.75" customHeight="1" x14ac:dyDescent="0.2">
      <c r="A3454" s="1" t="s">
        <v>1780</v>
      </c>
      <c r="B3454" s="1"/>
      <c r="C3454" s="3" t="str">
        <f ca="1">IFERROR(__xludf.DUMMYFUNCTION("regexreplace(A3454, ""(\s\(.*?\))"",)"),"Pearl Krabs")</f>
        <v>Pearl Krabs</v>
      </c>
    </row>
    <row r="3455" spans="1:3" ht="15.75" customHeight="1" x14ac:dyDescent="0.2">
      <c r="A3455" s="1" t="s">
        <v>1780</v>
      </c>
      <c r="B3455" s="1"/>
      <c r="C3455" s="3" t="str">
        <f ca="1">IFERROR(__xludf.DUMMYFUNCTION("regexreplace(A3455, ""(\s\(.*?\))"",)"),"Pearl Krabs")</f>
        <v>Pearl Krabs</v>
      </c>
    </row>
    <row r="3456" spans="1:3" ht="15.75" customHeight="1" x14ac:dyDescent="0.2">
      <c r="A3456" s="1" t="s">
        <v>1781</v>
      </c>
      <c r="B3456" s="1"/>
      <c r="C3456" s="3" t="str">
        <f ca="1">IFERROR(__xludf.DUMMYFUNCTION("regexreplace(A3456, ""(\s\(.*?\))"",)"),"Pearl Slaghoople")</f>
        <v>Pearl Slaghoople</v>
      </c>
    </row>
    <row r="3457" spans="1:3" ht="15.75" customHeight="1" x14ac:dyDescent="0.2">
      <c r="A3457" s="1" t="s">
        <v>1781</v>
      </c>
      <c r="B3457" s="1"/>
      <c r="C3457" s="3" t="str">
        <f ca="1">IFERROR(__xludf.DUMMYFUNCTION("regexreplace(A3457, ""(\s\(.*?\))"",)"),"Pearl Slaghoople")</f>
        <v>Pearl Slaghoople</v>
      </c>
    </row>
    <row r="3458" spans="1:3" ht="15.75" customHeight="1" x14ac:dyDescent="0.2">
      <c r="A3458" s="1" t="s">
        <v>1782</v>
      </c>
      <c r="B3458" s="1"/>
      <c r="C3458" s="3" t="str">
        <f ca="1">IFERROR(__xludf.DUMMYFUNCTION("regexreplace(A3458, ""(\s\(.*?\))"",)"),"Pearlie the Park Fairy")</f>
        <v>Pearlie the Park Fairy</v>
      </c>
    </row>
    <row r="3459" spans="1:3" ht="15.75" customHeight="1" x14ac:dyDescent="0.2">
      <c r="A3459" s="1" t="s">
        <v>1782</v>
      </c>
      <c r="B3459" s="1"/>
      <c r="C3459" s="3" t="str">
        <f ca="1">IFERROR(__xludf.DUMMYFUNCTION("regexreplace(A3459, ""(\s\(.*?\))"",)"),"Pearlie the Park Fairy")</f>
        <v>Pearlie the Park Fairy</v>
      </c>
    </row>
    <row r="3460" spans="1:3" ht="15.75" customHeight="1" x14ac:dyDescent="0.2">
      <c r="A3460" s="1" t="s">
        <v>1783</v>
      </c>
      <c r="B3460" s="1"/>
      <c r="C3460" s="3" t="str">
        <f ca="1">IFERROR(__xludf.DUMMYFUNCTION("regexreplace(A3460, ""(\s\(.*?\))"",)"),"Pebbles Flintstone")</f>
        <v>Pebbles Flintstone</v>
      </c>
    </row>
    <row r="3461" spans="1:3" ht="15.75" customHeight="1" x14ac:dyDescent="0.2">
      <c r="A3461" s="1" t="s">
        <v>1783</v>
      </c>
      <c r="B3461" s="1"/>
      <c r="C3461" s="3" t="str">
        <f ca="1">IFERROR(__xludf.DUMMYFUNCTION("regexreplace(A3461, ""(\s\(.*?\))"",)"),"Pebbles Flintstone")</f>
        <v>Pebbles Flintstone</v>
      </c>
    </row>
    <row r="3462" spans="1:3" ht="15.75" customHeight="1" x14ac:dyDescent="0.2">
      <c r="A3462" s="1" t="s">
        <v>1784</v>
      </c>
      <c r="B3462" s="1"/>
      <c r="C3462" s="3" t="str">
        <f ca="1">IFERROR(__xludf.DUMMYFUNCTION("regexreplace(A3462, ""(\s\(.*?\))"",)"),"Pedro")</f>
        <v>Pedro</v>
      </c>
    </row>
    <row r="3463" spans="1:3" ht="15.75" customHeight="1" x14ac:dyDescent="0.2">
      <c r="A3463" s="1" t="s">
        <v>1784</v>
      </c>
      <c r="B3463" s="1"/>
      <c r="C3463" s="3" t="str">
        <f ca="1">IFERROR(__xludf.DUMMYFUNCTION("regexreplace(A3463, ""(\s\(.*?\))"",)"),"Pedro")</f>
        <v>Pedro</v>
      </c>
    </row>
    <row r="3464" spans="1:3" ht="15.75" customHeight="1" x14ac:dyDescent="0.2">
      <c r="A3464" s="1" t="s">
        <v>1785</v>
      </c>
      <c r="B3464" s="1"/>
      <c r="C3464" s="3" t="str">
        <f ca="1">IFERROR(__xludf.DUMMYFUNCTION("regexreplace(A3464, ""(\s\(.*?\))"",)"),"Peedee Fryman")</f>
        <v>Peedee Fryman</v>
      </c>
    </row>
    <row r="3465" spans="1:3" ht="15.75" customHeight="1" x14ac:dyDescent="0.2">
      <c r="A3465" s="1" t="s">
        <v>1785</v>
      </c>
      <c r="B3465" s="1"/>
      <c r="C3465" s="3" t="str">
        <f ca="1">IFERROR(__xludf.DUMMYFUNCTION("regexreplace(A3465, ""(\s\(.*?\))"",)"),"Peedee Fryman")</f>
        <v>Peedee Fryman</v>
      </c>
    </row>
    <row r="3466" spans="1:3" ht="15.75" customHeight="1" x14ac:dyDescent="0.2">
      <c r="A3466" s="1" t="s">
        <v>1786</v>
      </c>
      <c r="B3466" s="1"/>
      <c r="C3466" s="3" t="str">
        <f ca="1">IFERROR(__xludf.DUMMYFUNCTION("regexreplace(A3466, ""(\s\(.*?\))"",)"),"Peer Gynt")</f>
        <v>Peer Gynt</v>
      </c>
    </row>
    <row r="3467" spans="1:3" ht="15.75" customHeight="1" x14ac:dyDescent="0.2">
      <c r="A3467" s="1" t="s">
        <v>1786</v>
      </c>
      <c r="B3467" s="1"/>
      <c r="C3467" s="3" t="str">
        <f ca="1">IFERROR(__xludf.DUMMYFUNCTION("regexreplace(A3467, ""(\s\(.*?\))"",)"),"Peer Gynt")</f>
        <v>Peer Gynt</v>
      </c>
    </row>
    <row r="3468" spans="1:3" ht="15.75" customHeight="1" x14ac:dyDescent="0.2">
      <c r="A3468" s="1" t="s">
        <v>1787</v>
      </c>
      <c r="B3468" s="1"/>
      <c r="C3468" s="3" t="str">
        <f ca="1">IFERROR(__xludf.DUMMYFUNCTION("regexreplace(A3468, ""(\s\(.*?\))"",)"),"Peg")</f>
        <v>Peg</v>
      </c>
    </row>
    <row r="3469" spans="1:3" ht="15.75" customHeight="1" x14ac:dyDescent="0.2">
      <c r="A3469" s="1" t="s">
        <v>1787</v>
      </c>
      <c r="B3469" s="1"/>
      <c r="C3469" s="3" t="str">
        <f ca="1">IFERROR(__xludf.DUMMYFUNCTION("regexreplace(A3469, ""(\s\(.*?\))"",)"),"Peg")</f>
        <v>Peg</v>
      </c>
    </row>
    <row r="3470" spans="1:3" ht="15.75" customHeight="1" x14ac:dyDescent="0.2">
      <c r="A3470" s="1" t="s">
        <v>1788</v>
      </c>
      <c r="B3470" s="1"/>
      <c r="C3470" s="3" t="str">
        <f ca="1">IFERROR(__xludf.DUMMYFUNCTION("regexreplace(A3470, ""(\s\(.*?\))"",)"),"Peg Pete")</f>
        <v>Peg Pete</v>
      </c>
    </row>
    <row r="3471" spans="1:3" ht="15.75" customHeight="1" x14ac:dyDescent="0.2">
      <c r="A3471" s="1" t="s">
        <v>1788</v>
      </c>
      <c r="B3471" s="1"/>
      <c r="C3471" s="3" t="str">
        <f ca="1">IFERROR(__xludf.DUMMYFUNCTION("regexreplace(A3471, ""(\s\(.*?\))"",)"),"Peg Pete")</f>
        <v>Peg Pete</v>
      </c>
    </row>
    <row r="3472" spans="1:3" ht="15.75" customHeight="1" x14ac:dyDescent="0.2">
      <c r="A3472" s="1" t="s">
        <v>1789</v>
      </c>
      <c r="B3472" s="1"/>
      <c r="C3472" s="3" t="str">
        <f ca="1">IFERROR(__xludf.DUMMYFUNCTION("regexreplace(A3472, ""(\s\(.*?\))"",)"),"Peggy")</f>
        <v>Peggy</v>
      </c>
    </row>
    <row r="3473" spans="1:3" ht="15.75" customHeight="1" x14ac:dyDescent="0.2">
      <c r="A3473" s="1" t="s">
        <v>1789</v>
      </c>
      <c r="B3473" s="1"/>
      <c r="C3473" s="3" t="str">
        <f ca="1">IFERROR(__xludf.DUMMYFUNCTION("regexreplace(A3473, ""(\s\(.*?\))"",)"),"Peggy")</f>
        <v>Peggy</v>
      </c>
    </row>
    <row r="3474" spans="1:3" ht="15.75" customHeight="1" x14ac:dyDescent="0.2">
      <c r="A3474" s="1" t="s">
        <v>1790</v>
      </c>
      <c r="B3474" s="1"/>
      <c r="C3474" s="3" t="str">
        <f ca="1">IFERROR(__xludf.DUMMYFUNCTION("regexreplace(A3474, ""(\s\(.*?\))"",)"),"Peggy Carter")</f>
        <v>Peggy Carter</v>
      </c>
    </row>
    <row r="3475" spans="1:3" ht="15.75" customHeight="1" x14ac:dyDescent="0.2">
      <c r="A3475" s="1" t="s">
        <v>1790</v>
      </c>
      <c r="B3475" s="1"/>
      <c r="C3475" s="3" t="str">
        <f ca="1">IFERROR(__xludf.DUMMYFUNCTION("regexreplace(A3475, ""(\s\(.*?\))"",)"),"Peggy Carter")</f>
        <v>Peggy Carter</v>
      </c>
    </row>
    <row r="3476" spans="1:3" ht="15.75" customHeight="1" x14ac:dyDescent="0.2">
      <c r="A3476" s="1" t="s">
        <v>1791</v>
      </c>
      <c r="B3476" s="1"/>
      <c r="C3476" s="3" t="str">
        <f ca="1">IFERROR(__xludf.DUMMYFUNCTION("regexreplace(A3476, ""(\s\(.*?\))"",)"),"Pelican")</f>
        <v>Pelican</v>
      </c>
    </row>
    <row r="3477" spans="1:3" ht="15.75" customHeight="1" x14ac:dyDescent="0.2">
      <c r="A3477" s="1" t="s">
        <v>1791</v>
      </c>
      <c r="B3477" s="1"/>
      <c r="C3477" s="3" t="str">
        <f ca="1">IFERROR(__xludf.DUMMYFUNCTION("regexreplace(A3477, ""(\s\(.*?\))"",)"),"Pelican")</f>
        <v>Pelican</v>
      </c>
    </row>
    <row r="3478" spans="1:3" ht="15.75" customHeight="1" x14ac:dyDescent="0.2">
      <c r="A3478" s="1" t="s">
        <v>1792</v>
      </c>
      <c r="B3478" s="1"/>
      <c r="C3478" s="3" t="str">
        <f ca="1">IFERROR(__xludf.DUMMYFUNCTION("regexreplace(A3478, ""(\s\(.*?\))"",)"),"Pencilmate")</f>
        <v>Pencilmate</v>
      </c>
    </row>
    <row r="3479" spans="1:3" ht="15.75" customHeight="1" x14ac:dyDescent="0.2">
      <c r="A3479" s="1" t="s">
        <v>1792</v>
      </c>
      <c r="B3479" s="1"/>
      <c r="C3479" s="3" t="str">
        <f ca="1">IFERROR(__xludf.DUMMYFUNCTION("regexreplace(A3479, ""(\s\(.*?\))"",)"),"Pencilmate")</f>
        <v>Pencilmate</v>
      </c>
    </row>
    <row r="3480" spans="1:3" ht="15.75" customHeight="1" x14ac:dyDescent="0.2">
      <c r="A3480" s="1" t="s">
        <v>1793</v>
      </c>
      <c r="B3480" s="1"/>
      <c r="C3480" s="3" t="str">
        <f ca="1">IFERROR(__xludf.DUMMYFUNCTION("regexreplace(A3480, ""(\s\(.*?\))"",)"),"Penelope Pitstop")</f>
        <v>Penelope Pitstop</v>
      </c>
    </row>
    <row r="3481" spans="1:3" ht="15.75" customHeight="1" x14ac:dyDescent="0.2">
      <c r="A3481" s="1" t="s">
        <v>1793</v>
      </c>
      <c r="B3481" s="1"/>
      <c r="C3481" s="3" t="str">
        <f ca="1">IFERROR(__xludf.DUMMYFUNCTION("regexreplace(A3481, ""(\s\(.*?\))"",)"),"Penelope Pitstop")</f>
        <v>Penelope Pitstop</v>
      </c>
    </row>
    <row r="3482" spans="1:3" ht="15.75" customHeight="1" x14ac:dyDescent="0.2">
      <c r="A3482" s="1" t="s">
        <v>1794</v>
      </c>
      <c r="B3482" s="1"/>
      <c r="C3482" s="3" t="str">
        <f ca="1">IFERROR(__xludf.DUMMYFUNCTION("regexreplace(A3482, ""(\s\(.*?\))"",)"),"Penelope Poodle")</f>
        <v>Penelope Poodle</v>
      </c>
    </row>
    <row r="3483" spans="1:3" ht="15.75" customHeight="1" x14ac:dyDescent="0.2">
      <c r="A3483" s="1" t="s">
        <v>1794</v>
      </c>
      <c r="B3483" s="1"/>
      <c r="C3483" s="3" t="str">
        <f ca="1">IFERROR(__xludf.DUMMYFUNCTION("regexreplace(A3483, ""(\s\(.*?\))"",)"),"Penelope Poodle")</f>
        <v>Penelope Poodle</v>
      </c>
    </row>
    <row r="3484" spans="1:3" ht="15.75" customHeight="1" x14ac:dyDescent="0.2">
      <c r="A3484" s="1" t="s">
        <v>1795</v>
      </c>
      <c r="B3484" s="1"/>
      <c r="C3484" s="3" t="str">
        <f ca="1">IFERROR(__xludf.DUMMYFUNCTION("regexreplace(A3484, ""(\s\(.*?\))"",)"),"Penguin")</f>
        <v>Penguin</v>
      </c>
    </row>
    <row r="3485" spans="1:3" ht="15.75" customHeight="1" x14ac:dyDescent="0.2">
      <c r="A3485" s="1" t="s">
        <v>1796</v>
      </c>
      <c r="B3485" s="1"/>
      <c r="C3485" s="3" t="str">
        <f ca="1">IFERROR(__xludf.DUMMYFUNCTION("regexreplace(A3485, ""(\s\(.*?\))"",)"),"Penguin")</f>
        <v>Penguin</v>
      </c>
    </row>
    <row r="3486" spans="1:3" ht="15.75" customHeight="1" x14ac:dyDescent="0.2">
      <c r="A3486" s="1" t="s">
        <v>1796</v>
      </c>
      <c r="B3486" s="1"/>
      <c r="C3486" s="3" t="str">
        <f ca="1">IFERROR(__xludf.DUMMYFUNCTION("regexreplace(A3486, ""(\s\(.*?\))"",)"),"Penguin")</f>
        <v>Penguin</v>
      </c>
    </row>
    <row r="3487" spans="1:3" ht="15.75" customHeight="1" x14ac:dyDescent="0.2">
      <c r="A3487" s="1" t="s">
        <v>1797</v>
      </c>
      <c r="B3487" s="1"/>
      <c r="C3487" s="3" t="str">
        <f ca="1">IFERROR(__xludf.DUMMYFUNCTION("regexreplace(A3487, ""(\s\(.*?\))"",)"),"Penguin")</f>
        <v>Penguin</v>
      </c>
    </row>
    <row r="3488" spans="1:3" ht="15.75" customHeight="1" x14ac:dyDescent="0.2">
      <c r="A3488" s="1" t="s">
        <v>1797</v>
      </c>
      <c r="B3488" s="1"/>
      <c r="C3488" s="3" t="str">
        <f ca="1">IFERROR(__xludf.DUMMYFUNCTION("regexreplace(A3488, ""(\s\(.*?\))"",)"),"Penguin")</f>
        <v>Penguin</v>
      </c>
    </row>
    <row r="3489" spans="1:3" ht="15.75" customHeight="1" x14ac:dyDescent="0.2">
      <c r="A3489" s="1" t="s">
        <v>1798</v>
      </c>
      <c r="B3489" s="1"/>
      <c r="C3489" s="3" t="str">
        <f ca="1">IFERROR(__xludf.DUMMYFUNCTION("regexreplace(A3489, ""(\s\(.*?\))"",)"),"Penguin Family")</f>
        <v>Penguin Family</v>
      </c>
    </row>
    <row r="3490" spans="1:3" ht="15.75" customHeight="1" x14ac:dyDescent="0.2">
      <c r="A3490" s="1" t="s">
        <v>1798</v>
      </c>
      <c r="B3490" s="1"/>
      <c r="C3490" s="3" t="str">
        <f ca="1">IFERROR(__xludf.DUMMYFUNCTION("regexreplace(A3490, ""(\s\(.*?\))"",)"),"Penguin Family")</f>
        <v>Penguin Family</v>
      </c>
    </row>
    <row r="3491" spans="1:3" ht="15.75" customHeight="1" x14ac:dyDescent="0.2">
      <c r="A3491" s="1" t="s">
        <v>1799</v>
      </c>
      <c r="B3491" s="1"/>
      <c r="C3491" s="3" t="str">
        <f ca="1">IFERROR(__xludf.DUMMYFUNCTION("regexreplace(A3491, ""(\s\(.*?\))"",)"),"Penguins")</f>
        <v>Penguins</v>
      </c>
    </row>
    <row r="3492" spans="1:3" ht="15.75" customHeight="1" x14ac:dyDescent="0.2">
      <c r="A3492" s="1" t="s">
        <v>1799</v>
      </c>
      <c r="B3492" s="1"/>
      <c r="C3492" s="3" t="str">
        <f ca="1">IFERROR(__xludf.DUMMYFUNCTION("regexreplace(A3492, ""(\s\(.*?\))"",)"),"Penguins")</f>
        <v>Penguins</v>
      </c>
    </row>
    <row r="3493" spans="1:3" ht="15.75" customHeight="1" x14ac:dyDescent="0.2">
      <c r="A3493" s="1" t="s">
        <v>1800</v>
      </c>
      <c r="B3493" s="1"/>
      <c r="C3493" s="3" t="str">
        <f ca="1">IFERROR(__xludf.DUMMYFUNCTION("regexreplace(A3493, ""(\s\(.*?\))"",)"),"Penn")</f>
        <v>Penn</v>
      </c>
    </row>
    <row r="3494" spans="1:3" ht="15.75" customHeight="1" x14ac:dyDescent="0.2">
      <c r="A3494" s="1" t="s">
        <v>1800</v>
      </c>
      <c r="B3494" s="1"/>
      <c r="C3494" s="3" t="str">
        <f ca="1">IFERROR(__xludf.DUMMYFUNCTION("regexreplace(A3494, ""(\s\(.*?\))"",)"),"Penn")</f>
        <v>Penn</v>
      </c>
    </row>
    <row r="3495" spans="1:3" ht="15.75" customHeight="1" x14ac:dyDescent="0.2">
      <c r="A3495" s="1" t="s">
        <v>1801</v>
      </c>
      <c r="B3495" s="1"/>
      <c r="C3495" s="3" t="str">
        <f ca="1">IFERROR(__xludf.DUMMYFUNCTION("regexreplace(A3495, ""(\s\(.*?\))"",)"),"Penny Crayon")</f>
        <v>Penny Crayon</v>
      </c>
    </row>
    <row r="3496" spans="1:3" ht="15.75" customHeight="1" x14ac:dyDescent="0.2">
      <c r="A3496" s="1" t="s">
        <v>1802</v>
      </c>
      <c r="B3496" s="1"/>
      <c r="C3496" s="3" t="str">
        <f ca="1">IFERROR(__xludf.DUMMYFUNCTION("regexreplace(A3496, ""(\s\(.*?\))"",)"),"Penny Fitzgerald")</f>
        <v>Penny Fitzgerald</v>
      </c>
    </row>
    <row r="3497" spans="1:3" ht="15.75" customHeight="1" x14ac:dyDescent="0.2">
      <c r="A3497" s="1" t="s">
        <v>1802</v>
      </c>
      <c r="B3497" s="1"/>
      <c r="C3497" s="3" t="str">
        <f ca="1">IFERROR(__xludf.DUMMYFUNCTION("regexreplace(A3497, ""(\s\(.*?\))"",)"),"Penny Fitzgerald")</f>
        <v>Penny Fitzgerald</v>
      </c>
    </row>
    <row r="3498" spans="1:3" ht="15.75" customHeight="1" x14ac:dyDescent="0.2">
      <c r="A3498" s="1" t="s">
        <v>1803</v>
      </c>
      <c r="B3498" s="1"/>
      <c r="C3498" s="3" t="str">
        <f ca="1">IFERROR(__xludf.DUMMYFUNCTION("regexreplace(A3498, ""(\s\(.*?\))"",)"),"Penny Gadget")</f>
        <v>Penny Gadget</v>
      </c>
    </row>
    <row r="3499" spans="1:3" ht="15.75" customHeight="1" x14ac:dyDescent="0.2">
      <c r="A3499" s="1" t="s">
        <v>1803</v>
      </c>
      <c r="B3499" s="1"/>
      <c r="C3499" s="3" t="str">
        <f ca="1">IFERROR(__xludf.DUMMYFUNCTION("regexreplace(A3499, ""(\s\(.*?\))"",)"),"Penny Gadget")</f>
        <v>Penny Gadget</v>
      </c>
    </row>
    <row r="3500" spans="1:3" ht="15.75" customHeight="1" x14ac:dyDescent="0.2">
      <c r="A3500" s="1" t="s">
        <v>1804</v>
      </c>
      <c r="B3500" s="1"/>
      <c r="C3500" s="3" t="str">
        <f ca="1">IFERROR(__xludf.DUMMYFUNCTION("regexreplace(A3500, ""(\s\(.*?\))"",)"),"Penny Proud")</f>
        <v>Penny Proud</v>
      </c>
    </row>
    <row r="3501" spans="1:3" ht="15.75" customHeight="1" x14ac:dyDescent="0.2">
      <c r="A3501" s="1" t="s">
        <v>1804</v>
      </c>
      <c r="B3501" s="1"/>
      <c r="C3501" s="3" t="str">
        <f ca="1">IFERROR(__xludf.DUMMYFUNCTION("regexreplace(A3501, ""(\s\(.*?\))"",)"),"Penny Proud")</f>
        <v>Penny Proud</v>
      </c>
    </row>
    <row r="3502" spans="1:3" ht="15.75" customHeight="1" x14ac:dyDescent="0.2">
      <c r="A3502" s="1" t="s">
        <v>1805</v>
      </c>
      <c r="B3502" s="1"/>
      <c r="C3502" s="3" t="str">
        <f ca="1">IFERROR(__xludf.DUMMYFUNCTION("regexreplace(A3502, ""(\s\(.*?\))"",)"),"Pepa Madrigal")</f>
        <v>Pepa Madrigal</v>
      </c>
    </row>
    <row r="3503" spans="1:3" ht="15.75" customHeight="1" x14ac:dyDescent="0.2">
      <c r="A3503" s="1" t="s">
        <v>1805</v>
      </c>
      <c r="B3503" s="1"/>
      <c r="C3503" s="3" t="str">
        <f ca="1">IFERROR(__xludf.DUMMYFUNCTION("regexreplace(A3503, ""(\s\(.*?\))"",)"),"Pepa Madrigal")</f>
        <v>Pepa Madrigal</v>
      </c>
    </row>
    <row r="3504" spans="1:3" ht="15.75" customHeight="1" x14ac:dyDescent="0.2">
      <c r="A3504" s="1" t="s">
        <v>1806</v>
      </c>
      <c r="B3504" s="1"/>
      <c r="C3504" s="3" t="str">
        <f ca="1">IFERROR(__xludf.DUMMYFUNCTION("regexreplace(A3504, ""(\s\(.*?\))"",)"),"Pepé Le Pew")</f>
        <v>Pepé Le Pew</v>
      </c>
    </row>
    <row r="3505" spans="1:3" ht="15.75" customHeight="1" x14ac:dyDescent="0.2">
      <c r="A3505" s="1" t="s">
        <v>1806</v>
      </c>
      <c r="B3505" s="1"/>
      <c r="C3505" s="3" t="str">
        <f ca="1">IFERROR(__xludf.DUMMYFUNCTION("regexreplace(A3505, ""(\s\(.*?\))"",)"),"Pepé Le Pew")</f>
        <v>Pepé Le Pew</v>
      </c>
    </row>
    <row r="3506" spans="1:3" ht="15.75" customHeight="1" x14ac:dyDescent="0.2">
      <c r="A3506" s="1" t="s">
        <v>1807</v>
      </c>
      <c r="B3506" s="1"/>
      <c r="C3506" s="3" t="str">
        <f ca="1">IFERROR(__xludf.DUMMYFUNCTION("regexreplace(A3506, ""(\s\(.*?\))"",)"),"Peppa Pig")</f>
        <v>Peppa Pig</v>
      </c>
    </row>
    <row r="3507" spans="1:3" ht="15.75" customHeight="1" x14ac:dyDescent="0.2">
      <c r="A3507" s="1" t="s">
        <v>1807</v>
      </c>
      <c r="B3507" s="1"/>
      <c r="C3507" s="3" t="str">
        <f ca="1">IFERROR(__xludf.DUMMYFUNCTION("regexreplace(A3507, ""(\s\(.*?\))"",)"),"Peppa Pig")</f>
        <v>Peppa Pig</v>
      </c>
    </row>
    <row r="3508" spans="1:3" ht="15.75" customHeight="1" x14ac:dyDescent="0.2">
      <c r="A3508" s="1" t="s">
        <v>1808</v>
      </c>
      <c r="B3508" s="1"/>
      <c r="C3508" s="3" t="str">
        <f ca="1">IFERROR(__xludf.DUMMYFUNCTION("regexreplace(A3508, ""(\s\(.*?\))"",)"),"Pepper Clark")</f>
        <v>Pepper Clark</v>
      </c>
    </row>
    <row r="3509" spans="1:3" ht="15.75" customHeight="1" x14ac:dyDescent="0.2">
      <c r="A3509" s="1" t="s">
        <v>1808</v>
      </c>
      <c r="B3509" s="1"/>
      <c r="C3509" s="3" t="str">
        <f ca="1">IFERROR(__xludf.DUMMYFUNCTION("regexreplace(A3509, ""(\s\(.*?\))"",)"),"Pepper Clark")</f>
        <v>Pepper Clark</v>
      </c>
    </row>
    <row r="3510" spans="1:3" ht="15.75" customHeight="1" x14ac:dyDescent="0.2">
      <c r="A3510" s="1" t="s">
        <v>1809</v>
      </c>
      <c r="B3510" s="1"/>
      <c r="C3510" s="3" t="str">
        <f ca="1">IFERROR(__xludf.DUMMYFUNCTION("regexreplace(A3510, ""(\s\(.*?\))"",)"),"Pepper Mintz")</f>
        <v>Pepper Mintz</v>
      </c>
    </row>
    <row r="3511" spans="1:3" ht="15.75" customHeight="1" x14ac:dyDescent="0.2">
      <c r="A3511" s="1" t="s">
        <v>1809</v>
      </c>
      <c r="B3511" s="1"/>
      <c r="C3511" s="3" t="str">
        <f ca="1">IFERROR(__xludf.DUMMYFUNCTION("regexreplace(A3511, ""(\s\(.*?\))"",)"),"Pepper Mintz")</f>
        <v>Pepper Mintz</v>
      </c>
    </row>
    <row r="3512" spans="1:3" ht="15.75" customHeight="1" x14ac:dyDescent="0.2">
      <c r="A3512" s="1" t="s">
        <v>1810</v>
      </c>
      <c r="B3512" s="1"/>
      <c r="C3512" s="3" t="str">
        <f ca="1">IFERROR(__xludf.DUMMYFUNCTION("regexreplace(A3512, ""(\s\(.*?\))"",)"),"Peppermint Patty")</f>
        <v>Peppermint Patty</v>
      </c>
    </row>
    <row r="3513" spans="1:3" ht="15.75" customHeight="1" x14ac:dyDescent="0.2">
      <c r="A3513" s="1" t="s">
        <v>1810</v>
      </c>
      <c r="B3513" s="1"/>
      <c r="C3513" s="3" t="str">
        <f ca="1">IFERROR(__xludf.DUMMYFUNCTION("regexreplace(A3513, ""(\s\(.*?\))"",)"),"Peppermint Patty")</f>
        <v>Peppermint Patty</v>
      </c>
    </row>
    <row r="3514" spans="1:3" ht="15.75" customHeight="1" x14ac:dyDescent="0.2">
      <c r="A3514" s="1" t="s">
        <v>1811</v>
      </c>
      <c r="B3514" s="1"/>
      <c r="C3514" s="3" t="str">
        <f ca="1">IFERROR(__xludf.DUMMYFUNCTION("regexreplace(A3514, ""(\s\(.*?\))"",)"),"Peppino Spaghetti")</f>
        <v>Peppino Spaghetti</v>
      </c>
    </row>
    <row r="3515" spans="1:3" ht="15.75" customHeight="1" x14ac:dyDescent="0.2">
      <c r="A3515" s="1" t="s">
        <v>1811</v>
      </c>
      <c r="B3515" s="1"/>
      <c r="C3515" s="3" t="str">
        <f ca="1">IFERROR(__xludf.DUMMYFUNCTION("regexreplace(A3515, ""(\s\(.*?\))"",)"),"Peppino Spaghetti")</f>
        <v>Peppino Spaghetti</v>
      </c>
    </row>
    <row r="3516" spans="1:3" ht="15.75" customHeight="1" x14ac:dyDescent="0.2">
      <c r="A3516" s="1" t="s">
        <v>1812</v>
      </c>
      <c r="B3516" s="1"/>
      <c r="C3516" s="3" t="str">
        <f ca="1">IFERROR(__xludf.DUMMYFUNCTION("regexreplace(A3516, ""(\s\(.*?\))"",)"),"Percy")</f>
        <v>Percy</v>
      </c>
    </row>
    <row r="3517" spans="1:3" ht="15.75" customHeight="1" x14ac:dyDescent="0.2">
      <c r="A3517" s="1" t="s">
        <v>1812</v>
      </c>
      <c r="B3517" s="1"/>
      <c r="C3517" s="3" t="str">
        <f ca="1">IFERROR(__xludf.DUMMYFUNCTION("regexreplace(A3517, ""(\s\(.*?\))"",)"),"Percy")</f>
        <v>Percy</v>
      </c>
    </row>
    <row r="3518" spans="1:3" ht="15.75" customHeight="1" x14ac:dyDescent="0.2">
      <c r="A3518" s="1" t="s">
        <v>1813</v>
      </c>
      <c r="B3518" s="1"/>
      <c r="C3518" s="3" t="str">
        <f ca="1">IFERROR(__xludf.DUMMYFUNCTION("regexreplace(A3518, ""(\s\(.*?\))"",)"),"Peridot")</f>
        <v>Peridot</v>
      </c>
    </row>
    <row r="3519" spans="1:3" ht="15.75" customHeight="1" x14ac:dyDescent="0.2">
      <c r="A3519" s="1" t="s">
        <v>1813</v>
      </c>
      <c r="B3519" s="1"/>
      <c r="C3519" s="3" t="str">
        <f ca="1">IFERROR(__xludf.DUMMYFUNCTION("regexreplace(A3519, ""(\s\(.*?\))"",)"),"Peridot")</f>
        <v>Peridot</v>
      </c>
    </row>
    <row r="3520" spans="1:3" ht="15.75" customHeight="1" x14ac:dyDescent="0.2">
      <c r="A3520" s="1" t="s">
        <v>1814</v>
      </c>
      <c r="B3520" s="1"/>
      <c r="C3520" s="3" t="str">
        <f ca="1">IFERROR(__xludf.DUMMYFUNCTION("regexreplace(A3520, ""(\s\(.*?\))"",)"),"Perry the Platypus")</f>
        <v>Perry the Platypus</v>
      </c>
    </row>
    <row r="3521" spans="1:3" ht="15.75" customHeight="1" x14ac:dyDescent="0.2">
      <c r="A3521" s="1" t="s">
        <v>1814</v>
      </c>
      <c r="B3521" s="1"/>
      <c r="C3521" s="3" t="str">
        <f ca="1">IFERROR(__xludf.DUMMYFUNCTION("regexreplace(A3521, ""(\s\(.*?\))"",)"),"Perry the Platypus")</f>
        <v>Perry the Platypus</v>
      </c>
    </row>
    <row r="3522" spans="1:3" ht="15.75" customHeight="1" x14ac:dyDescent="0.2">
      <c r="A3522" s="1" t="s">
        <v>1815</v>
      </c>
      <c r="B3522" s="1"/>
      <c r="C3522" s="3" t="str">
        <f ca="1">IFERROR(__xludf.DUMMYFUNCTION("regexreplace(A3522, ""(\s\(.*?\))"",)"),"Perry the Rebelpus")</f>
        <v>Perry the Rebelpus</v>
      </c>
    </row>
    <row r="3523" spans="1:3" ht="15.75" customHeight="1" x14ac:dyDescent="0.2">
      <c r="A3523" s="1" t="s">
        <v>1815</v>
      </c>
      <c r="B3523" s="1"/>
      <c r="C3523" s="3" t="str">
        <f ca="1">IFERROR(__xludf.DUMMYFUNCTION("regexreplace(A3523, ""(\s\(.*?\))"",)"),"Perry the Rebelpus")</f>
        <v>Perry the Rebelpus</v>
      </c>
    </row>
    <row r="3524" spans="1:3" ht="15.75" customHeight="1" x14ac:dyDescent="0.2">
      <c r="A3524" s="1" t="s">
        <v>1816</v>
      </c>
      <c r="B3524" s="1"/>
      <c r="C3524" s="3" t="str">
        <f ca="1">IFERROR(__xludf.DUMMYFUNCTION("regexreplace(A3524, ""(\s\(.*?\))"",)"),"Pesky Dust")</f>
        <v>Pesky Dust</v>
      </c>
    </row>
    <row r="3525" spans="1:3" ht="15.75" customHeight="1" x14ac:dyDescent="0.2">
      <c r="A3525" s="1" t="s">
        <v>1816</v>
      </c>
      <c r="B3525" s="1"/>
      <c r="C3525" s="3" t="str">
        <f ca="1">IFERROR(__xludf.DUMMYFUNCTION("regexreplace(A3525, ""(\s\(.*?\))"",)"),"Pesky Dust")</f>
        <v>Pesky Dust</v>
      </c>
    </row>
    <row r="3526" spans="1:3" ht="15.75" customHeight="1" x14ac:dyDescent="0.2">
      <c r="A3526" s="1" t="s">
        <v>1817</v>
      </c>
      <c r="B3526" s="1"/>
      <c r="C3526" s="3" t="str">
        <f ca="1">IFERROR(__xludf.DUMMYFUNCTION("regexreplace(A3526, ""(\s\(.*?\))"",)"),"Pet Shoppe Owner")</f>
        <v>Pet Shoppe Owner</v>
      </c>
    </row>
    <row r="3527" spans="1:3" ht="15.75" customHeight="1" x14ac:dyDescent="0.2">
      <c r="A3527" s="1" t="s">
        <v>1817</v>
      </c>
      <c r="B3527" s="1"/>
      <c r="C3527" s="3" t="str">
        <f ca="1">IFERROR(__xludf.DUMMYFUNCTION("regexreplace(A3527, ""(\s\(.*?\))"",)"),"Pet Shoppe Owner")</f>
        <v>Pet Shoppe Owner</v>
      </c>
    </row>
    <row r="3528" spans="1:3" ht="15.75" customHeight="1" x14ac:dyDescent="0.2">
      <c r="A3528" s="1" t="s">
        <v>1818</v>
      </c>
      <c r="B3528" s="1"/>
      <c r="C3528" s="3" t="str">
        <f ca="1">IFERROR(__xludf.DUMMYFUNCTION("regexreplace(A3528, ""(\s\(.*?\))"",)"),"Pete")</f>
        <v>Pete</v>
      </c>
    </row>
    <row r="3529" spans="1:3" ht="15.75" customHeight="1" x14ac:dyDescent="0.2">
      <c r="A3529" s="1" t="s">
        <v>1818</v>
      </c>
      <c r="B3529" s="1"/>
      <c r="C3529" s="3" t="str">
        <f ca="1">IFERROR(__xludf.DUMMYFUNCTION("regexreplace(A3529, ""(\s\(.*?\))"",)"),"Pete")</f>
        <v>Pete</v>
      </c>
    </row>
    <row r="3530" spans="1:3" ht="15.75" customHeight="1" x14ac:dyDescent="0.2">
      <c r="A3530" s="1" t="s">
        <v>1819</v>
      </c>
      <c r="B3530" s="1"/>
      <c r="C3530" s="3" t="str">
        <f ca="1">IFERROR(__xludf.DUMMYFUNCTION("regexreplace(A3530, ""(\s\(.*?\))"",)"),"Pete and Emmett")</f>
        <v>Pete and Emmett</v>
      </c>
    </row>
    <row r="3531" spans="1:3" ht="15.75" customHeight="1" x14ac:dyDescent="0.2">
      <c r="A3531" s="1" t="s">
        <v>1819</v>
      </c>
      <c r="B3531" s="1"/>
      <c r="C3531" s="3" t="str">
        <f ca="1">IFERROR(__xludf.DUMMYFUNCTION("regexreplace(A3531, ""(\s\(.*?\))"",)"),"Pete and Emmett")</f>
        <v>Pete and Emmett</v>
      </c>
    </row>
    <row r="3532" spans="1:3" ht="15.75" customHeight="1" x14ac:dyDescent="0.2">
      <c r="A3532" s="1" t="s">
        <v>1820</v>
      </c>
      <c r="B3532" s="1"/>
      <c r="C3532" s="3" t="str">
        <f ca="1">IFERROR(__xludf.DUMMYFUNCTION("regexreplace(A3532, ""(\s\(.*?\))"",)"),"Peter")</f>
        <v>Peter</v>
      </c>
    </row>
    <row r="3533" spans="1:3" ht="15.75" customHeight="1" x14ac:dyDescent="0.2">
      <c r="A3533" s="1" t="s">
        <v>1820</v>
      </c>
      <c r="B3533" s="1"/>
      <c r="C3533" s="3" t="str">
        <f ca="1">IFERROR(__xludf.DUMMYFUNCTION("regexreplace(A3533, ""(\s\(.*?\))"",)"),"Peter")</f>
        <v>Peter</v>
      </c>
    </row>
    <row r="3534" spans="1:3" ht="15.75" customHeight="1" x14ac:dyDescent="0.2">
      <c r="A3534" s="1" t="s">
        <v>1821</v>
      </c>
      <c r="B3534" s="1"/>
      <c r="C3534" s="3" t="str">
        <f ca="1">IFERROR(__xludf.DUMMYFUNCTION("regexreplace(A3534, ""(\s\(.*?\))"",)"),"Peter Venkman")</f>
        <v>Peter Venkman</v>
      </c>
    </row>
    <row r="3535" spans="1:3" ht="15.75" customHeight="1" x14ac:dyDescent="0.2">
      <c r="A3535" s="1" t="s">
        <v>1821</v>
      </c>
      <c r="B3535" s="1"/>
      <c r="C3535" s="3" t="str">
        <f ca="1">IFERROR(__xludf.DUMMYFUNCTION("regexreplace(A3535, ""(\s\(.*?\))"",)"),"Peter Venkman")</f>
        <v>Peter Venkman</v>
      </c>
    </row>
    <row r="3536" spans="1:3" ht="15.75" customHeight="1" x14ac:dyDescent="0.2">
      <c r="A3536" s="1" t="s">
        <v>1822</v>
      </c>
      <c r="B3536" s="1"/>
      <c r="C3536" s="3" t="str">
        <f ca="1">IFERROR(__xludf.DUMMYFUNCTION("regexreplace(A3536, ""(\s\(.*?\))"",)"),"Petunia")</f>
        <v>Petunia</v>
      </c>
    </row>
    <row r="3537" spans="1:3" ht="15.75" customHeight="1" x14ac:dyDescent="0.2">
      <c r="A3537" s="1" t="s">
        <v>1822</v>
      </c>
      <c r="B3537" s="1"/>
      <c r="C3537" s="3" t="str">
        <f ca="1">IFERROR(__xludf.DUMMYFUNCTION("regexreplace(A3537, ""(\s\(.*?\))"",)"),"Petunia")</f>
        <v>Petunia</v>
      </c>
    </row>
    <row r="3538" spans="1:3" ht="15.75" customHeight="1" x14ac:dyDescent="0.2">
      <c r="A3538" s="1" t="s">
        <v>1823</v>
      </c>
      <c r="B3538" s="1"/>
      <c r="C3538" s="3" t="str">
        <f ca="1">IFERROR(__xludf.DUMMYFUNCTION("regexreplace(A3538, ""(\s\(.*?\))"",)"),"Peyo and Pico")</f>
        <v>Peyo and Pico</v>
      </c>
    </row>
    <row r="3539" spans="1:3" ht="15.75" customHeight="1" x14ac:dyDescent="0.2">
      <c r="A3539" s="1" t="s">
        <v>1823</v>
      </c>
      <c r="B3539" s="1"/>
      <c r="C3539" s="3" t="str">
        <f ca="1">IFERROR(__xludf.DUMMYFUNCTION("regexreplace(A3539, ""(\s\(.*?\))"",)"),"Peyo and Pico")</f>
        <v>Peyo and Pico</v>
      </c>
    </row>
    <row r="3540" spans="1:3" ht="15.75" customHeight="1" x14ac:dyDescent="0.2">
      <c r="A3540" s="1" t="s">
        <v>1824</v>
      </c>
      <c r="B3540" s="1"/>
      <c r="C3540" s="3" t="str">
        <f ca="1">IFERROR(__xludf.DUMMYFUNCTION("regexreplace(A3540, ""(\s\(.*?\))"",)"),"Phantom Blot")</f>
        <v>Phantom Blot</v>
      </c>
    </row>
    <row r="3541" spans="1:3" ht="15.75" customHeight="1" x14ac:dyDescent="0.2">
      <c r="A3541" s="1" t="s">
        <v>1824</v>
      </c>
      <c r="B3541" s="1"/>
      <c r="C3541" s="3" t="str">
        <f ca="1">IFERROR(__xludf.DUMMYFUNCTION("regexreplace(A3541, ""(\s\(.*?\))"",)"),"Phantom Blot")</f>
        <v>Phantom Blot</v>
      </c>
    </row>
    <row r="3542" spans="1:3" ht="15.75" customHeight="1" x14ac:dyDescent="0.2">
      <c r="A3542" s="1" t="s">
        <v>1825</v>
      </c>
      <c r="B3542" s="1"/>
      <c r="C3542" s="3" t="str">
        <f ca="1">IFERROR(__xludf.DUMMYFUNCTION("regexreplace(A3542, ""(\s\(.*?\))"",)"),"Phee Genoa")</f>
        <v>Phee Genoa</v>
      </c>
    </row>
    <row r="3543" spans="1:3" ht="15.75" customHeight="1" x14ac:dyDescent="0.2">
      <c r="A3543" s="1" t="s">
        <v>1825</v>
      </c>
      <c r="B3543" s="1"/>
      <c r="C3543" s="3" t="str">
        <f ca="1">IFERROR(__xludf.DUMMYFUNCTION("regexreplace(A3543, ""(\s\(.*?\))"",)"),"Phee Genoa")</f>
        <v>Phee Genoa</v>
      </c>
    </row>
    <row r="3544" spans="1:3" ht="15.75" customHeight="1" x14ac:dyDescent="0.2">
      <c r="A3544" s="1" t="s">
        <v>1826</v>
      </c>
      <c r="B3544" s="1"/>
      <c r="C3544" s="3" t="str">
        <f ca="1">IFERROR(__xludf.DUMMYFUNCTION("regexreplace(A3544, ""(\s\(.*?\))"",)"),"Phil DeVille")</f>
        <v>Phil DeVille</v>
      </c>
    </row>
    <row r="3545" spans="1:3" ht="15.75" customHeight="1" x14ac:dyDescent="0.2">
      <c r="A3545" s="1" t="s">
        <v>1826</v>
      </c>
      <c r="B3545" s="1"/>
      <c r="C3545" s="3" t="str">
        <f ca="1">IFERROR(__xludf.DUMMYFUNCTION("regexreplace(A3545, ""(\s\(.*?\))"",)"),"Phil DeVille")</f>
        <v>Phil DeVille</v>
      </c>
    </row>
    <row r="3546" spans="1:3" ht="15.75" customHeight="1" x14ac:dyDescent="0.2">
      <c r="A3546" s="1" t="s">
        <v>1827</v>
      </c>
      <c r="B3546" s="1"/>
      <c r="C3546" s="3" t="str">
        <f ca="1">IFERROR(__xludf.DUMMYFUNCTION("regexreplace(A3546, ""(\s\(.*?\))"",)"),"Philip J. Fry")</f>
        <v>Philip J. Fry</v>
      </c>
    </row>
    <row r="3547" spans="1:3" ht="15.75" customHeight="1" x14ac:dyDescent="0.2">
      <c r="A3547" s="1" t="s">
        <v>1827</v>
      </c>
      <c r="B3547" s="1"/>
      <c r="C3547" s="3" t="str">
        <f ca="1">IFERROR(__xludf.DUMMYFUNCTION("regexreplace(A3547, ""(\s\(.*?\))"",)"),"Philip J. Fry")</f>
        <v>Philip J. Fry</v>
      </c>
    </row>
    <row r="3548" spans="1:3" ht="15.75" customHeight="1" x14ac:dyDescent="0.2">
      <c r="A3548" s="1" t="s">
        <v>1828</v>
      </c>
      <c r="B3548" s="1"/>
      <c r="C3548" s="3" t="str">
        <f ca="1">IFERROR(__xludf.DUMMYFUNCTION("regexreplace(A3548, ""(\s\(.*?\))"",)"),"Phillip Bonfiglio")</f>
        <v>Phillip Bonfiglio</v>
      </c>
    </row>
    <row r="3549" spans="1:3" ht="15.75" customHeight="1" x14ac:dyDescent="0.2">
      <c r="A3549" s="1" t="s">
        <v>1828</v>
      </c>
      <c r="B3549" s="1"/>
      <c r="C3549" s="3" t="str">
        <f ca="1">IFERROR(__xludf.DUMMYFUNCTION("regexreplace(A3549, ""(\s\(.*?\))"",)"),"Phillip Bonfiglio")</f>
        <v>Phillip Bonfiglio</v>
      </c>
    </row>
    <row r="3550" spans="1:3" ht="15.75" customHeight="1" x14ac:dyDescent="0.2">
      <c r="A3550" s="1" t="s">
        <v>1829</v>
      </c>
      <c r="B3550" s="1"/>
      <c r="C3550" s="3" t="str">
        <f ca="1">IFERROR(__xludf.DUMMYFUNCTION("regexreplace(A3550, ""(\s\(.*?\))"",)"),"Phineas Flynn")</f>
        <v>Phineas Flynn</v>
      </c>
    </row>
    <row r="3551" spans="1:3" ht="15.75" customHeight="1" x14ac:dyDescent="0.2">
      <c r="A3551" s="1" t="s">
        <v>1829</v>
      </c>
      <c r="B3551" s="1"/>
      <c r="C3551" s="3" t="str">
        <f ca="1">IFERROR(__xludf.DUMMYFUNCTION("regexreplace(A3551, ""(\s\(.*?\))"",)"),"Phineas Flynn")</f>
        <v>Phineas Flynn</v>
      </c>
    </row>
    <row r="3552" spans="1:3" ht="15.75" customHeight="1" x14ac:dyDescent="0.2">
      <c r="A3552" s="1" t="s">
        <v>1830</v>
      </c>
      <c r="B3552" s="1"/>
      <c r="C3552" s="3" t="str">
        <f ca="1">IFERROR(__xludf.DUMMYFUNCTION("regexreplace(A3552, ""(\s\(.*?\))"",)"),"Phineas Flynn")</f>
        <v>Phineas Flynn</v>
      </c>
    </row>
    <row r="3553" spans="1:3" ht="15.75" customHeight="1" x14ac:dyDescent="0.2">
      <c r="A3553" s="1" t="s">
        <v>1830</v>
      </c>
      <c r="B3553" s="1"/>
      <c r="C3553" s="3" t="str">
        <f ca="1">IFERROR(__xludf.DUMMYFUNCTION("regexreplace(A3553, ""(\s\(.*?\))"",)"),"Phineas Flynn")</f>
        <v>Phineas Flynn</v>
      </c>
    </row>
    <row r="3554" spans="1:3" ht="15.75" customHeight="1" x14ac:dyDescent="0.2">
      <c r="A3554" s="1" t="s">
        <v>1831</v>
      </c>
      <c r="B3554" s="1"/>
      <c r="C3554" s="3" t="str">
        <f ca="1">IFERROR(__xludf.DUMMYFUNCTION("regexreplace(A3554, ""(\s\(.*?\))"",)"),"Phoebe Heyerdahl")</f>
        <v>Phoebe Heyerdahl</v>
      </c>
    </row>
    <row r="3555" spans="1:3" ht="15.75" customHeight="1" x14ac:dyDescent="0.2">
      <c r="A3555" s="1" t="s">
        <v>1831</v>
      </c>
      <c r="B3555" s="1"/>
      <c r="C3555" s="3" t="str">
        <f ca="1">IFERROR(__xludf.DUMMYFUNCTION("regexreplace(A3555, ""(\s\(.*?\))"",)"),"Phoebe Heyerdahl")</f>
        <v>Phoebe Heyerdahl</v>
      </c>
    </row>
    <row r="3556" spans="1:3" ht="15.75" customHeight="1" x14ac:dyDescent="0.2">
      <c r="A3556" s="1" t="s">
        <v>1832</v>
      </c>
      <c r="B3556" s="1"/>
      <c r="C3556" s="3" t="str">
        <f ca="1">IFERROR(__xludf.DUMMYFUNCTION("regexreplace(A3556, ""(\s\(.*?\))"",)"),"Piccolo Daimao")</f>
        <v>Piccolo Daimao</v>
      </c>
    </row>
    <row r="3557" spans="1:3" ht="15.75" customHeight="1" x14ac:dyDescent="0.2">
      <c r="A3557" s="1" t="s">
        <v>1832</v>
      </c>
      <c r="B3557" s="1"/>
      <c r="C3557" s="3" t="str">
        <f ca="1">IFERROR(__xludf.DUMMYFUNCTION("regexreplace(A3557, ""(\s\(.*?\))"",)"),"Piccolo Daimao")</f>
        <v>Piccolo Daimao</v>
      </c>
    </row>
    <row r="3558" spans="1:3" ht="15.75" customHeight="1" x14ac:dyDescent="0.2">
      <c r="A3558" s="1" t="s">
        <v>1833</v>
      </c>
      <c r="B3558" s="1"/>
      <c r="C3558" s="3" t="str">
        <f ca="1">IFERROR(__xludf.DUMMYFUNCTION("regexreplace(A3558, ""(\s\(.*?\))"",)"),"Pieman")</f>
        <v>Pieman</v>
      </c>
    </row>
    <row r="3559" spans="1:3" ht="15.75" customHeight="1" x14ac:dyDescent="0.2">
      <c r="A3559" s="1" t="s">
        <v>1833</v>
      </c>
      <c r="B3559" s="1"/>
      <c r="C3559" s="3" t="str">
        <f ca="1">IFERROR(__xludf.DUMMYFUNCTION("regexreplace(A3559, ""(\s\(.*?\))"",)"),"Pieman")</f>
        <v>Pieman</v>
      </c>
    </row>
    <row r="3560" spans="1:3" ht="15.75" customHeight="1" x14ac:dyDescent="0.2">
      <c r="A3560" s="1" t="s">
        <v>1834</v>
      </c>
      <c r="B3560" s="1"/>
      <c r="C3560" s="3" t="str">
        <f ca="1">IFERROR(__xludf.DUMMYFUNCTION("regexreplace(A3560, ""(\s\(.*?\))"",)"),"Pig")</f>
        <v>Pig</v>
      </c>
    </row>
    <row r="3561" spans="1:3" ht="15.75" customHeight="1" x14ac:dyDescent="0.2">
      <c r="A3561" s="1" t="s">
        <v>1834</v>
      </c>
      <c r="B3561" s="1"/>
      <c r="C3561" s="3" t="str">
        <f ca="1">IFERROR(__xludf.DUMMYFUNCTION("regexreplace(A3561, ""(\s\(.*?\))"",)"),"Pig")</f>
        <v>Pig</v>
      </c>
    </row>
    <row r="3562" spans="1:3" ht="15.75" customHeight="1" x14ac:dyDescent="0.2">
      <c r="A3562" s="1" t="s">
        <v>1835</v>
      </c>
      <c r="B3562" s="1"/>
      <c r="C3562" s="3" t="str">
        <f ca="1">IFERROR(__xludf.DUMMYFUNCTION("regexreplace(A3562, ""(\s\(.*?\))"",)"),"Pig")</f>
        <v>Pig</v>
      </c>
    </row>
    <row r="3563" spans="1:3" ht="15.75" customHeight="1" x14ac:dyDescent="0.2">
      <c r="A3563" s="1" t="s">
        <v>1835</v>
      </c>
      <c r="B3563" s="1"/>
      <c r="C3563" s="3" t="str">
        <f ca="1">IFERROR(__xludf.DUMMYFUNCTION("regexreplace(A3563, ""(\s\(.*?\))"",)"),"Pig")</f>
        <v>Pig</v>
      </c>
    </row>
    <row r="3564" spans="1:3" ht="15.75" customHeight="1" x14ac:dyDescent="0.2">
      <c r="A3564" s="1" t="s">
        <v>1836</v>
      </c>
      <c r="B3564" s="1"/>
      <c r="C3564" s="3" t="str">
        <f ca="1">IFERROR(__xludf.DUMMYFUNCTION("regexreplace(A3564, ""(\s\(.*?\))"",)"),"Pig")</f>
        <v>Pig</v>
      </c>
    </row>
    <row r="3565" spans="1:3" ht="15.75" customHeight="1" x14ac:dyDescent="0.2">
      <c r="A3565" s="1" t="s">
        <v>1836</v>
      </c>
      <c r="B3565" s="1"/>
      <c r="C3565" s="3" t="str">
        <f ca="1">IFERROR(__xludf.DUMMYFUNCTION("regexreplace(A3565, ""(\s\(.*?\))"",)"),"Pig")</f>
        <v>Pig</v>
      </c>
    </row>
    <row r="3566" spans="1:3" ht="15.75" customHeight="1" x14ac:dyDescent="0.2">
      <c r="A3566" s="1" t="s">
        <v>1837</v>
      </c>
      <c r="B3566" s="1"/>
      <c r="C3566" s="3" t="str">
        <f ca="1">IFERROR(__xludf.DUMMYFUNCTION("regexreplace(A3566, ""(\s\(.*?\))"",)"),"Pig")</f>
        <v>Pig</v>
      </c>
    </row>
    <row r="3567" spans="1:3" ht="15.75" customHeight="1" x14ac:dyDescent="0.2">
      <c r="A3567" s="1" t="s">
        <v>1837</v>
      </c>
      <c r="B3567" s="1"/>
      <c r="C3567" s="3" t="str">
        <f ca="1">IFERROR(__xludf.DUMMYFUNCTION("regexreplace(A3567, ""(\s\(.*?\))"",)"),"Pig")</f>
        <v>Pig</v>
      </c>
    </row>
    <row r="3568" spans="1:3" ht="15.75" customHeight="1" x14ac:dyDescent="0.2">
      <c r="A3568" s="1" t="s">
        <v>1838</v>
      </c>
      <c r="B3568" s="1"/>
      <c r="C3568" s="3" t="str">
        <f ca="1">IFERROR(__xludf.DUMMYFUNCTION("regexreplace(A3568, ""(\s\(.*?\))"",)"),"Pig")</f>
        <v>Pig</v>
      </c>
    </row>
    <row r="3569" spans="1:3" ht="15.75" customHeight="1" x14ac:dyDescent="0.2">
      <c r="A3569" s="1" t="s">
        <v>1838</v>
      </c>
      <c r="B3569" s="1"/>
      <c r="C3569" s="3" t="str">
        <f ca="1">IFERROR(__xludf.DUMMYFUNCTION("regexreplace(A3569, ""(\s\(.*?\))"",)"),"Pig")</f>
        <v>Pig</v>
      </c>
    </row>
    <row r="3570" spans="1:3" ht="15.75" customHeight="1" x14ac:dyDescent="0.2">
      <c r="A3570" s="1" t="s">
        <v>1839</v>
      </c>
      <c r="B3570" s="1"/>
      <c r="C3570" s="3" t="str">
        <f ca="1">IFERROR(__xludf.DUMMYFUNCTION("regexreplace(A3570, ""(\s\(.*?\))"",)"),"Pig")</f>
        <v>Pig</v>
      </c>
    </row>
    <row r="3571" spans="1:3" ht="15.75" customHeight="1" x14ac:dyDescent="0.2">
      <c r="A3571" s="1" t="s">
        <v>1839</v>
      </c>
      <c r="B3571" s="1"/>
      <c r="C3571" s="3" t="str">
        <f ca="1">IFERROR(__xludf.DUMMYFUNCTION("regexreplace(A3571, ""(\s\(.*?\))"",)"),"Pig")</f>
        <v>Pig</v>
      </c>
    </row>
    <row r="3572" spans="1:3" ht="15.75" customHeight="1" x14ac:dyDescent="0.2">
      <c r="A3572" s="1" t="s">
        <v>1840</v>
      </c>
      <c r="B3572" s="1"/>
      <c r="C3572" s="3" t="str">
        <f ca="1">IFERROR(__xludf.DUMMYFUNCTION("regexreplace(A3572, ""(\s\(.*?\))"",)"),"Pig")</f>
        <v>Pig</v>
      </c>
    </row>
    <row r="3573" spans="1:3" ht="15.75" customHeight="1" x14ac:dyDescent="0.2">
      <c r="A3573" s="1" t="s">
        <v>1840</v>
      </c>
      <c r="B3573" s="1"/>
      <c r="C3573" s="3" t="str">
        <f ca="1">IFERROR(__xludf.DUMMYFUNCTION("regexreplace(A3573, ""(\s\(.*?\))"",)"),"Pig")</f>
        <v>Pig</v>
      </c>
    </row>
    <row r="3574" spans="1:3" ht="15.75" customHeight="1" x14ac:dyDescent="0.2">
      <c r="A3574" s="1" t="s">
        <v>1841</v>
      </c>
      <c r="B3574" s="1"/>
      <c r="C3574" s="3" t="str">
        <f ca="1">IFERROR(__xludf.DUMMYFUNCTION("regexreplace(A3574, ""(\s\(.*?\))"",)"),"Pig")</f>
        <v>Pig</v>
      </c>
    </row>
    <row r="3575" spans="1:3" ht="15.75" customHeight="1" x14ac:dyDescent="0.2">
      <c r="A3575" s="1" t="s">
        <v>1841</v>
      </c>
      <c r="B3575" s="1"/>
      <c r="C3575" s="3" t="str">
        <f ca="1">IFERROR(__xludf.DUMMYFUNCTION("regexreplace(A3575, ""(\s\(.*?\))"",)"),"Pig")</f>
        <v>Pig</v>
      </c>
    </row>
    <row r="3576" spans="1:3" ht="15.75" customHeight="1" x14ac:dyDescent="0.2">
      <c r="A3576" s="1" t="s">
        <v>1842</v>
      </c>
      <c r="B3576" s="1"/>
      <c r="C3576" s="3" t="str">
        <f ca="1">IFERROR(__xludf.DUMMYFUNCTION("regexreplace(A3576, ""(\s\(.*?\))"",)"),"Pig Agent")</f>
        <v>Pig Agent</v>
      </c>
    </row>
    <row r="3577" spans="1:3" ht="15.75" customHeight="1" x14ac:dyDescent="0.2">
      <c r="A3577" s="1" t="s">
        <v>1842</v>
      </c>
      <c r="B3577" s="1"/>
      <c r="C3577" s="3" t="str">
        <f ca="1">IFERROR(__xludf.DUMMYFUNCTION("regexreplace(A3577, ""(\s\(.*?\))"",)"),"Pig Agent")</f>
        <v>Pig Agent</v>
      </c>
    </row>
    <row r="3578" spans="1:3" ht="15.75" customHeight="1" x14ac:dyDescent="0.2">
      <c r="A3578" s="1" t="s">
        <v>1843</v>
      </c>
      <c r="B3578" s="1"/>
      <c r="C3578" s="3" t="str">
        <f ca="1">IFERROR(__xludf.DUMMYFUNCTION("regexreplace(A3578, ""(\s\(.*?\))"",)"),"Pig Boy")</f>
        <v>Pig Boy</v>
      </c>
    </row>
    <row r="3579" spans="1:3" ht="15.75" customHeight="1" x14ac:dyDescent="0.2">
      <c r="A3579" s="1" t="s">
        <v>1843</v>
      </c>
      <c r="B3579" s="1"/>
      <c r="C3579" s="3" t="str">
        <f ca="1">IFERROR(__xludf.DUMMYFUNCTION("regexreplace(A3579, ""(\s\(.*?\))"",)"),"Pig Boy")</f>
        <v>Pig Boy</v>
      </c>
    </row>
    <row r="3580" spans="1:3" ht="15.75" customHeight="1" x14ac:dyDescent="0.2">
      <c r="A3580" s="1" t="s">
        <v>1844</v>
      </c>
      <c r="B3580" s="1"/>
      <c r="C3580" s="3" t="str">
        <f ca="1">IFERROR(__xludf.DUMMYFUNCTION("regexreplace(A3580, ""(\s\(.*?\))"",)"),"Pigeon")</f>
        <v>Pigeon</v>
      </c>
    </row>
    <row r="3581" spans="1:3" ht="15.75" customHeight="1" x14ac:dyDescent="0.2">
      <c r="A3581" s="1" t="s">
        <v>1844</v>
      </c>
      <c r="B3581" s="1"/>
      <c r="C3581" s="3" t="str">
        <f ca="1">IFERROR(__xludf.DUMMYFUNCTION("regexreplace(A3581, ""(\s\(.*?\))"",)"),"Pigeon")</f>
        <v>Pigeon</v>
      </c>
    </row>
    <row r="3582" spans="1:3" ht="15.75" customHeight="1" x14ac:dyDescent="0.2">
      <c r="A3582" s="1" t="s">
        <v>1845</v>
      </c>
      <c r="B3582" s="1"/>
      <c r="C3582" s="3" t="str">
        <f ca="1">IFERROR(__xludf.DUMMYFUNCTION("regexreplace(A3582, ""(\s\(.*?\))"",)"),"Pigeon")</f>
        <v>Pigeon</v>
      </c>
    </row>
    <row r="3583" spans="1:3" ht="15.75" customHeight="1" x14ac:dyDescent="0.2">
      <c r="A3583" s="1" t="s">
        <v>1845</v>
      </c>
      <c r="B3583" s="1"/>
      <c r="C3583" s="3" t="str">
        <f ca="1">IFERROR(__xludf.DUMMYFUNCTION("regexreplace(A3583, ""(\s\(.*?\))"",)"),"Pigeon")</f>
        <v>Pigeon</v>
      </c>
    </row>
    <row r="3584" spans="1:3" ht="15.75" customHeight="1" x14ac:dyDescent="0.2">
      <c r="A3584" s="1" t="s">
        <v>1846</v>
      </c>
      <c r="B3584" s="1"/>
      <c r="C3584" s="3" t="str">
        <f ca="1">IFERROR(__xludf.DUMMYFUNCTION("regexreplace(A3584, ""(\s\(.*?\))"",)"),"Pigeon Cartel")</f>
        <v>Pigeon Cartel</v>
      </c>
    </row>
    <row r="3585" spans="1:3" ht="15.75" customHeight="1" x14ac:dyDescent="0.2">
      <c r="A3585" s="1" t="s">
        <v>1846</v>
      </c>
      <c r="B3585" s="1"/>
      <c r="C3585" s="3" t="str">
        <f ca="1">IFERROR(__xludf.DUMMYFUNCTION("regexreplace(A3585, ""(\s\(.*?\))"",)"),"Pigeon Cartel")</f>
        <v>Pigeon Cartel</v>
      </c>
    </row>
    <row r="3586" spans="1:3" ht="15.75" customHeight="1" x14ac:dyDescent="0.2">
      <c r="A3586" s="1" t="s">
        <v>1847</v>
      </c>
      <c r="B3586" s="1"/>
      <c r="C3586" s="3" t="str">
        <f ca="1">IFERROR(__xludf.DUMMYFUNCTION("regexreplace(A3586, ""(\s\(.*?\))"",)"),"Piggley Winks")</f>
        <v>Piggley Winks</v>
      </c>
    </row>
    <row r="3587" spans="1:3" ht="15.75" customHeight="1" x14ac:dyDescent="0.2">
      <c r="A3587" s="1" t="s">
        <v>1847</v>
      </c>
      <c r="B3587" s="1"/>
      <c r="C3587" s="3" t="str">
        <f ca="1">IFERROR(__xludf.DUMMYFUNCTION("regexreplace(A3587, ""(\s\(.*?\))"",)"),"Piggley Winks")</f>
        <v>Piggley Winks</v>
      </c>
    </row>
    <row r="3588" spans="1:3" ht="15.75" customHeight="1" x14ac:dyDescent="0.2">
      <c r="A3588" s="1" t="s">
        <v>1848</v>
      </c>
      <c r="B3588" s="1"/>
      <c r="C3588" s="3" t="str">
        <f ca="1">IFERROR(__xludf.DUMMYFUNCTION("regexreplace(A3588, ""(\s\(.*?\))"",)"),"Piggy Boo Boo and Piglets")</f>
        <v>Piggy Boo Boo and Piglets</v>
      </c>
    </row>
    <row r="3589" spans="1:3" ht="15.75" customHeight="1" x14ac:dyDescent="0.2">
      <c r="A3589" s="1" t="s">
        <v>1848</v>
      </c>
      <c r="B3589" s="1"/>
      <c r="C3589" s="3" t="str">
        <f ca="1">IFERROR(__xludf.DUMMYFUNCTION("regexreplace(A3589, ""(\s\(.*?\))"",)"),"Piggy Boo Boo and Piglets")</f>
        <v>Piggy Boo Boo and Piglets</v>
      </c>
    </row>
    <row r="3590" spans="1:3" ht="15.75" customHeight="1" x14ac:dyDescent="0.2">
      <c r="A3590" s="1" t="s">
        <v>1849</v>
      </c>
      <c r="B3590" s="1"/>
      <c r="C3590" s="3" t="str">
        <f ca="1">IFERROR(__xludf.DUMMYFUNCTION("regexreplace(A3590, ""(\s\(.*?\))"",)"),"Piglets")</f>
        <v>Piglets</v>
      </c>
    </row>
    <row r="3591" spans="1:3" ht="15.75" customHeight="1" x14ac:dyDescent="0.2">
      <c r="A3591" s="1" t="s">
        <v>1849</v>
      </c>
      <c r="B3591" s="1"/>
      <c r="C3591" s="3" t="str">
        <f ca="1">IFERROR(__xludf.DUMMYFUNCTION("regexreplace(A3591, ""(\s\(.*?\))"",)"),"Piglets")</f>
        <v>Piglets</v>
      </c>
    </row>
    <row r="3592" spans="1:3" ht="15.75" customHeight="1" x14ac:dyDescent="0.2">
      <c r="A3592" s="1" t="s">
        <v>1850</v>
      </c>
      <c r="B3592" s="1"/>
      <c r="C3592" s="3" t="str">
        <f ca="1">IFERROR(__xludf.DUMMYFUNCTION("regexreplace(A3592, ""(\s\(.*?\))"",)"),"Pileup")</f>
        <v>Pileup</v>
      </c>
    </row>
    <row r="3593" spans="1:3" ht="15.75" customHeight="1" x14ac:dyDescent="0.2">
      <c r="A3593" s="1" t="s">
        <v>1850</v>
      </c>
      <c r="B3593" s="1"/>
      <c r="C3593" s="3" t="str">
        <f ca="1">IFERROR(__xludf.DUMMYFUNCTION("regexreplace(A3593, ""(\s\(.*?\))"",)"),"Pileup")</f>
        <v>Pileup</v>
      </c>
    </row>
    <row r="3594" spans="1:3" ht="15.75" customHeight="1" x14ac:dyDescent="0.2">
      <c r="A3594" s="1" t="s">
        <v>1851</v>
      </c>
      <c r="B3594" s="1"/>
      <c r="C3594" s="3" t="str">
        <f ca="1">IFERROR(__xludf.DUMMYFUNCTION("regexreplace(A3594, ""(\s\(.*?\))"",)"),"Pimpa")</f>
        <v>Pimpa</v>
      </c>
    </row>
    <row r="3595" spans="1:3" ht="15.75" customHeight="1" x14ac:dyDescent="0.2">
      <c r="A3595" s="1" t="s">
        <v>1851</v>
      </c>
      <c r="B3595" s="1"/>
      <c r="C3595" s="3" t="str">
        <f ca="1">IFERROR(__xludf.DUMMYFUNCTION("regexreplace(A3595, ""(\s\(.*?\))"",)"),"Pimpa")</f>
        <v>Pimpa</v>
      </c>
    </row>
    <row r="3596" spans="1:3" ht="15.75" customHeight="1" x14ac:dyDescent="0.2">
      <c r="A3596" s="1" t="s">
        <v>1852</v>
      </c>
      <c r="B3596" s="1"/>
      <c r="C3596" s="3" t="str">
        <f ca="1">IFERROR(__xludf.DUMMYFUNCTION("regexreplace(A3596, ""(\s\(.*?\))"",)"),"Pinch Raccoon")</f>
        <v>Pinch Raccoon</v>
      </c>
    </row>
    <row r="3597" spans="1:3" ht="15.75" customHeight="1" x14ac:dyDescent="0.2">
      <c r="A3597" s="1" t="s">
        <v>1852</v>
      </c>
      <c r="B3597" s="1"/>
      <c r="C3597" s="3" t="str">
        <f ca="1">IFERROR(__xludf.DUMMYFUNCTION("regexreplace(A3597, ""(\s\(.*?\))"",)"),"Pinch Raccoon")</f>
        <v>Pinch Raccoon</v>
      </c>
    </row>
    <row r="3598" spans="1:3" ht="15.75" customHeight="1" x14ac:dyDescent="0.2">
      <c r="A3598" s="1" t="s">
        <v>1853</v>
      </c>
      <c r="B3598" s="1"/>
      <c r="C3598" s="3" t="str">
        <f ca="1">IFERROR(__xludf.DUMMYFUNCTION("regexreplace(A3598, ""(\s\(.*?\))"",)"),"Pinga")</f>
        <v>Pinga</v>
      </c>
    </row>
    <row r="3599" spans="1:3" ht="15.75" customHeight="1" x14ac:dyDescent="0.2">
      <c r="A3599" s="1" t="s">
        <v>1853</v>
      </c>
      <c r="B3599" s="1"/>
      <c r="C3599" s="3" t="str">
        <f ca="1">IFERROR(__xludf.DUMMYFUNCTION("regexreplace(A3599, ""(\s\(.*?\))"",)"),"Pinga")</f>
        <v>Pinga</v>
      </c>
    </row>
    <row r="3600" spans="1:3" ht="15.75" customHeight="1" x14ac:dyDescent="0.2">
      <c r="A3600" s="1" t="s">
        <v>1854</v>
      </c>
      <c r="B3600" s="1"/>
      <c r="C3600" s="3" t="str">
        <f ca="1">IFERROR(__xludf.DUMMYFUNCTION("regexreplace(A3600, ""(\s\(.*?\))"",)"),"Pingi")</f>
        <v>Pingi</v>
      </c>
    </row>
    <row r="3601" spans="1:3" ht="15.75" customHeight="1" x14ac:dyDescent="0.2">
      <c r="A3601" s="1" t="s">
        <v>1854</v>
      </c>
      <c r="B3601" s="1"/>
      <c r="C3601" s="3" t="str">
        <f ca="1">IFERROR(__xludf.DUMMYFUNCTION("regexreplace(A3601, ""(\s\(.*?\))"",)"),"Pingi")</f>
        <v>Pingi</v>
      </c>
    </row>
    <row r="3602" spans="1:3" ht="15.75" customHeight="1" x14ac:dyDescent="0.2">
      <c r="A3602" s="1" t="s">
        <v>1855</v>
      </c>
      <c r="B3602" s="1"/>
      <c r="C3602" s="3" t="str">
        <f ca="1">IFERROR(__xludf.DUMMYFUNCTION("regexreplace(A3602, ""(\s\(.*?\))"",)"),"Pink Bird")</f>
        <v>Pink Bird</v>
      </c>
    </row>
    <row r="3603" spans="1:3" ht="15.75" customHeight="1" x14ac:dyDescent="0.2">
      <c r="A3603" s="1" t="s">
        <v>1856</v>
      </c>
      <c r="B3603" s="1"/>
      <c r="C3603" s="3" t="str">
        <f ca="1">IFERROR(__xludf.DUMMYFUNCTION("regexreplace(A3603, ""(\s\(.*?\))"",)"),"Pink Bird")</f>
        <v>Pink Bird</v>
      </c>
    </row>
    <row r="3604" spans="1:3" ht="15.75" customHeight="1" x14ac:dyDescent="0.2">
      <c r="A3604" s="1" t="s">
        <v>1856</v>
      </c>
      <c r="B3604" s="1"/>
      <c r="C3604" s="3" t="str">
        <f ca="1">IFERROR(__xludf.DUMMYFUNCTION("regexreplace(A3604, ""(\s\(.*?\))"",)"),"Pink Bird")</f>
        <v>Pink Bird</v>
      </c>
    </row>
    <row r="3605" spans="1:3" ht="15.75" customHeight="1" x14ac:dyDescent="0.2">
      <c r="A3605" s="1" t="s">
        <v>1857</v>
      </c>
      <c r="B3605" s="1"/>
      <c r="C3605" s="3" t="str">
        <f ca="1">IFERROR(__xludf.DUMMYFUNCTION("regexreplace(A3605, ""(\s\(.*?\))"",)"),"Pink Duck")</f>
        <v>Pink Duck</v>
      </c>
    </row>
    <row r="3606" spans="1:3" ht="15.75" customHeight="1" x14ac:dyDescent="0.2">
      <c r="A3606" s="1" t="s">
        <v>1857</v>
      </c>
      <c r="B3606" s="1"/>
      <c r="C3606" s="3" t="str">
        <f ca="1">IFERROR(__xludf.DUMMYFUNCTION("regexreplace(A3606, ""(\s\(.*?\))"",)"),"Pink Duck")</f>
        <v>Pink Duck</v>
      </c>
    </row>
    <row r="3607" spans="1:3" ht="15.75" customHeight="1" x14ac:dyDescent="0.2">
      <c r="A3607" s="1" t="s">
        <v>1858</v>
      </c>
      <c r="B3607" s="1"/>
      <c r="C3607" s="3" t="str">
        <f ca="1">IFERROR(__xludf.DUMMYFUNCTION("regexreplace(A3607, ""(\s\(.*?\))"",)"),"Pink Duck")</f>
        <v>Pink Duck</v>
      </c>
    </row>
    <row r="3608" spans="1:3" ht="15.75" customHeight="1" x14ac:dyDescent="0.2">
      <c r="A3608" s="1" t="s">
        <v>1858</v>
      </c>
      <c r="B3608" s="1"/>
      <c r="C3608" s="3" t="str">
        <f ca="1">IFERROR(__xludf.DUMMYFUNCTION("regexreplace(A3608, ""(\s\(.*?\))"",)"),"Pink Duck")</f>
        <v>Pink Duck</v>
      </c>
    </row>
    <row r="3609" spans="1:3" ht="15.75" customHeight="1" x14ac:dyDescent="0.2">
      <c r="A3609" s="1" t="s">
        <v>1859</v>
      </c>
      <c r="B3609" s="1"/>
      <c r="C3609" s="3" t="str">
        <f ca="1">IFERROR(__xludf.DUMMYFUNCTION("regexreplace(A3609, ""(\s\(.*?\))"",)"),"Pink Fish")</f>
        <v>Pink Fish</v>
      </c>
    </row>
    <row r="3610" spans="1:3" ht="15.75" customHeight="1" x14ac:dyDescent="0.2">
      <c r="A3610" s="1" t="s">
        <v>1859</v>
      </c>
      <c r="B3610" s="1"/>
      <c r="C3610" s="3" t="str">
        <f ca="1">IFERROR(__xludf.DUMMYFUNCTION("regexreplace(A3610, ""(\s\(.*?\))"",)"),"Pink Fish")</f>
        <v>Pink Fish</v>
      </c>
    </row>
    <row r="3611" spans="1:3" ht="15.75" customHeight="1" x14ac:dyDescent="0.2">
      <c r="A3611" s="1" t="s">
        <v>1860</v>
      </c>
      <c r="B3611" s="1"/>
      <c r="C3611" s="3" t="str">
        <f ca="1">IFERROR(__xludf.DUMMYFUNCTION("regexreplace(A3611, ""(\s\(.*?\))"",)"),"Pink Opera Lady")</f>
        <v>Pink Opera Lady</v>
      </c>
    </row>
    <row r="3612" spans="1:3" ht="15.75" customHeight="1" x14ac:dyDescent="0.2">
      <c r="A3612" s="1" t="s">
        <v>1860</v>
      </c>
      <c r="B3612" s="1"/>
      <c r="C3612" s="3" t="str">
        <f ca="1">IFERROR(__xludf.DUMMYFUNCTION("regexreplace(A3612, ""(\s\(.*?\))"",)"),"Pink Opera Lady")</f>
        <v>Pink Opera Lady</v>
      </c>
    </row>
    <row r="3613" spans="1:3" ht="15.75" customHeight="1" x14ac:dyDescent="0.2">
      <c r="A3613" s="1" t="s">
        <v>1861</v>
      </c>
      <c r="B3613" s="1"/>
      <c r="C3613" s="3" t="str">
        <f ca="1">IFERROR(__xludf.DUMMYFUNCTION("regexreplace(A3613, ""(\s\(.*?\))"",)"),"Pink Pearl")</f>
        <v>Pink Pearl</v>
      </c>
    </row>
    <row r="3614" spans="1:3" ht="15.75" customHeight="1" x14ac:dyDescent="0.2">
      <c r="A3614" s="1" t="s">
        <v>1861</v>
      </c>
      <c r="B3614" s="1"/>
      <c r="C3614" s="3" t="str">
        <f ca="1">IFERROR(__xludf.DUMMYFUNCTION("regexreplace(A3614, ""(\s\(.*?\))"",)"),"Pink Pearl")</f>
        <v>Pink Pearl</v>
      </c>
    </row>
    <row r="3615" spans="1:3" ht="15.75" customHeight="1" x14ac:dyDescent="0.2">
      <c r="A3615" s="1" t="s">
        <v>1862</v>
      </c>
      <c r="B3615" s="1"/>
      <c r="C3615" s="3" t="str">
        <f ca="1">IFERROR(__xludf.DUMMYFUNCTION("regexreplace(A3615, ""(\s\(.*?\))"",)"),"Pinkerton")</f>
        <v>Pinkerton</v>
      </c>
    </row>
    <row r="3616" spans="1:3" ht="15.75" customHeight="1" x14ac:dyDescent="0.2">
      <c r="A3616" s="1" t="s">
        <v>1862</v>
      </c>
      <c r="B3616" s="1"/>
      <c r="C3616" s="3" t="str">
        <f ca="1">IFERROR(__xludf.DUMMYFUNCTION("regexreplace(A3616, ""(\s\(.*?\))"",)"),"Pinkerton")</f>
        <v>Pinkerton</v>
      </c>
    </row>
    <row r="3617" spans="1:3" ht="15.75" customHeight="1" x14ac:dyDescent="0.2">
      <c r="A3617" s="1" t="s">
        <v>1863</v>
      </c>
      <c r="B3617" s="1"/>
      <c r="C3617" s="3" t="str">
        <f ca="1">IFERROR(__xludf.DUMMYFUNCTION("regexreplace(A3617, ""(\s\(.*?\))"",)"),"Pinkie Pie")</f>
        <v>Pinkie Pie</v>
      </c>
    </row>
    <row r="3618" spans="1:3" ht="15.75" customHeight="1" x14ac:dyDescent="0.2">
      <c r="A3618" s="1" t="s">
        <v>1863</v>
      </c>
      <c r="B3618" s="1"/>
      <c r="C3618" s="3" t="str">
        <f ca="1">IFERROR(__xludf.DUMMYFUNCTION("regexreplace(A3618, ""(\s\(.*?\))"",)"),"Pinkie Pie")</f>
        <v>Pinkie Pie</v>
      </c>
    </row>
    <row r="3619" spans="1:3" ht="15.75" customHeight="1" x14ac:dyDescent="0.2">
      <c r="A3619" s="1" t="s">
        <v>1864</v>
      </c>
      <c r="B3619" s="1"/>
      <c r="C3619" s="3" t="str">
        <f ca="1">IFERROR(__xludf.DUMMYFUNCTION("regexreplace(A3619, ""(\s\(.*?\))"",)"),"Pinky Dinky Doo")</f>
        <v>Pinky Dinky Doo</v>
      </c>
    </row>
    <row r="3620" spans="1:3" ht="15.75" customHeight="1" x14ac:dyDescent="0.2">
      <c r="A3620" s="1" t="s">
        <v>1864</v>
      </c>
      <c r="B3620" s="1"/>
      <c r="C3620" s="3" t="str">
        <f ca="1">IFERROR(__xludf.DUMMYFUNCTION("regexreplace(A3620, ""(\s\(.*?\))"",)"),"Pinky Dinky Doo")</f>
        <v>Pinky Dinky Doo</v>
      </c>
    </row>
    <row r="3621" spans="1:3" ht="15.75" customHeight="1" x14ac:dyDescent="0.2">
      <c r="A3621" s="1" t="s">
        <v>1865</v>
      </c>
      <c r="B3621" s="1"/>
      <c r="C3621" s="3" t="str">
        <f ca="1">IFERROR(__xludf.DUMMYFUNCTION("regexreplace(A3621, ""(\s\(.*?\))"",)"),"Piper Dream Soule")</f>
        <v>Piper Dream Soule</v>
      </c>
    </row>
    <row r="3622" spans="1:3" ht="15.75" customHeight="1" x14ac:dyDescent="0.2">
      <c r="A3622" s="1" t="s">
        <v>1865</v>
      </c>
      <c r="B3622" s="1"/>
      <c r="C3622" s="3" t="str">
        <f ca="1">IFERROR(__xludf.DUMMYFUNCTION("regexreplace(A3622, ""(\s\(.*?\))"",)"),"Piper Dream Soule")</f>
        <v>Piper Dream Soule</v>
      </c>
    </row>
    <row r="3623" spans="1:3" ht="15.75" customHeight="1" x14ac:dyDescent="0.2">
      <c r="A3623" s="1" t="s">
        <v>1866</v>
      </c>
      <c r="B3623" s="1"/>
      <c r="C3623" s="3" t="str">
        <f ca="1">IFERROR(__xludf.DUMMYFUNCTION("regexreplace(A3623, ""(\s\(.*?\))"",)"),"Pipi")</f>
        <v>Pipi</v>
      </c>
    </row>
    <row r="3624" spans="1:3" ht="15.75" customHeight="1" x14ac:dyDescent="0.2">
      <c r="A3624" s="1" t="s">
        <v>1866</v>
      </c>
      <c r="B3624" s="1"/>
      <c r="C3624" s="3" t="str">
        <f ca="1">IFERROR(__xludf.DUMMYFUNCTION("regexreplace(A3624, ""(\s\(.*?\))"",)"),"Pipi")</f>
        <v>Pipi</v>
      </c>
    </row>
    <row r="3625" spans="1:3" ht="15.75" customHeight="1" x14ac:dyDescent="0.2">
      <c r="A3625" s="1" t="s">
        <v>1867</v>
      </c>
      <c r="B3625" s="1"/>
      <c r="C3625" s="3" t="str">
        <f ca="1">IFERROR(__xludf.DUMMYFUNCTION("regexreplace(A3625, ""(\s\(.*?\))"",)"),"Pipsqueak")</f>
        <v>Pipsqueak</v>
      </c>
    </row>
    <row r="3626" spans="1:3" ht="15.75" customHeight="1" x14ac:dyDescent="0.2">
      <c r="A3626" s="1" t="s">
        <v>1867</v>
      </c>
      <c r="B3626" s="1"/>
      <c r="C3626" s="3" t="str">
        <f ca="1">IFERROR(__xludf.DUMMYFUNCTION("regexreplace(A3626, ""(\s\(.*?\))"",)"),"Pipsqueak")</f>
        <v>Pipsqueak</v>
      </c>
    </row>
    <row r="3627" spans="1:3" ht="15.75" customHeight="1" x14ac:dyDescent="0.2">
      <c r="A3627" s="1" t="s">
        <v>1868</v>
      </c>
      <c r="B3627" s="1"/>
      <c r="C3627" s="3" t="str">
        <f ca="1">IFERROR(__xludf.DUMMYFUNCTION("regexreplace(A3627, ""(\s\(.*?\))"",)"),"Pirate Parrot")</f>
        <v>Pirate Parrot</v>
      </c>
    </row>
    <row r="3628" spans="1:3" ht="15.75" customHeight="1" x14ac:dyDescent="0.2">
      <c r="A3628" s="1" t="s">
        <v>1869</v>
      </c>
      <c r="B3628" s="1"/>
      <c r="C3628" s="3" t="str">
        <f ca="1">IFERROR(__xludf.DUMMYFUNCTION("regexreplace(A3628, ""(\s\(.*?\))"",)"),"Pirate Parrot Polly")</f>
        <v>Pirate Parrot Polly</v>
      </c>
    </row>
    <row r="3629" spans="1:3" ht="15.75" customHeight="1" x14ac:dyDescent="0.2">
      <c r="A3629" s="1" t="s">
        <v>1869</v>
      </c>
      <c r="B3629" s="1"/>
      <c r="C3629" s="3" t="str">
        <f ca="1">IFERROR(__xludf.DUMMYFUNCTION("regexreplace(A3629, ""(\s\(.*?\))"",)"),"Pirate Parrot Polly")</f>
        <v>Pirate Parrot Polly</v>
      </c>
    </row>
    <row r="3630" spans="1:3" ht="15.75" customHeight="1" x14ac:dyDescent="0.2">
      <c r="A3630" s="1" t="s">
        <v>1870</v>
      </c>
      <c r="B3630" s="1"/>
      <c r="C3630" s="3" t="str">
        <f ca="1">IFERROR(__xludf.DUMMYFUNCTION("regexreplace(A3630, ""(\s\(.*?\))"",)"),"Pizza Rat")</f>
        <v>Pizza Rat</v>
      </c>
    </row>
    <row r="3631" spans="1:3" ht="15.75" customHeight="1" x14ac:dyDescent="0.2">
      <c r="A3631" s="1" t="s">
        <v>1870</v>
      </c>
      <c r="B3631" s="1"/>
      <c r="C3631" s="3" t="str">
        <f ca="1">IFERROR(__xludf.DUMMYFUNCTION("regexreplace(A3631, ""(\s\(.*?\))"",)"),"Pizza Rat")</f>
        <v>Pizza Rat</v>
      </c>
    </row>
    <row r="3632" spans="1:3" ht="15.75" customHeight="1" x14ac:dyDescent="0.2">
      <c r="A3632" s="1" t="s">
        <v>1871</v>
      </c>
      <c r="B3632" s="1"/>
      <c r="C3632" s="3" t="str">
        <f ca="1">IFERROR(__xludf.DUMMYFUNCTION("regexreplace(A3632, ""(\s\(.*?\))"",)"),"Pizza Steve")</f>
        <v>Pizza Steve</v>
      </c>
    </row>
    <row r="3633" spans="1:3" ht="15.75" customHeight="1" x14ac:dyDescent="0.2">
      <c r="A3633" s="1" t="s">
        <v>1871</v>
      </c>
      <c r="B3633" s="1"/>
      <c r="C3633" s="3" t="str">
        <f ca="1">IFERROR(__xludf.DUMMYFUNCTION("regexreplace(A3633, ""(\s\(.*?\))"",)"),"Pizza Steve")</f>
        <v>Pizza Steve</v>
      </c>
    </row>
    <row r="3634" spans="1:3" ht="15.75" customHeight="1" x14ac:dyDescent="0.2">
      <c r="A3634" s="1" t="s">
        <v>1872</v>
      </c>
      <c r="B3634" s="1"/>
      <c r="C3634" s="3" t="str">
        <f ca="1">IFERROR(__xludf.DUMMYFUNCTION("regexreplace(A3634, ""(\s\(.*?\))"",)"),"Placida")</f>
        <v>Placida</v>
      </c>
    </row>
    <row r="3635" spans="1:3" ht="15.75" customHeight="1" x14ac:dyDescent="0.2">
      <c r="A3635" s="1" t="s">
        <v>1872</v>
      </c>
      <c r="B3635" s="1"/>
      <c r="C3635" s="3" t="str">
        <f ca="1">IFERROR(__xludf.DUMMYFUNCTION("regexreplace(A3635, ""(\s\(.*?\))"",)"),"Placida")</f>
        <v>Placida</v>
      </c>
    </row>
    <row r="3636" spans="1:3" ht="15.75" customHeight="1" x14ac:dyDescent="0.2">
      <c r="A3636" s="1" t="s">
        <v>1873</v>
      </c>
      <c r="B3636" s="1"/>
      <c r="C3636" s="3" t="str">
        <f ca="1">IFERROR(__xludf.DUMMYFUNCTION("regexreplace(A3636, ""(\s\(.*?\))"",)"),"Plagg")</f>
        <v>Plagg</v>
      </c>
    </row>
    <row r="3637" spans="1:3" ht="15.75" customHeight="1" x14ac:dyDescent="0.2">
      <c r="A3637" s="1" t="s">
        <v>1873</v>
      </c>
      <c r="B3637" s="1"/>
      <c r="C3637" s="3" t="str">
        <f ca="1">IFERROR(__xludf.DUMMYFUNCTION("regexreplace(A3637, ""(\s\(.*?\))"",)"),"Plagg")</f>
        <v>Plagg</v>
      </c>
    </row>
    <row r="3638" spans="1:3" ht="15.75" customHeight="1" x14ac:dyDescent="0.2">
      <c r="A3638" s="1" t="s">
        <v>1874</v>
      </c>
      <c r="B3638" s="1"/>
      <c r="C3638" s="3" t="str">
        <f ca="1">IFERROR(__xludf.DUMMYFUNCTION("regexreplace(A3638, ""(\s\(.*?\))"",)"),"Platinum")</f>
        <v>Platinum</v>
      </c>
    </row>
    <row r="3639" spans="1:3" ht="15.75" customHeight="1" x14ac:dyDescent="0.2">
      <c r="A3639" s="1" t="s">
        <v>1874</v>
      </c>
      <c r="B3639" s="1"/>
      <c r="C3639" s="3" t="str">
        <f ca="1">IFERROR(__xludf.DUMMYFUNCTION("regexreplace(A3639, ""(\s\(.*?\))"",)"),"Platinum")</f>
        <v>Platinum</v>
      </c>
    </row>
    <row r="3640" spans="1:3" ht="15.75" customHeight="1" x14ac:dyDescent="0.2">
      <c r="A3640" s="1" t="s">
        <v>1875</v>
      </c>
      <c r="B3640" s="1"/>
      <c r="C3640" s="3" t="str">
        <f ca="1">IFERROR(__xludf.DUMMYFUNCTION("regexreplace(A3640, ""(\s\(.*?\))"",)"),"Plaxum")</f>
        <v>Plaxum</v>
      </c>
    </row>
    <row r="3641" spans="1:3" ht="15.75" customHeight="1" x14ac:dyDescent="0.2">
      <c r="A3641" s="1" t="s">
        <v>1875</v>
      </c>
      <c r="B3641" s="1"/>
      <c r="C3641" s="3" t="str">
        <f ca="1">IFERROR(__xludf.DUMMYFUNCTION("regexreplace(A3641, ""(\s\(.*?\))"",)"),"Plaxum")</f>
        <v>Plaxum</v>
      </c>
    </row>
    <row r="3642" spans="1:3" ht="15.75" customHeight="1" x14ac:dyDescent="0.2">
      <c r="A3642" s="1" t="s">
        <v>1876</v>
      </c>
      <c r="B3642" s="1"/>
      <c r="C3642" s="3" t="str">
        <f ca="1">IFERROR(__xludf.DUMMYFUNCTION("regexreplace(A3642, ""(\s\(.*?\))"",)"),"Player 41")</f>
        <v>Player 41</v>
      </c>
    </row>
    <row r="3643" spans="1:3" ht="15.75" customHeight="1" x14ac:dyDescent="0.2">
      <c r="A3643" s="1" t="s">
        <v>1876</v>
      </c>
      <c r="B3643" s="1"/>
      <c r="C3643" s="3" t="str">
        <f ca="1">IFERROR(__xludf.DUMMYFUNCTION("regexreplace(A3643, ""(\s\(.*?\))"",)"),"Player 41")</f>
        <v>Player 41</v>
      </c>
    </row>
    <row r="3644" spans="1:3" ht="15.75" customHeight="1" x14ac:dyDescent="0.2">
      <c r="A3644" s="1" t="s">
        <v>1877</v>
      </c>
      <c r="B3644" s="1"/>
      <c r="C3644" s="3" t="str">
        <f ca="1">IFERROR(__xludf.DUMMYFUNCTION("regexreplace(A3644, ""(\s\(.*?\))"",)"),"Plo Koon")</f>
        <v>Plo Koon</v>
      </c>
    </row>
    <row r="3645" spans="1:3" ht="15.75" customHeight="1" x14ac:dyDescent="0.2">
      <c r="A3645" s="1" t="s">
        <v>1877</v>
      </c>
      <c r="B3645" s="1"/>
      <c r="C3645" s="3" t="str">
        <f ca="1">IFERROR(__xludf.DUMMYFUNCTION("regexreplace(A3645, ""(\s\(.*?\))"",)"),"Plo Koon")</f>
        <v>Plo Koon</v>
      </c>
    </row>
    <row r="3646" spans="1:3" ht="15.75" customHeight="1" x14ac:dyDescent="0.2">
      <c r="A3646" s="1" t="s">
        <v>1878</v>
      </c>
      <c r="B3646" s="1"/>
      <c r="C3646" s="3" t="str">
        <f ca="1">IFERROR(__xludf.DUMMYFUNCTION("regexreplace(A3646, ""(\s\(.*?\))"",)"),"Plucka Duck")</f>
        <v>Plucka Duck</v>
      </c>
    </row>
    <row r="3647" spans="1:3" ht="15.75" customHeight="1" x14ac:dyDescent="0.2">
      <c r="A3647" s="1" t="s">
        <v>1878</v>
      </c>
      <c r="B3647" s="1"/>
      <c r="C3647" s="3" t="str">
        <f ca="1">IFERROR(__xludf.DUMMYFUNCTION("regexreplace(A3647, ""(\s\(.*?\))"",)"),"Plucka Duck")</f>
        <v>Plucka Duck</v>
      </c>
    </row>
    <row r="3648" spans="1:3" ht="15.75" customHeight="1" x14ac:dyDescent="0.2">
      <c r="A3648" s="1" t="s">
        <v>1879</v>
      </c>
      <c r="B3648" s="1"/>
      <c r="C3648" s="3" t="str">
        <f ca="1">IFERROR(__xludf.DUMMYFUNCTION("regexreplace(A3648, ""(\s\(.*?\))"",)"),"Plundar")</f>
        <v>Plundar</v>
      </c>
    </row>
    <row r="3649" spans="1:3" ht="15.75" customHeight="1" x14ac:dyDescent="0.2">
      <c r="A3649" s="1" t="s">
        <v>1879</v>
      </c>
      <c r="B3649" s="1"/>
      <c r="C3649" s="3" t="str">
        <f ca="1">IFERROR(__xludf.DUMMYFUNCTION("regexreplace(A3649, ""(\s\(.*?\))"",)"),"Plundar")</f>
        <v>Plundar</v>
      </c>
    </row>
    <row r="3650" spans="1:3" ht="15.75" customHeight="1" x14ac:dyDescent="0.2">
      <c r="A3650" s="1" t="s">
        <v>1880</v>
      </c>
      <c r="B3650" s="1"/>
      <c r="C3650" s="3" t="str">
        <f ca="1">IFERROR(__xludf.DUMMYFUNCTION("regexreplace(A3650, ""(\s\(.*?\))"",)"),"Pluto")</f>
        <v>Pluto</v>
      </c>
    </row>
    <row r="3651" spans="1:3" ht="15.75" customHeight="1" x14ac:dyDescent="0.2">
      <c r="A3651" s="1" t="s">
        <v>1880</v>
      </c>
      <c r="B3651" s="1"/>
      <c r="C3651" s="3" t="str">
        <f ca="1">IFERROR(__xludf.DUMMYFUNCTION("regexreplace(A3651, ""(\s\(.*?\))"",)"),"Pluto")</f>
        <v>Pluto</v>
      </c>
    </row>
    <row r="3652" spans="1:3" ht="15.75" customHeight="1" x14ac:dyDescent="0.2">
      <c r="A3652" s="1" t="s">
        <v>1881</v>
      </c>
      <c r="B3652" s="1"/>
      <c r="C3652" s="3" t="str">
        <f ca="1">IFERROR(__xludf.DUMMYFUNCTION("regexreplace(A3652, ""(\s\(.*?\))"",)"),"Pocoyo")</f>
        <v>Pocoyo</v>
      </c>
    </row>
    <row r="3653" spans="1:3" ht="15.75" customHeight="1" x14ac:dyDescent="0.2">
      <c r="A3653" s="1" t="s">
        <v>1881</v>
      </c>
      <c r="B3653" s="1"/>
      <c r="C3653" s="3" t="str">
        <f ca="1">IFERROR(__xludf.DUMMYFUNCTION("regexreplace(A3653, ""(\s\(.*?\))"",)"),"Pocoyo")</f>
        <v>Pocoyo</v>
      </c>
    </row>
    <row r="3654" spans="1:3" ht="15.75" customHeight="1" x14ac:dyDescent="0.2">
      <c r="A3654" s="1" t="s">
        <v>1882</v>
      </c>
      <c r="B3654" s="1"/>
      <c r="C3654" s="3" t="str">
        <f ca="1">IFERROR(__xludf.DUMMYFUNCTION("regexreplace(A3654, ""(\s\(.*?\))"",)"),"Poison Ivy")</f>
        <v>Poison Ivy</v>
      </c>
    </row>
    <row r="3655" spans="1:3" ht="15.75" customHeight="1" x14ac:dyDescent="0.2">
      <c r="A3655" s="1" t="s">
        <v>1882</v>
      </c>
      <c r="B3655" s="1"/>
      <c r="C3655" s="3" t="str">
        <f ca="1">IFERROR(__xludf.DUMMYFUNCTION("regexreplace(A3655, ""(\s\(.*?\))"",)"),"Poison Ivy")</f>
        <v>Poison Ivy</v>
      </c>
    </row>
    <row r="3656" spans="1:3" ht="15.75" customHeight="1" x14ac:dyDescent="0.2">
      <c r="A3656" s="1" t="s">
        <v>1883</v>
      </c>
      <c r="B3656" s="1"/>
      <c r="C3656" s="3" t="str">
        <f ca="1">IFERROR(__xludf.DUMMYFUNCTION("regexreplace(A3656, ""(\s\(.*?\))"",)"),"Poison Ivy")</f>
        <v>Poison Ivy</v>
      </c>
    </row>
    <row r="3657" spans="1:3" ht="15.75" customHeight="1" x14ac:dyDescent="0.2">
      <c r="A3657" s="1" t="s">
        <v>1883</v>
      </c>
      <c r="B3657" s="1"/>
      <c r="C3657" s="3" t="str">
        <f ca="1">IFERROR(__xludf.DUMMYFUNCTION("regexreplace(A3657, ""(\s\(.*?\))"",)"),"Poison Ivy")</f>
        <v>Poison Ivy</v>
      </c>
    </row>
    <row r="3658" spans="1:3" ht="15.75" customHeight="1" x14ac:dyDescent="0.2">
      <c r="A3658" s="1" t="s">
        <v>1884</v>
      </c>
      <c r="B3658" s="1"/>
      <c r="C3658" s="3" t="str">
        <f ca="1">IFERROR(__xludf.DUMMYFUNCTION("regexreplace(A3658, ""(\s\(.*?\))"",)"),"Pollen")</f>
        <v>Pollen</v>
      </c>
    </row>
    <row r="3659" spans="1:3" ht="15.75" customHeight="1" x14ac:dyDescent="0.2">
      <c r="A3659" s="1" t="s">
        <v>1884</v>
      </c>
      <c r="B3659" s="1"/>
      <c r="C3659" s="3" t="str">
        <f ca="1">IFERROR(__xludf.DUMMYFUNCTION("regexreplace(A3659, ""(\s\(.*?\))"",)"),"Pollen")</f>
        <v>Pollen</v>
      </c>
    </row>
    <row r="3660" spans="1:3" ht="15.75" customHeight="1" x14ac:dyDescent="0.2">
      <c r="A3660" s="1" t="s">
        <v>1885</v>
      </c>
      <c r="B3660" s="1"/>
      <c r="C3660" s="3" t="str">
        <f ca="1">IFERROR(__xludf.DUMMYFUNCTION("regexreplace(A3660, ""(\s\(.*?\))"",)"),"Polly Esther")</f>
        <v>Polly Esther</v>
      </c>
    </row>
    <row r="3661" spans="1:3" ht="15.75" customHeight="1" x14ac:dyDescent="0.2">
      <c r="A3661" s="1" t="s">
        <v>1885</v>
      </c>
      <c r="B3661" s="1"/>
      <c r="C3661" s="3" t="str">
        <f ca="1">IFERROR(__xludf.DUMMYFUNCTION("regexreplace(A3661, ""(\s\(.*?\))"",)"),"Polly Esther")</f>
        <v>Polly Esther</v>
      </c>
    </row>
    <row r="3662" spans="1:3" ht="15.75" customHeight="1" x14ac:dyDescent="0.2">
      <c r="A3662" s="1" t="s">
        <v>1886</v>
      </c>
      <c r="B3662" s="1"/>
      <c r="C3662" s="3" t="str">
        <f ca="1">IFERROR(__xludf.DUMMYFUNCTION("regexreplace(A3662, ""(\s\(.*?\))"",)"),"Polly Plantar")</f>
        <v>Polly Plantar</v>
      </c>
    </row>
    <row r="3663" spans="1:3" ht="15.75" customHeight="1" x14ac:dyDescent="0.2">
      <c r="A3663" s="1" t="s">
        <v>1886</v>
      </c>
      <c r="B3663" s="1"/>
      <c r="C3663" s="3" t="str">
        <f ca="1">IFERROR(__xludf.DUMMYFUNCTION("regexreplace(A3663, ""(\s\(.*?\))"",)"),"Polly Plantar")</f>
        <v>Polly Plantar</v>
      </c>
    </row>
    <row r="3664" spans="1:3" ht="15.75" customHeight="1" x14ac:dyDescent="0.2">
      <c r="A3664" s="1" t="s">
        <v>1887</v>
      </c>
      <c r="B3664" s="1"/>
      <c r="C3664" s="3" t="str">
        <f ca="1">IFERROR(__xludf.DUMMYFUNCTION("regexreplace(A3664, ""(\s\(.*?\))"",)"),"Polly Pocket")</f>
        <v>Polly Pocket</v>
      </c>
    </row>
    <row r="3665" spans="1:3" ht="15.75" customHeight="1" x14ac:dyDescent="0.2">
      <c r="A3665" s="1" t="s">
        <v>1887</v>
      </c>
      <c r="B3665" s="1"/>
      <c r="C3665" s="3" t="str">
        <f ca="1">IFERROR(__xludf.DUMMYFUNCTION("regexreplace(A3665, ""(\s\(.*?\))"",)"),"Polly Pocket")</f>
        <v>Polly Pocket</v>
      </c>
    </row>
    <row r="3666" spans="1:3" ht="15.75" customHeight="1" x14ac:dyDescent="0.2">
      <c r="A3666" s="1" t="s">
        <v>1888</v>
      </c>
      <c r="B3666" s="1"/>
      <c r="C3666" s="3" t="str">
        <f ca="1">IFERROR(__xludf.DUMMYFUNCTION("regexreplace(A3666, ""(\s\(.*?\))"",)"),"Pom Pom")</f>
        <v>Pom Pom</v>
      </c>
    </row>
    <row r="3667" spans="1:3" ht="15.75" customHeight="1" x14ac:dyDescent="0.2">
      <c r="A3667" s="1" t="s">
        <v>1889</v>
      </c>
      <c r="B3667" s="1"/>
      <c r="C3667" s="3" t="str">
        <f ca="1">IFERROR(__xludf.DUMMYFUNCTION("regexreplace(A3667, ""(\s\(.*?\))"",)"),"Pomni")</f>
        <v>Pomni</v>
      </c>
    </row>
    <row r="3668" spans="1:3" ht="15.75" customHeight="1" x14ac:dyDescent="0.2">
      <c r="A3668" s="1" t="s">
        <v>1889</v>
      </c>
      <c r="B3668" s="1"/>
      <c r="C3668" s="3" t="str">
        <f ca="1">IFERROR(__xludf.DUMMYFUNCTION("regexreplace(A3668, ""(\s\(.*?\))"",)"),"Pomni")</f>
        <v>Pomni</v>
      </c>
    </row>
    <row r="3669" spans="1:3" ht="15.75" customHeight="1" x14ac:dyDescent="0.2">
      <c r="A3669" s="1" t="s">
        <v>1890</v>
      </c>
      <c r="B3669" s="1"/>
      <c r="C3669" s="3" t="str">
        <f ca="1">IFERROR(__xludf.DUMMYFUNCTION("regexreplace(A3669, ""(\s\(.*?\))"",)"),"Pompompurin")</f>
        <v>Pompompurin</v>
      </c>
    </row>
    <row r="3670" spans="1:3" ht="15.75" customHeight="1" x14ac:dyDescent="0.2">
      <c r="A3670" s="1" t="s">
        <v>1890</v>
      </c>
      <c r="B3670" s="1"/>
      <c r="C3670" s="3" t="str">
        <f ca="1">IFERROR(__xludf.DUMMYFUNCTION("regexreplace(A3670, ""(\s\(.*?\))"",)"),"Pompompurin")</f>
        <v>Pompompurin</v>
      </c>
    </row>
    <row r="3671" spans="1:3" ht="15.75" customHeight="1" x14ac:dyDescent="0.2">
      <c r="A3671" s="1" t="s">
        <v>1891</v>
      </c>
      <c r="B3671" s="1"/>
      <c r="C3671" s="3" t="str">
        <f ca="1">IFERROR(__xludf.DUMMYFUNCTION("regexreplace(A3671, ""(\s\(.*?\))"",)"),"Pong Krell")</f>
        <v>Pong Krell</v>
      </c>
    </row>
    <row r="3672" spans="1:3" ht="15.75" customHeight="1" x14ac:dyDescent="0.2">
      <c r="A3672" s="1" t="s">
        <v>1891</v>
      </c>
      <c r="B3672" s="1"/>
      <c r="C3672" s="3" t="str">
        <f ca="1">IFERROR(__xludf.DUMMYFUNCTION("regexreplace(A3672, ""(\s\(.*?\))"",)"),"Pong Krell")</f>
        <v>Pong Krell</v>
      </c>
    </row>
    <row r="3673" spans="1:3" ht="15.75" customHeight="1" x14ac:dyDescent="0.2">
      <c r="A3673" s="1" t="s">
        <v>1892</v>
      </c>
      <c r="B3673" s="1"/>
      <c r="C3673" s="3" t="str">
        <f ca="1">IFERROR(__xludf.DUMMYFUNCTION("regexreplace(A3673, ""(\s\(.*?\))"",)"),"Pony Head")</f>
        <v>Pony Head</v>
      </c>
    </row>
    <row r="3674" spans="1:3" ht="15.75" customHeight="1" x14ac:dyDescent="0.2">
      <c r="A3674" s="1" t="s">
        <v>1892</v>
      </c>
      <c r="B3674" s="1"/>
      <c r="C3674" s="3" t="str">
        <f ca="1">IFERROR(__xludf.DUMMYFUNCTION("regexreplace(A3674, ""(\s\(.*?\))"",)"),"Pony Head")</f>
        <v>Pony Head</v>
      </c>
    </row>
    <row r="3675" spans="1:3" ht="15.75" customHeight="1" x14ac:dyDescent="0.2">
      <c r="A3675" s="1" t="s">
        <v>1893</v>
      </c>
      <c r="B3675" s="1"/>
      <c r="C3675" s="3" t="str">
        <f ca="1">IFERROR(__xludf.DUMMYFUNCTION("regexreplace(A3675, ""(\s\(.*?\))"",)"),"Poodle")</f>
        <v>Poodle</v>
      </c>
    </row>
    <row r="3676" spans="1:3" ht="15.75" customHeight="1" x14ac:dyDescent="0.2">
      <c r="A3676" s="1" t="s">
        <v>1893</v>
      </c>
      <c r="B3676" s="1"/>
      <c r="C3676" s="3" t="str">
        <f ca="1">IFERROR(__xludf.DUMMYFUNCTION("regexreplace(A3676, ""(\s\(.*?\))"",)"),"Poodle")</f>
        <v>Poodle</v>
      </c>
    </row>
    <row r="3677" spans="1:3" ht="15.75" customHeight="1" x14ac:dyDescent="0.2">
      <c r="A3677" s="1" t="s">
        <v>1894</v>
      </c>
      <c r="B3677" s="1"/>
      <c r="C3677" s="3" t="str">
        <f ca="1">IFERROR(__xludf.DUMMYFUNCTION("regexreplace(A3677, ""(\s\(.*?\))"",)"),"Poop")</f>
        <v>Poop</v>
      </c>
    </row>
    <row r="3678" spans="1:3" ht="15.75" customHeight="1" x14ac:dyDescent="0.2">
      <c r="A3678" s="1" t="s">
        <v>1894</v>
      </c>
      <c r="B3678" s="1"/>
      <c r="C3678" s="3" t="str">
        <f ca="1">IFERROR(__xludf.DUMMYFUNCTION("regexreplace(A3678, ""(\s\(.*?\))"",)"),"Poop")</f>
        <v>Poop</v>
      </c>
    </row>
    <row r="3679" spans="1:3" ht="15.75" customHeight="1" x14ac:dyDescent="0.2">
      <c r="A3679" s="1" t="s">
        <v>1895</v>
      </c>
      <c r="B3679" s="1"/>
      <c r="C3679" s="3" t="str">
        <f ca="1">IFERROR(__xludf.DUMMYFUNCTION("regexreplace(A3679, ""(\s\(.*?\))"",)"),"Pop")</f>
        <v>Pop</v>
      </c>
    </row>
    <row r="3680" spans="1:3" ht="15.75" customHeight="1" x14ac:dyDescent="0.2">
      <c r="A3680" s="1" t="s">
        <v>1895</v>
      </c>
      <c r="B3680" s="1"/>
      <c r="C3680" s="3" t="str">
        <f ca="1">IFERROR(__xludf.DUMMYFUNCTION("regexreplace(A3680, ""(\s\(.*?\))"",)"),"Pop")</f>
        <v>Pop</v>
      </c>
    </row>
    <row r="3681" spans="1:3" ht="15.75" customHeight="1" x14ac:dyDescent="0.2">
      <c r="A3681" s="1" t="s">
        <v>1896</v>
      </c>
      <c r="B3681" s="1"/>
      <c r="C3681" s="3" t="str">
        <f ca="1">IFERROR(__xludf.DUMMYFUNCTION("regexreplace(A3681, ""(\s\(.*?\))"",)"),"Popeye")</f>
        <v>Popeye</v>
      </c>
    </row>
    <row r="3682" spans="1:3" ht="15.75" customHeight="1" x14ac:dyDescent="0.2">
      <c r="A3682" s="1" t="s">
        <v>1896</v>
      </c>
      <c r="B3682" s="1"/>
      <c r="C3682" s="3" t="str">
        <f ca="1">IFERROR(__xludf.DUMMYFUNCTION("regexreplace(A3682, ""(\s\(.*?\))"",)"),"Popeye")</f>
        <v>Popeye</v>
      </c>
    </row>
    <row r="3683" spans="1:3" ht="15.75" customHeight="1" x14ac:dyDescent="0.2">
      <c r="A3683" s="1" t="s">
        <v>1897</v>
      </c>
      <c r="B3683" s="1"/>
      <c r="C3683" s="3" t="str">
        <f ca="1">IFERROR(__xludf.DUMMYFUNCTION("regexreplace(A3683, ""(\s\(.*?\))"",)"),"Pops Maellard")</f>
        <v>Pops Maellard</v>
      </c>
    </row>
    <row r="3684" spans="1:3" ht="15.75" customHeight="1" x14ac:dyDescent="0.2">
      <c r="A3684" s="1" t="s">
        <v>1897</v>
      </c>
      <c r="B3684" s="1"/>
      <c r="C3684" s="3" t="str">
        <f ca="1">IFERROR(__xludf.DUMMYFUNCTION("regexreplace(A3684, ""(\s\(.*?\))"",)"),"Pops Maellard")</f>
        <v>Pops Maellard</v>
      </c>
    </row>
    <row r="3685" spans="1:3" ht="15.75" customHeight="1" x14ac:dyDescent="0.2">
      <c r="A3685" s="1" t="s">
        <v>1898</v>
      </c>
      <c r="B3685" s="1"/>
      <c r="C3685" s="3" t="str">
        <f ca="1">IFERROR(__xludf.DUMMYFUNCTION("regexreplace(A3685, ""(\s\(.*?\))"",)"),"Porkins")</f>
        <v>Porkins</v>
      </c>
    </row>
    <row r="3686" spans="1:3" ht="15.75" customHeight="1" x14ac:dyDescent="0.2">
      <c r="A3686" s="1" t="s">
        <v>1898</v>
      </c>
      <c r="B3686" s="1"/>
      <c r="C3686" s="3" t="str">
        <f ca="1">IFERROR(__xludf.DUMMYFUNCTION("regexreplace(A3686, ""(\s\(.*?\))"",)"),"Porkins")</f>
        <v>Porkins</v>
      </c>
    </row>
    <row r="3687" spans="1:3" ht="15.75" customHeight="1" x14ac:dyDescent="0.2">
      <c r="A3687" s="1" t="s">
        <v>1899</v>
      </c>
      <c r="B3687" s="1"/>
      <c r="C3687" s="3" t="str">
        <f ca="1">IFERROR(__xludf.DUMMYFUNCTION("regexreplace(A3687, ""(\s\(.*?\))"",)"),"Porky Pig")</f>
        <v>Porky Pig</v>
      </c>
    </row>
    <row r="3688" spans="1:3" ht="15.75" customHeight="1" x14ac:dyDescent="0.2">
      <c r="A3688" s="1" t="s">
        <v>1899</v>
      </c>
      <c r="B3688" s="1"/>
      <c r="C3688" s="3" t="str">
        <f ca="1">IFERROR(__xludf.DUMMYFUNCTION("regexreplace(A3688, ""(\s\(.*?\))"",)"),"Porky Pig")</f>
        <v>Porky Pig</v>
      </c>
    </row>
    <row r="3689" spans="1:3" ht="15.75" customHeight="1" x14ac:dyDescent="0.2">
      <c r="A3689" s="1" t="s">
        <v>1900</v>
      </c>
      <c r="B3689" s="1"/>
      <c r="C3689" s="3" t="str">
        <f ca="1">IFERROR(__xludf.DUMMYFUNCTION("regexreplace(A3689, ""(\s\(.*?\))"",)"),"Pororo")</f>
        <v>Pororo</v>
      </c>
    </row>
    <row r="3690" spans="1:3" ht="15.75" customHeight="1" x14ac:dyDescent="0.2">
      <c r="A3690" s="1" t="s">
        <v>1900</v>
      </c>
      <c r="B3690" s="1"/>
      <c r="C3690" s="3" t="str">
        <f ca="1">IFERROR(__xludf.DUMMYFUNCTION("regexreplace(A3690, ""(\s\(.*?\))"",)"),"Pororo")</f>
        <v>Pororo</v>
      </c>
    </row>
    <row r="3691" spans="1:3" ht="15.75" customHeight="1" x14ac:dyDescent="0.2">
      <c r="A3691" s="1" t="s">
        <v>1901</v>
      </c>
      <c r="B3691" s="1"/>
      <c r="C3691" s="3" t="str">
        <f ca="1">IFERROR(__xludf.DUMMYFUNCTION("regexreplace(A3691, ""(\s\(.*?\))"",)"),"Porsha Crystal")</f>
        <v>Porsha Crystal</v>
      </c>
    </row>
    <row r="3692" spans="1:3" ht="15.75" customHeight="1" x14ac:dyDescent="0.2">
      <c r="A3692" s="1" t="s">
        <v>1901</v>
      </c>
      <c r="B3692" s="1"/>
      <c r="C3692" s="3" t="str">
        <f ca="1">IFERROR(__xludf.DUMMYFUNCTION("regexreplace(A3692, ""(\s\(.*?\))"",)"),"Porsha Crystal")</f>
        <v>Porsha Crystal</v>
      </c>
    </row>
    <row r="3693" spans="1:3" ht="15.75" customHeight="1" x14ac:dyDescent="0.2">
      <c r="A3693" s="1" t="s">
        <v>1902</v>
      </c>
      <c r="B3693" s="1"/>
      <c r="C3693" s="3" t="str">
        <f ca="1">IFERROR(__xludf.DUMMYFUNCTION("regexreplace(A3693, ""(\s\(.*?\))"",)"),"Potsworth")</f>
        <v>Potsworth</v>
      </c>
    </row>
    <row r="3694" spans="1:3" ht="15.75" customHeight="1" x14ac:dyDescent="0.2">
      <c r="A3694" s="1" t="s">
        <v>1903</v>
      </c>
      <c r="B3694" s="1"/>
      <c r="C3694" s="3" t="str">
        <f ca="1">IFERROR(__xludf.DUMMYFUNCTION("regexreplace(A3694, ""(\s\(.*?\))"",)"),"Potty Mouth")</f>
        <v>Potty Mouth</v>
      </c>
    </row>
    <row r="3695" spans="1:3" ht="15.75" customHeight="1" x14ac:dyDescent="0.2">
      <c r="A3695" s="1" t="s">
        <v>1903</v>
      </c>
      <c r="B3695" s="1"/>
      <c r="C3695" s="3" t="str">
        <f ca="1">IFERROR(__xludf.DUMMYFUNCTION("regexreplace(A3695, ""(\s\(.*?\))"",)"),"Potty Mouth")</f>
        <v>Potty Mouth</v>
      </c>
    </row>
    <row r="3696" spans="1:3" ht="15.75" customHeight="1" x14ac:dyDescent="0.2">
      <c r="A3696" s="1" t="s">
        <v>1904</v>
      </c>
      <c r="B3696" s="1"/>
      <c r="C3696" s="3" t="str">
        <f ca="1">IFERROR(__xludf.DUMMYFUNCTION("regexreplace(A3696, ""(\s\(.*?\))"",)"),"Pow")</f>
        <v>Pow</v>
      </c>
    </row>
    <row r="3697" spans="1:3" ht="15.75" customHeight="1" x14ac:dyDescent="0.2">
      <c r="A3697" s="1" t="s">
        <v>1904</v>
      </c>
      <c r="B3697" s="1"/>
      <c r="C3697" s="3" t="str">
        <f ca="1">IFERROR(__xludf.DUMMYFUNCTION("regexreplace(A3697, ""(\s\(.*?\))"",)"),"Pow")</f>
        <v>Pow</v>
      </c>
    </row>
    <row r="3698" spans="1:3" ht="15.75" customHeight="1" x14ac:dyDescent="0.2">
      <c r="A3698" s="1" t="s">
        <v>1905</v>
      </c>
      <c r="B3698" s="1"/>
      <c r="C3698" s="3" t="str">
        <f ca="1">IFERROR(__xludf.DUMMYFUNCTION("regexreplace(A3698, ""(\s\(.*?\))"",)"),"Power Paige")</f>
        <v>Power Paige</v>
      </c>
    </row>
    <row r="3699" spans="1:3" ht="15.75" customHeight="1" x14ac:dyDescent="0.2">
      <c r="A3699" s="1" t="s">
        <v>1905</v>
      </c>
      <c r="B3699" s="1"/>
      <c r="C3699" s="3" t="str">
        <f ca="1">IFERROR(__xludf.DUMMYFUNCTION("regexreplace(A3699, ""(\s\(.*?\))"",)"),"Power Paige")</f>
        <v>Power Paige</v>
      </c>
    </row>
    <row r="3700" spans="1:3" ht="15.75" customHeight="1" x14ac:dyDescent="0.2">
      <c r="A3700" s="1" t="s">
        <v>1906</v>
      </c>
      <c r="B3700" s="1"/>
      <c r="C3700" s="3" t="str">
        <f ca="1">IFERROR(__xludf.DUMMYFUNCTION("regexreplace(A3700, ""(\s\(.*?\))"",)"),"Powerpuff Girls")</f>
        <v>Powerpuff Girls</v>
      </c>
    </row>
    <row r="3701" spans="1:3" ht="15.75" customHeight="1" x14ac:dyDescent="0.2">
      <c r="A3701" s="1" t="s">
        <v>1906</v>
      </c>
      <c r="B3701" s="1"/>
      <c r="C3701" s="3" t="str">
        <f ca="1">IFERROR(__xludf.DUMMYFUNCTION("regexreplace(A3701, ""(\s\(.*?\))"",)"),"Powerpuff Girls")</f>
        <v>Powerpuff Girls</v>
      </c>
    </row>
    <row r="3702" spans="1:3" ht="15.75" customHeight="1" x14ac:dyDescent="0.2">
      <c r="A3702" s="1" t="s">
        <v>1907</v>
      </c>
      <c r="B3702" s="1"/>
      <c r="C3702" s="3" t="str">
        <f ca="1">IFERROR(__xludf.DUMMYFUNCTION("regexreplace(A3702, ""(\s\(.*?\))"",)"),"Pre Vizsla")</f>
        <v>Pre Vizsla</v>
      </c>
    </row>
    <row r="3703" spans="1:3" ht="15.75" customHeight="1" x14ac:dyDescent="0.2">
      <c r="A3703" s="1" t="s">
        <v>1907</v>
      </c>
      <c r="B3703" s="1"/>
      <c r="C3703" s="3" t="str">
        <f ca="1">IFERROR(__xludf.DUMMYFUNCTION("regexreplace(A3703, ""(\s\(.*?\))"",)"),"Pre Vizsla")</f>
        <v>Pre Vizsla</v>
      </c>
    </row>
    <row r="3704" spans="1:3" ht="15.75" customHeight="1" x14ac:dyDescent="0.2">
      <c r="A3704" s="1" t="s">
        <v>1908</v>
      </c>
      <c r="B3704" s="1"/>
      <c r="C3704" s="3" t="str">
        <f ca="1">IFERROR(__xludf.DUMMYFUNCTION("regexreplace(A3704, ""(\s\(.*?\))"",)"),"President")</f>
        <v>President</v>
      </c>
    </row>
    <row r="3705" spans="1:3" ht="15.75" customHeight="1" x14ac:dyDescent="0.2">
      <c r="A3705" s="1" t="s">
        <v>1908</v>
      </c>
      <c r="B3705" s="1"/>
      <c r="C3705" s="3" t="str">
        <f ca="1">IFERROR(__xludf.DUMMYFUNCTION("regexreplace(A3705, ""(\s\(.*?\))"",)"),"President")</f>
        <v>President</v>
      </c>
    </row>
    <row r="3706" spans="1:3" ht="15.75" customHeight="1" x14ac:dyDescent="0.2">
      <c r="A3706" s="1" t="s">
        <v>1909</v>
      </c>
      <c r="B3706" s="1"/>
      <c r="C3706" s="3" t="str">
        <f ca="1">IFERROR(__xludf.DUMMYFUNCTION("regexreplace(A3706, ""(\s\(.*?\))"",)"),"Prince Rudolf")</f>
        <v>Prince Rudolf</v>
      </c>
    </row>
    <row r="3707" spans="1:3" ht="15.75" customHeight="1" x14ac:dyDescent="0.2">
      <c r="A3707" s="1" t="s">
        <v>1909</v>
      </c>
      <c r="B3707" s="1"/>
      <c r="C3707" s="3" t="str">
        <f ca="1">IFERROR(__xludf.DUMMYFUNCTION("regexreplace(A3707, ""(\s\(.*?\))"",)"),"Prince Rudolf")</f>
        <v>Prince Rudolf</v>
      </c>
    </row>
    <row r="3708" spans="1:3" ht="15.75" customHeight="1" x14ac:dyDescent="0.2">
      <c r="A3708" s="1" t="s">
        <v>1910</v>
      </c>
      <c r="B3708" s="1"/>
      <c r="C3708" s="3" t="str">
        <f ca="1">IFERROR(__xludf.DUMMYFUNCTION("regexreplace(A3708, ""(\s\(.*?\))"",)"),"Prince Spark")</f>
        <v>Prince Spark</v>
      </c>
    </row>
    <row r="3709" spans="1:3" ht="15.75" customHeight="1" x14ac:dyDescent="0.2">
      <c r="A3709" s="1" t="s">
        <v>1910</v>
      </c>
      <c r="B3709" s="1"/>
      <c r="C3709" s="3" t="str">
        <f ca="1">IFERROR(__xludf.DUMMYFUNCTION("regexreplace(A3709, ""(\s\(.*?\))"",)"),"Prince Spark")</f>
        <v>Prince Spark</v>
      </c>
    </row>
    <row r="3710" spans="1:3" ht="15.75" customHeight="1" x14ac:dyDescent="0.2">
      <c r="A3710" s="1" t="s">
        <v>1911</v>
      </c>
      <c r="B3710" s="1"/>
      <c r="C3710" s="3" t="str">
        <f ca="1">IFERROR(__xludf.DUMMYFUNCTION("regexreplace(A3710, ""(\s\(.*?\))"",)"),"Princess Anna of Arendelle")</f>
        <v>Princess Anna of Arendelle</v>
      </c>
    </row>
    <row r="3711" spans="1:3" ht="15.75" customHeight="1" x14ac:dyDescent="0.2">
      <c r="A3711" s="1" t="s">
        <v>1911</v>
      </c>
      <c r="B3711" s="1"/>
      <c r="C3711" s="3" t="str">
        <f ca="1">IFERROR(__xludf.DUMMYFUNCTION("regexreplace(A3711, ""(\s\(.*?\))"",)"),"Princess Anna of Arendelle")</f>
        <v>Princess Anna of Arendelle</v>
      </c>
    </row>
    <row r="3712" spans="1:3" ht="15.75" customHeight="1" x14ac:dyDescent="0.2">
      <c r="A3712" s="1" t="s">
        <v>1912</v>
      </c>
      <c r="B3712" s="1"/>
      <c r="C3712" s="3" t="str">
        <f ca="1">IFERROR(__xludf.DUMMYFUNCTION("regexreplace(A3712, ""(\s\(.*?\))"",)"),"Princess Bubblegum")</f>
        <v>Princess Bubblegum</v>
      </c>
    </row>
    <row r="3713" spans="1:3" ht="15.75" customHeight="1" x14ac:dyDescent="0.2">
      <c r="A3713" s="1" t="s">
        <v>1912</v>
      </c>
      <c r="B3713" s="1"/>
      <c r="C3713" s="3" t="str">
        <f ca="1">IFERROR(__xludf.DUMMYFUNCTION("regexreplace(A3713, ""(\s\(.*?\))"",)"),"Princess Bubblegum")</f>
        <v>Princess Bubblegum</v>
      </c>
    </row>
    <row r="3714" spans="1:3" ht="15.75" customHeight="1" x14ac:dyDescent="0.2">
      <c r="A3714" s="1" t="s">
        <v>1913</v>
      </c>
      <c r="B3714" s="1"/>
      <c r="C3714" s="3" t="str">
        <f ca="1">IFERROR(__xludf.DUMMYFUNCTION("regexreplace(A3714, ""(\s\(.*?\))"",)"),"Pugsley Addams")</f>
        <v>Pugsley Addams</v>
      </c>
    </row>
    <row r="3715" spans="1:3" ht="15.75" customHeight="1" x14ac:dyDescent="0.2">
      <c r="A3715" s="1" t="s">
        <v>1913</v>
      </c>
      <c r="B3715" s="1"/>
      <c r="C3715" s="3" t="str">
        <f ca="1">IFERROR(__xludf.DUMMYFUNCTION("regexreplace(A3715, ""(\s\(.*?\))"",)"),"Pugsley Addams")</f>
        <v>Pugsley Addams</v>
      </c>
    </row>
    <row r="3716" spans="1:3" ht="15.75" customHeight="1" x14ac:dyDescent="0.2">
      <c r="A3716" s="1" t="s">
        <v>1914</v>
      </c>
      <c r="B3716" s="1"/>
      <c r="C3716" s="3" t="str">
        <f ca="1">IFERROR(__xludf.DUMMYFUNCTION("regexreplace(A3716, ""(\s\(.*?\))"",)"),"Qi'ra")</f>
        <v>Qi'ra</v>
      </c>
    </row>
    <row r="3717" spans="1:3" ht="15.75" customHeight="1" x14ac:dyDescent="0.2">
      <c r="A3717" s="1" t="s">
        <v>1914</v>
      </c>
      <c r="B3717" s="1"/>
      <c r="C3717" s="3" t="str">
        <f ca="1">IFERROR(__xludf.DUMMYFUNCTION("regexreplace(A3717, ""(\s\(.*?\))"",)"),"Qi'ra")</f>
        <v>Qi'ra</v>
      </c>
    </row>
    <row r="3718" spans="1:3" ht="15.75" customHeight="1" x14ac:dyDescent="0.2">
      <c r="A3718" s="1" t="s">
        <v>1915</v>
      </c>
      <c r="B3718" s="1"/>
      <c r="C3718" s="3" t="str">
        <f ca="1">IFERROR(__xludf.DUMMYFUNCTION("regexreplace(A3718, ""(\s\(.*?\))"",)"),"Quarren")</f>
        <v>Quarren</v>
      </c>
    </row>
    <row r="3719" spans="1:3" ht="15.75" customHeight="1" x14ac:dyDescent="0.2">
      <c r="A3719" s="1" t="s">
        <v>1915</v>
      </c>
      <c r="B3719" s="1"/>
      <c r="C3719" s="3" t="str">
        <f ca="1">IFERROR(__xludf.DUMMYFUNCTION("regexreplace(A3719, ""(\s\(.*?\))"",)"),"Quarren")</f>
        <v>Quarren</v>
      </c>
    </row>
    <row r="3720" spans="1:3" ht="15.75" customHeight="1" x14ac:dyDescent="0.2">
      <c r="A3720" s="1" t="s">
        <v>1916</v>
      </c>
      <c r="B3720" s="1"/>
      <c r="C3720" s="3" t="str">
        <f ca="1">IFERROR(__xludf.DUMMYFUNCTION("regexreplace(A3720, ""(\s\(.*?\))"",)"),"Queen")</f>
        <v>Queen</v>
      </c>
    </row>
    <row r="3721" spans="1:3" ht="15.75" customHeight="1" x14ac:dyDescent="0.2">
      <c r="A3721" s="1" t="s">
        <v>1916</v>
      </c>
      <c r="B3721" s="1"/>
      <c r="C3721" s="3" t="str">
        <f ca="1">IFERROR(__xludf.DUMMYFUNCTION("regexreplace(A3721, ""(\s\(.*?\))"",)"),"Queen")</f>
        <v>Queen</v>
      </c>
    </row>
    <row r="3722" spans="1:3" ht="15.75" customHeight="1" x14ac:dyDescent="0.2">
      <c r="A3722" s="1" t="s">
        <v>1917</v>
      </c>
      <c r="B3722" s="1"/>
      <c r="C3722" s="3" t="str">
        <f ca="1">IFERROR(__xludf.DUMMYFUNCTION("regexreplace(A3722, ""(\s\(.*?\))"",)"),"Queen Elsa of Arendelle")</f>
        <v>Queen Elsa of Arendelle</v>
      </c>
    </row>
    <row r="3723" spans="1:3" ht="15.75" customHeight="1" x14ac:dyDescent="0.2">
      <c r="A3723" s="1" t="s">
        <v>1917</v>
      </c>
      <c r="B3723" s="1"/>
      <c r="C3723" s="3" t="str">
        <f ca="1">IFERROR(__xludf.DUMMYFUNCTION("regexreplace(A3723, ""(\s\(.*?\))"",)"),"Queen Elsa of Arendelle")</f>
        <v>Queen Elsa of Arendelle</v>
      </c>
    </row>
    <row r="3724" spans="1:3" ht="15.75" customHeight="1" x14ac:dyDescent="0.2">
      <c r="A3724" s="1" t="s">
        <v>1918</v>
      </c>
      <c r="B3724" s="1"/>
      <c r="C3724" s="3" t="str">
        <f ca="1">IFERROR(__xludf.DUMMYFUNCTION("regexreplace(A3724, ""(\s\(.*?\))"",)"),"Queen Grimhilde")</f>
        <v>Queen Grimhilde</v>
      </c>
    </row>
    <row r="3725" spans="1:3" ht="15.75" customHeight="1" x14ac:dyDescent="0.2">
      <c r="A3725" s="1" t="s">
        <v>1918</v>
      </c>
      <c r="B3725" s="1"/>
      <c r="C3725" s="3" t="str">
        <f ca="1">IFERROR(__xludf.DUMMYFUNCTION("regexreplace(A3725, ""(\s\(.*?\))"",)"),"Queen Grimhilde")</f>
        <v>Queen Grimhilde</v>
      </c>
    </row>
    <row r="3726" spans="1:3" ht="15.75" customHeight="1" x14ac:dyDescent="0.2">
      <c r="A3726" s="1" t="s">
        <v>1919</v>
      </c>
      <c r="B3726" s="1"/>
      <c r="C3726" s="3" t="str">
        <f ca="1">IFERROR(__xludf.DUMMYFUNCTION("regexreplace(A3726, ""(\s\(.*?\))"",)"),"Queen Narissa")</f>
        <v>Queen Narissa</v>
      </c>
    </row>
    <row r="3727" spans="1:3" ht="15.75" customHeight="1" x14ac:dyDescent="0.2">
      <c r="A3727" s="1" t="s">
        <v>1920</v>
      </c>
      <c r="B3727" s="1"/>
      <c r="C3727" s="3" t="str">
        <f ca="1">IFERROR(__xludf.DUMMYFUNCTION("regexreplace(A3727, ""(\s\(.*?\))"",)"),"Queen of Hearts")</f>
        <v>Queen of Hearts</v>
      </c>
    </row>
    <row r="3728" spans="1:3" ht="15.75" customHeight="1" x14ac:dyDescent="0.2">
      <c r="A3728" s="1" t="s">
        <v>1920</v>
      </c>
      <c r="B3728" s="1"/>
      <c r="C3728" s="3" t="str">
        <f ca="1">IFERROR(__xludf.DUMMYFUNCTION("regexreplace(A3728, ""(\s\(.*?\))"",)"),"Queen of Hearts")</f>
        <v>Queen of Hearts</v>
      </c>
    </row>
    <row r="3729" spans="1:3" ht="15.75" customHeight="1" x14ac:dyDescent="0.2">
      <c r="A3729" s="1" t="s">
        <v>1921</v>
      </c>
      <c r="B3729" s="1"/>
      <c r="C3729" s="3" t="str">
        <f ca="1">IFERROR(__xludf.DUMMYFUNCTION("regexreplace(A3729, ""(\s\(.*?\))"",)"),"Queen Poppy")</f>
        <v>Queen Poppy</v>
      </c>
    </row>
    <row r="3730" spans="1:3" ht="15.75" customHeight="1" x14ac:dyDescent="0.2">
      <c r="A3730" s="1" t="s">
        <v>1921</v>
      </c>
      <c r="B3730" s="1"/>
      <c r="C3730" s="3" t="str">
        <f ca="1">IFERROR(__xludf.DUMMYFUNCTION("regexreplace(A3730, ""(\s\(.*?\))"",)"),"Queen Poppy")</f>
        <v>Queen Poppy</v>
      </c>
    </row>
    <row r="3731" spans="1:3" ht="15.75" customHeight="1" x14ac:dyDescent="0.2">
      <c r="A3731" s="1" t="s">
        <v>1922</v>
      </c>
      <c r="B3731" s="1"/>
      <c r="C3731" s="3" t="str">
        <f ca="1">IFERROR(__xludf.DUMMYFUNCTION("regexreplace(A3731, ""(\s\(.*?\))"",)"),"Queen Vania")</f>
        <v>Queen Vania</v>
      </c>
    </row>
    <row r="3732" spans="1:3" ht="15.75" customHeight="1" x14ac:dyDescent="0.2">
      <c r="A3732" s="1" t="s">
        <v>1922</v>
      </c>
      <c r="B3732" s="1"/>
      <c r="C3732" s="3" t="str">
        <f ca="1">IFERROR(__xludf.DUMMYFUNCTION("regexreplace(A3732, ""(\s\(.*?\))"",)"),"Queen Vania")</f>
        <v>Queen Vania</v>
      </c>
    </row>
    <row r="3733" spans="1:3" ht="15.75" customHeight="1" x14ac:dyDescent="0.2">
      <c r="A3733" s="1" t="s">
        <v>1923</v>
      </c>
      <c r="B3733" s="1"/>
      <c r="C3733" s="3" t="str">
        <f ca="1">IFERROR(__xludf.DUMMYFUNCTION("regexreplace(A3733, ""(\s\(.*?\))"",)"),"Qui-Gon Jinn")</f>
        <v>Qui-Gon Jinn</v>
      </c>
    </row>
    <row r="3734" spans="1:3" ht="15.75" customHeight="1" x14ac:dyDescent="0.2">
      <c r="A3734" s="1" t="s">
        <v>1923</v>
      </c>
      <c r="B3734" s="1"/>
      <c r="C3734" s="3" t="str">
        <f ca="1">IFERROR(__xludf.DUMMYFUNCTION("regexreplace(A3734, ""(\s\(.*?\))"",)"),"Qui-Gon Jinn")</f>
        <v>Qui-Gon Jinn</v>
      </c>
    </row>
    <row r="3735" spans="1:3" ht="15.75" customHeight="1" x14ac:dyDescent="0.2">
      <c r="A3735" s="1" t="s">
        <v>1924</v>
      </c>
      <c r="B3735" s="1"/>
      <c r="C3735" s="3" t="str">
        <f ca="1">IFERROR(__xludf.DUMMYFUNCTION("regexreplace(A3735, ""(\s\(.*?\))"",)"),"Quick Draw McGraw")</f>
        <v>Quick Draw McGraw</v>
      </c>
    </row>
    <row r="3736" spans="1:3" ht="15.75" customHeight="1" x14ac:dyDescent="0.2">
      <c r="A3736" s="1" t="s">
        <v>1924</v>
      </c>
      <c r="B3736" s="1"/>
      <c r="C3736" s="3" t="str">
        <f ca="1">IFERROR(__xludf.DUMMYFUNCTION("regexreplace(A3736, ""(\s\(.*?\))"",)"),"Quick Draw McGraw")</f>
        <v>Quick Draw McGraw</v>
      </c>
    </row>
    <row r="3737" spans="1:3" ht="15.75" customHeight="1" x14ac:dyDescent="0.2">
      <c r="A3737" s="1" t="s">
        <v>1925</v>
      </c>
      <c r="B3737" s="1"/>
      <c r="C3737" s="3" t="str">
        <f ca="1">IFERROR(__xludf.DUMMYFUNCTION("regexreplace(A3737, ""(\s\(.*?\))"",)"),"Quint")</f>
        <v>Quint</v>
      </c>
    </row>
    <row r="3738" spans="1:3" ht="15.75" customHeight="1" x14ac:dyDescent="0.2">
      <c r="A3738" s="1" t="s">
        <v>1925</v>
      </c>
      <c r="B3738" s="1"/>
      <c r="C3738" s="3" t="str">
        <f ca="1">IFERROR(__xludf.DUMMYFUNCTION("regexreplace(A3738, ""(\s\(.*?\))"",)"),"Quint")</f>
        <v>Quint</v>
      </c>
    </row>
    <row r="3739" spans="1:3" ht="15.75" customHeight="1" x14ac:dyDescent="0.2">
      <c r="A3739" s="1" t="s">
        <v>1926</v>
      </c>
      <c r="B3739" s="1"/>
      <c r="C3739" s="3" t="str">
        <f ca="1">IFERROR(__xludf.DUMMYFUNCTION("regexreplace(A3739, ""(\s\(.*?\))"",)"),"R0-GR")</f>
        <v>R0-GR</v>
      </c>
    </row>
    <row r="3740" spans="1:3" ht="15.75" customHeight="1" x14ac:dyDescent="0.2">
      <c r="A3740" s="1" t="s">
        <v>1926</v>
      </c>
      <c r="B3740" s="1"/>
      <c r="C3740" s="3" t="str">
        <f ca="1">IFERROR(__xludf.DUMMYFUNCTION("regexreplace(A3740, ""(\s\(.*?\))"",)"),"R0-GR")</f>
        <v>R0-GR</v>
      </c>
    </row>
    <row r="3741" spans="1:3" ht="15.75" customHeight="1" x14ac:dyDescent="0.2">
      <c r="A3741" s="1" t="s">
        <v>1927</v>
      </c>
      <c r="B3741" s="1"/>
      <c r="C3741" s="3" t="str">
        <f ca="1">IFERROR(__xludf.DUMMYFUNCTION("regexreplace(A3741, ""(\s\(.*?\))"",)"),"R2-D2")</f>
        <v>R2-D2</v>
      </c>
    </row>
    <row r="3742" spans="1:3" ht="15.75" customHeight="1" x14ac:dyDescent="0.2">
      <c r="A3742" s="1" t="s">
        <v>1927</v>
      </c>
      <c r="B3742" s="1"/>
      <c r="C3742" s="3" t="str">
        <f ca="1">IFERROR(__xludf.DUMMYFUNCTION("regexreplace(A3742, ""(\s\(.*?\))"",)"),"R2-D2")</f>
        <v>R2-D2</v>
      </c>
    </row>
    <row r="3743" spans="1:3" ht="15.75" customHeight="1" x14ac:dyDescent="0.2">
      <c r="A3743" s="1" t="s">
        <v>1928</v>
      </c>
      <c r="B3743" s="1"/>
      <c r="C3743" s="3" t="str">
        <f ca="1">IFERROR(__xludf.DUMMYFUNCTION("regexreplace(A3743, ""(\s\(.*?\))"",)"),"R3-S6")</f>
        <v>R3-S6</v>
      </c>
    </row>
    <row r="3744" spans="1:3" ht="15.75" customHeight="1" x14ac:dyDescent="0.2">
      <c r="A3744" s="1" t="s">
        <v>1928</v>
      </c>
      <c r="B3744" s="1"/>
      <c r="C3744" s="3" t="str">
        <f ca="1">IFERROR(__xludf.DUMMYFUNCTION("regexreplace(A3744, ""(\s\(.*?\))"",)"),"R3-S6")</f>
        <v>R3-S6</v>
      </c>
    </row>
    <row r="3745" spans="1:3" ht="15.75" customHeight="1" x14ac:dyDescent="0.2">
      <c r="A3745" s="1" t="s">
        <v>1929</v>
      </c>
      <c r="B3745" s="1"/>
      <c r="C3745" s="3" t="str">
        <f ca="1">IFERROR(__xludf.DUMMYFUNCTION("regexreplace(A3745, ""(\s\(.*?\))"",)"),"Rabbits")</f>
        <v>Rabbits</v>
      </c>
    </row>
    <row r="3746" spans="1:3" ht="15.75" customHeight="1" x14ac:dyDescent="0.2">
      <c r="A3746" s="1" t="s">
        <v>1929</v>
      </c>
      <c r="B3746" s="1"/>
      <c r="C3746" s="3" t="str">
        <f ca="1">IFERROR(__xludf.DUMMYFUNCTION("regexreplace(A3746, ""(\s\(.*?\))"",)"),"Rabbits")</f>
        <v>Rabbits</v>
      </c>
    </row>
    <row r="3747" spans="1:3" ht="15.75" customHeight="1" x14ac:dyDescent="0.2">
      <c r="A3747" s="1" t="s">
        <v>1930</v>
      </c>
      <c r="B3747" s="1"/>
      <c r="C3747" s="3" t="str">
        <f ca="1">IFERROR(__xludf.DUMMYFUNCTION("regexreplace(A3747, ""(\s\(.*?\))"",)"),"Raccoon")</f>
        <v>Raccoon</v>
      </c>
    </row>
    <row r="3748" spans="1:3" ht="15.75" customHeight="1" x14ac:dyDescent="0.2">
      <c r="A3748" s="1" t="s">
        <v>1930</v>
      </c>
      <c r="B3748" s="1"/>
      <c r="C3748" s="3" t="str">
        <f ca="1">IFERROR(__xludf.DUMMYFUNCTION("regexreplace(A3748, ""(\s\(.*?\))"",)"),"Raccoon")</f>
        <v>Raccoon</v>
      </c>
    </row>
    <row r="3749" spans="1:3" ht="15.75" customHeight="1" x14ac:dyDescent="0.2">
      <c r="A3749" s="1" t="s">
        <v>1931</v>
      </c>
      <c r="B3749" s="1"/>
      <c r="C3749" s="3" t="str">
        <f ca="1">IFERROR(__xludf.DUMMYFUNCTION("regexreplace(A3749, ""(\s\(.*?\))"",)"),"Raccoon")</f>
        <v>Raccoon</v>
      </c>
    </row>
    <row r="3750" spans="1:3" ht="15.75" customHeight="1" x14ac:dyDescent="0.2">
      <c r="A3750" s="1" t="s">
        <v>1931</v>
      </c>
      <c r="B3750" s="1"/>
      <c r="C3750" s="3" t="str">
        <f ca="1">IFERROR(__xludf.DUMMYFUNCTION("regexreplace(A3750, ""(\s\(.*?\))"",)"),"Raccoon")</f>
        <v>Raccoon</v>
      </c>
    </row>
    <row r="3751" spans="1:3" ht="15.75" customHeight="1" x14ac:dyDescent="0.2">
      <c r="A3751" s="1" t="s">
        <v>1932</v>
      </c>
      <c r="B3751" s="1"/>
      <c r="C3751" s="3" t="str">
        <f ca="1">IFERROR(__xludf.DUMMYFUNCTION("regexreplace(A3751, ""(\s\(.*?\))"",)"),"Raccoon")</f>
        <v>Raccoon</v>
      </c>
    </row>
    <row r="3752" spans="1:3" ht="15.75" customHeight="1" x14ac:dyDescent="0.2">
      <c r="A3752" s="1" t="s">
        <v>1932</v>
      </c>
      <c r="B3752" s="1"/>
      <c r="C3752" s="3" t="str">
        <f ca="1">IFERROR(__xludf.DUMMYFUNCTION("regexreplace(A3752, ""(\s\(.*?\))"",)"),"Raccoon")</f>
        <v>Raccoon</v>
      </c>
    </row>
    <row r="3753" spans="1:3" ht="15.75" customHeight="1" x14ac:dyDescent="0.2">
      <c r="A3753" s="1" t="s">
        <v>1933</v>
      </c>
      <c r="B3753" s="1"/>
      <c r="C3753" s="3" t="str">
        <f ca="1">IFERROR(__xludf.DUMMYFUNCTION("regexreplace(A3753, ""(\s\(.*?\))"",)"),"Raccoon")</f>
        <v>Raccoon</v>
      </c>
    </row>
    <row r="3754" spans="1:3" ht="15.75" customHeight="1" x14ac:dyDescent="0.2">
      <c r="A3754" s="1" t="s">
        <v>1933</v>
      </c>
      <c r="B3754" s="1"/>
      <c r="C3754" s="3" t="str">
        <f ca="1">IFERROR(__xludf.DUMMYFUNCTION("regexreplace(A3754, ""(\s\(.*?\))"",)"),"Raccoon")</f>
        <v>Raccoon</v>
      </c>
    </row>
    <row r="3755" spans="1:3" ht="15.75" customHeight="1" x14ac:dyDescent="0.2">
      <c r="A3755" s="1" t="s">
        <v>1934</v>
      </c>
      <c r="B3755" s="1"/>
      <c r="C3755" s="3" t="str">
        <f ca="1">IFERROR(__xludf.DUMMYFUNCTION("regexreplace(A3755, ""(\s\(.*?\))"",)"),"Rachel Wilson")</f>
        <v>Rachel Wilson</v>
      </c>
    </row>
    <row r="3756" spans="1:3" ht="15.75" customHeight="1" x14ac:dyDescent="0.2">
      <c r="A3756" s="1" t="s">
        <v>1934</v>
      </c>
      <c r="B3756" s="1"/>
      <c r="C3756" s="3" t="str">
        <f ca="1">IFERROR(__xludf.DUMMYFUNCTION("regexreplace(A3756, ""(\s\(.*?\))"",)"),"Rachel Wilson")</f>
        <v>Rachel Wilson</v>
      </c>
    </row>
    <row r="3757" spans="1:3" ht="15.75" customHeight="1" x14ac:dyDescent="0.2">
      <c r="A3757" s="1" t="s">
        <v>1935</v>
      </c>
      <c r="B3757" s="1"/>
      <c r="C3757" s="3" t="str">
        <f ca="1">IFERROR(__xludf.DUMMYFUNCTION("regexreplace(A3757, ""(\s\(.*?\))"",)"),"Rafiki")</f>
        <v>Rafiki</v>
      </c>
    </row>
    <row r="3758" spans="1:3" ht="15.75" customHeight="1" x14ac:dyDescent="0.2">
      <c r="A3758" s="1" t="s">
        <v>1935</v>
      </c>
      <c r="B3758" s="1"/>
      <c r="C3758" s="3" t="str">
        <f ca="1">IFERROR(__xludf.DUMMYFUNCTION("regexreplace(A3758, ""(\s\(.*?\))"",)"),"Rafiki")</f>
        <v>Rafiki</v>
      </c>
    </row>
    <row r="3759" spans="1:3" ht="15.75" customHeight="1" x14ac:dyDescent="0.2">
      <c r="A3759" s="1" t="s">
        <v>1936</v>
      </c>
      <c r="B3759" s="1"/>
      <c r="C3759" s="3" t="str">
        <f ca="1">IFERROR(__xludf.DUMMYFUNCTION("regexreplace(A3759, ""(\s\(.*?\))"",)"),"Ragtag Kids")</f>
        <v>Ragtag Kids</v>
      </c>
    </row>
    <row r="3760" spans="1:3" ht="15.75" customHeight="1" x14ac:dyDescent="0.2">
      <c r="A3760" s="1" t="s">
        <v>1936</v>
      </c>
      <c r="B3760" s="1"/>
      <c r="C3760" s="3" t="str">
        <f ca="1">IFERROR(__xludf.DUMMYFUNCTION("regexreplace(A3760, ""(\s\(.*?\))"",)"),"Ragtag Kids")</f>
        <v>Ragtag Kids</v>
      </c>
    </row>
    <row r="3761" spans="1:3" ht="15.75" customHeight="1" x14ac:dyDescent="0.2">
      <c r="A3761" s="1" t="s">
        <v>1937</v>
      </c>
      <c r="B3761" s="1"/>
      <c r="C3761" s="3" t="str">
        <f ca="1">IFERROR(__xludf.DUMMYFUNCTION("regexreplace(A3761, ""(\s\(.*?\))"",)"),"Rainbow Quartz")</f>
        <v>Rainbow Quartz</v>
      </c>
    </row>
    <row r="3762" spans="1:3" ht="15.75" customHeight="1" x14ac:dyDescent="0.2">
      <c r="A3762" s="1" t="s">
        <v>1937</v>
      </c>
      <c r="B3762" s="1"/>
      <c r="C3762" s="3" t="str">
        <f ca="1">IFERROR(__xludf.DUMMYFUNCTION("regexreplace(A3762, ""(\s\(.*?\))"",)"),"Rainbow Quartz")</f>
        <v>Rainbow Quartz</v>
      </c>
    </row>
    <row r="3763" spans="1:3" ht="15.75" customHeight="1" x14ac:dyDescent="0.2">
      <c r="A3763" s="1" t="s">
        <v>1938</v>
      </c>
      <c r="B3763" s="1"/>
      <c r="C3763" s="3" t="str">
        <f ca="1">IFERROR(__xludf.DUMMYFUNCTION("regexreplace(A3763, ""(\s\(.*?\))"",)"),"Rainbow Quartz 2.0")</f>
        <v>Rainbow Quartz 2.0</v>
      </c>
    </row>
    <row r="3764" spans="1:3" ht="15.75" customHeight="1" x14ac:dyDescent="0.2">
      <c r="A3764" s="1" t="s">
        <v>1938</v>
      </c>
      <c r="B3764" s="1"/>
      <c r="C3764" s="3" t="str">
        <f ca="1">IFERROR(__xludf.DUMMYFUNCTION("regexreplace(A3764, ""(\s\(.*?\))"",)"),"Rainbow Quartz 2.0")</f>
        <v>Rainbow Quartz 2.0</v>
      </c>
    </row>
    <row r="3765" spans="1:3" ht="15.75" customHeight="1" x14ac:dyDescent="0.2">
      <c r="A3765" s="1" t="s">
        <v>1939</v>
      </c>
      <c r="B3765" s="1"/>
      <c r="C3765" s="3" t="str">
        <f ca="1">IFERROR(__xludf.DUMMYFUNCTION("regexreplace(A3765, ""(\s\(.*?\))"",)"),"Raindrop")</f>
        <v>Raindrop</v>
      </c>
    </row>
    <row r="3766" spans="1:3" ht="15.75" customHeight="1" x14ac:dyDescent="0.2">
      <c r="A3766" s="1" t="s">
        <v>1939</v>
      </c>
      <c r="B3766" s="1"/>
      <c r="C3766" s="3" t="str">
        <f ca="1">IFERROR(__xludf.DUMMYFUNCTION("regexreplace(A3766, ""(\s\(.*?\))"",)"),"Raindrop")</f>
        <v>Raindrop</v>
      </c>
    </row>
    <row r="3767" spans="1:3" ht="15.75" customHeight="1" x14ac:dyDescent="0.2">
      <c r="A3767" s="1" t="s">
        <v>1940</v>
      </c>
      <c r="B3767" s="1"/>
      <c r="C3767" s="3" t="str">
        <f ca="1">IFERROR(__xludf.DUMMYFUNCTION("regexreplace(A3767, ""(\s\(.*?\))"",)"),"Raj")</f>
        <v>Raj</v>
      </c>
    </row>
    <row r="3768" spans="1:3" ht="15.75" customHeight="1" x14ac:dyDescent="0.2">
      <c r="A3768" s="1" t="s">
        <v>1940</v>
      </c>
      <c r="B3768" s="1"/>
      <c r="C3768" s="3" t="str">
        <f ca="1">IFERROR(__xludf.DUMMYFUNCTION("regexreplace(A3768, ""(\s\(.*?\))"",)"),"Raj")</f>
        <v>Raj</v>
      </c>
    </row>
    <row r="3769" spans="1:3" ht="15.75" customHeight="1" x14ac:dyDescent="0.2">
      <c r="A3769" s="1" t="s">
        <v>1941</v>
      </c>
      <c r="B3769" s="1"/>
      <c r="C3769" s="3" t="str">
        <f ca="1">IFERROR(__xludf.DUMMYFUNCTION("regexreplace(A3769, ""(\s\(.*?\))"",)"),"Rallo Tubbs")</f>
        <v>Rallo Tubbs</v>
      </c>
    </row>
    <row r="3770" spans="1:3" ht="15.75" customHeight="1" x14ac:dyDescent="0.2">
      <c r="A3770" s="1" t="s">
        <v>1941</v>
      </c>
      <c r="B3770" s="1"/>
      <c r="C3770" s="3" t="str">
        <f ca="1">IFERROR(__xludf.DUMMYFUNCTION("regexreplace(A3770, ""(\s\(.*?\))"",)"),"Rallo Tubbs")</f>
        <v>Rallo Tubbs</v>
      </c>
    </row>
    <row r="3771" spans="1:3" ht="15.75" customHeight="1" x14ac:dyDescent="0.2">
      <c r="A3771" s="1" t="s">
        <v>1942</v>
      </c>
      <c r="B3771" s="1"/>
      <c r="C3771" s="3" t="str">
        <f ca="1">IFERROR(__xludf.DUMMYFUNCTION("regexreplace(A3771, ""(\s\(.*?\))"",)"),"Ralph")</f>
        <v>Ralph</v>
      </c>
    </row>
    <row r="3772" spans="1:3" ht="15.75" customHeight="1" x14ac:dyDescent="0.2">
      <c r="A3772" s="1" t="s">
        <v>1942</v>
      </c>
      <c r="B3772" s="1"/>
      <c r="C3772" s="3" t="str">
        <f ca="1">IFERROR(__xludf.DUMMYFUNCTION("regexreplace(A3772, ""(\s\(.*?\))"",)"),"Ralph")</f>
        <v>Ralph</v>
      </c>
    </row>
    <row r="3773" spans="1:3" ht="15.75" customHeight="1" x14ac:dyDescent="0.2">
      <c r="A3773" s="1" t="s">
        <v>1943</v>
      </c>
      <c r="B3773" s="1"/>
      <c r="C3773" s="3" t="str">
        <f ca="1">IFERROR(__xludf.DUMMYFUNCTION("regexreplace(A3773, ""(\s\(.*?\))"",)"),"Ralph")</f>
        <v>Ralph</v>
      </c>
    </row>
    <row r="3774" spans="1:3" ht="15.75" customHeight="1" x14ac:dyDescent="0.2">
      <c r="A3774" s="1" t="s">
        <v>1943</v>
      </c>
      <c r="B3774" s="1"/>
      <c r="C3774" s="3" t="str">
        <f ca="1">IFERROR(__xludf.DUMMYFUNCTION("regexreplace(A3774, ""(\s\(.*?\))"",)"),"Ralph")</f>
        <v>Ralph</v>
      </c>
    </row>
    <row r="3775" spans="1:3" ht="15.75" customHeight="1" x14ac:dyDescent="0.2">
      <c r="A3775" s="1" t="s">
        <v>1944</v>
      </c>
      <c r="B3775" s="1"/>
      <c r="C3775" s="3" t="str">
        <f ca="1">IFERROR(__xludf.DUMMYFUNCTION("regexreplace(A3775, ""(\s\(.*?\))"",)"),"Ralph K. Merlin Jr.")</f>
        <v>Ralph K. Merlin Jr.</v>
      </c>
    </row>
    <row r="3776" spans="1:3" ht="15.75" customHeight="1" x14ac:dyDescent="0.2">
      <c r="A3776" s="1" t="s">
        <v>1944</v>
      </c>
      <c r="B3776" s="1"/>
      <c r="C3776" s="3" t="str">
        <f ca="1">IFERROR(__xludf.DUMMYFUNCTION("regexreplace(A3776, ""(\s\(.*?\))"",)"),"Ralph K. Merlin Jr.")</f>
        <v>Ralph K. Merlin Jr.</v>
      </c>
    </row>
    <row r="3777" spans="1:3" ht="15.75" customHeight="1" x14ac:dyDescent="0.2">
      <c r="A3777" s="1" t="s">
        <v>1945</v>
      </c>
      <c r="B3777" s="1"/>
      <c r="C3777" s="3" t="str">
        <f ca="1">IFERROR(__xludf.DUMMYFUNCTION("regexreplace(A3777, ""(\s\(.*?\))"",)"),"Ramm")</f>
        <v>Ramm</v>
      </c>
    </row>
    <row r="3778" spans="1:3" ht="15.75" customHeight="1" x14ac:dyDescent="0.2">
      <c r="A3778" s="1" t="s">
        <v>1945</v>
      </c>
      <c r="B3778" s="1"/>
      <c r="C3778" s="3" t="str">
        <f ca="1">IFERROR(__xludf.DUMMYFUNCTION("regexreplace(A3778, ""(\s\(.*?\))"",)"),"Ramm")</f>
        <v>Ramm</v>
      </c>
    </row>
    <row r="3779" spans="1:3" ht="15.75" customHeight="1" x14ac:dyDescent="0.2">
      <c r="A3779" s="1" t="s">
        <v>1946</v>
      </c>
      <c r="B3779" s="1"/>
      <c r="C3779" s="3" t="str">
        <f ca="1">IFERROR(__xludf.DUMMYFUNCTION("regexreplace(A3779, ""(\s\(.*?\))"",)"),"Ramone")</f>
        <v>Ramone</v>
      </c>
    </row>
    <row r="3780" spans="1:3" ht="15.75" customHeight="1" x14ac:dyDescent="0.2">
      <c r="A3780" s="1" t="s">
        <v>1946</v>
      </c>
      <c r="B3780" s="1"/>
      <c r="C3780" s="3" t="str">
        <f ca="1">IFERROR(__xludf.DUMMYFUNCTION("regexreplace(A3780, ""(\s\(.*?\))"",)"),"Ramone")</f>
        <v>Ramone</v>
      </c>
    </row>
    <row r="3781" spans="1:3" ht="15.75" customHeight="1" x14ac:dyDescent="0.2">
      <c r="A3781" s="1" t="s">
        <v>1947</v>
      </c>
      <c r="B3781" s="1"/>
      <c r="C3781" s="3" t="str">
        <f ca="1">IFERROR(__xludf.DUMMYFUNCTION("regexreplace(A3781, ""(\s\(.*?\))"",)"),"Ramone")</f>
        <v>Ramone</v>
      </c>
    </row>
    <row r="3782" spans="1:3" ht="15.75" customHeight="1" x14ac:dyDescent="0.2">
      <c r="A3782" s="1" t="s">
        <v>1947</v>
      </c>
      <c r="B3782" s="1"/>
      <c r="C3782" s="3" t="str">
        <f ca="1">IFERROR(__xludf.DUMMYFUNCTION("regexreplace(A3782, ""(\s\(.*?\))"",)"),"Ramone")</f>
        <v>Ramone</v>
      </c>
    </row>
    <row r="3783" spans="1:3" ht="15.75" customHeight="1" x14ac:dyDescent="0.2">
      <c r="A3783" s="1" t="s">
        <v>1948</v>
      </c>
      <c r="B3783" s="1"/>
      <c r="C3783" s="3" t="str">
        <f ca="1">IFERROR(__xludf.DUMMYFUNCTION("regexreplace(A3783, ""(\s\(.*?\))"",)"),"Randall Boggs")</f>
        <v>Randall Boggs</v>
      </c>
    </row>
    <row r="3784" spans="1:3" ht="15.75" customHeight="1" x14ac:dyDescent="0.2">
      <c r="A3784" s="1" t="s">
        <v>1948</v>
      </c>
      <c r="B3784" s="1"/>
      <c r="C3784" s="3" t="str">
        <f ca="1">IFERROR(__xludf.DUMMYFUNCTION("regexreplace(A3784, ""(\s\(.*?\))"",)"),"Randall Boggs")</f>
        <v>Randall Boggs</v>
      </c>
    </row>
    <row r="3785" spans="1:3" ht="15.75" customHeight="1" x14ac:dyDescent="0.2">
      <c r="A3785" s="1" t="s">
        <v>1949</v>
      </c>
      <c r="B3785" s="1"/>
      <c r="C3785" s="3" t="str">
        <f ca="1">IFERROR(__xludf.DUMMYFUNCTION("regexreplace(A3785, ""(\s\(.*?\))"",)"),"Randy")</f>
        <v>Randy</v>
      </c>
    </row>
    <row r="3786" spans="1:3" ht="15.75" customHeight="1" x14ac:dyDescent="0.2">
      <c r="A3786" s="1" t="s">
        <v>1949</v>
      </c>
      <c r="B3786" s="1"/>
      <c r="C3786" s="3" t="str">
        <f ca="1">IFERROR(__xludf.DUMMYFUNCTION("regexreplace(A3786, ""(\s\(.*?\))"",)"),"Randy")</f>
        <v>Randy</v>
      </c>
    </row>
    <row r="3787" spans="1:3" ht="15.75" customHeight="1" x14ac:dyDescent="0.2">
      <c r="A3787" s="1" t="s">
        <v>1950</v>
      </c>
      <c r="B3787" s="1"/>
      <c r="C3787" s="3" t="str">
        <f ca="1">IFERROR(__xludf.DUMMYFUNCTION("regexreplace(A3787, ""(\s\(.*?\))"",)"),"Randy")</f>
        <v>Randy</v>
      </c>
    </row>
    <row r="3788" spans="1:3" ht="15.75" customHeight="1" x14ac:dyDescent="0.2">
      <c r="A3788" s="1" t="s">
        <v>1950</v>
      </c>
      <c r="B3788" s="1"/>
      <c r="C3788" s="3" t="str">
        <f ca="1">IFERROR(__xludf.DUMMYFUNCTION("regexreplace(A3788, ""(\s\(.*?\))"",)"),"Randy")</f>
        <v>Randy</v>
      </c>
    </row>
    <row r="3789" spans="1:3" ht="15.75" customHeight="1" x14ac:dyDescent="0.2">
      <c r="A3789" s="1" t="s">
        <v>1951</v>
      </c>
      <c r="B3789" s="1"/>
      <c r="C3789" s="3" t="str">
        <f ca="1">IFERROR(__xludf.DUMMYFUNCTION("regexreplace(A3789, ""(\s\(.*?\))"",)"),"Ranger Martinez")</f>
        <v>Ranger Martinez</v>
      </c>
    </row>
    <row r="3790" spans="1:3" ht="15.75" customHeight="1" x14ac:dyDescent="0.2">
      <c r="A3790" s="1" t="s">
        <v>1951</v>
      </c>
      <c r="B3790" s="1"/>
      <c r="C3790" s="3" t="str">
        <f ca="1">IFERROR(__xludf.DUMMYFUNCTION("regexreplace(A3790, ""(\s\(.*?\))"",)"),"Ranger Martinez")</f>
        <v>Ranger Martinez</v>
      </c>
    </row>
    <row r="3791" spans="1:3" ht="15.75" customHeight="1" x14ac:dyDescent="0.2">
      <c r="A3791" s="1" t="s">
        <v>1952</v>
      </c>
      <c r="B3791" s="1"/>
      <c r="C3791" s="3" t="str">
        <f ca="1">IFERROR(__xludf.DUMMYFUNCTION("regexreplace(A3791, ""(\s\(.*?\))"",)"),"Ranger Rocky")</f>
        <v>Ranger Rocky</v>
      </c>
    </row>
    <row r="3792" spans="1:3" ht="15.75" customHeight="1" x14ac:dyDescent="0.2">
      <c r="A3792" s="1" t="s">
        <v>1952</v>
      </c>
      <c r="B3792" s="1"/>
      <c r="C3792" s="3" t="str">
        <f ca="1">IFERROR(__xludf.DUMMYFUNCTION("regexreplace(A3792, ""(\s\(.*?\))"",)"),"Ranger Rocky")</f>
        <v>Ranger Rocky</v>
      </c>
    </row>
    <row r="3793" spans="1:3" ht="15.75" customHeight="1" x14ac:dyDescent="0.2">
      <c r="A3793" s="1" t="s">
        <v>1953</v>
      </c>
      <c r="B3793" s="1"/>
      <c r="C3793" s="3" t="str">
        <f ca="1">IFERROR(__xludf.DUMMYFUNCTION("regexreplace(A3793, ""(\s\(.*?\))"",)"),"Ranger Tabes")</f>
        <v>Ranger Tabes</v>
      </c>
    </row>
    <row r="3794" spans="1:3" ht="15.75" customHeight="1" x14ac:dyDescent="0.2">
      <c r="A3794" s="1" t="s">
        <v>1953</v>
      </c>
      <c r="B3794" s="1"/>
      <c r="C3794" s="3" t="str">
        <f ca="1">IFERROR(__xludf.DUMMYFUNCTION("regexreplace(A3794, ""(\s\(.*?\))"",)"),"Ranger Tabes")</f>
        <v>Ranger Tabes</v>
      </c>
    </row>
    <row r="3795" spans="1:3" ht="15.75" customHeight="1" x14ac:dyDescent="0.2">
      <c r="A3795" s="1" t="s">
        <v>1954</v>
      </c>
      <c r="B3795" s="1"/>
      <c r="C3795" s="3" t="str">
        <f ca="1">IFERROR(__xludf.DUMMYFUNCTION("regexreplace(A3795, ""(\s\(.*?\))"",)"),"Ranger Tom")</f>
        <v>Ranger Tom</v>
      </c>
    </row>
    <row r="3796" spans="1:3" ht="15.75" customHeight="1" x14ac:dyDescent="0.2">
      <c r="A3796" s="1" t="s">
        <v>1954</v>
      </c>
      <c r="B3796" s="1"/>
      <c r="C3796" s="3" t="str">
        <f ca="1">IFERROR(__xludf.DUMMYFUNCTION("regexreplace(A3796, ""(\s\(.*?\))"",)"),"Ranger Tom")</f>
        <v>Ranger Tom</v>
      </c>
    </row>
    <row r="3797" spans="1:3" ht="15.75" customHeight="1" x14ac:dyDescent="0.2">
      <c r="A3797" s="1" t="s">
        <v>1955</v>
      </c>
      <c r="B3797" s="1"/>
      <c r="C3797" s="3" t="str">
        <f ca="1">IFERROR(__xludf.DUMMYFUNCTION("regexreplace(A3797, ""(\s\(.*?\))"",)"),"Ranger Zhao")</f>
        <v>Ranger Zhao</v>
      </c>
    </row>
    <row r="3798" spans="1:3" ht="15.75" customHeight="1" x14ac:dyDescent="0.2">
      <c r="A3798" s="1" t="s">
        <v>1955</v>
      </c>
      <c r="B3798" s="1"/>
      <c r="C3798" s="3" t="str">
        <f ca="1">IFERROR(__xludf.DUMMYFUNCTION("regexreplace(A3798, ""(\s\(.*?\))"",)"),"Ranger Zhao")</f>
        <v>Ranger Zhao</v>
      </c>
    </row>
    <row r="3799" spans="1:3" ht="15.75" customHeight="1" x14ac:dyDescent="0.2">
      <c r="A3799" s="1" t="s">
        <v>1956</v>
      </c>
      <c r="B3799" s="1"/>
      <c r="C3799" s="3" t="str">
        <f ca="1">IFERROR(__xludf.DUMMYFUNCTION("regexreplace(A3799, ""(\s\(.*?\))"",)"),"Raoul")</f>
        <v>Raoul</v>
      </c>
    </row>
    <row r="3800" spans="1:3" ht="15.75" customHeight="1" x14ac:dyDescent="0.2">
      <c r="A3800" s="1" t="s">
        <v>1956</v>
      </c>
      <c r="B3800" s="1"/>
      <c r="C3800" s="3" t="str">
        <f ca="1">IFERROR(__xludf.DUMMYFUNCTION("regexreplace(A3800, ""(\s\(.*?\))"",)"),"Raoul")</f>
        <v>Raoul</v>
      </c>
    </row>
    <row r="3801" spans="1:3" ht="15.75" customHeight="1" x14ac:dyDescent="0.2">
      <c r="A3801" s="1" t="s">
        <v>1957</v>
      </c>
      <c r="B3801" s="1"/>
      <c r="C3801" s="3" t="str">
        <f ca="1">IFERROR(__xludf.DUMMYFUNCTION("regexreplace(A3801, ""(\s\(.*?\))"",)"),"Raoul")</f>
        <v>Raoul</v>
      </c>
    </row>
    <row r="3802" spans="1:3" ht="15.75" customHeight="1" x14ac:dyDescent="0.2">
      <c r="A3802" s="1" t="s">
        <v>1957</v>
      </c>
      <c r="B3802" s="1"/>
      <c r="C3802" s="3" t="str">
        <f ca="1">IFERROR(__xludf.DUMMYFUNCTION("regexreplace(A3802, ""(\s\(.*?\))"",)"),"Raoul")</f>
        <v>Raoul</v>
      </c>
    </row>
    <row r="3803" spans="1:3" ht="15.75" customHeight="1" x14ac:dyDescent="0.2">
      <c r="A3803" s="1" t="s">
        <v>1958</v>
      </c>
      <c r="B3803" s="1"/>
      <c r="C3803" s="3" t="str">
        <f ca="1">IFERROR(__xludf.DUMMYFUNCTION("regexreplace(A3803, ""(\s\(.*?\))"",)"),"Rapunzel")</f>
        <v>Rapunzel</v>
      </c>
    </row>
    <row r="3804" spans="1:3" ht="15.75" customHeight="1" x14ac:dyDescent="0.2">
      <c r="A3804" s="1" t="s">
        <v>1958</v>
      </c>
      <c r="B3804" s="1"/>
      <c r="C3804" s="3" t="str">
        <f ca="1">IFERROR(__xludf.DUMMYFUNCTION("regexreplace(A3804, ""(\s\(.*?\))"",)"),"Rapunzel")</f>
        <v>Rapunzel</v>
      </c>
    </row>
    <row r="3805" spans="1:3" ht="15.75" customHeight="1" x14ac:dyDescent="0.2">
      <c r="A3805" s="1" t="s">
        <v>1959</v>
      </c>
      <c r="B3805" s="1"/>
      <c r="C3805" s="3" t="str">
        <f ca="1">IFERROR(__xludf.DUMMYFUNCTION("regexreplace(A3805, ""(\s\(.*?\))"",)"),"Rapunzel")</f>
        <v>Rapunzel</v>
      </c>
    </row>
    <row r="3806" spans="1:3" ht="15.75" customHeight="1" x14ac:dyDescent="0.2">
      <c r="A3806" s="1" t="s">
        <v>1959</v>
      </c>
      <c r="B3806" s="1"/>
      <c r="C3806" s="3" t="str">
        <f ca="1">IFERROR(__xludf.DUMMYFUNCTION("regexreplace(A3806, ""(\s\(.*?\))"",)"),"Rapunzel")</f>
        <v>Rapunzel</v>
      </c>
    </row>
    <row r="3807" spans="1:3" ht="15.75" customHeight="1" x14ac:dyDescent="0.2">
      <c r="A3807" s="1" t="s">
        <v>1960</v>
      </c>
      <c r="B3807" s="1"/>
      <c r="C3807" s="3" t="str">
        <f ca="1">IFERROR(__xludf.DUMMYFUNCTION("regexreplace(A3807, ""(\s\(.*?\))"",)"),"Rarity")</f>
        <v>Rarity</v>
      </c>
    </row>
    <row r="3808" spans="1:3" ht="15.75" customHeight="1" x14ac:dyDescent="0.2">
      <c r="A3808" s="1" t="s">
        <v>1960</v>
      </c>
      <c r="B3808" s="1"/>
      <c r="C3808" s="3" t="str">
        <f ca="1">IFERROR(__xludf.DUMMYFUNCTION("regexreplace(A3808, ""(\s\(.*?\))"",)"),"Rarity")</f>
        <v>Rarity</v>
      </c>
    </row>
    <row r="3809" spans="1:3" ht="15.75" customHeight="1" x14ac:dyDescent="0.2">
      <c r="A3809" s="1" t="s">
        <v>1961</v>
      </c>
      <c r="B3809" s="1"/>
      <c r="C3809" s="3" t="str">
        <f ca="1">IFERROR(__xludf.DUMMYFUNCTION("regexreplace(A3809, ""(\s\(.*?\))"",)"),"Rasputin")</f>
        <v>Rasputin</v>
      </c>
    </row>
    <row r="3810" spans="1:3" ht="15.75" customHeight="1" x14ac:dyDescent="0.2">
      <c r="A3810" s="1" t="s">
        <v>1962</v>
      </c>
      <c r="B3810" s="1"/>
      <c r="C3810" s="3" t="str">
        <f ca="1">IFERROR(__xludf.DUMMYFUNCTION("regexreplace(A3810, ""(\s\(.*?\))"",)"),"Ratchet")</f>
        <v>Ratchet</v>
      </c>
    </row>
    <row r="3811" spans="1:3" ht="15.75" customHeight="1" x14ac:dyDescent="0.2">
      <c r="A3811" s="1" t="s">
        <v>1962</v>
      </c>
      <c r="B3811" s="1"/>
      <c r="C3811" s="3" t="str">
        <f ca="1">IFERROR(__xludf.DUMMYFUNCTION("regexreplace(A3811, ""(\s\(.*?\))"",)"),"Ratchet")</f>
        <v>Ratchet</v>
      </c>
    </row>
    <row r="3812" spans="1:3" ht="15.75" customHeight="1" x14ac:dyDescent="0.2">
      <c r="A3812" s="1" t="s">
        <v>1963</v>
      </c>
      <c r="B3812" s="1"/>
      <c r="C3812" s="3" t="str">
        <f ca="1">IFERROR(__xludf.DUMMYFUNCTION("regexreplace(A3812, ""(\s\(.*?\))"",)"),"Raven")</f>
        <v>Raven</v>
      </c>
    </row>
    <row r="3813" spans="1:3" ht="15.75" customHeight="1" x14ac:dyDescent="0.2">
      <c r="A3813" s="1" t="s">
        <v>1963</v>
      </c>
      <c r="B3813" s="1"/>
      <c r="C3813" s="3" t="str">
        <f ca="1">IFERROR(__xludf.DUMMYFUNCTION("regexreplace(A3813, ""(\s\(.*?\))"",)"),"Raven")</f>
        <v>Raven</v>
      </c>
    </row>
    <row r="3814" spans="1:3" ht="15.75" customHeight="1" x14ac:dyDescent="0.2">
      <c r="A3814" s="1" t="s">
        <v>1964</v>
      </c>
      <c r="B3814" s="1"/>
      <c r="C3814" s="3" t="str">
        <f ca="1">IFERROR(__xludf.DUMMYFUNCTION("regexreplace(A3814, ""(\s\(.*?\))"",)"),"Raven")</f>
        <v>Raven</v>
      </c>
    </row>
    <row r="3815" spans="1:3" ht="15.75" customHeight="1" x14ac:dyDescent="0.2">
      <c r="A3815" s="1" t="s">
        <v>1964</v>
      </c>
      <c r="B3815" s="1"/>
      <c r="C3815" s="3" t="str">
        <f ca="1">IFERROR(__xludf.DUMMYFUNCTION("regexreplace(A3815, ""(\s\(.*?\))"",)"),"Raven")</f>
        <v>Raven</v>
      </c>
    </row>
    <row r="3816" spans="1:3" ht="15.75" customHeight="1" x14ac:dyDescent="0.2">
      <c r="A3816" s="1" t="s">
        <v>1965</v>
      </c>
      <c r="B3816" s="1"/>
      <c r="C3816" s="3" t="str">
        <f ca="1">IFERROR(__xludf.DUMMYFUNCTION("regexreplace(A3816, ""(\s\(.*?\))"",)"),"Ray Stantz")</f>
        <v>Ray Stantz</v>
      </c>
    </row>
    <row r="3817" spans="1:3" ht="15.75" customHeight="1" x14ac:dyDescent="0.2">
      <c r="A3817" s="1" t="s">
        <v>1965</v>
      </c>
      <c r="B3817" s="1"/>
      <c r="C3817" s="3" t="str">
        <f ca="1">IFERROR(__xludf.DUMMYFUNCTION("regexreplace(A3817, ""(\s\(.*?\))"",)"),"Ray Stantz")</f>
        <v>Ray Stantz</v>
      </c>
    </row>
    <row r="3818" spans="1:3" ht="15.75" customHeight="1" x14ac:dyDescent="0.2">
      <c r="A3818" s="1" t="s">
        <v>1966</v>
      </c>
      <c r="B3818" s="1"/>
      <c r="C3818" s="3" t="str">
        <f ca="1">IFERROR(__xludf.DUMMYFUNCTION("regexreplace(A3818, ""(\s\(.*?\))"",)"),"Rayman")</f>
        <v>Rayman</v>
      </c>
    </row>
    <row r="3819" spans="1:3" ht="15.75" customHeight="1" x14ac:dyDescent="0.2">
      <c r="A3819" s="1" t="s">
        <v>1966</v>
      </c>
      <c r="B3819" s="1"/>
      <c r="C3819" s="3" t="str">
        <f ca="1">IFERROR(__xludf.DUMMYFUNCTION("regexreplace(A3819, ""(\s\(.*?\))"",)"),"Rayman")</f>
        <v>Rayman</v>
      </c>
    </row>
    <row r="3820" spans="1:3" ht="15.75" customHeight="1" x14ac:dyDescent="0.2">
      <c r="A3820" s="1" t="s">
        <v>1967</v>
      </c>
      <c r="B3820" s="1"/>
      <c r="C3820" s="3" t="str">
        <f ca="1">IFERROR(__xludf.DUMMYFUNCTION("regexreplace(A3820, ""(\s\(.*?\))"",)"),"Razor V. Doom")</f>
        <v>Razor V. Doom</v>
      </c>
    </row>
    <row r="3821" spans="1:3" ht="15.75" customHeight="1" x14ac:dyDescent="0.2">
      <c r="A3821" s="1" t="s">
        <v>1967</v>
      </c>
      <c r="B3821" s="1"/>
      <c r="C3821" s="3" t="str">
        <f ca="1">IFERROR(__xludf.DUMMYFUNCTION("regexreplace(A3821, ""(\s\(.*?\))"",)"),"Razor V. Doom")</f>
        <v>Razor V. Doom</v>
      </c>
    </row>
    <row r="3822" spans="1:3" ht="15.75" customHeight="1" x14ac:dyDescent="0.2">
      <c r="A3822" s="1" t="s">
        <v>1968</v>
      </c>
      <c r="B3822" s="1"/>
      <c r="C3822" s="3" t="str">
        <f ca="1">IFERROR(__xludf.DUMMYFUNCTION("regexreplace(A3822, ""(\s\(.*?\))"",)"),"Reaper")</f>
        <v>Reaper</v>
      </c>
    </row>
    <row r="3823" spans="1:3" ht="15.75" customHeight="1" x14ac:dyDescent="0.2">
      <c r="A3823" s="1" t="s">
        <v>1968</v>
      </c>
      <c r="B3823" s="1"/>
      <c r="C3823" s="3" t="str">
        <f ca="1">IFERROR(__xludf.DUMMYFUNCTION("regexreplace(A3823, ""(\s\(.*?\))"",)"),"Reaper")</f>
        <v>Reaper</v>
      </c>
    </row>
    <row r="3824" spans="1:3" ht="15.75" customHeight="1" x14ac:dyDescent="0.2">
      <c r="A3824" s="1" t="s">
        <v>1969</v>
      </c>
      <c r="B3824" s="1"/>
      <c r="C3824" s="3" t="str">
        <f ca="1">IFERROR(__xludf.DUMMYFUNCTION("regexreplace(A3824, ""(\s\(.*?\))"",)"),"Rebecca Turnman")</f>
        <v>Rebecca Turnman</v>
      </c>
    </row>
    <row r="3825" spans="1:3" ht="15.75" customHeight="1" x14ac:dyDescent="0.2">
      <c r="A3825" s="1" t="s">
        <v>1969</v>
      </c>
      <c r="B3825" s="1"/>
      <c r="C3825" s="3" t="str">
        <f ca="1">IFERROR(__xludf.DUMMYFUNCTION("regexreplace(A3825, ""(\s\(.*?\))"",)"),"Rebecca Turnman")</f>
        <v>Rebecca Turnman</v>
      </c>
    </row>
    <row r="3826" spans="1:3" ht="15.75" customHeight="1" x14ac:dyDescent="0.2">
      <c r="A3826" s="1" t="s">
        <v>1970</v>
      </c>
      <c r="B3826" s="1"/>
      <c r="C3826" s="3" t="str">
        <f ca="1">IFERROR(__xludf.DUMMYFUNCTION("regexreplace(A3826, ""(\s\(.*?\))"",)"),"Red")</f>
        <v>Red</v>
      </c>
    </row>
    <row r="3827" spans="1:3" ht="15.75" customHeight="1" x14ac:dyDescent="0.2">
      <c r="A3827" s="1" t="s">
        <v>1970</v>
      </c>
      <c r="B3827" s="1"/>
      <c r="C3827" s="3" t="str">
        <f ca="1">IFERROR(__xludf.DUMMYFUNCTION("regexreplace(A3827, ""(\s\(.*?\))"",)"),"Red")</f>
        <v>Red</v>
      </c>
    </row>
    <row r="3828" spans="1:3" ht="15.75" customHeight="1" x14ac:dyDescent="0.2">
      <c r="A3828" s="1" t="s">
        <v>1971</v>
      </c>
      <c r="B3828" s="1"/>
      <c r="C3828" s="3" t="str">
        <f ca="1">IFERROR(__xludf.DUMMYFUNCTION("regexreplace(A3828, ""(\s\(.*?\))"",)"),"Red")</f>
        <v>Red</v>
      </c>
    </row>
    <row r="3829" spans="1:3" ht="15.75" customHeight="1" x14ac:dyDescent="0.2">
      <c r="A3829" s="1" t="s">
        <v>1971</v>
      </c>
      <c r="B3829" s="1"/>
      <c r="C3829" s="3" t="str">
        <f ca="1">IFERROR(__xludf.DUMMYFUNCTION("regexreplace(A3829, ""(\s\(.*?\))"",)"),"Red")</f>
        <v>Red</v>
      </c>
    </row>
    <row r="3830" spans="1:3" ht="15.75" customHeight="1" x14ac:dyDescent="0.2">
      <c r="A3830" s="1" t="s">
        <v>1972</v>
      </c>
      <c r="B3830" s="1"/>
      <c r="C3830" s="3" t="str">
        <f ca="1">IFERROR(__xludf.DUMMYFUNCTION("regexreplace(A3830, ""(\s\(.*?\))"",)"),"Red Fiery Flame")</f>
        <v>Red Fiery Flame</v>
      </c>
    </row>
    <row r="3831" spans="1:3" ht="15.75" customHeight="1" x14ac:dyDescent="0.2">
      <c r="A3831" s="1" t="s">
        <v>1972</v>
      </c>
      <c r="B3831" s="1"/>
      <c r="C3831" s="3" t="str">
        <f ca="1">IFERROR(__xludf.DUMMYFUNCTION("regexreplace(A3831, ""(\s\(.*?\))"",)"),"Red Fiery Flame")</f>
        <v>Red Fiery Flame</v>
      </c>
    </row>
    <row r="3832" spans="1:3" ht="15.75" customHeight="1" x14ac:dyDescent="0.2">
      <c r="A3832" s="1" t="s">
        <v>1973</v>
      </c>
      <c r="B3832" s="1"/>
      <c r="C3832" s="3" t="str">
        <f ca="1">IFERROR(__xludf.DUMMYFUNCTION("regexreplace(A3832, ""(\s\(.*?\))"",)"),"Red Hot Riding Hood")</f>
        <v>Red Hot Riding Hood</v>
      </c>
    </row>
    <row r="3833" spans="1:3" ht="15.75" customHeight="1" x14ac:dyDescent="0.2">
      <c r="A3833" s="1" t="s">
        <v>1973</v>
      </c>
      <c r="B3833" s="1"/>
      <c r="C3833" s="3" t="str">
        <f ca="1">IFERROR(__xludf.DUMMYFUNCTION("regexreplace(A3833, ""(\s\(.*?\))"",)"),"Red Hot Riding Hood")</f>
        <v>Red Hot Riding Hood</v>
      </c>
    </row>
    <row r="3834" spans="1:3" ht="15.75" customHeight="1" x14ac:dyDescent="0.2">
      <c r="A3834" s="1" t="s">
        <v>1974</v>
      </c>
      <c r="B3834" s="1"/>
      <c r="C3834" s="3" t="str">
        <f ca="1">IFERROR(__xludf.DUMMYFUNCTION("regexreplace(A3834, ""(\s\(.*?\))"",)"),"Red McArthur")</f>
        <v>Red McArthur</v>
      </c>
    </row>
    <row r="3835" spans="1:3" ht="15.75" customHeight="1" x14ac:dyDescent="0.2">
      <c r="A3835" s="1" t="s">
        <v>1974</v>
      </c>
      <c r="B3835" s="1"/>
      <c r="C3835" s="3" t="str">
        <f ca="1">IFERROR(__xludf.DUMMYFUNCTION("regexreplace(A3835, ""(\s\(.*?\))"",)"),"Red McArthur")</f>
        <v>Red McArthur</v>
      </c>
    </row>
    <row r="3836" spans="1:3" ht="15.75" customHeight="1" x14ac:dyDescent="0.2">
      <c r="A3836" s="1" t="s">
        <v>1975</v>
      </c>
      <c r="B3836" s="1"/>
      <c r="C3836" s="3" t="str">
        <f ca="1">IFERROR(__xludf.DUMMYFUNCTION("regexreplace(A3836, ""(\s\(.*?\))"",)"),"Red Rooster")</f>
        <v>Red Rooster</v>
      </c>
    </row>
    <row r="3837" spans="1:3" ht="15.75" customHeight="1" x14ac:dyDescent="0.2">
      <c r="A3837" s="1" t="s">
        <v>1975</v>
      </c>
      <c r="B3837" s="1"/>
      <c r="C3837" s="3" t="str">
        <f ca="1">IFERROR(__xludf.DUMMYFUNCTION("regexreplace(A3837, ""(\s\(.*?\))"",)"),"Red Rooster")</f>
        <v>Red Rooster</v>
      </c>
    </row>
    <row r="3838" spans="1:3" ht="15.75" customHeight="1" x14ac:dyDescent="0.2">
      <c r="A3838" s="1" t="s">
        <v>1976</v>
      </c>
      <c r="B3838" s="1"/>
      <c r="C3838" s="3" t="str">
        <f ca="1">IFERROR(__xludf.DUMMYFUNCTION("regexreplace(A3838, ""(\s\(.*?\))"",)"),"Redbird")</f>
        <v>Redbird</v>
      </c>
    </row>
    <row r="3839" spans="1:3" ht="15.75" customHeight="1" x14ac:dyDescent="0.2">
      <c r="A3839" s="1" t="s">
        <v>1976</v>
      </c>
      <c r="B3839" s="1"/>
      <c r="C3839" s="3" t="str">
        <f ca="1">IFERROR(__xludf.DUMMYFUNCTION("regexreplace(A3839, ""(\s\(.*?\))"",)"),"Redbird")</f>
        <v>Redbird</v>
      </c>
    </row>
    <row r="3840" spans="1:3" ht="15.75" customHeight="1" x14ac:dyDescent="0.2">
      <c r="A3840" s="1" t="s">
        <v>1977</v>
      </c>
      <c r="B3840" s="1"/>
      <c r="C3840" s="3" t="str">
        <f ca="1">IFERROR(__xludf.DUMMYFUNCTION("regexreplace(A3840, ""(\s\(.*?\))"",)"),"Redbon")</f>
        <v>Redbon</v>
      </c>
    </row>
    <row r="3841" spans="1:3" ht="15.75" customHeight="1" x14ac:dyDescent="0.2">
      <c r="A3841" s="1" t="s">
        <v>1977</v>
      </c>
      <c r="B3841" s="1"/>
      <c r="C3841" s="3" t="str">
        <f ca="1">IFERROR(__xludf.DUMMYFUNCTION("regexreplace(A3841, ""(\s\(.*?\))"",)"),"Redbon")</f>
        <v>Redbon</v>
      </c>
    </row>
    <row r="3842" spans="1:3" ht="15.75" customHeight="1" x14ac:dyDescent="0.2">
      <c r="A3842" s="1" t="s">
        <v>1978</v>
      </c>
      <c r="B3842" s="1"/>
      <c r="C3842" s="3" t="str">
        <f ca="1">IFERROR(__xludf.DUMMYFUNCTION("regexreplace(A3842, ""(\s\(.*?\))"",)"),"Reg")</f>
        <v>Reg</v>
      </c>
    </row>
    <row r="3843" spans="1:3" ht="15.75" customHeight="1" x14ac:dyDescent="0.2">
      <c r="A3843" s="1" t="s">
        <v>1978</v>
      </c>
      <c r="B3843" s="1"/>
      <c r="C3843" s="3" t="str">
        <f ca="1">IFERROR(__xludf.DUMMYFUNCTION("regexreplace(A3843, ""(\s\(.*?\))"",)"),"Reg")</f>
        <v>Reg</v>
      </c>
    </row>
    <row r="3844" spans="1:3" ht="15.75" customHeight="1" x14ac:dyDescent="0.2">
      <c r="A3844" s="1" t="s">
        <v>1979</v>
      </c>
      <c r="B3844" s="1"/>
      <c r="C3844" s="3" t="str">
        <f ca="1">IFERROR(__xludf.DUMMYFUNCTION("regexreplace(A3844, ""(\s\(.*?\))"",)"),"Reggie")</f>
        <v>Reggie</v>
      </c>
    </row>
    <row r="3845" spans="1:3" ht="15.75" customHeight="1" x14ac:dyDescent="0.2">
      <c r="A3845" s="1" t="s">
        <v>1979</v>
      </c>
      <c r="B3845" s="1"/>
      <c r="C3845" s="3" t="str">
        <f ca="1">IFERROR(__xludf.DUMMYFUNCTION("regexreplace(A3845, ""(\s\(.*?\))"",)"),"Reggie")</f>
        <v>Reggie</v>
      </c>
    </row>
    <row r="3846" spans="1:3" ht="15.75" customHeight="1" x14ac:dyDescent="0.2">
      <c r="A3846" s="1" t="s">
        <v>1980</v>
      </c>
      <c r="B3846" s="1"/>
      <c r="C3846" s="3" t="str">
        <f ca="1">IFERROR(__xludf.DUMMYFUNCTION("regexreplace(A3846, ""(\s\(.*?\))"",)"),"Regigigas")</f>
        <v>Regigigas</v>
      </c>
    </row>
    <row r="3847" spans="1:3" ht="15.75" customHeight="1" x14ac:dyDescent="0.2">
      <c r="A3847" s="1" t="s">
        <v>1980</v>
      </c>
      <c r="B3847" s="1"/>
      <c r="C3847" s="3" t="str">
        <f ca="1">IFERROR(__xludf.DUMMYFUNCTION("regexreplace(A3847, ""(\s\(.*?\))"",)"),"Regigigas")</f>
        <v>Regigigas</v>
      </c>
    </row>
    <row r="3848" spans="1:3" ht="15.75" customHeight="1" x14ac:dyDescent="0.2">
      <c r="A3848" s="1" t="s">
        <v>1981</v>
      </c>
      <c r="B3848" s="1"/>
      <c r="C3848" s="3" t="str">
        <f ca="1">IFERROR(__xludf.DUMMYFUNCTION("regexreplace(A3848, ""(\s\(.*?\))"",)"),"Regina Rich")</f>
        <v>Regina Rich</v>
      </c>
    </row>
    <row r="3849" spans="1:3" ht="15.75" customHeight="1" x14ac:dyDescent="0.2">
      <c r="A3849" s="1" t="s">
        <v>1981</v>
      </c>
      <c r="B3849" s="1"/>
      <c r="C3849" s="3" t="str">
        <f ca="1">IFERROR(__xludf.DUMMYFUNCTION("regexreplace(A3849, ""(\s\(.*?\))"",)"),"Regina Rich")</f>
        <v>Regina Rich</v>
      </c>
    </row>
    <row r="3850" spans="1:3" ht="15.75" customHeight="1" x14ac:dyDescent="0.2">
      <c r="A3850" s="1" t="s">
        <v>1982</v>
      </c>
      <c r="B3850" s="1"/>
      <c r="C3850" s="3" t="str">
        <f ca="1">IFERROR(__xludf.DUMMYFUNCTION("regexreplace(A3850, ""(\s\(.*?\))"",)"),"Reksio")</f>
        <v>Reksio</v>
      </c>
    </row>
    <row r="3851" spans="1:3" ht="15.75" customHeight="1" x14ac:dyDescent="0.2">
      <c r="A3851" s="1" t="s">
        <v>1982</v>
      </c>
      <c r="B3851" s="1"/>
      <c r="C3851" s="3" t="str">
        <f ca="1">IFERROR(__xludf.DUMMYFUNCTION("regexreplace(A3851, ""(\s\(.*?\))"",)"),"Reksio")</f>
        <v>Reksio</v>
      </c>
    </row>
    <row r="3852" spans="1:3" ht="15.75" customHeight="1" x14ac:dyDescent="0.2">
      <c r="A3852" s="1" t="s">
        <v>1983</v>
      </c>
      <c r="B3852" s="1"/>
      <c r="C3852" s="3" t="str">
        <f ca="1">IFERROR(__xludf.DUMMYFUNCTION("regexreplace(A3852, ""(\s\(.*?\))"",)"),"Remy Remington")</f>
        <v>Remy Remington</v>
      </c>
    </row>
    <row r="3853" spans="1:3" ht="15.75" customHeight="1" x14ac:dyDescent="0.2">
      <c r="A3853" s="1" t="s">
        <v>1983</v>
      </c>
      <c r="B3853" s="1"/>
      <c r="C3853" s="3" t="str">
        <f ca="1">IFERROR(__xludf.DUMMYFUNCTION("regexreplace(A3853, ""(\s\(.*?\))"",)"),"Remy Remington")</f>
        <v>Remy Remington</v>
      </c>
    </row>
    <row r="3854" spans="1:3" ht="15.75" customHeight="1" x14ac:dyDescent="0.2">
      <c r="A3854" s="1" t="s">
        <v>1984</v>
      </c>
      <c r="B3854" s="1"/>
      <c r="C3854" s="3" t="str">
        <f ca="1">IFERROR(__xludf.DUMMYFUNCTION("regexreplace(A3854, ""(\s\(.*?\))"",)"),"Reuben")</f>
        <v>Reuben</v>
      </c>
    </row>
    <row r="3855" spans="1:3" ht="15.75" customHeight="1" x14ac:dyDescent="0.2">
      <c r="A3855" s="1" t="s">
        <v>1984</v>
      </c>
      <c r="B3855" s="1"/>
      <c r="C3855" s="3" t="str">
        <f ca="1">IFERROR(__xludf.DUMMYFUNCTION("regexreplace(A3855, ""(\s\(.*?\))"",)"),"Reuben")</f>
        <v>Reuben</v>
      </c>
    </row>
    <row r="3856" spans="1:3" ht="15.75" customHeight="1" x14ac:dyDescent="0.2">
      <c r="A3856" s="1" t="s">
        <v>1985</v>
      </c>
      <c r="B3856" s="1"/>
      <c r="C3856" s="3" t="str">
        <f ca="1">IFERROR(__xludf.DUMMYFUNCTION("regexreplace(A3856, ""(\s\(.*?\))"",)"),"Rev Runner")</f>
        <v>Rev Runner</v>
      </c>
    </row>
    <row r="3857" spans="1:3" ht="15.75" customHeight="1" x14ac:dyDescent="0.2">
      <c r="A3857" s="1" t="s">
        <v>1985</v>
      </c>
      <c r="B3857" s="1"/>
      <c r="C3857" s="3" t="str">
        <f ca="1">IFERROR(__xludf.DUMMYFUNCTION("regexreplace(A3857, ""(\s\(.*?\))"",)"),"Rev Runner")</f>
        <v>Rev Runner</v>
      </c>
    </row>
    <row r="3858" spans="1:3" ht="15.75" customHeight="1" x14ac:dyDescent="0.2">
      <c r="A3858" s="1" t="s">
        <v>1986</v>
      </c>
      <c r="B3858" s="1"/>
      <c r="C3858" s="3" t="str">
        <f ca="1">IFERROR(__xludf.DUMMYFUNCTION("regexreplace(A3858, ""(\s\(.*?\))"",)"),"Rex")</f>
        <v>Rex</v>
      </c>
    </row>
    <row r="3859" spans="1:3" ht="15.75" customHeight="1" x14ac:dyDescent="0.2">
      <c r="A3859" s="1" t="s">
        <v>1986</v>
      </c>
      <c r="B3859" s="1"/>
      <c r="C3859" s="3" t="str">
        <f ca="1">IFERROR(__xludf.DUMMYFUNCTION("regexreplace(A3859, ""(\s\(.*?\))"",)"),"Rex")</f>
        <v>Rex</v>
      </c>
    </row>
    <row r="3860" spans="1:3" ht="15.75" customHeight="1" x14ac:dyDescent="0.2">
      <c r="A3860" s="1" t="s">
        <v>1987</v>
      </c>
      <c r="B3860" s="1"/>
      <c r="C3860" s="3" t="str">
        <f ca="1">IFERROR(__xludf.DUMMYFUNCTION("regexreplace(A3860, ""(\s\(.*?\))"",)"),"Rex")</f>
        <v>Rex</v>
      </c>
    </row>
    <row r="3861" spans="1:3" ht="15.75" customHeight="1" x14ac:dyDescent="0.2">
      <c r="A3861" s="1" t="s">
        <v>1988</v>
      </c>
      <c r="B3861" s="1"/>
      <c r="C3861" s="3" t="str">
        <f ca="1">IFERROR(__xludf.DUMMYFUNCTION("regexreplace(A3861, ""(\s\(.*?\))"",)"),"Rexford")</f>
        <v>Rexford</v>
      </c>
    </row>
    <row r="3862" spans="1:3" ht="15.75" customHeight="1" x14ac:dyDescent="0.2">
      <c r="A3862" s="1" t="s">
        <v>1988</v>
      </c>
      <c r="B3862" s="1"/>
      <c r="C3862" s="3" t="str">
        <f ca="1">IFERROR(__xludf.DUMMYFUNCTION("regexreplace(A3862, ""(\s\(.*?\))"",)"),"Rexford")</f>
        <v>Rexford</v>
      </c>
    </row>
    <row r="3863" spans="1:3" ht="15.75" customHeight="1" x14ac:dyDescent="0.2">
      <c r="A3863" s="1" t="s">
        <v>1989</v>
      </c>
      <c r="B3863" s="1"/>
      <c r="C3863" s="3" t="str">
        <f ca="1">IFERROR(__xludf.DUMMYFUNCTION("regexreplace(A3863, ""(\s\(.*?\))"",)"),"Rhodonite")</f>
        <v>Rhodonite</v>
      </c>
    </row>
    <row r="3864" spans="1:3" ht="15.75" customHeight="1" x14ac:dyDescent="0.2">
      <c r="A3864" s="1" t="s">
        <v>1989</v>
      </c>
      <c r="B3864" s="1"/>
      <c r="C3864" s="3" t="str">
        <f ca="1">IFERROR(__xludf.DUMMYFUNCTION("regexreplace(A3864, ""(\s\(.*?\))"",)"),"Rhodonite")</f>
        <v>Rhodonite</v>
      </c>
    </row>
    <row r="3865" spans="1:3" ht="15.75" customHeight="1" x14ac:dyDescent="0.2">
      <c r="A3865" s="1" t="s">
        <v>1990</v>
      </c>
      <c r="B3865" s="1"/>
      <c r="C3865" s="3" t="str">
        <f ca="1">IFERROR(__xludf.DUMMYFUNCTION("regexreplace(A3865, ""(\s\(.*?\))"",)"),"Ribbit")</f>
        <v>Ribbit</v>
      </c>
    </row>
    <row r="3866" spans="1:3" ht="15.75" customHeight="1" x14ac:dyDescent="0.2">
      <c r="A3866" s="1" t="s">
        <v>1990</v>
      </c>
      <c r="B3866" s="1"/>
      <c r="C3866" s="3" t="str">
        <f ca="1">IFERROR(__xludf.DUMMYFUNCTION("regexreplace(A3866, ""(\s\(.*?\))"",)"),"Ribbit")</f>
        <v>Ribbit</v>
      </c>
    </row>
    <row r="3867" spans="1:3" ht="15.75" customHeight="1" x14ac:dyDescent="0.2">
      <c r="A3867" s="1" t="s">
        <v>1991</v>
      </c>
      <c r="B3867" s="1"/>
      <c r="C3867" s="3" t="str">
        <f ca="1">IFERROR(__xludf.DUMMYFUNCTION("regexreplace(A3867, ""(\s\(.*?\))"",)"),"Ricardo")</f>
        <v>Ricardo</v>
      </c>
    </row>
    <row r="3868" spans="1:3" ht="15.75" customHeight="1" x14ac:dyDescent="0.2">
      <c r="A3868" s="1" t="s">
        <v>1991</v>
      </c>
      <c r="B3868" s="1"/>
      <c r="C3868" s="3" t="str">
        <f ca="1">IFERROR(__xludf.DUMMYFUNCTION("regexreplace(A3868, ""(\s\(.*?\))"",)"),"Ricardo")</f>
        <v>Ricardo</v>
      </c>
    </row>
    <row r="3869" spans="1:3" ht="15.75" customHeight="1" x14ac:dyDescent="0.2">
      <c r="A3869" s="1" t="s">
        <v>1992</v>
      </c>
      <c r="B3869" s="1"/>
      <c r="C3869" s="3" t="str">
        <f ca="1">IFERROR(__xludf.DUMMYFUNCTION("regexreplace(A3869, ""(\s\(.*?\))"",)"),"Richard")</f>
        <v>Richard</v>
      </c>
    </row>
    <row r="3870" spans="1:3" ht="15.75" customHeight="1" x14ac:dyDescent="0.2">
      <c r="A3870" s="1" t="s">
        <v>1992</v>
      </c>
      <c r="B3870" s="1"/>
      <c r="C3870" s="3" t="str">
        <f ca="1">IFERROR(__xludf.DUMMYFUNCTION("regexreplace(A3870, ""(\s\(.*?\))"",)"),"Richard")</f>
        <v>Richard</v>
      </c>
    </row>
    <row r="3871" spans="1:3" ht="15.75" customHeight="1" x14ac:dyDescent="0.2">
      <c r="A3871" s="1" t="s">
        <v>1993</v>
      </c>
      <c r="B3871" s="1"/>
      <c r="C3871" s="3" t="str">
        <f ca="1">IFERROR(__xludf.DUMMYFUNCTION("regexreplace(A3871, ""(\s\(.*?\))"",)"),"Richard Watterson")</f>
        <v>Richard Watterson</v>
      </c>
    </row>
    <row r="3872" spans="1:3" ht="15.75" customHeight="1" x14ac:dyDescent="0.2">
      <c r="A3872" s="1" t="s">
        <v>1993</v>
      </c>
      <c r="B3872" s="1"/>
      <c r="C3872" s="3" t="str">
        <f ca="1">IFERROR(__xludf.DUMMYFUNCTION("regexreplace(A3872, ""(\s\(.*?\))"",)"),"Richard Watterson")</f>
        <v>Richard Watterson</v>
      </c>
    </row>
    <row r="3873" spans="1:3" ht="15.75" customHeight="1" x14ac:dyDescent="0.2">
      <c r="A3873" s="1" t="s">
        <v>1994</v>
      </c>
      <c r="B3873" s="1"/>
      <c r="C3873" s="3" t="str">
        <f ca="1">IFERROR(__xludf.DUMMYFUNCTION("regexreplace(A3873, ""(\s\(.*?\))"",)"),"Rick Sanchez")</f>
        <v>Rick Sanchez</v>
      </c>
    </row>
    <row r="3874" spans="1:3" ht="15.75" customHeight="1" x14ac:dyDescent="0.2">
      <c r="A3874" s="1" t="s">
        <v>1994</v>
      </c>
      <c r="B3874" s="1"/>
      <c r="C3874" s="3" t="str">
        <f ca="1">IFERROR(__xludf.DUMMYFUNCTION("regexreplace(A3874, ""(\s\(.*?\))"",)"),"Rick Sanchez")</f>
        <v>Rick Sanchez</v>
      </c>
    </row>
    <row r="3875" spans="1:3" ht="15.75" customHeight="1" x14ac:dyDescent="0.2">
      <c r="A3875" s="1" t="s">
        <v>1995</v>
      </c>
      <c r="B3875" s="1"/>
      <c r="C3875" s="3" t="str">
        <f ca="1">IFERROR(__xludf.DUMMYFUNCTION("regexreplace(A3875, ""(\s\(.*?\))"",)"),"Rickles")</f>
        <v>Rickles</v>
      </c>
    </row>
    <row r="3876" spans="1:3" ht="15.75" customHeight="1" x14ac:dyDescent="0.2">
      <c r="A3876" s="1" t="s">
        <v>1995</v>
      </c>
      <c r="B3876" s="1"/>
      <c r="C3876" s="3" t="str">
        <f ca="1">IFERROR(__xludf.DUMMYFUNCTION("regexreplace(A3876, ""(\s\(.*?\))"",)"),"Rickles")</f>
        <v>Rickles</v>
      </c>
    </row>
    <row r="3877" spans="1:3" ht="15.75" customHeight="1" x14ac:dyDescent="0.2">
      <c r="A3877" s="1" t="s">
        <v>1996</v>
      </c>
      <c r="B3877" s="1"/>
      <c r="C3877" s="3" t="str">
        <f ca="1">IFERROR(__xludf.DUMMYFUNCTION("regexreplace(A3877, ""(\s\(.*?\))"",)"),"Ricky")</f>
        <v>Ricky</v>
      </c>
    </row>
    <row r="3878" spans="1:3" ht="15.75" customHeight="1" x14ac:dyDescent="0.2">
      <c r="A3878" s="1" t="s">
        <v>1996</v>
      </c>
      <c r="B3878" s="1"/>
      <c r="C3878" s="3" t="str">
        <f ca="1">IFERROR(__xludf.DUMMYFUNCTION("regexreplace(A3878, ""(\s\(.*?\))"",)"),"Ricky")</f>
        <v>Ricky</v>
      </c>
    </row>
    <row r="3879" spans="1:3" ht="15.75" customHeight="1" x14ac:dyDescent="0.2">
      <c r="A3879" s="1" t="s">
        <v>1997</v>
      </c>
      <c r="B3879" s="1"/>
      <c r="C3879" s="3" t="str">
        <f ca="1">IFERROR(__xludf.DUMMYFUNCTION("regexreplace(A3879, ""(\s\(.*?\))"",)"),"Ricochet Rabbit")</f>
        <v>Ricochet Rabbit</v>
      </c>
    </row>
    <row r="3880" spans="1:3" ht="15.75" customHeight="1" x14ac:dyDescent="0.2">
      <c r="A3880" s="1" t="s">
        <v>1997</v>
      </c>
      <c r="B3880" s="1"/>
      <c r="C3880" s="3" t="str">
        <f ca="1">IFERROR(__xludf.DUMMYFUNCTION("regexreplace(A3880, ""(\s\(.*?\))"",)"),"Ricochet Rabbit")</f>
        <v>Ricochet Rabbit</v>
      </c>
    </row>
    <row r="3881" spans="1:3" ht="15.75" customHeight="1" x14ac:dyDescent="0.2">
      <c r="A3881" s="1" t="s">
        <v>1998</v>
      </c>
      <c r="B3881" s="1"/>
      <c r="C3881" s="3" t="str">
        <f ca="1">IFERROR(__xludf.DUMMYFUNCTION("regexreplace(A3881, ""(\s\(.*?\))"",)"),"Riff Tamson")</f>
        <v>Riff Tamson</v>
      </c>
    </row>
    <row r="3882" spans="1:3" ht="15.75" customHeight="1" x14ac:dyDescent="0.2">
      <c r="A3882" s="1" t="s">
        <v>1998</v>
      </c>
      <c r="B3882" s="1"/>
      <c r="C3882" s="3" t="str">
        <f ca="1">IFERROR(__xludf.DUMMYFUNCTION("regexreplace(A3882, ""(\s\(.*?\))"",)"),"Riff Tamson")</f>
        <v>Riff Tamson</v>
      </c>
    </row>
    <row r="3883" spans="1:3" ht="15.75" customHeight="1" x14ac:dyDescent="0.2">
      <c r="A3883" s="1" t="s">
        <v>1999</v>
      </c>
      <c r="B3883" s="1"/>
      <c r="C3883" s="3" t="str">
        <f ca="1">IFERROR(__xludf.DUMMYFUNCTION("regexreplace(A3883, ""(\s\(.*?\))"",)"),"Riley Freeman")</f>
        <v>Riley Freeman</v>
      </c>
    </row>
    <row r="3884" spans="1:3" ht="15.75" customHeight="1" x14ac:dyDescent="0.2">
      <c r="A3884" s="1" t="s">
        <v>1999</v>
      </c>
      <c r="B3884" s="1"/>
      <c r="C3884" s="3" t="str">
        <f ca="1">IFERROR(__xludf.DUMMYFUNCTION("regexreplace(A3884, ""(\s\(.*?\))"",)"),"Riley Freeman")</f>
        <v>Riley Freeman</v>
      </c>
    </row>
    <row r="3885" spans="1:3" ht="15.75" customHeight="1" x14ac:dyDescent="0.2">
      <c r="A3885" s="1" t="s">
        <v>2000</v>
      </c>
      <c r="B3885" s="1"/>
      <c r="C3885" s="3" t="str">
        <f ca="1">IFERROR(__xludf.DUMMYFUNCTION("regexreplace(A3885, ""(\s\(.*?\))"",)"),"Ringo Rango")</f>
        <v>Ringo Rango</v>
      </c>
    </row>
    <row r="3886" spans="1:3" ht="15.75" customHeight="1" x14ac:dyDescent="0.2">
      <c r="A3886" s="1" t="s">
        <v>2000</v>
      </c>
      <c r="B3886" s="1"/>
      <c r="C3886" s="3" t="str">
        <f ca="1">IFERROR(__xludf.DUMMYFUNCTION("regexreplace(A3886, ""(\s\(.*?\))"",)"),"Ringo Rango")</f>
        <v>Ringo Rango</v>
      </c>
    </row>
    <row r="3887" spans="1:3" ht="15.75" customHeight="1" x14ac:dyDescent="0.2">
      <c r="A3887" s="1" t="s">
        <v>2001</v>
      </c>
      <c r="B3887" s="1"/>
      <c r="C3887" s="3" t="str">
        <f ca="1">IFERROR(__xludf.DUMMYFUNCTION("regexreplace(A3887, ""(\s\(.*?\))"",)"),"Rintoo")</f>
        <v>Rintoo</v>
      </c>
    </row>
    <row r="3888" spans="1:3" ht="15.75" customHeight="1" x14ac:dyDescent="0.2">
      <c r="A3888" s="1" t="s">
        <v>2001</v>
      </c>
      <c r="B3888" s="1"/>
      <c r="C3888" s="3" t="str">
        <f ca="1">IFERROR(__xludf.DUMMYFUNCTION("regexreplace(A3888, ""(\s\(.*?\))"",)"),"Rintoo")</f>
        <v>Rintoo</v>
      </c>
    </row>
    <row r="3889" spans="1:3" ht="15.75" customHeight="1" x14ac:dyDescent="0.2">
      <c r="A3889" s="1" t="s">
        <v>2002</v>
      </c>
      <c r="B3889" s="1"/>
      <c r="C3889" s="3" t="str">
        <f ca="1">IFERROR(__xludf.DUMMYFUNCTION("regexreplace(A3889, ""(\s\(.*?\))"",)"),"Rip Runner")</f>
        <v>Rip Runner</v>
      </c>
    </row>
    <row r="3890" spans="1:3" ht="15.75" customHeight="1" x14ac:dyDescent="0.2">
      <c r="A3890" s="1" t="s">
        <v>2002</v>
      </c>
      <c r="B3890" s="1"/>
      <c r="C3890" s="3" t="str">
        <f ca="1">IFERROR(__xludf.DUMMYFUNCTION("regexreplace(A3890, ""(\s\(.*?\))"",)"),"Rip Runner")</f>
        <v>Rip Runner</v>
      </c>
    </row>
    <row r="3891" spans="1:3" ht="15.75" customHeight="1" x14ac:dyDescent="0.2">
      <c r="A3891" s="1" t="s">
        <v>2003</v>
      </c>
      <c r="B3891" s="1"/>
      <c r="C3891" s="3" t="str">
        <f ca="1">IFERROR(__xludf.DUMMYFUNCTION("regexreplace(A3891, ""(\s\(.*?\))"",)"),"Ripjaws")</f>
        <v>Ripjaws</v>
      </c>
    </row>
    <row r="3892" spans="1:3" ht="15.75" customHeight="1" x14ac:dyDescent="0.2">
      <c r="A3892" s="1" t="s">
        <v>2003</v>
      </c>
      <c r="B3892" s="1"/>
      <c r="C3892" s="3" t="str">
        <f ca="1">IFERROR(__xludf.DUMMYFUNCTION("regexreplace(A3892, ""(\s\(.*?\))"",)"),"Ripjaws")</f>
        <v>Ripjaws</v>
      </c>
    </row>
    <row r="3893" spans="1:3" ht="15.75" customHeight="1" x14ac:dyDescent="0.2">
      <c r="A3893" s="1" t="s">
        <v>2004</v>
      </c>
      <c r="B3893" s="1"/>
      <c r="C3893" s="3" t="str">
        <f ca="1">IFERROR(__xludf.DUMMYFUNCTION("regexreplace(A3893, ""(\s\(.*?\))"",)"),"Ripper")</f>
        <v>Ripper</v>
      </c>
    </row>
    <row r="3894" spans="1:3" ht="15.75" customHeight="1" x14ac:dyDescent="0.2">
      <c r="A3894" s="1" t="s">
        <v>2004</v>
      </c>
      <c r="B3894" s="1"/>
      <c r="C3894" s="3" t="str">
        <f ca="1">IFERROR(__xludf.DUMMYFUNCTION("regexreplace(A3894, ""(\s\(.*?\))"",)"),"Ripper")</f>
        <v>Ripper</v>
      </c>
    </row>
    <row r="3895" spans="1:3" ht="15.75" customHeight="1" x14ac:dyDescent="0.2">
      <c r="A3895" s="1" t="s">
        <v>2005</v>
      </c>
      <c r="B3895" s="1"/>
      <c r="C3895" s="3" t="str">
        <f ca="1">IFERROR(__xludf.DUMMYFUNCTION("regexreplace(A3895, ""(\s\(.*?\))"",)"),"Rishi")</f>
        <v>Rishi</v>
      </c>
    </row>
    <row r="3896" spans="1:3" ht="15.75" customHeight="1" x14ac:dyDescent="0.2">
      <c r="A3896" s="1" t="s">
        <v>2005</v>
      </c>
      <c r="B3896" s="1"/>
      <c r="C3896" s="3" t="str">
        <f ca="1">IFERROR(__xludf.DUMMYFUNCTION("regexreplace(A3896, ""(\s\(.*?\))"",)"),"Rishi")</f>
        <v>Rishi</v>
      </c>
    </row>
    <row r="3897" spans="1:3" ht="15.75" customHeight="1" x14ac:dyDescent="0.2">
      <c r="A3897" s="1" t="s">
        <v>2006</v>
      </c>
      <c r="B3897" s="1"/>
      <c r="C3897" s="3" t="str">
        <f ca="1">IFERROR(__xludf.DUMMYFUNCTION("regexreplace(A3897, ""(\s\(.*?\))"",)"),"RJ")</f>
        <v>RJ</v>
      </c>
    </row>
    <row r="3898" spans="1:3" ht="15.75" customHeight="1" x14ac:dyDescent="0.2">
      <c r="A3898" s="1" t="s">
        <v>2006</v>
      </c>
      <c r="B3898" s="1"/>
      <c r="C3898" s="3" t="str">
        <f ca="1">IFERROR(__xludf.DUMMYFUNCTION("regexreplace(A3898, ""(\s\(.*?\))"",)"),"RJ")</f>
        <v>RJ</v>
      </c>
    </row>
    <row r="3899" spans="1:3" ht="15.75" customHeight="1" x14ac:dyDescent="0.2">
      <c r="A3899" s="1" t="s">
        <v>2007</v>
      </c>
      <c r="B3899" s="1"/>
      <c r="C3899" s="3" t="str">
        <f ca="1">IFERROR(__xludf.DUMMYFUNCTION("regexreplace(A3899, ""(\s\(.*?\))"",)"),"Roaar")</f>
        <v>Roaar</v>
      </c>
    </row>
    <row r="3900" spans="1:3" ht="15.75" customHeight="1" x14ac:dyDescent="0.2">
      <c r="A3900" s="1" t="s">
        <v>2007</v>
      </c>
      <c r="B3900" s="1"/>
      <c r="C3900" s="3" t="str">
        <f ca="1">IFERROR(__xludf.DUMMYFUNCTION("regexreplace(A3900, ""(\s\(.*?\))"",)"),"Roaar")</f>
        <v>Roaar</v>
      </c>
    </row>
    <row r="3901" spans="1:3" ht="15.75" customHeight="1" x14ac:dyDescent="0.2">
      <c r="A3901" s="1" t="s">
        <v>2008</v>
      </c>
      <c r="B3901" s="1"/>
      <c r="C3901" s="3" t="str">
        <f ca="1">IFERROR(__xludf.DUMMYFUNCTION("regexreplace(A3901, ""(\s\(.*?\))"",)"),"Roary the Racing Car")</f>
        <v>Roary the Racing Car</v>
      </c>
    </row>
    <row r="3902" spans="1:3" ht="15.75" customHeight="1" x14ac:dyDescent="0.2">
      <c r="A3902" s="1" t="s">
        <v>2008</v>
      </c>
      <c r="B3902" s="1"/>
      <c r="C3902" s="3" t="str">
        <f ca="1">IFERROR(__xludf.DUMMYFUNCTION("regexreplace(A3902, ""(\s\(.*?\))"",)"),"Roary the Racing Car")</f>
        <v>Roary the Racing Car</v>
      </c>
    </row>
    <row r="3903" spans="1:3" ht="15.75" customHeight="1" x14ac:dyDescent="0.2">
      <c r="A3903" s="1" t="s">
        <v>2009</v>
      </c>
      <c r="B3903" s="1"/>
      <c r="C3903" s="3" t="str">
        <f ca="1">IFERROR(__xludf.DUMMYFUNCTION("regexreplace(A3903, ""(\s\(.*?\))"",)"),"Rob Simmons")</f>
        <v>Rob Simmons</v>
      </c>
    </row>
    <row r="3904" spans="1:3" ht="15.75" customHeight="1" x14ac:dyDescent="0.2">
      <c r="A3904" s="1" t="s">
        <v>2009</v>
      </c>
      <c r="B3904" s="1"/>
      <c r="C3904" s="3" t="str">
        <f ca="1">IFERROR(__xludf.DUMMYFUNCTION("regexreplace(A3904, ""(\s\(.*?\))"",)"),"Rob Simmons")</f>
        <v>Rob Simmons</v>
      </c>
    </row>
    <row r="3905" spans="1:3" ht="15.75" customHeight="1" x14ac:dyDescent="0.2">
      <c r="A3905" s="1" t="s">
        <v>2010</v>
      </c>
      <c r="B3905" s="1"/>
      <c r="C3905" s="3" t="str">
        <f ca="1">IFERROR(__xludf.DUMMYFUNCTION("regexreplace(A3905, ""(\s\(.*?\))"",)"),"Rob the Robot")</f>
        <v>Rob the Robot</v>
      </c>
    </row>
    <row r="3906" spans="1:3" ht="15.75" customHeight="1" x14ac:dyDescent="0.2">
      <c r="A3906" s="1" t="s">
        <v>2010</v>
      </c>
      <c r="B3906" s="1"/>
      <c r="C3906" s="3" t="str">
        <f ca="1">IFERROR(__xludf.DUMMYFUNCTION("regexreplace(A3906, ""(\s\(.*?\))"",)"),"Rob the Robot")</f>
        <v>Rob the Robot</v>
      </c>
    </row>
    <row r="3907" spans="1:3" ht="15.75" customHeight="1" x14ac:dyDescent="0.2">
      <c r="A3907" s="1" t="s">
        <v>2011</v>
      </c>
      <c r="B3907" s="1"/>
      <c r="C3907" s="3" t="str">
        <f ca="1">IFERROR(__xludf.DUMMYFUNCTION("regexreplace(A3907, ""(\s\(.*?\))"",)"),"Robert")</f>
        <v>Robert</v>
      </c>
    </row>
    <row r="3908" spans="1:3" ht="15.75" customHeight="1" x14ac:dyDescent="0.2">
      <c r="A3908" s="1" t="s">
        <v>2011</v>
      </c>
      <c r="B3908" s="1"/>
      <c r="C3908" s="3" t="str">
        <f ca="1">IFERROR(__xludf.DUMMYFUNCTION("regexreplace(A3908, ""(\s\(.*?\))"",)"),"Robert")</f>
        <v>Robert</v>
      </c>
    </row>
    <row r="3909" spans="1:3" ht="15.75" customHeight="1" x14ac:dyDescent="0.2">
      <c r="A3909" s="1" t="s">
        <v>2012</v>
      </c>
      <c r="B3909" s="1"/>
      <c r="C3909" s="3" t="str">
        <f ca="1">IFERROR(__xludf.DUMMYFUNCTION("regexreplace(A3909, ""(\s\(.*?\))"",)"),"Robert")</f>
        <v>Robert</v>
      </c>
    </row>
    <row r="3910" spans="1:3" ht="15.75" customHeight="1" x14ac:dyDescent="0.2">
      <c r="A3910" s="1" t="s">
        <v>2012</v>
      </c>
      <c r="B3910" s="1"/>
      <c r="C3910" s="3" t="str">
        <f ca="1">IFERROR(__xludf.DUMMYFUNCTION("regexreplace(A3910, ""(\s\(.*?\))"",)"),"Robert")</f>
        <v>Robert</v>
      </c>
    </row>
    <row r="3911" spans="1:3" ht="15.75" customHeight="1" x14ac:dyDescent="0.2">
      <c r="A3911" s="1" t="s">
        <v>2013</v>
      </c>
      <c r="B3911" s="1"/>
      <c r="C3911" s="3" t="str">
        <f ca="1">IFERROR(__xludf.DUMMYFUNCTION("regexreplace(A3911, ""(\s\(.*?\))"",)"),"Robin")</f>
        <v>Robin</v>
      </c>
    </row>
    <row r="3912" spans="1:3" ht="15.75" customHeight="1" x14ac:dyDescent="0.2">
      <c r="A3912" s="1" t="s">
        <v>2013</v>
      </c>
      <c r="B3912" s="1"/>
      <c r="C3912" s="3" t="str">
        <f ca="1">IFERROR(__xludf.DUMMYFUNCTION("regexreplace(A3912, ""(\s\(.*?\))"",)"),"Robin")</f>
        <v>Robin</v>
      </c>
    </row>
    <row r="3913" spans="1:3" ht="15.75" customHeight="1" x14ac:dyDescent="0.2">
      <c r="A3913" s="1" t="s">
        <v>2014</v>
      </c>
      <c r="B3913" s="1"/>
      <c r="C3913" s="3" t="str">
        <f ca="1">IFERROR(__xludf.DUMMYFUNCTION("regexreplace(A3913, ""(\s\(.*?\))"",)"),"Robin")</f>
        <v>Robin</v>
      </c>
    </row>
    <row r="3914" spans="1:3" ht="15.75" customHeight="1" x14ac:dyDescent="0.2">
      <c r="A3914" s="1" t="s">
        <v>2014</v>
      </c>
      <c r="B3914" s="1"/>
      <c r="C3914" s="3" t="str">
        <f ca="1">IFERROR(__xludf.DUMMYFUNCTION("regexreplace(A3914, ""(\s\(.*?\))"",)"),"Robin")</f>
        <v>Robin</v>
      </c>
    </row>
    <row r="3915" spans="1:3" ht="15.75" customHeight="1" x14ac:dyDescent="0.2">
      <c r="A3915" s="1" t="s">
        <v>2015</v>
      </c>
      <c r="B3915" s="1"/>
      <c r="C3915" s="3" t="str">
        <f ca="1">IFERROR(__xludf.DUMMYFUNCTION("regexreplace(A3915, ""(\s\(.*?\))"",)"),"Robin Williams Lost Boy")</f>
        <v>Robin Williams Lost Boy</v>
      </c>
    </row>
    <row r="3916" spans="1:3" ht="15.75" customHeight="1" x14ac:dyDescent="0.2">
      <c r="A3916" s="1" t="s">
        <v>2015</v>
      </c>
      <c r="B3916" s="1"/>
      <c r="C3916" s="3" t="str">
        <f ca="1">IFERROR(__xludf.DUMMYFUNCTION("regexreplace(A3916, ""(\s\(.*?\))"",)"),"Robin Williams Lost Boy")</f>
        <v>Robin Williams Lost Boy</v>
      </c>
    </row>
    <row r="3917" spans="1:3" ht="15.75" customHeight="1" x14ac:dyDescent="0.2">
      <c r="A3917" s="1" t="s">
        <v>2016</v>
      </c>
      <c r="B3917" s="1"/>
      <c r="C3917" s="3" t="str">
        <f ca="1">IFERROR(__xludf.DUMMYFUNCTION("regexreplace(A3917, ""(\s\(.*?\))"",)"),"Robo-bliterator")</f>
        <v>Robo-bliterator</v>
      </c>
    </row>
    <row r="3918" spans="1:3" ht="15.75" customHeight="1" x14ac:dyDescent="0.2">
      <c r="A3918" s="1" t="s">
        <v>2016</v>
      </c>
      <c r="B3918" s="1"/>
      <c r="C3918" s="3" t="str">
        <f ca="1">IFERROR(__xludf.DUMMYFUNCTION("regexreplace(A3918, ""(\s\(.*?\))"",)"),"Robo-bliterator")</f>
        <v>Robo-bliterator</v>
      </c>
    </row>
    <row r="3919" spans="1:3" ht="15.75" customHeight="1" x14ac:dyDescent="0.2">
      <c r="A3919" s="1" t="s">
        <v>2017</v>
      </c>
      <c r="B3919" s="1"/>
      <c r="C3919" s="3" t="str">
        <f ca="1">IFERROR(__xludf.DUMMYFUNCTION("regexreplace(A3919, ""(\s\(.*?\))"",)"),"Robot")</f>
        <v>Robot</v>
      </c>
    </row>
    <row r="3920" spans="1:3" ht="15.75" customHeight="1" x14ac:dyDescent="0.2">
      <c r="A3920" s="1" t="s">
        <v>2017</v>
      </c>
      <c r="B3920" s="1"/>
      <c r="C3920" s="3" t="str">
        <f ca="1">IFERROR(__xludf.DUMMYFUNCTION("regexreplace(A3920, ""(\s\(.*?\))"",)"),"Robot")</f>
        <v>Robot</v>
      </c>
    </row>
    <row r="3921" spans="1:3" ht="15.75" customHeight="1" x14ac:dyDescent="0.2">
      <c r="A3921" s="1" t="s">
        <v>2018</v>
      </c>
      <c r="B3921" s="1"/>
      <c r="C3921" s="3" t="str">
        <f ca="1">IFERROR(__xludf.DUMMYFUNCTION("regexreplace(A3921, ""(\s\(.*?\))"",)"),"Robot")</f>
        <v>Robot</v>
      </c>
    </row>
    <row r="3922" spans="1:3" ht="15.75" customHeight="1" x14ac:dyDescent="0.2">
      <c r="A3922" s="1" t="s">
        <v>2018</v>
      </c>
      <c r="B3922" s="1"/>
      <c r="C3922" s="3" t="str">
        <f ca="1">IFERROR(__xludf.DUMMYFUNCTION("regexreplace(A3922, ""(\s\(.*?\))"",)"),"Robot")</f>
        <v>Robot</v>
      </c>
    </row>
    <row r="3923" spans="1:3" ht="15.75" customHeight="1" x14ac:dyDescent="0.2">
      <c r="A3923" s="1" t="s">
        <v>2019</v>
      </c>
      <c r="B3923" s="1"/>
      <c r="C3923" s="3" t="str">
        <f ca="1">IFERROR(__xludf.DUMMYFUNCTION("regexreplace(A3923, ""(\s\(.*?\))"",)"),"Robot Jones")</f>
        <v>Robot Jones</v>
      </c>
    </row>
    <row r="3924" spans="1:3" ht="15.75" customHeight="1" x14ac:dyDescent="0.2">
      <c r="A3924" s="1" t="s">
        <v>2019</v>
      </c>
      <c r="B3924" s="1"/>
      <c r="C3924" s="3" t="str">
        <f ca="1">IFERROR(__xludf.DUMMYFUNCTION("regexreplace(A3924, ""(\s\(.*?\))"",)"),"Robot Jones")</f>
        <v>Robot Jones</v>
      </c>
    </row>
    <row r="3925" spans="1:3" ht="15.75" customHeight="1" x14ac:dyDescent="0.2">
      <c r="A3925" s="1" t="s">
        <v>2020</v>
      </c>
      <c r="B3925" s="1"/>
      <c r="C3925" s="3" t="str">
        <f ca="1">IFERROR(__xludf.DUMMYFUNCTION("regexreplace(A3925, ""(\s\(.*?\))"",)"),"Rock")</f>
        <v>Rock</v>
      </c>
    </row>
    <row r="3926" spans="1:3" ht="15.75" customHeight="1" x14ac:dyDescent="0.2">
      <c r="A3926" s="1" t="s">
        <v>2020</v>
      </c>
      <c r="B3926" s="1"/>
      <c r="C3926" s="3" t="str">
        <f ca="1">IFERROR(__xludf.DUMMYFUNCTION("regexreplace(A3926, ""(\s\(.*?\))"",)"),"Rock")</f>
        <v>Rock</v>
      </c>
    </row>
    <row r="3927" spans="1:3" ht="15.75" customHeight="1" x14ac:dyDescent="0.2">
      <c r="A3927" s="1" t="s">
        <v>2021</v>
      </c>
      <c r="B3927" s="1"/>
      <c r="C3927" s="3" t="str">
        <f ca="1">IFERROR(__xludf.DUMMYFUNCTION("regexreplace(A3927, ""(\s\(.*?\))"",)"),"Rocket")</f>
        <v>Rocket</v>
      </c>
    </row>
    <row r="3928" spans="1:3" ht="15.75" customHeight="1" x14ac:dyDescent="0.2">
      <c r="A3928" s="1" t="s">
        <v>2021</v>
      </c>
      <c r="B3928" s="1"/>
      <c r="C3928" s="3" t="str">
        <f ca="1">IFERROR(__xludf.DUMMYFUNCTION("regexreplace(A3928, ""(\s\(.*?\))"",)"),"Rocket")</f>
        <v>Rocket</v>
      </c>
    </row>
    <row r="3929" spans="1:3" ht="15.75" customHeight="1" x14ac:dyDescent="0.2">
      <c r="A3929" s="1" t="s">
        <v>2022</v>
      </c>
      <c r="B3929" s="1"/>
      <c r="C3929" s="3" t="str">
        <f ca="1">IFERROR(__xludf.DUMMYFUNCTION("regexreplace(A3929, ""(\s\(.*?\))"",)"),"Rocket Raccoon")</f>
        <v>Rocket Raccoon</v>
      </c>
    </row>
    <row r="3930" spans="1:3" ht="15.75" customHeight="1" x14ac:dyDescent="0.2">
      <c r="A3930" s="1" t="s">
        <v>2022</v>
      </c>
      <c r="B3930" s="1"/>
      <c r="C3930" s="3" t="str">
        <f ca="1">IFERROR(__xludf.DUMMYFUNCTION("regexreplace(A3930, ""(\s\(.*?\))"",)"),"Rocket Raccoon")</f>
        <v>Rocket Raccoon</v>
      </c>
    </row>
    <row r="3931" spans="1:3" ht="15.75" customHeight="1" x14ac:dyDescent="0.2">
      <c r="A3931" s="1" t="s">
        <v>2023</v>
      </c>
      <c r="B3931" s="1"/>
      <c r="C3931" s="3" t="str">
        <f ca="1">IFERROR(__xludf.DUMMYFUNCTION("regexreplace(A3931, ""(\s\(.*?\))"",)"),"Rocko")</f>
        <v>Rocko</v>
      </c>
    </row>
    <row r="3932" spans="1:3" ht="15.75" customHeight="1" x14ac:dyDescent="0.2">
      <c r="A3932" s="1" t="s">
        <v>2023</v>
      </c>
      <c r="B3932" s="1"/>
      <c r="C3932" s="3" t="str">
        <f ca="1">IFERROR(__xludf.DUMMYFUNCTION("regexreplace(A3932, ""(\s\(.*?\))"",)"),"Rocko")</f>
        <v>Rocko</v>
      </c>
    </row>
    <row r="3933" spans="1:3" ht="15.75" customHeight="1" x14ac:dyDescent="0.2">
      <c r="A3933" s="1" t="s">
        <v>2024</v>
      </c>
      <c r="B3933" s="1"/>
      <c r="C3933" s="3" t="str">
        <f ca="1">IFERROR(__xludf.DUMMYFUNCTION("regexreplace(A3933, ""(\s\(.*?\))"",)"),"Rocko the Wallaby")</f>
        <v>Rocko the Wallaby</v>
      </c>
    </row>
    <row r="3934" spans="1:3" ht="15.75" customHeight="1" x14ac:dyDescent="0.2">
      <c r="A3934" s="1" t="s">
        <v>2024</v>
      </c>
      <c r="B3934" s="1"/>
      <c r="C3934" s="3" t="str">
        <f ca="1">IFERROR(__xludf.DUMMYFUNCTION("regexreplace(A3934, ""(\s\(.*?\))"",)"),"Rocko the Wallaby")</f>
        <v>Rocko the Wallaby</v>
      </c>
    </row>
    <row r="3935" spans="1:3" ht="15.75" customHeight="1" x14ac:dyDescent="0.2">
      <c r="A3935" s="1" t="s">
        <v>2025</v>
      </c>
      <c r="B3935" s="1"/>
      <c r="C3935" s="3" t="str">
        <f ca="1">IFERROR(__xludf.DUMMYFUNCTION("regexreplace(A3935, ""(\s\(.*?\))"",)"),"Rodians")</f>
        <v>Rodians</v>
      </c>
    </row>
    <row r="3936" spans="1:3" ht="15.75" customHeight="1" x14ac:dyDescent="0.2">
      <c r="A3936" s="1" t="s">
        <v>2025</v>
      </c>
      <c r="B3936" s="1"/>
      <c r="C3936" s="3" t="str">
        <f ca="1">IFERROR(__xludf.DUMMYFUNCTION("regexreplace(A3936, ""(\s\(.*?\))"",)"),"Rodians")</f>
        <v>Rodians</v>
      </c>
    </row>
    <row r="3937" spans="1:3" ht="15.75" customHeight="1" x14ac:dyDescent="0.2">
      <c r="A3937" s="1" t="s">
        <v>2026</v>
      </c>
      <c r="B3937" s="1"/>
      <c r="C3937" s="3" t="str">
        <f ca="1">IFERROR(__xludf.DUMMYFUNCTION("regexreplace(A3937, ""(\s\(.*?\))"",)"),"Rodney")</f>
        <v>Rodney</v>
      </c>
    </row>
    <row r="3938" spans="1:3" ht="15.75" customHeight="1" x14ac:dyDescent="0.2">
      <c r="A3938" s="1" t="s">
        <v>2026</v>
      </c>
      <c r="B3938" s="1"/>
      <c r="C3938" s="3" t="str">
        <f ca="1">IFERROR(__xludf.DUMMYFUNCTION("regexreplace(A3938, ""(\s\(.*?\))"",)"),"Rodney")</f>
        <v>Rodney</v>
      </c>
    </row>
    <row r="3939" spans="1:3" ht="15.75" customHeight="1" x14ac:dyDescent="0.2">
      <c r="A3939" s="1" t="s">
        <v>2027</v>
      </c>
      <c r="B3939" s="1"/>
      <c r="C3939" s="3" t="str">
        <f ca="1">IFERROR(__xludf.DUMMYFUNCTION("regexreplace(A3939, ""(\s\(.*?\))"",)"),"Rodney J. Squirrel")</f>
        <v>Rodney J. Squirrel</v>
      </c>
    </row>
    <row r="3940" spans="1:3" ht="15.75" customHeight="1" x14ac:dyDescent="0.2">
      <c r="A3940" s="1" t="s">
        <v>2027</v>
      </c>
      <c r="B3940" s="1"/>
      <c r="C3940" s="3" t="str">
        <f ca="1">IFERROR(__xludf.DUMMYFUNCTION("regexreplace(A3940, ""(\s\(.*?\))"",)"),"Rodney J. Squirrel")</f>
        <v>Rodney J. Squirrel</v>
      </c>
    </row>
    <row r="3941" spans="1:3" ht="15.75" customHeight="1" x14ac:dyDescent="0.2">
      <c r="A3941" s="1" t="s">
        <v>2028</v>
      </c>
      <c r="B3941" s="1"/>
      <c r="C3941" s="3" t="str">
        <f ca="1">IFERROR(__xludf.DUMMYFUNCTION("regexreplace(A3941, ""(\s\(.*?\))"",)"),"Rodrick Heffley")</f>
        <v>Rodrick Heffley</v>
      </c>
    </row>
    <row r="3942" spans="1:3" ht="15.75" customHeight="1" x14ac:dyDescent="0.2">
      <c r="A3942" s="1" t="s">
        <v>2028</v>
      </c>
      <c r="B3942" s="1"/>
      <c r="C3942" s="3" t="str">
        <f ca="1">IFERROR(__xludf.DUMMYFUNCTION("regexreplace(A3942, ""(\s\(.*?\))"",)"),"Rodrick Heffley")</f>
        <v>Rodrick Heffley</v>
      </c>
    </row>
    <row r="3943" spans="1:3" ht="15.75" customHeight="1" x14ac:dyDescent="0.2">
      <c r="A3943" s="1" t="s">
        <v>2029</v>
      </c>
      <c r="B3943" s="1"/>
      <c r="C3943" s="3" t="str">
        <f ca="1">IFERROR(__xludf.DUMMYFUNCTION("regexreplace(A3943, ""(\s\(.*?\))"",)"),"Roger")</f>
        <v>Roger</v>
      </c>
    </row>
    <row r="3944" spans="1:3" ht="15.75" customHeight="1" x14ac:dyDescent="0.2">
      <c r="A3944" s="1" t="s">
        <v>2029</v>
      </c>
      <c r="B3944" s="1"/>
      <c r="C3944" s="3" t="str">
        <f ca="1">IFERROR(__xludf.DUMMYFUNCTION("regexreplace(A3944, ""(\s\(.*?\))"",)"),"Roger")</f>
        <v>Roger</v>
      </c>
    </row>
    <row r="3945" spans="1:3" ht="15.75" customHeight="1" x14ac:dyDescent="0.2">
      <c r="A3945" s="1" t="s">
        <v>2030</v>
      </c>
      <c r="B3945" s="1"/>
      <c r="C3945" s="3" t="str">
        <f ca="1">IFERROR(__xludf.DUMMYFUNCTION("regexreplace(A3945, ""(\s\(.*?\))"",)"),"Roger")</f>
        <v>Roger</v>
      </c>
    </row>
    <row r="3946" spans="1:3" ht="15.75" customHeight="1" x14ac:dyDescent="0.2">
      <c r="A3946" s="1" t="s">
        <v>2030</v>
      </c>
      <c r="B3946" s="1"/>
      <c r="C3946" s="3" t="str">
        <f ca="1">IFERROR(__xludf.DUMMYFUNCTION("regexreplace(A3946, ""(\s\(.*?\))"",)"),"Roger")</f>
        <v>Roger</v>
      </c>
    </row>
    <row r="3947" spans="1:3" ht="15.75" customHeight="1" x14ac:dyDescent="0.2">
      <c r="A3947" s="1" t="s">
        <v>2031</v>
      </c>
      <c r="B3947" s="1"/>
      <c r="C3947" s="3" t="str">
        <f ca="1">IFERROR(__xludf.DUMMYFUNCTION("regexreplace(A3947, ""(\s\(.*?\))"",)"),"Roger Doofenshmirtz")</f>
        <v>Roger Doofenshmirtz</v>
      </c>
    </row>
    <row r="3948" spans="1:3" ht="15.75" customHeight="1" x14ac:dyDescent="0.2">
      <c r="A3948" s="1" t="s">
        <v>2031</v>
      </c>
      <c r="B3948" s="1"/>
      <c r="C3948" s="3" t="str">
        <f ca="1">IFERROR(__xludf.DUMMYFUNCTION("regexreplace(A3948, ""(\s\(.*?\))"",)"),"Roger Doofenshmirtz")</f>
        <v>Roger Doofenshmirtz</v>
      </c>
    </row>
    <row r="3949" spans="1:3" ht="15.75" customHeight="1" x14ac:dyDescent="0.2">
      <c r="A3949" s="1" t="s">
        <v>2032</v>
      </c>
      <c r="B3949" s="1"/>
      <c r="C3949" s="3" t="str">
        <f ca="1">IFERROR(__xludf.DUMMYFUNCTION("regexreplace(A3949, ""(\s\(.*?\))"",)"),"Roland Durand")</f>
        <v>Roland Durand</v>
      </c>
    </row>
    <row r="3950" spans="1:3" ht="15.75" customHeight="1" x14ac:dyDescent="0.2">
      <c r="A3950" s="1" t="s">
        <v>2032</v>
      </c>
      <c r="B3950" s="1"/>
      <c r="C3950" s="3" t="str">
        <f ca="1">IFERROR(__xludf.DUMMYFUNCTION("regexreplace(A3950, ""(\s\(.*?\))"",)"),"Roland Durand")</f>
        <v>Roland Durand</v>
      </c>
    </row>
    <row r="3951" spans="1:3" ht="15.75" customHeight="1" x14ac:dyDescent="0.2">
      <c r="A3951" s="1" t="s">
        <v>2033</v>
      </c>
      <c r="B3951" s="1"/>
      <c r="C3951" s="3" t="str">
        <f ca="1">IFERROR(__xludf.DUMMYFUNCTION("regexreplace(A3951, ""(\s\(.*?\))"",)"),"Roland Jackson")</f>
        <v>Roland Jackson</v>
      </c>
    </row>
    <row r="3952" spans="1:3" ht="15.75" customHeight="1" x14ac:dyDescent="0.2">
      <c r="A3952" s="1" t="s">
        <v>2033</v>
      </c>
      <c r="B3952" s="1"/>
      <c r="C3952" s="3" t="str">
        <f ca="1">IFERROR(__xludf.DUMMYFUNCTION("regexreplace(A3952, ""(\s\(.*?\))"",)"),"Roland Jackson")</f>
        <v>Roland Jackson</v>
      </c>
    </row>
    <row r="3953" spans="1:3" ht="15.75" customHeight="1" x14ac:dyDescent="0.2">
      <c r="A3953" s="1" t="s">
        <v>2034</v>
      </c>
      <c r="B3953" s="1"/>
      <c r="C3953" s="3" t="str">
        <f ca="1">IFERROR(__xludf.DUMMYFUNCTION("regexreplace(A3953, ""(\s\(.*?\))"",)"),"Ronaldo Fryman")</f>
        <v>Ronaldo Fryman</v>
      </c>
    </row>
    <row r="3954" spans="1:3" ht="15.75" customHeight="1" x14ac:dyDescent="0.2">
      <c r="A3954" s="1" t="s">
        <v>2034</v>
      </c>
      <c r="B3954" s="1"/>
      <c r="C3954" s="3" t="str">
        <f ca="1">IFERROR(__xludf.DUMMYFUNCTION("regexreplace(A3954, ""(\s\(.*?\))"",)"),"Ronaldo Fryman")</f>
        <v>Ronaldo Fryman</v>
      </c>
    </row>
    <row r="3955" spans="1:3" ht="15.75" customHeight="1" x14ac:dyDescent="0.2">
      <c r="A3955" s="1" t="s">
        <v>2035</v>
      </c>
      <c r="B3955" s="1"/>
      <c r="C3955" s="3" t="str">
        <f ca="1">IFERROR(__xludf.DUMMYFUNCTION("regexreplace(A3955, ""(\s\(.*?\))"",)"),"Roobarb")</f>
        <v>Roobarb</v>
      </c>
    </row>
    <row r="3956" spans="1:3" ht="15.75" customHeight="1" x14ac:dyDescent="0.2">
      <c r="A3956" s="1" t="s">
        <v>2035</v>
      </c>
      <c r="B3956" s="1"/>
      <c r="C3956" s="3" t="str">
        <f ca="1">IFERROR(__xludf.DUMMYFUNCTION("regexreplace(A3956, ""(\s\(.*?\))"",)"),"Roobarb")</f>
        <v>Roobarb</v>
      </c>
    </row>
    <row r="3957" spans="1:3" ht="15.75" customHeight="1" x14ac:dyDescent="0.2">
      <c r="A3957" s="1" t="s">
        <v>2036</v>
      </c>
      <c r="B3957" s="1"/>
      <c r="C3957" s="3" t="str">
        <f ca="1">IFERROR(__xludf.DUMMYFUNCTION("regexreplace(A3957, ""(\s\(.*?\))"",)"),"Rook Blonko")</f>
        <v>Rook Blonko</v>
      </c>
    </row>
    <row r="3958" spans="1:3" ht="15.75" customHeight="1" x14ac:dyDescent="0.2">
      <c r="A3958" s="1" t="s">
        <v>2036</v>
      </c>
      <c r="B3958" s="1"/>
      <c r="C3958" s="3" t="str">
        <f ca="1">IFERROR(__xludf.DUMMYFUNCTION("regexreplace(A3958, ""(\s\(.*?\))"",)"),"Rook Blonko")</f>
        <v>Rook Blonko</v>
      </c>
    </row>
    <row r="3959" spans="1:3" ht="15.75" customHeight="1" x14ac:dyDescent="0.2">
      <c r="A3959" s="1" t="s">
        <v>2037</v>
      </c>
      <c r="B3959" s="1"/>
      <c r="C3959" s="3" t="str">
        <f ca="1">IFERROR(__xludf.DUMMYFUNCTION("regexreplace(A3959, ""(\s\(.*?\))"",)"),"Rook Kast")</f>
        <v>Rook Kast</v>
      </c>
    </row>
    <row r="3960" spans="1:3" ht="15.75" customHeight="1" x14ac:dyDescent="0.2">
      <c r="A3960" s="1" t="s">
        <v>2037</v>
      </c>
      <c r="B3960" s="1"/>
      <c r="C3960" s="3" t="str">
        <f ca="1">IFERROR(__xludf.DUMMYFUNCTION("regexreplace(A3960, ""(\s\(.*?\))"",)"),"Rook Kast")</f>
        <v>Rook Kast</v>
      </c>
    </row>
    <row r="3961" spans="1:3" ht="15.75" customHeight="1" x14ac:dyDescent="0.2">
      <c r="A3961" s="1" t="s">
        <v>2038</v>
      </c>
      <c r="B3961" s="1"/>
      <c r="C3961" s="3" t="str">
        <f ca="1">IFERROR(__xludf.DUMMYFUNCTION("regexreplace(A3961, ""(\s\(.*?\))"",)"),"Rooster")</f>
        <v>Rooster</v>
      </c>
    </row>
    <row r="3962" spans="1:3" ht="15.75" customHeight="1" x14ac:dyDescent="0.2">
      <c r="A3962" s="1" t="s">
        <v>2038</v>
      </c>
      <c r="B3962" s="1"/>
      <c r="C3962" s="3" t="str">
        <f ca="1">IFERROR(__xludf.DUMMYFUNCTION("regexreplace(A3962, ""(\s\(.*?\))"",)"),"Rooster")</f>
        <v>Rooster</v>
      </c>
    </row>
    <row r="3963" spans="1:3" ht="15.75" customHeight="1" x14ac:dyDescent="0.2">
      <c r="A3963" s="1" t="s">
        <v>2039</v>
      </c>
      <c r="B3963" s="1"/>
      <c r="C3963" s="3" t="str">
        <f ca="1">IFERROR(__xludf.DUMMYFUNCTION("regexreplace(A3963, ""(\s\(.*?\))"",)"),"Rooster")</f>
        <v>Rooster</v>
      </c>
    </row>
    <row r="3964" spans="1:3" ht="15.75" customHeight="1" x14ac:dyDescent="0.2">
      <c r="A3964" s="1" t="s">
        <v>2039</v>
      </c>
      <c r="B3964" s="1"/>
      <c r="C3964" s="3" t="str">
        <f ca="1">IFERROR(__xludf.DUMMYFUNCTION("regexreplace(A3964, ""(\s\(.*?\))"",)"),"Rooster")</f>
        <v>Rooster</v>
      </c>
    </row>
    <row r="3965" spans="1:3" ht="15.75" customHeight="1" x14ac:dyDescent="0.2">
      <c r="A3965" s="1" t="s">
        <v>2040</v>
      </c>
      <c r="B3965" s="1"/>
      <c r="C3965" s="3" t="str">
        <f ca="1">IFERROR(__xludf.DUMMYFUNCTION("regexreplace(A3965, ""(\s\(.*?\))"",)"),"Rooster")</f>
        <v>Rooster</v>
      </c>
    </row>
    <row r="3966" spans="1:3" ht="15.75" customHeight="1" x14ac:dyDescent="0.2">
      <c r="A3966" s="1" t="s">
        <v>2040</v>
      </c>
      <c r="B3966" s="1"/>
      <c r="C3966" s="3" t="str">
        <f ca="1">IFERROR(__xludf.DUMMYFUNCTION("regexreplace(A3966, ""(\s\(.*?\))"",)"),"Rooster")</f>
        <v>Rooster</v>
      </c>
    </row>
    <row r="3967" spans="1:3" ht="15.75" customHeight="1" x14ac:dyDescent="0.2">
      <c r="A3967" s="1" t="s">
        <v>2041</v>
      </c>
      <c r="B3967" s="1"/>
      <c r="C3967" s="3" t="str">
        <f ca="1">IFERROR(__xludf.DUMMYFUNCTION("regexreplace(A3967, ""(\s\(.*?\))"",)"),"Rooster")</f>
        <v>Rooster</v>
      </c>
    </row>
    <row r="3968" spans="1:3" ht="15.75" customHeight="1" x14ac:dyDescent="0.2">
      <c r="A3968" s="1" t="s">
        <v>2041</v>
      </c>
      <c r="B3968" s="1"/>
      <c r="C3968" s="3" t="str">
        <f ca="1">IFERROR(__xludf.DUMMYFUNCTION("regexreplace(A3968, ""(\s\(.*?\))"",)"),"Rooster")</f>
        <v>Rooster</v>
      </c>
    </row>
    <row r="3969" spans="1:3" ht="15.75" customHeight="1" x14ac:dyDescent="0.2">
      <c r="A3969" s="1" t="s">
        <v>2042</v>
      </c>
      <c r="B3969" s="1"/>
      <c r="C3969" s="3" t="str">
        <f ca="1">IFERROR(__xludf.DUMMYFUNCTION("regexreplace(A3969, ""(\s\(.*?\))"",)"),"Roron Corobb")</f>
        <v>Roron Corobb</v>
      </c>
    </row>
    <row r="3970" spans="1:3" ht="15.75" customHeight="1" x14ac:dyDescent="0.2">
      <c r="A3970" s="1" t="s">
        <v>2042</v>
      </c>
      <c r="B3970" s="1"/>
      <c r="C3970" s="3" t="str">
        <f ca="1">IFERROR(__xludf.DUMMYFUNCTION("regexreplace(A3970, ""(\s\(.*?\))"",)"),"Roron Corobb")</f>
        <v>Roron Corobb</v>
      </c>
    </row>
    <row r="3971" spans="1:3" ht="15.75" customHeight="1" x14ac:dyDescent="0.2">
      <c r="A3971" s="1" t="s">
        <v>2043</v>
      </c>
      <c r="B3971" s="1"/>
      <c r="C3971" s="3" t="str">
        <f ca="1">IFERROR(__xludf.DUMMYFUNCTION("regexreplace(A3971, ""(\s\(.*?\))"",)"),"Roscoe")</f>
        <v>Roscoe</v>
      </c>
    </row>
    <row r="3972" spans="1:3" ht="15.75" customHeight="1" x14ac:dyDescent="0.2">
      <c r="A3972" s="1" t="s">
        <v>2043</v>
      </c>
      <c r="B3972" s="1"/>
      <c r="C3972" s="3" t="str">
        <f ca="1">IFERROR(__xludf.DUMMYFUNCTION("regexreplace(A3972, ""(\s\(.*?\))"",)"),"Roscoe")</f>
        <v>Roscoe</v>
      </c>
    </row>
    <row r="3973" spans="1:3" ht="15.75" customHeight="1" x14ac:dyDescent="0.2">
      <c r="A3973" s="1" t="s">
        <v>2044</v>
      </c>
      <c r="B3973" s="1"/>
      <c r="C3973" s="3" t="str">
        <f ca="1">IFERROR(__xludf.DUMMYFUNCTION("regexreplace(A3973, ""(\s\(.*?\))"",)"),"Rose Quartz")</f>
        <v>Rose Quartz</v>
      </c>
    </row>
    <row r="3974" spans="1:3" ht="15.75" customHeight="1" x14ac:dyDescent="0.2">
      <c r="A3974" s="1" t="s">
        <v>2044</v>
      </c>
      <c r="B3974" s="1"/>
      <c r="C3974" s="3" t="str">
        <f ca="1">IFERROR(__xludf.DUMMYFUNCTION("regexreplace(A3974, ""(\s\(.*?\))"",)"),"Rose Quartz")</f>
        <v>Rose Quartz</v>
      </c>
    </row>
    <row r="3975" spans="1:3" ht="15.75" customHeight="1" x14ac:dyDescent="0.2">
      <c r="A3975" s="1" t="s">
        <v>2045</v>
      </c>
      <c r="B3975" s="1"/>
      <c r="C3975" s="3" t="str">
        <f ca="1">IFERROR(__xludf.DUMMYFUNCTION("regexreplace(A3975, ""(\s\(.*?\))"",)"),"Roseluck")</f>
        <v>Roseluck</v>
      </c>
    </row>
    <row r="3976" spans="1:3" ht="15.75" customHeight="1" x14ac:dyDescent="0.2">
      <c r="A3976" s="1" t="s">
        <v>2045</v>
      </c>
      <c r="B3976" s="1"/>
      <c r="C3976" s="3" t="str">
        <f ca="1">IFERROR(__xludf.DUMMYFUNCTION("regexreplace(A3976, ""(\s\(.*?\))"",)"),"Roseluck")</f>
        <v>Roseluck</v>
      </c>
    </row>
    <row r="3977" spans="1:3" ht="15.75" customHeight="1" x14ac:dyDescent="0.2">
      <c r="A3977" s="1" t="s">
        <v>2046</v>
      </c>
      <c r="B3977" s="1"/>
      <c r="C3977" s="3" t="str">
        <f ca="1">IFERROR(__xludf.DUMMYFUNCTION("regexreplace(A3977, ""(\s\(.*?\))"",)"),"Roshan")</f>
        <v>Roshan</v>
      </c>
    </row>
    <row r="3978" spans="1:3" ht="15.75" customHeight="1" x14ac:dyDescent="0.2">
      <c r="A3978" s="1" t="s">
        <v>2046</v>
      </c>
      <c r="B3978" s="1"/>
      <c r="C3978" s="3" t="str">
        <f ca="1">IFERROR(__xludf.DUMMYFUNCTION("regexreplace(A3978, ""(\s\(.*?\))"",)"),"Roshan")</f>
        <v>Roshan</v>
      </c>
    </row>
    <row r="3979" spans="1:3" ht="15.75" customHeight="1" x14ac:dyDescent="0.2">
      <c r="A3979" s="1" t="s">
        <v>2047</v>
      </c>
      <c r="B3979" s="1"/>
      <c r="C3979" s="3" t="str">
        <f ca="1">IFERROR(__xludf.DUMMYFUNCTION("regexreplace(A3979, ""(\s\(.*?\))"",)"),"Rosie")</f>
        <v>Rosie</v>
      </c>
    </row>
    <row r="3980" spans="1:3" ht="15.75" customHeight="1" x14ac:dyDescent="0.2">
      <c r="A3980" s="1" t="s">
        <v>2047</v>
      </c>
      <c r="B3980" s="1"/>
      <c r="C3980" s="3" t="str">
        <f ca="1">IFERROR(__xludf.DUMMYFUNCTION("regexreplace(A3980, ""(\s\(.*?\))"",)"),"Rosie")</f>
        <v>Rosie</v>
      </c>
    </row>
    <row r="3981" spans="1:3" ht="15.75" customHeight="1" x14ac:dyDescent="0.2">
      <c r="A3981" s="1" t="s">
        <v>2048</v>
      </c>
      <c r="B3981" s="1"/>
      <c r="C3981" s="3" t="str">
        <f ca="1">IFERROR(__xludf.DUMMYFUNCTION("regexreplace(A3981, ""(\s\(.*?\))"",)"),"Rosie")</f>
        <v>Rosie</v>
      </c>
    </row>
    <row r="3982" spans="1:3" ht="15.75" customHeight="1" x14ac:dyDescent="0.2">
      <c r="A3982" s="1" t="s">
        <v>2048</v>
      </c>
      <c r="B3982" s="1"/>
      <c r="C3982" s="3" t="str">
        <f ca="1">IFERROR(__xludf.DUMMYFUNCTION("regexreplace(A3982, ""(\s\(.*?\))"",)"),"Rosie")</f>
        <v>Rosie</v>
      </c>
    </row>
    <row r="3983" spans="1:3" ht="15.75" customHeight="1" x14ac:dyDescent="0.2">
      <c r="A3983" s="1" t="s">
        <v>2049</v>
      </c>
      <c r="B3983" s="1"/>
      <c r="C3983" s="3" t="str">
        <f ca="1">IFERROR(__xludf.DUMMYFUNCTION("regexreplace(A3983, ""(\s\(.*?\))"",)"),"Rosie Redd")</f>
        <v>Rosie Redd</v>
      </c>
    </row>
    <row r="3984" spans="1:3" ht="15.75" customHeight="1" x14ac:dyDescent="0.2">
      <c r="A3984" s="1" t="s">
        <v>2049</v>
      </c>
      <c r="B3984" s="1"/>
      <c r="C3984" s="3" t="str">
        <f ca="1">IFERROR(__xludf.DUMMYFUNCTION("regexreplace(A3984, ""(\s\(.*?\))"",)"),"Rosie Redd")</f>
        <v>Rosie Redd</v>
      </c>
    </row>
    <row r="3985" spans="1:3" ht="15.75" customHeight="1" x14ac:dyDescent="0.2">
      <c r="A3985" s="1" t="s">
        <v>2050</v>
      </c>
      <c r="B3985" s="1"/>
      <c r="C3985" s="3" t="str">
        <f ca="1">IFERROR(__xludf.DUMMYFUNCTION("regexreplace(A3985, ""(\s\(.*?\))"",)"),"Rosie's Tic Tic Bird")</f>
        <v>Rosie's Tic Tic Bird</v>
      </c>
    </row>
    <row r="3986" spans="1:3" ht="15.75" customHeight="1" x14ac:dyDescent="0.2">
      <c r="A3986" s="1" t="s">
        <v>2050</v>
      </c>
      <c r="B3986" s="1"/>
      <c r="C3986" s="3" t="str">
        <f ca="1">IFERROR(__xludf.DUMMYFUNCTION("regexreplace(A3986, ""(\s\(.*?\))"",)"),"Rosie's Tic Tic Bird")</f>
        <v>Rosie's Tic Tic Bird</v>
      </c>
    </row>
    <row r="3987" spans="1:3" ht="15.75" customHeight="1" x14ac:dyDescent="0.2">
      <c r="A3987" s="1" t="s">
        <v>2051</v>
      </c>
      <c r="B3987" s="1"/>
      <c r="C3987" s="3" t="str">
        <f ca="1">IFERROR(__xludf.DUMMYFUNCTION("regexreplace(A3987, ""(\s\(.*?\))"",)"),"Rotten Cupcake")</f>
        <v>Rotten Cupcake</v>
      </c>
    </row>
    <row r="3988" spans="1:3" ht="15.75" customHeight="1" x14ac:dyDescent="0.2">
      <c r="A3988" s="1" t="s">
        <v>2051</v>
      </c>
      <c r="B3988" s="1"/>
      <c r="C3988" s="3" t="str">
        <f ca="1">IFERROR(__xludf.DUMMYFUNCTION("regexreplace(A3988, ""(\s\(.*?\))"",)"),"Rotten Cupcake")</f>
        <v>Rotten Cupcake</v>
      </c>
    </row>
    <row r="3989" spans="1:3" ht="15.75" customHeight="1" x14ac:dyDescent="0.2">
      <c r="A3989" s="1" t="s">
        <v>2052</v>
      </c>
      <c r="B3989" s="1"/>
      <c r="C3989" s="3" t="str">
        <f ca="1">IFERROR(__xludf.DUMMYFUNCTION("regexreplace(A3989, ""(\s\(.*?\))"",)"),"Rowdyruff Boys")</f>
        <v>Rowdyruff Boys</v>
      </c>
    </row>
    <row r="3990" spans="1:3" ht="15.75" customHeight="1" x14ac:dyDescent="0.2">
      <c r="A3990" s="1" t="s">
        <v>2052</v>
      </c>
      <c r="B3990" s="1"/>
      <c r="C3990" s="3" t="str">
        <f ca="1">IFERROR(__xludf.DUMMYFUNCTION("regexreplace(A3990, ""(\s\(.*?\))"",)"),"Rowdyruff Boys")</f>
        <v>Rowdyruff Boys</v>
      </c>
    </row>
    <row r="3991" spans="1:3" ht="15.75" customHeight="1" x14ac:dyDescent="0.2">
      <c r="A3991" s="1" t="s">
        <v>2053</v>
      </c>
      <c r="B3991" s="1"/>
      <c r="C3991" s="3" t="str">
        <f ca="1">IFERROR(__xludf.DUMMYFUNCTION("regexreplace(A3991, ""(\s\(.*?\))"",)"),"Roxanne Ritchi")</f>
        <v>Roxanne Ritchi</v>
      </c>
    </row>
    <row r="3992" spans="1:3" ht="15.75" customHeight="1" x14ac:dyDescent="0.2">
      <c r="A3992" s="1" t="s">
        <v>2053</v>
      </c>
      <c r="B3992" s="1"/>
      <c r="C3992" s="3" t="str">
        <f ca="1">IFERROR(__xludf.DUMMYFUNCTION("regexreplace(A3992, ""(\s\(.*?\))"",)"),"Roxanne Ritchi")</f>
        <v>Roxanne Ritchi</v>
      </c>
    </row>
    <row r="3993" spans="1:3" ht="15.75" customHeight="1" x14ac:dyDescent="0.2">
      <c r="A3993" s="1" t="s">
        <v>2054</v>
      </c>
      <c r="B3993" s="1"/>
      <c r="C3993" s="3" t="str">
        <f ca="1">IFERROR(__xludf.DUMMYFUNCTION("regexreplace(A3993, ""(\s\(.*?\))"",)"),"Royal Athletes")</f>
        <v>Royal Athletes</v>
      </c>
    </row>
    <row r="3994" spans="1:3" ht="15.75" customHeight="1" x14ac:dyDescent="0.2">
      <c r="A3994" s="1" t="s">
        <v>2054</v>
      </c>
      <c r="B3994" s="1"/>
      <c r="C3994" s="3" t="str">
        <f ca="1">IFERROR(__xludf.DUMMYFUNCTION("regexreplace(A3994, ""(\s\(.*?\))"",)"),"Royal Athletes")</f>
        <v>Royal Athletes</v>
      </c>
    </row>
    <row r="3995" spans="1:3" ht="15.75" customHeight="1" x14ac:dyDescent="0.2">
      <c r="A3995" s="1" t="s">
        <v>2055</v>
      </c>
      <c r="B3995" s="1"/>
      <c r="C3995" s="3" t="str">
        <f ca="1">IFERROR(__xludf.DUMMYFUNCTION("regexreplace(A3995, ""(\s\(.*?\))"",)"),"Ruby")</f>
        <v>Ruby</v>
      </c>
    </row>
    <row r="3996" spans="1:3" ht="15.75" customHeight="1" x14ac:dyDescent="0.2">
      <c r="A3996" s="1" t="s">
        <v>2055</v>
      </c>
      <c r="B3996" s="1"/>
      <c r="C3996" s="3" t="str">
        <f ca="1">IFERROR(__xludf.DUMMYFUNCTION("regexreplace(A3996, ""(\s\(.*?\))"",)"),"Ruby")</f>
        <v>Ruby</v>
      </c>
    </row>
    <row r="3997" spans="1:3" ht="15.75" customHeight="1" x14ac:dyDescent="0.2">
      <c r="A3997" s="1" t="s">
        <v>2056</v>
      </c>
      <c r="B3997" s="1"/>
      <c r="C3997" s="3" t="str">
        <f ca="1">IFERROR(__xludf.DUMMYFUNCTION("regexreplace(A3997, ""(\s\(.*?\))"",)"),"Ruby")</f>
        <v>Ruby</v>
      </c>
    </row>
    <row r="3998" spans="1:3" ht="15.75" customHeight="1" x14ac:dyDescent="0.2">
      <c r="A3998" s="1" t="s">
        <v>2056</v>
      </c>
      <c r="B3998" s="1"/>
      <c r="C3998" s="3" t="str">
        <f ca="1">IFERROR(__xludf.DUMMYFUNCTION("regexreplace(A3998, ""(\s\(.*?\))"",)"),"Ruby")</f>
        <v>Ruby</v>
      </c>
    </row>
    <row r="3999" spans="1:3" ht="15.75" customHeight="1" x14ac:dyDescent="0.2">
      <c r="A3999" s="1" t="s">
        <v>2057</v>
      </c>
      <c r="B3999" s="1"/>
      <c r="C3999" s="3" t="str">
        <f ca="1">IFERROR(__xludf.DUMMYFUNCTION("regexreplace(A3999, ""(\s\(.*?\))"",)"),"Ruby Gloom")</f>
        <v>Ruby Gloom</v>
      </c>
    </row>
    <row r="4000" spans="1:3" ht="15.75" customHeight="1" x14ac:dyDescent="0.2">
      <c r="A4000" s="1" t="s">
        <v>2057</v>
      </c>
      <c r="B4000" s="1"/>
      <c r="C4000" s="3" t="str">
        <f ca="1">IFERROR(__xludf.DUMMYFUNCTION("regexreplace(A4000, ""(\s\(.*?\))"",)"),"Ruby Gloom")</f>
        <v>Ruby Gloom</v>
      </c>
    </row>
    <row r="4001" spans="1:3" ht="15.75" customHeight="1" x14ac:dyDescent="0.2">
      <c r="A4001" s="1" t="s">
        <v>2058</v>
      </c>
      <c r="B4001" s="1"/>
      <c r="C4001" s="3" t="str">
        <f ca="1">IFERROR(__xludf.DUMMYFUNCTION("regexreplace(A4001, ""(\s\(.*?\))"",)"),"Ruby Squad")</f>
        <v>Ruby Squad</v>
      </c>
    </row>
    <row r="4002" spans="1:3" ht="15.75" customHeight="1" x14ac:dyDescent="0.2">
      <c r="A4002" s="1" t="s">
        <v>2058</v>
      </c>
      <c r="B4002" s="1"/>
      <c r="C4002" s="3" t="str">
        <f ca="1">IFERROR(__xludf.DUMMYFUNCTION("regexreplace(A4002, ""(\s\(.*?\))"",)"),"Ruby Squad")</f>
        <v>Ruby Squad</v>
      </c>
    </row>
    <row r="4003" spans="1:3" ht="15.75" customHeight="1" x14ac:dyDescent="0.2">
      <c r="A4003" s="1" t="s">
        <v>2059</v>
      </c>
      <c r="B4003" s="1"/>
      <c r="C4003" s="3" t="str">
        <f ca="1">IFERROR(__xludf.DUMMYFUNCTION("regexreplace(A4003, ""(\s\(.*?\))"",)"),"Ruby Studebaker")</f>
        <v>Ruby Studebaker</v>
      </c>
    </row>
    <row r="4004" spans="1:3" ht="15.75" customHeight="1" x14ac:dyDescent="0.2">
      <c r="A4004" s="1" t="s">
        <v>2059</v>
      </c>
      <c r="B4004" s="1"/>
      <c r="C4004" s="3" t="str">
        <f ca="1">IFERROR(__xludf.DUMMYFUNCTION("regexreplace(A4004, ""(\s\(.*?\))"",)"),"Ruby Studebaker")</f>
        <v>Ruby Studebaker</v>
      </c>
    </row>
    <row r="4005" spans="1:3" ht="15.75" customHeight="1" x14ac:dyDescent="0.2">
      <c r="A4005" s="1" t="s">
        <v>2060</v>
      </c>
      <c r="B4005" s="1"/>
      <c r="C4005" s="3" t="str">
        <f ca="1">IFERROR(__xludf.DUMMYFUNCTION("regexreplace(A4005, ""(\s\(.*?\))"",)"),"Ruby-Doo")</f>
        <v>Ruby-Doo</v>
      </c>
    </row>
    <row r="4006" spans="1:3" ht="15.75" customHeight="1" x14ac:dyDescent="0.2">
      <c r="A4006" s="1" t="s">
        <v>2060</v>
      </c>
      <c r="B4006" s="1"/>
      <c r="C4006" s="3" t="str">
        <f ca="1">IFERROR(__xludf.DUMMYFUNCTION("regexreplace(A4006, ""(\s\(.*?\))"",)"),"Ruby-Doo")</f>
        <v>Ruby-Doo</v>
      </c>
    </row>
    <row r="4007" spans="1:3" ht="15.75" customHeight="1" x14ac:dyDescent="0.2">
      <c r="A4007" s="1" t="s">
        <v>2061</v>
      </c>
      <c r="B4007" s="1"/>
      <c r="C4007" s="3" t="str">
        <f ca="1">IFERROR(__xludf.DUMMYFUNCTION("regexreplace(A4007, ""(\s\(.*?\))"",)"),"Ruff the Lizard")</f>
        <v>Ruff the Lizard</v>
      </c>
    </row>
    <row r="4008" spans="1:3" ht="15.75" customHeight="1" x14ac:dyDescent="0.2">
      <c r="A4008" s="1" t="s">
        <v>2062</v>
      </c>
      <c r="B4008" s="1"/>
      <c r="C4008" s="3" t="str">
        <f ca="1">IFERROR(__xludf.DUMMYFUNCTION("regexreplace(A4008, ""(\s\(.*?\))"",)"),"Rukh")</f>
        <v>Rukh</v>
      </c>
    </row>
    <row r="4009" spans="1:3" ht="15.75" customHeight="1" x14ac:dyDescent="0.2">
      <c r="A4009" s="1" t="s">
        <v>2062</v>
      </c>
      <c r="B4009" s="1"/>
      <c r="C4009" s="3" t="str">
        <f ca="1">IFERROR(__xludf.DUMMYFUNCTION("regexreplace(A4009, ""(\s\(.*?\))"",)"),"Rukh")</f>
        <v>Rukh</v>
      </c>
    </row>
    <row r="4010" spans="1:3" ht="15.75" customHeight="1" x14ac:dyDescent="0.2">
      <c r="A4010" s="1" t="s">
        <v>2063</v>
      </c>
      <c r="B4010" s="1"/>
      <c r="C4010" s="3" t="str">
        <f ca="1">IFERROR(__xludf.DUMMYFUNCTION("regexreplace(A4010, ""(\s\(.*?\))"",)"),"Runmo")</f>
        <v>Runmo</v>
      </c>
    </row>
    <row r="4011" spans="1:3" ht="15.75" customHeight="1" x14ac:dyDescent="0.2">
      <c r="A4011" s="1" t="s">
        <v>2064</v>
      </c>
      <c r="B4011" s="1"/>
      <c r="C4011" s="3" t="str">
        <f ca="1">IFERROR(__xludf.DUMMYFUNCTION("regexreplace(A4011, ""(\s\(.*?\))"",)"),"Rusev")</f>
        <v>Rusev</v>
      </c>
    </row>
    <row r="4012" spans="1:3" ht="15.75" customHeight="1" x14ac:dyDescent="0.2">
      <c r="A4012" s="1" t="s">
        <v>2064</v>
      </c>
      <c r="B4012" s="1"/>
      <c r="C4012" s="3" t="str">
        <f ca="1">IFERROR(__xludf.DUMMYFUNCTION("regexreplace(A4012, ""(\s\(.*?\))"",)"),"Rusev")</f>
        <v>Rusev</v>
      </c>
    </row>
    <row r="4013" spans="1:3" ht="15.75" customHeight="1" x14ac:dyDescent="0.2">
      <c r="A4013" s="1" t="s">
        <v>2065</v>
      </c>
      <c r="B4013" s="1"/>
      <c r="C4013" s="3" t="str">
        <f ca="1">IFERROR(__xludf.DUMMYFUNCTION("regexreplace(A4013, ""(\s\(.*?\))"",)"),"Russell")</f>
        <v>Russell</v>
      </c>
    </row>
    <row r="4014" spans="1:3" ht="15.75" customHeight="1" x14ac:dyDescent="0.2">
      <c r="A4014" s="1" t="s">
        <v>2065</v>
      </c>
      <c r="B4014" s="1"/>
      <c r="C4014" s="3" t="str">
        <f ca="1">IFERROR(__xludf.DUMMYFUNCTION("regexreplace(A4014, ""(\s\(.*?\))"",)"),"Russell")</f>
        <v>Russell</v>
      </c>
    </row>
    <row r="4015" spans="1:3" ht="15.75" customHeight="1" x14ac:dyDescent="0.2">
      <c r="A4015" s="1" t="s">
        <v>2066</v>
      </c>
      <c r="B4015" s="1"/>
      <c r="C4015" s="3" t="str">
        <f ca="1">IFERROR(__xludf.DUMMYFUNCTION("regexreplace(A4015, ""(\s\(.*?\))"",)"),"Russell")</f>
        <v>Russell</v>
      </c>
    </row>
    <row r="4016" spans="1:3" ht="15.75" customHeight="1" x14ac:dyDescent="0.2">
      <c r="A4016" s="1" t="s">
        <v>2066</v>
      </c>
      <c r="B4016" s="1"/>
      <c r="C4016" s="3" t="str">
        <f ca="1">IFERROR(__xludf.DUMMYFUNCTION("regexreplace(A4016, ""(\s\(.*?\))"",)"),"Russell")</f>
        <v>Russell</v>
      </c>
    </row>
    <row r="4017" spans="1:3" ht="15.75" customHeight="1" x14ac:dyDescent="0.2">
      <c r="A4017" s="1" t="s">
        <v>2067</v>
      </c>
      <c r="B4017" s="1"/>
      <c r="C4017" s="3" t="str">
        <f ca="1">IFERROR(__xludf.DUMMYFUNCTION("regexreplace(A4017, ""(\s\(.*?\))"",)"),"Rutile Twins")</f>
        <v>Rutile Twins</v>
      </c>
    </row>
    <row r="4018" spans="1:3" ht="15.75" customHeight="1" x14ac:dyDescent="0.2">
      <c r="A4018" s="1" t="s">
        <v>2067</v>
      </c>
      <c r="B4018" s="1"/>
      <c r="C4018" s="3" t="str">
        <f ca="1">IFERROR(__xludf.DUMMYFUNCTION("regexreplace(A4018, ""(\s\(.*?\))"",)"),"Rutile Twins")</f>
        <v>Rutile Twins</v>
      </c>
    </row>
    <row r="4019" spans="1:3" ht="15.75" customHeight="1" x14ac:dyDescent="0.2">
      <c r="A4019" s="1" t="s">
        <v>2068</v>
      </c>
      <c r="B4019" s="1"/>
      <c r="C4019" s="3" t="str">
        <f ca="1">IFERROR(__xludf.DUMMYFUNCTION("regexreplace(A4019, ""(\s\(.*?\))"",)"),"Ryan")</f>
        <v>Ryan</v>
      </c>
    </row>
    <row r="4020" spans="1:3" ht="15.75" customHeight="1" x14ac:dyDescent="0.2">
      <c r="A4020" s="1" t="s">
        <v>2068</v>
      </c>
      <c r="B4020" s="1"/>
      <c r="C4020" s="3" t="str">
        <f ca="1">IFERROR(__xludf.DUMMYFUNCTION("regexreplace(A4020, ""(\s\(.*?\))"",)"),"Ryan")</f>
        <v>Ryan</v>
      </c>
    </row>
    <row r="4021" spans="1:3" ht="15.75" customHeight="1" x14ac:dyDescent="0.2">
      <c r="A4021" s="1" t="s">
        <v>2069</v>
      </c>
      <c r="B4021" s="1"/>
      <c r="C4021" s="3" t="str">
        <f ca="1">IFERROR(__xludf.DUMMYFUNCTION("regexreplace(A4021, ""(\s\(.*?\))"",)"),"Saanvi Patel")</f>
        <v>Saanvi Patel</v>
      </c>
    </row>
    <row r="4022" spans="1:3" ht="15.75" customHeight="1" x14ac:dyDescent="0.2">
      <c r="A4022" s="1" t="s">
        <v>2069</v>
      </c>
      <c r="B4022" s="1"/>
      <c r="C4022" s="3" t="str">
        <f ca="1">IFERROR(__xludf.DUMMYFUNCTION("regexreplace(A4022, ""(\s\(.*?\))"",)"),"Saanvi Patel")</f>
        <v>Saanvi Patel</v>
      </c>
    </row>
    <row r="4023" spans="1:3" ht="15.75" customHeight="1" x14ac:dyDescent="0.2">
      <c r="A4023" s="1" t="s">
        <v>2070</v>
      </c>
      <c r="B4023" s="1"/>
      <c r="C4023" s="3" t="str">
        <f ca="1">IFERROR(__xludf.DUMMYFUNCTION("regexreplace(A4023, ""(\s\(.*?\))"",)"),"Saberhorn")</f>
        <v>Saberhorn</v>
      </c>
    </row>
    <row r="4024" spans="1:3" ht="15.75" customHeight="1" x14ac:dyDescent="0.2">
      <c r="A4024" s="1" t="s">
        <v>2070</v>
      </c>
      <c r="B4024" s="1"/>
      <c r="C4024" s="3" t="str">
        <f ca="1">IFERROR(__xludf.DUMMYFUNCTION("regexreplace(A4024, ""(\s\(.*?\))"",)"),"Saberhorn")</f>
        <v>Saberhorn</v>
      </c>
    </row>
    <row r="4025" spans="1:3" ht="15.75" customHeight="1" x14ac:dyDescent="0.2">
      <c r="A4025" s="1" t="s">
        <v>2071</v>
      </c>
      <c r="B4025" s="1"/>
      <c r="C4025" s="3" t="str">
        <f ca="1">IFERROR(__xludf.DUMMYFUNCTION("regexreplace(A4025, ""(\s\(.*?\))"",)"),"Sabine Wren")</f>
        <v>Sabine Wren</v>
      </c>
    </row>
    <row r="4026" spans="1:3" ht="15.75" customHeight="1" x14ac:dyDescent="0.2">
      <c r="A4026" s="1" t="s">
        <v>2071</v>
      </c>
      <c r="B4026" s="1"/>
      <c r="C4026" s="3" t="str">
        <f ca="1">IFERROR(__xludf.DUMMYFUNCTION("regexreplace(A4026, ""(\s\(.*?\))"",)"),"Sabine Wren")</f>
        <v>Sabine Wren</v>
      </c>
    </row>
    <row r="4027" spans="1:3" ht="15.75" customHeight="1" x14ac:dyDescent="0.2">
      <c r="A4027" s="1" t="s">
        <v>2072</v>
      </c>
      <c r="B4027" s="1"/>
      <c r="C4027" s="3" t="str">
        <f ca="1">IFERROR(__xludf.DUMMYFUNCTION("regexreplace(A4027, ""(\s\(.*?\))"",)"),"Sabrina Spellman")</f>
        <v>Sabrina Spellman</v>
      </c>
    </row>
    <row r="4028" spans="1:3" ht="15.75" customHeight="1" x14ac:dyDescent="0.2">
      <c r="A4028" s="1" t="s">
        <v>2072</v>
      </c>
      <c r="B4028" s="1"/>
      <c r="C4028" s="3" t="str">
        <f ca="1">IFERROR(__xludf.DUMMYFUNCTION("regexreplace(A4028, ""(\s\(.*?\))"",)"),"Sabrina Spellman")</f>
        <v>Sabrina Spellman</v>
      </c>
    </row>
    <row r="4029" spans="1:3" ht="15.75" customHeight="1" x14ac:dyDescent="0.2">
      <c r="A4029" s="1" t="s">
        <v>2073</v>
      </c>
      <c r="B4029" s="1"/>
      <c r="C4029" s="3" t="str">
        <f ca="1">IFERROR(__xludf.DUMMYFUNCTION("regexreplace(A4029, ""(\s\(.*?\))"",)"),"Sadie")</f>
        <v>Sadie</v>
      </c>
    </row>
    <row r="4030" spans="1:3" ht="15.75" customHeight="1" x14ac:dyDescent="0.2">
      <c r="A4030" s="1" t="s">
        <v>2073</v>
      </c>
      <c r="B4030" s="1"/>
      <c r="C4030" s="3" t="str">
        <f ca="1">IFERROR(__xludf.DUMMYFUNCTION("regexreplace(A4030, ""(\s\(.*?\))"",)"),"Sadie")</f>
        <v>Sadie</v>
      </c>
    </row>
    <row r="4031" spans="1:3" ht="15.75" customHeight="1" x14ac:dyDescent="0.2">
      <c r="A4031" s="1" t="s">
        <v>2074</v>
      </c>
      <c r="B4031" s="1"/>
      <c r="C4031" s="3" t="str">
        <f ca="1">IFERROR(__xludf.DUMMYFUNCTION("regexreplace(A4031, ""(\s\(.*?\))"",)"),"Sadie")</f>
        <v>Sadie</v>
      </c>
    </row>
    <row r="4032" spans="1:3" ht="15.75" customHeight="1" x14ac:dyDescent="0.2">
      <c r="A4032" s="1" t="s">
        <v>2074</v>
      </c>
      <c r="B4032" s="1"/>
      <c r="C4032" s="3" t="str">
        <f ca="1">IFERROR(__xludf.DUMMYFUNCTION("regexreplace(A4032, ""(\s\(.*?\))"",)"),"Sadie")</f>
        <v>Sadie</v>
      </c>
    </row>
    <row r="4033" spans="1:3" ht="15.75" customHeight="1" x14ac:dyDescent="0.2">
      <c r="A4033" s="1" t="s">
        <v>2075</v>
      </c>
      <c r="B4033" s="1"/>
      <c r="C4033" s="3" t="str">
        <f ca="1">IFERROR(__xludf.DUMMYFUNCTION("regexreplace(A4033, ""(\s\(.*?\))"",)"),"Sadie Miller")</f>
        <v>Sadie Miller</v>
      </c>
    </row>
    <row r="4034" spans="1:3" ht="15.75" customHeight="1" x14ac:dyDescent="0.2">
      <c r="A4034" s="1" t="s">
        <v>2075</v>
      </c>
      <c r="B4034" s="1"/>
      <c r="C4034" s="3" t="str">
        <f ca="1">IFERROR(__xludf.DUMMYFUNCTION("regexreplace(A4034, ""(\s\(.*?\))"",)"),"Sadie Miller")</f>
        <v>Sadie Miller</v>
      </c>
    </row>
    <row r="4035" spans="1:3" ht="15.75" customHeight="1" x14ac:dyDescent="0.2">
      <c r="A4035" s="1" t="s">
        <v>2076</v>
      </c>
      <c r="B4035" s="1"/>
      <c r="C4035" s="3" t="str">
        <f ca="1">IFERROR(__xludf.DUMMYFUNCTION("regexreplace(A4035, ""(\s\(.*?\))"",)"),"Sadness")</f>
        <v>Sadness</v>
      </c>
    </row>
    <row r="4036" spans="1:3" ht="15.75" customHeight="1" x14ac:dyDescent="0.2">
      <c r="A4036" s="1" t="s">
        <v>2076</v>
      </c>
      <c r="B4036" s="1"/>
      <c r="C4036" s="3" t="str">
        <f ca="1">IFERROR(__xludf.DUMMYFUNCTION("regexreplace(A4036, ""(\s\(.*?\))"",)"),"Sadness")</f>
        <v>Sadness</v>
      </c>
    </row>
    <row r="4037" spans="1:3" ht="15.75" customHeight="1" x14ac:dyDescent="0.2">
      <c r="A4037" s="1" t="s">
        <v>2077</v>
      </c>
      <c r="B4037" s="1"/>
      <c r="C4037" s="3" t="str">
        <f ca="1">IFERROR(__xludf.DUMMYFUNCTION("regexreplace(A4037, ""(\s\(.*?\))"",)"),"Sagan Hawking")</f>
        <v>Sagan Hawking</v>
      </c>
    </row>
    <row r="4038" spans="1:3" ht="15.75" customHeight="1" x14ac:dyDescent="0.2">
      <c r="A4038" s="1" t="s">
        <v>2077</v>
      </c>
      <c r="B4038" s="1"/>
      <c r="C4038" s="3" t="str">
        <f ca="1">IFERROR(__xludf.DUMMYFUNCTION("regexreplace(A4038, ""(\s\(.*?\))"",)"),"Sagan Hawking")</f>
        <v>Sagan Hawking</v>
      </c>
    </row>
    <row r="4039" spans="1:3" ht="15.75" customHeight="1" x14ac:dyDescent="0.2">
      <c r="A4039" s="1" t="s">
        <v>2078</v>
      </c>
      <c r="B4039" s="1"/>
      <c r="C4039" s="3" t="str">
        <f ca="1">IFERROR(__xludf.DUMMYFUNCTION("regexreplace(A4039, ""(\s\(.*?\))"",)"),"Sally")</f>
        <v>Sally</v>
      </c>
    </row>
    <row r="4040" spans="1:3" ht="15.75" customHeight="1" x14ac:dyDescent="0.2">
      <c r="A4040" s="1" t="s">
        <v>2078</v>
      </c>
      <c r="B4040" s="1"/>
      <c r="C4040" s="3" t="str">
        <f ca="1">IFERROR(__xludf.DUMMYFUNCTION("regexreplace(A4040, ""(\s\(.*?\))"",)"),"Sally")</f>
        <v>Sally</v>
      </c>
    </row>
    <row r="4041" spans="1:3" ht="15.75" customHeight="1" x14ac:dyDescent="0.2">
      <c r="A4041" s="1" t="s">
        <v>2079</v>
      </c>
      <c r="B4041" s="1"/>
      <c r="C4041" s="3" t="str">
        <f ca="1">IFERROR(__xludf.DUMMYFUNCTION("regexreplace(A4041, ""(\s\(.*?\))"",)"),"Sally")</f>
        <v>Sally</v>
      </c>
    </row>
    <row r="4042" spans="1:3" ht="15.75" customHeight="1" x14ac:dyDescent="0.2">
      <c r="A4042" s="1" t="s">
        <v>2079</v>
      </c>
      <c r="B4042" s="1"/>
      <c r="C4042" s="3" t="str">
        <f ca="1">IFERROR(__xludf.DUMMYFUNCTION("regexreplace(A4042, ""(\s\(.*?\))"",)"),"Sally")</f>
        <v>Sally</v>
      </c>
    </row>
    <row r="4043" spans="1:3" ht="15.75" customHeight="1" x14ac:dyDescent="0.2">
      <c r="A4043" s="1" t="s">
        <v>2080</v>
      </c>
      <c r="B4043" s="1"/>
      <c r="C4043" s="3" t="str">
        <f ca="1">IFERROR(__xludf.DUMMYFUNCTION("regexreplace(A4043, ""(\s\(.*?\))"",)"),"Sally Brown")</f>
        <v>Sally Brown</v>
      </c>
    </row>
    <row r="4044" spans="1:3" ht="15.75" customHeight="1" x14ac:dyDescent="0.2">
      <c r="A4044" s="1" t="s">
        <v>2080</v>
      </c>
      <c r="B4044" s="1"/>
      <c r="C4044" s="3" t="str">
        <f ca="1">IFERROR(__xludf.DUMMYFUNCTION("regexreplace(A4044, ""(\s\(.*?\))"",)"),"Sally Brown")</f>
        <v>Sally Brown</v>
      </c>
    </row>
    <row r="4045" spans="1:3" ht="15.75" customHeight="1" x14ac:dyDescent="0.2">
      <c r="A4045" s="1" t="s">
        <v>2081</v>
      </c>
      <c r="B4045" s="1"/>
      <c r="C4045" s="3" t="str">
        <f ca="1">IFERROR(__xludf.DUMMYFUNCTION("regexreplace(A4045, ""(\s\(.*?\))"",)"),"Sally Carrera")</f>
        <v>Sally Carrera</v>
      </c>
    </row>
    <row r="4046" spans="1:3" ht="15.75" customHeight="1" x14ac:dyDescent="0.2">
      <c r="A4046" s="1" t="s">
        <v>2081</v>
      </c>
      <c r="B4046" s="1"/>
      <c r="C4046" s="3" t="str">
        <f ca="1">IFERROR(__xludf.DUMMYFUNCTION("regexreplace(A4046, ""(\s\(.*?\))"",)"),"Sally Carrera")</f>
        <v>Sally Carrera</v>
      </c>
    </row>
    <row r="4047" spans="1:3" ht="15.75" customHeight="1" x14ac:dyDescent="0.2">
      <c r="A4047" s="1" t="s">
        <v>2082</v>
      </c>
      <c r="B4047" s="1"/>
      <c r="C4047" s="3" t="str">
        <f ca="1">IFERROR(__xludf.DUMMYFUNCTION("regexreplace(A4047, ""(\s\(.*?\))"",)"),"Sally Linda")</f>
        <v>Sally Linda</v>
      </c>
    </row>
    <row r="4048" spans="1:3" ht="15.75" customHeight="1" x14ac:dyDescent="0.2">
      <c r="A4048" s="1" t="s">
        <v>2082</v>
      </c>
      <c r="B4048" s="1"/>
      <c r="C4048" s="3" t="str">
        <f ca="1">IFERROR(__xludf.DUMMYFUNCTION("regexreplace(A4048, ""(\s\(.*?\))"",)"),"Sally Linda")</f>
        <v>Sally Linda</v>
      </c>
    </row>
    <row r="4049" spans="1:3" ht="15.75" customHeight="1" x14ac:dyDescent="0.2">
      <c r="A4049" s="1" t="s">
        <v>2083</v>
      </c>
      <c r="B4049" s="1"/>
      <c r="C4049" s="3" t="str">
        <f ca="1">IFERROR(__xludf.DUMMYFUNCTION("regexreplace(A4049, ""(\s\(.*?\))"",)"),"Sally Skunk")</f>
        <v>Sally Skunk</v>
      </c>
    </row>
    <row r="4050" spans="1:3" ht="15.75" customHeight="1" x14ac:dyDescent="0.2">
      <c r="A4050" s="1" t="s">
        <v>2083</v>
      </c>
      <c r="B4050" s="1"/>
      <c r="C4050" s="3" t="str">
        <f ca="1">IFERROR(__xludf.DUMMYFUNCTION("regexreplace(A4050, ""(\s\(.*?\))"",)"),"Sally Skunk")</f>
        <v>Sally Skunk</v>
      </c>
    </row>
    <row r="4051" spans="1:3" ht="15.75" customHeight="1" x14ac:dyDescent="0.2">
      <c r="A4051" s="1" t="s">
        <v>2084</v>
      </c>
      <c r="B4051" s="1"/>
      <c r="C4051" s="3" t="str">
        <f ca="1">IFERROR(__xludf.DUMMYFUNCTION("regexreplace(A4051, ""(\s\(.*?\))"",)"),"Sally Syrup")</f>
        <v>Sally Syrup</v>
      </c>
    </row>
    <row r="4052" spans="1:3" ht="15.75" customHeight="1" x14ac:dyDescent="0.2">
      <c r="A4052" s="1" t="s">
        <v>2084</v>
      </c>
      <c r="B4052" s="1"/>
      <c r="C4052" s="3" t="str">
        <f ca="1">IFERROR(__xludf.DUMMYFUNCTION("regexreplace(A4052, ""(\s\(.*?\))"",)"),"Sally Syrup")</f>
        <v>Sally Syrup</v>
      </c>
    </row>
    <row r="4053" spans="1:3" ht="15.75" customHeight="1" x14ac:dyDescent="0.2">
      <c r="A4053" s="1" t="s">
        <v>2085</v>
      </c>
      <c r="B4053" s="1"/>
      <c r="C4053" s="3" t="str">
        <f ca="1">IFERROR(__xludf.DUMMYFUNCTION("regexreplace(A4053, ""(\s\(.*?\))"",)"),"Sally Turner")</f>
        <v>Sally Turner</v>
      </c>
    </row>
    <row r="4054" spans="1:3" ht="15.75" customHeight="1" x14ac:dyDescent="0.2">
      <c r="A4054" s="1" t="s">
        <v>2085</v>
      </c>
      <c r="B4054" s="1"/>
      <c r="C4054" s="3" t="str">
        <f ca="1">IFERROR(__xludf.DUMMYFUNCTION("regexreplace(A4054, ""(\s\(.*?\))"",)"),"Sally Turner")</f>
        <v>Sally Turner</v>
      </c>
    </row>
    <row r="4055" spans="1:3" ht="15.75" customHeight="1" x14ac:dyDescent="0.2">
      <c r="A4055" s="1" t="s">
        <v>2086</v>
      </c>
      <c r="B4055" s="1"/>
      <c r="C4055" s="3" t="str">
        <f ca="1">IFERROR(__xludf.DUMMYFUNCTION("regexreplace(A4055, ""(\s\(.*?\))"",)"),"Saloom")</f>
        <v>Saloom</v>
      </c>
    </row>
    <row r="4056" spans="1:3" ht="15.75" customHeight="1" x14ac:dyDescent="0.2">
      <c r="A4056" s="1" t="s">
        <v>2086</v>
      </c>
      <c r="B4056" s="1"/>
      <c r="C4056" s="3" t="str">
        <f ca="1">IFERROR(__xludf.DUMMYFUNCTION("regexreplace(A4056, ""(\s\(.*?\))"",)"),"Saloom")</f>
        <v>Saloom</v>
      </c>
    </row>
    <row r="4057" spans="1:3" ht="15.75" customHeight="1" x14ac:dyDescent="0.2">
      <c r="A4057" s="1" t="s">
        <v>2087</v>
      </c>
      <c r="B4057" s="1"/>
      <c r="C4057" s="3" t="str">
        <f ca="1">IFERROR(__xludf.DUMMYFUNCTION("regexreplace(A4057, ""(\s\(.*?\))"",)"),"Sam")</f>
        <v>Sam</v>
      </c>
    </row>
    <row r="4058" spans="1:3" ht="15.75" customHeight="1" x14ac:dyDescent="0.2">
      <c r="A4058" s="1" t="s">
        <v>2087</v>
      </c>
      <c r="B4058" s="1"/>
      <c r="C4058" s="3" t="str">
        <f ca="1">IFERROR(__xludf.DUMMYFUNCTION("regexreplace(A4058, ""(\s\(.*?\))"",)"),"Sam")</f>
        <v>Sam</v>
      </c>
    </row>
    <row r="4059" spans="1:3" ht="15.75" customHeight="1" x14ac:dyDescent="0.2">
      <c r="A4059" s="1" t="s">
        <v>2088</v>
      </c>
      <c r="B4059" s="1"/>
      <c r="C4059" s="3" t="str">
        <f ca="1">IFERROR(__xludf.DUMMYFUNCTION("regexreplace(A4059, ""(\s\(.*?\))"",)"),"Sam")</f>
        <v>Sam</v>
      </c>
    </row>
    <row r="4060" spans="1:3" ht="15.75" customHeight="1" x14ac:dyDescent="0.2">
      <c r="A4060" s="1" t="s">
        <v>2088</v>
      </c>
      <c r="B4060" s="1"/>
      <c r="C4060" s="3" t="str">
        <f ca="1">IFERROR(__xludf.DUMMYFUNCTION("regexreplace(A4060, ""(\s\(.*?\))"",)"),"Sam")</f>
        <v>Sam</v>
      </c>
    </row>
    <row r="4061" spans="1:3" ht="15.75" customHeight="1" x14ac:dyDescent="0.2">
      <c r="A4061" s="1" t="s">
        <v>2089</v>
      </c>
      <c r="B4061" s="1"/>
      <c r="C4061" s="3" t="str">
        <f ca="1">IFERROR(__xludf.DUMMYFUNCTION("regexreplace(A4061, ""(\s\(.*?\))"",)"),"Sam")</f>
        <v>Sam</v>
      </c>
    </row>
    <row r="4062" spans="1:3" ht="15.75" customHeight="1" x14ac:dyDescent="0.2">
      <c r="A4062" s="1" t="s">
        <v>2089</v>
      </c>
      <c r="B4062" s="1"/>
      <c r="C4062" s="3" t="str">
        <f ca="1">IFERROR(__xludf.DUMMYFUNCTION("regexreplace(A4062, ""(\s\(.*?\))"",)"),"Sam")</f>
        <v>Sam</v>
      </c>
    </row>
    <row r="4063" spans="1:3" ht="15.75" customHeight="1" x14ac:dyDescent="0.2">
      <c r="A4063" s="1" t="s">
        <v>2090</v>
      </c>
      <c r="B4063" s="1"/>
      <c r="C4063" s="3" t="str">
        <f ca="1">IFERROR(__xludf.DUMMYFUNCTION("regexreplace(A4063, ""(\s\(.*?\))"",)"),"Sam")</f>
        <v>Sam</v>
      </c>
    </row>
    <row r="4064" spans="1:3" ht="15.75" customHeight="1" x14ac:dyDescent="0.2">
      <c r="A4064" s="1" t="s">
        <v>2090</v>
      </c>
      <c r="B4064" s="1"/>
      <c r="C4064" s="3" t="str">
        <f ca="1">IFERROR(__xludf.DUMMYFUNCTION("regexreplace(A4064, ""(\s\(.*?\))"",)"),"Sam")</f>
        <v>Sam</v>
      </c>
    </row>
    <row r="4065" spans="1:3" ht="15.75" customHeight="1" x14ac:dyDescent="0.2">
      <c r="A4065" s="1" t="s">
        <v>2091</v>
      </c>
      <c r="B4065" s="1"/>
      <c r="C4065" s="3" t="str">
        <f ca="1">IFERROR(__xludf.DUMMYFUNCTION("regexreplace(A4065, ""(\s\(.*?\))"",)"),"Sam Adams")</f>
        <v>Sam Adams</v>
      </c>
    </row>
    <row r="4066" spans="1:3" ht="15.75" customHeight="1" x14ac:dyDescent="0.2">
      <c r="A4066" s="1" t="s">
        <v>2091</v>
      </c>
      <c r="B4066" s="1"/>
      <c r="C4066" s="3" t="str">
        <f ca="1">IFERROR(__xludf.DUMMYFUNCTION("regexreplace(A4066, ""(\s\(.*?\))"",)"),"Sam Adams")</f>
        <v>Sam Adams</v>
      </c>
    </row>
    <row r="4067" spans="1:3" ht="15.75" customHeight="1" x14ac:dyDescent="0.2">
      <c r="A4067" s="1" t="s">
        <v>2092</v>
      </c>
      <c r="B4067" s="1"/>
      <c r="C4067" s="3" t="str">
        <f ca="1">IFERROR(__xludf.DUMMYFUNCTION("regexreplace(A4067, ""(\s\(.*?\))"",)"),"Sam Manson")</f>
        <v>Sam Manson</v>
      </c>
    </row>
    <row r="4068" spans="1:3" ht="15.75" customHeight="1" x14ac:dyDescent="0.2">
      <c r="A4068" s="1" t="s">
        <v>2092</v>
      </c>
      <c r="B4068" s="1"/>
      <c r="C4068" s="3" t="str">
        <f ca="1">IFERROR(__xludf.DUMMYFUNCTION("regexreplace(A4068, ""(\s\(.*?\))"",)"),"Sam Manson")</f>
        <v>Sam Manson</v>
      </c>
    </row>
    <row r="4069" spans="1:3" ht="15.75" customHeight="1" x14ac:dyDescent="0.2">
      <c r="A4069" s="1" t="s">
        <v>2093</v>
      </c>
      <c r="B4069" s="1"/>
      <c r="C4069" s="3" t="str">
        <f ca="1">IFERROR(__xludf.DUMMYFUNCTION("regexreplace(A4069, ""(\s\(.*?\))"",)"),"Sam Sandwich")</f>
        <v>Sam Sandwich</v>
      </c>
    </row>
    <row r="4070" spans="1:3" ht="15.75" customHeight="1" x14ac:dyDescent="0.2">
      <c r="A4070" s="1" t="s">
        <v>2093</v>
      </c>
      <c r="B4070" s="1"/>
      <c r="C4070" s="3" t="str">
        <f ca="1">IFERROR(__xludf.DUMMYFUNCTION("regexreplace(A4070, ""(\s\(.*?\))"",)"),"Sam Sandwich")</f>
        <v>Sam Sandwich</v>
      </c>
    </row>
    <row r="4071" spans="1:3" ht="15.75" customHeight="1" x14ac:dyDescent="0.2">
      <c r="A4071" s="1" t="s">
        <v>2094</v>
      </c>
      <c r="B4071" s="1"/>
      <c r="C4071" s="3" t="str">
        <f ca="1">IFERROR(__xludf.DUMMYFUNCTION("regexreplace(A4071, ""(\s\(.*?\))"",)"),"Sam Simpson")</f>
        <v>Sam Simpson</v>
      </c>
    </row>
    <row r="4072" spans="1:3" ht="15.75" customHeight="1" x14ac:dyDescent="0.2">
      <c r="A4072" s="1" t="s">
        <v>2094</v>
      </c>
      <c r="B4072" s="1"/>
      <c r="C4072" s="3" t="str">
        <f ca="1">IFERROR(__xludf.DUMMYFUNCTION("regexreplace(A4072, ""(\s\(.*?\))"",)"),"Sam Simpson")</f>
        <v>Sam Simpson</v>
      </c>
    </row>
    <row r="4073" spans="1:3" ht="15.75" customHeight="1" x14ac:dyDescent="0.2">
      <c r="A4073" s="1" t="s">
        <v>2095</v>
      </c>
      <c r="B4073" s="1"/>
      <c r="C4073" s="3" t="str">
        <f ca="1">IFERROR(__xludf.DUMMYFUNCTION("regexreplace(A4073, ""(\s\(.*?\))"",)"),"Sam Spider Spade")</f>
        <v>Sam Spider Spade</v>
      </c>
    </row>
    <row r="4074" spans="1:3" ht="15.75" customHeight="1" x14ac:dyDescent="0.2">
      <c r="A4074" s="1" t="s">
        <v>2095</v>
      </c>
      <c r="B4074" s="1"/>
      <c r="C4074" s="3" t="str">
        <f ca="1">IFERROR(__xludf.DUMMYFUNCTION("regexreplace(A4074, ""(\s\(.*?\))"",)"),"Sam Spider Spade")</f>
        <v>Sam Spider Spade</v>
      </c>
    </row>
    <row r="4075" spans="1:3" ht="15.75" customHeight="1" x14ac:dyDescent="0.2">
      <c r="A4075" s="1" t="s">
        <v>2096</v>
      </c>
      <c r="B4075" s="1"/>
      <c r="C4075" s="3" t="str">
        <f ca="1">IFERROR(__xludf.DUMMYFUNCTION("regexreplace(A4075, ""(\s\(.*?\))"",)"),"Sam Star")</f>
        <v>Sam Star</v>
      </c>
    </row>
    <row r="4076" spans="1:3" ht="15.75" customHeight="1" x14ac:dyDescent="0.2">
      <c r="A4076" s="1" t="s">
        <v>2096</v>
      </c>
      <c r="B4076" s="1"/>
      <c r="C4076" s="3" t="str">
        <f ca="1">IFERROR(__xludf.DUMMYFUNCTION("regexreplace(A4076, ""(\s\(.*?\))"",)"),"Sam Star")</f>
        <v>Sam Star</v>
      </c>
    </row>
    <row r="4077" spans="1:3" ht="15.75" customHeight="1" x14ac:dyDescent="0.2">
      <c r="A4077" s="1" t="s">
        <v>2097</v>
      </c>
      <c r="B4077" s="1"/>
      <c r="C4077" s="3" t="str">
        <f ca="1">IFERROR(__xludf.DUMMYFUNCTION("regexreplace(A4077, ""(\s\(.*?\))"",)"),"Samantha")</f>
        <v>Samantha</v>
      </c>
    </row>
    <row r="4078" spans="1:3" ht="15.75" customHeight="1" x14ac:dyDescent="0.2">
      <c r="A4078" s="1" t="s">
        <v>2097</v>
      </c>
      <c r="B4078" s="1"/>
      <c r="C4078" s="3" t="str">
        <f ca="1">IFERROR(__xludf.DUMMYFUNCTION("regexreplace(A4078, ""(\s\(.*?\))"",)"),"Samantha")</f>
        <v>Samantha</v>
      </c>
    </row>
    <row r="4079" spans="1:3" ht="15.75" customHeight="1" x14ac:dyDescent="0.2">
      <c r="A4079" s="1" t="s">
        <v>2098</v>
      </c>
      <c r="B4079" s="1"/>
      <c r="C4079" s="3" t="str">
        <f ca="1">IFERROR(__xludf.DUMMYFUNCTION("regexreplace(A4079, ""(\s\(.*?\))"",)"),"Samantha Evelyn Cook")</f>
        <v>Samantha Evelyn Cook</v>
      </c>
    </row>
    <row r="4080" spans="1:3" ht="15.75" customHeight="1" x14ac:dyDescent="0.2">
      <c r="A4080" s="1" t="s">
        <v>2098</v>
      </c>
      <c r="B4080" s="1"/>
      <c r="C4080" s="3" t="str">
        <f ca="1">IFERROR(__xludf.DUMMYFUNCTION("regexreplace(A4080, ""(\s\(.*?\))"",)"),"Samantha Evelyn Cook")</f>
        <v>Samantha Evelyn Cook</v>
      </c>
    </row>
    <row r="4081" spans="1:3" ht="15.75" customHeight="1" x14ac:dyDescent="0.2">
      <c r="A4081" s="1" t="s">
        <v>2099</v>
      </c>
      <c r="B4081" s="1"/>
      <c r="C4081" s="3" t="str">
        <f ca="1">IFERROR(__xludf.DUMMYFUNCTION("regexreplace(A4081, ""(\s\(.*?\))"",)"),"Samey")</f>
        <v>Samey</v>
      </c>
    </row>
    <row r="4082" spans="1:3" ht="15.75" customHeight="1" x14ac:dyDescent="0.2">
      <c r="A4082" s="1" t="s">
        <v>2099</v>
      </c>
      <c r="B4082" s="1"/>
      <c r="C4082" s="3" t="str">
        <f ca="1">IFERROR(__xludf.DUMMYFUNCTION("regexreplace(A4082, ""(\s\(.*?\))"",)"),"Samey")</f>
        <v>Samey</v>
      </c>
    </row>
    <row r="4083" spans="1:3" ht="15.75" customHeight="1" x14ac:dyDescent="0.2">
      <c r="A4083" s="1" t="s">
        <v>2100</v>
      </c>
      <c r="B4083" s="1"/>
      <c r="C4083" s="3" t="str">
        <f ca="1">IFERROR(__xludf.DUMMYFUNCTION("regexreplace(A4083, ""(\s\(.*?\))"",)"),"Sammy Bagel, Jr.")</f>
        <v>Sammy Bagel, Jr.</v>
      </c>
    </row>
    <row r="4084" spans="1:3" ht="15.75" customHeight="1" x14ac:dyDescent="0.2">
      <c r="A4084" s="1" t="s">
        <v>2100</v>
      </c>
      <c r="B4084" s="1"/>
      <c r="C4084" s="3" t="str">
        <f ca="1">IFERROR(__xludf.DUMMYFUNCTION("regexreplace(A4084, ""(\s\(.*?\))"",)"),"Sammy Bagel, Jr.")</f>
        <v>Sammy Bagel, Jr.</v>
      </c>
    </row>
    <row r="4085" spans="1:3" ht="15.75" customHeight="1" x14ac:dyDescent="0.2">
      <c r="A4085" s="1" t="s">
        <v>2101</v>
      </c>
      <c r="B4085" s="1"/>
      <c r="C4085" s="3" t="str">
        <f ca="1">IFERROR(__xludf.DUMMYFUNCTION("regexreplace(A4085, ""(\s\(.*?\))"",)"),"Samurai Jack")</f>
        <v>Samurai Jack</v>
      </c>
    </row>
    <row r="4086" spans="1:3" ht="15.75" customHeight="1" x14ac:dyDescent="0.2">
      <c r="A4086" s="1" t="s">
        <v>2101</v>
      </c>
      <c r="B4086" s="1"/>
      <c r="C4086" s="3" t="str">
        <f ca="1">IFERROR(__xludf.DUMMYFUNCTION("regexreplace(A4086, ""(\s\(.*?\))"",)"),"Samurai Jack")</f>
        <v>Samurai Jack</v>
      </c>
    </row>
    <row r="4087" spans="1:3" ht="15.75" customHeight="1" x14ac:dyDescent="0.2">
      <c r="A4087" s="1" t="s">
        <v>2102</v>
      </c>
      <c r="B4087" s="1"/>
      <c r="C4087" s="3" t="str">
        <f ca="1">IFERROR(__xludf.DUMMYFUNCTION("regexreplace(A4087, ""(\s\(.*?\))"",)"),"San Hill")</f>
        <v>San Hill</v>
      </c>
    </row>
    <row r="4088" spans="1:3" ht="15.75" customHeight="1" x14ac:dyDescent="0.2">
      <c r="A4088" s="1" t="s">
        <v>2102</v>
      </c>
      <c r="B4088" s="1"/>
      <c r="C4088" s="3" t="str">
        <f ca="1">IFERROR(__xludf.DUMMYFUNCTION("regexreplace(A4088, ""(\s\(.*?\))"",)"),"San Hill")</f>
        <v>San Hill</v>
      </c>
    </row>
    <row r="4089" spans="1:3" ht="15.75" customHeight="1" x14ac:dyDescent="0.2">
      <c r="A4089" s="1" t="s">
        <v>2103</v>
      </c>
      <c r="B4089" s="1"/>
      <c r="C4089" s="3" t="str">
        <f ca="1">IFERROR(__xludf.DUMMYFUNCTION("regexreplace(A4089, ""(\s\(.*?\))"",)"),"Sanders")</f>
        <v>Sanders</v>
      </c>
    </row>
    <row r="4090" spans="1:3" ht="15.75" customHeight="1" x14ac:dyDescent="0.2">
      <c r="A4090" s="1" t="s">
        <v>2103</v>
      </c>
      <c r="B4090" s="1"/>
      <c r="C4090" s="3" t="str">
        <f ca="1">IFERROR(__xludf.DUMMYFUNCTION("regexreplace(A4090, ""(\s\(.*?\))"",)"),"Sanders")</f>
        <v>Sanders</v>
      </c>
    </row>
    <row r="4091" spans="1:3" ht="15.75" customHeight="1" x14ac:dyDescent="0.2">
      <c r="A4091" s="1" t="s">
        <v>2104</v>
      </c>
      <c r="B4091" s="1"/>
      <c r="C4091" s="3" t="str">
        <f ca="1">IFERROR(__xludf.DUMMYFUNCTION("regexreplace(A4091, ""(\s\(.*?\))"",)"),"Sandy Cheeks")</f>
        <v>Sandy Cheeks</v>
      </c>
    </row>
    <row r="4092" spans="1:3" ht="15.75" customHeight="1" x14ac:dyDescent="0.2">
      <c r="A4092" s="1" t="s">
        <v>2104</v>
      </c>
      <c r="B4092" s="1"/>
      <c r="C4092" s="3" t="str">
        <f ca="1">IFERROR(__xludf.DUMMYFUNCTION("regexreplace(A4092, ""(\s\(.*?\))"",)"),"Sandy Cheeks")</f>
        <v>Sandy Cheeks</v>
      </c>
    </row>
    <row r="4093" spans="1:3" ht="15.75" customHeight="1" x14ac:dyDescent="0.2">
      <c r="A4093" s="1" t="s">
        <v>2105</v>
      </c>
      <c r="B4093" s="1"/>
      <c r="C4093" s="3" t="str">
        <f ca="1">IFERROR(__xludf.DUMMYFUNCTION("regexreplace(A4093, ""(\s\(.*?\))"",)"),"Santa Claus")</f>
        <v>Santa Claus</v>
      </c>
    </row>
    <row r="4094" spans="1:3" ht="15.75" customHeight="1" x14ac:dyDescent="0.2">
      <c r="A4094" s="1" t="s">
        <v>2105</v>
      </c>
      <c r="B4094" s="1"/>
      <c r="C4094" s="3" t="str">
        <f ca="1">IFERROR(__xludf.DUMMYFUNCTION("regexreplace(A4094, ""(\s\(.*?\))"",)"),"Santa Claus")</f>
        <v>Santa Claus</v>
      </c>
    </row>
    <row r="4095" spans="1:3" ht="15.75" customHeight="1" x14ac:dyDescent="0.2">
      <c r="A4095" s="1" t="s">
        <v>2106</v>
      </c>
      <c r="B4095" s="1"/>
      <c r="C4095" s="3" t="str">
        <f ca="1">IFERROR(__xludf.DUMMYFUNCTION("regexreplace(A4095, ""(\s\(.*?\))"",)"),"Santa Claus")</f>
        <v>Santa Claus</v>
      </c>
    </row>
    <row r="4096" spans="1:3" ht="15.75" customHeight="1" x14ac:dyDescent="0.2">
      <c r="A4096" s="1" t="s">
        <v>2106</v>
      </c>
      <c r="B4096" s="1"/>
      <c r="C4096" s="3" t="str">
        <f ca="1">IFERROR(__xludf.DUMMYFUNCTION("regexreplace(A4096, ""(\s\(.*?\))"",)"),"Santa Claus")</f>
        <v>Santa Claus</v>
      </c>
    </row>
    <row r="4097" spans="1:3" ht="15.75" customHeight="1" x14ac:dyDescent="0.2">
      <c r="A4097" s="1" t="s">
        <v>2107</v>
      </c>
      <c r="B4097" s="1"/>
      <c r="C4097" s="3" t="str">
        <f ca="1">IFERROR(__xludf.DUMMYFUNCTION("regexreplace(A4097, ""(\s\(.*?\))"",)"),"Santa Claus")</f>
        <v>Santa Claus</v>
      </c>
    </row>
    <row r="4098" spans="1:3" ht="15.75" customHeight="1" x14ac:dyDescent="0.2">
      <c r="A4098" s="1" t="s">
        <v>2108</v>
      </c>
      <c r="B4098" s="1"/>
      <c r="C4098" s="3" t="str">
        <f ca="1">IFERROR(__xludf.DUMMYFUNCTION("regexreplace(A4098, ""(\s\(.*?\))"",)"),"Santa Claus")</f>
        <v>Santa Claus</v>
      </c>
    </row>
    <row r="4099" spans="1:3" ht="15.75" customHeight="1" x14ac:dyDescent="0.2">
      <c r="A4099" s="1" t="s">
        <v>2108</v>
      </c>
      <c r="B4099" s="1"/>
      <c r="C4099" s="3" t="str">
        <f ca="1">IFERROR(__xludf.DUMMYFUNCTION("regexreplace(A4099, ""(\s\(.*?\))"",)"),"Santa Claus")</f>
        <v>Santa Claus</v>
      </c>
    </row>
    <row r="4100" spans="1:3" ht="15.75" customHeight="1" x14ac:dyDescent="0.2">
      <c r="A4100" s="1" t="s">
        <v>2109</v>
      </c>
      <c r="B4100" s="1"/>
      <c r="C4100" s="3" t="str">
        <f ca="1">IFERROR(__xludf.DUMMYFUNCTION("regexreplace(A4100, ""(\s\(.*?\))"",)"),"Sapphire")</f>
        <v>Sapphire</v>
      </c>
    </row>
    <row r="4101" spans="1:3" ht="15.75" customHeight="1" x14ac:dyDescent="0.2">
      <c r="A4101" s="1" t="s">
        <v>2109</v>
      </c>
      <c r="B4101" s="1"/>
      <c r="C4101" s="3" t="str">
        <f ca="1">IFERROR(__xludf.DUMMYFUNCTION("regexreplace(A4101, ""(\s\(.*?\))"",)"),"Sapphire")</f>
        <v>Sapphire</v>
      </c>
    </row>
    <row r="4102" spans="1:3" ht="15.75" customHeight="1" x14ac:dyDescent="0.2">
      <c r="A4102" s="1" t="s">
        <v>2110</v>
      </c>
      <c r="B4102" s="1"/>
      <c r="C4102" s="3" t="str">
        <f ca="1">IFERROR(__xludf.DUMMYFUNCTION("regexreplace(A4102, ""(\s\(.*?\))"",)"),"Sapphire Shores")</f>
        <v>Sapphire Shores</v>
      </c>
    </row>
    <row r="4103" spans="1:3" ht="15.75" customHeight="1" x14ac:dyDescent="0.2">
      <c r="A4103" s="1" t="s">
        <v>2111</v>
      </c>
      <c r="B4103" s="1"/>
      <c r="C4103" s="3" t="str">
        <f ca="1">IFERROR(__xludf.DUMMYFUNCTION("regexreplace(A4103, ""(\s\(.*?\))"",)"),"Sara Murphy")</f>
        <v>Sara Murphy</v>
      </c>
    </row>
    <row r="4104" spans="1:3" ht="15.75" customHeight="1" x14ac:dyDescent="0.2">
      <c r="A4104" s="1" t="s">
        <v>2111</v>
      </c>
      <c r="B4104" s="1"/>
      <c r="C4104" s="3" t="str">
        <f ca="1">IFERROR(__xludf.DUMMYFUNCTION("regexreplace(A4104, ""(\s\(.*?\))"",)"),"Sara Murphy")</f>
        <v>Sara Murphy</v>
      </c>
    </row>
    <row r="4105" spans="1:3" ht="15.75" customHeight="1" x14ac:dyDescent="0.2">
      <c r="A4105" s="1" t="s">
        <v>2112</v>
      </c>
      <c r="B4105" s="1"/>
      <c r="C4105" s="3" t="str">
        <f ca="1">IFERROR(__xludf.DUMMYFUNCTION("regexreplace(A4105, ""(\s\(.*?\))"",)"),"Sarah")</f>
        <v>Sarah</v>
      </c>
    </row>
    <row r="4106" spans="1:3" ht="15.75" customHeight="1" x14ac:dyDescent="0.2">
      <c r="A4106" s="1" t="s">
        <v>2113</v>
      </c>
      <c r="B4106" s="1"/>
      <c r="C4106" s="3" t="str">
        <f ca="1">IFERROR(__xludf.DUMMYFUNCTION("regexreplace(A4106, ""(\s\(.*?\))"",)"),"Sarah G. Lato")</f>
        <v>Sarah G. Lato</v>
      </c>
    </row>
    <row r="4107" spans="1:3" ht="15.75" customHeight="1" x14ac:dyDescent="0.2">
      <c r="A4107" s="1" t="s">
        <v>2113</v>
      </c>
      <c r="B4107" s="1"/>
      <c r="C4107" s="3" t="str">
        <f ca="1">IFERROR(__xludf.DUMMYFUNCTION("regexreplace(A4107, ""(\s\(.*?\))"",)"),"Sarah G. Lato")</f>
        <v>Sarah G. Lato</v>
      </c>
    </row>
    <row r="4108" spans="1:3" ht="15.75" customHeight="1" x14ac:dyDescent="0.2">
      <c r="A4108" s="1" t="s">
        <v>2114</v>
      </c>
      <c r="B4108" s="1"/>
      <c r="C4108" s="3" t="str">
        <f ca="1">IFERROR(__xludf.DUMMYFUNCTION("regexreplace(A4108, ""(\s\(.*?\))"",)"),"Sardonyx")</f>
        <v>Sardonyx</v>
      </c>
    </row>
    <row r="4109" spans="1:3" ht="15.75" customHeight="1" x14ac:dyDescent="0.2">
      <c r="A4109" s="1" t="s">
        <v>2114</v>
      </c>
      <c r="B4109" s="1"/>
      <c r="C4109" s="3" t="str">
        <f ca="1">IFERROR(__xludf.DUMMYFUNCTION("regexreplace(A4109, ""(\s\(.*?\))"",)"),"Sardonyx")</f>
        <v>Sardonyx</v>
      </c>
    </row>
    <row r="4110" spans="1:3" ht="15.75" customHeight="1" x14ac:dyDescent="0.2">
      <c r="A4110" s="1" t="s">
        <v>2115</v>
      </c>
      <c r="B4110" s="1"/>
      <c r="C4110" s="3" t="str">
        <f ca="1">IFERROR(__xludf.DUMMYFUNCTION("regexreplace(A4110, ""(\s\(.*?\))"",)"),"Sarge")</f>
        <v>Sarge</v>
      </c>
    </row>
    <row r="4111" spans="1:3" ht="15.75" customHeight="1" x14ac:dyDescent="0.2">
      <c r="A4111" s="1" t="s">
        <v>2115</v>
      </c>
      <c r="B4111" s="1"/>
      <c r="C4111" s="3" t="str">
        <f ca="1">IFERROR(__xludf.DUMMYFUNCTION("regexreplace(A4111, ""(\s\(.*?\))"",)"),"Sarge")</f>
        <v>Sarge</v>
      </c>
    </row>
    <row r="4112" spans="1:3" ht="15.75" customHeight="1" x14ac:dyDescent="0.2">
      <c r="A4112" s="1" t="s">
        <v>2116</v>
      </c>
      <c r="B4112" s="1"/>
      <c r="C4112" s="3" t="str">
        <f ca="1">IFERROR(__xludf.DUMMYFUNCTION("regexreplace(A4112, ""(\s\(.*?\))"",)"),"Sasha")</f>
        <v>Sasha</v>
      </c>
    </row>
    <row r="4113" spans="1:3" ht="15.75" customHeight="1" x14ac:dyDescent="0.2">
      <c r="A4113" s="1" t="s">
        <v>2116</v>
      </c>
      <c r="B4113" s="1"/>
      <c r="C4113" s="3" t="str">
        <f ca="1">IFERROR(__xludf.DUMMYFUNCTION("regexreplace(A4113, ""(\s\(.*?\))"",)"),"Sasha")</f>
        <v>Sasha</v>
      </c>
    </row>
    <row r="4114" spans="1:3" ht="15.75" customHeight="1" x14ac:dyDescent="0.2">
      <c r="A4114" s="1" t="s">
        <v>2117</v>
      </c>
      <c r="B4114" s="1"/>
      <c r="C4114" s="3" t="str">
        <f ca="1">IFERROR(__xludf.DUMMYFUNCTION("regexreplace(A4114, ""(\s\(.*?\))"",)"),"Sasha Waybright")</f>
        <v>Sasha Waybright</v>
      </c>
    </row>
    <row r="4115" spans="1:3" ht="15.75" customHeight="1" x14ac:dyDescent="0.2">
      <c r="A4115" s="1" t="s">
        <v>2117</v>
      </c>
      <c r="B4115" s="1"/>
      <c r="C4115" s="3" t="str">
        <f ca="1">IFERROR(__xludf.DUMMYFUNCTION("regexreplace(A4115, ""(\s\(.*?\))"",)"),"Sasha Waybright")</f>
        <v>Sasha Waybright</v>
      </c>
    </row>
    <row r="4116" spans="1:3" ht="15.75" customHeight="1" x14ac:dyDescent="0.2">
      <c r="A4116" s="1" t="s">
        <v>2118</v>
      </c>
      <c r="B4116" s="1"/>
      <c r="C4116" s="3" t="str">
        <f ca="1">IFERROR(__xludf.DUMMYFUNCTION("regexreplace(A4116, ""(\s\(.*?\))"",)"),"Sass")</f>
        <v>Sass</v>
      </c>
    </row>
    <row r="4117" spans="1:3" ht="15.75" customHeight="1" x14ac:dyDescent="0.2">
      <c r="A4117" s="1" t="s">
        <v>2118</v>
      </c>
      <c r="B4117" s="1"/>
      <c r="C4117" s="3" t="str">
        <f ca="1">IFERROR(__xludf.DUMMYFUNCTION("regexreplace(A4117, ""(\s\(.*?\))"",)"),"Sass")</f>
        <v>Sass</v>
      </c>
    </row>
    <row r="4118" spans="1:3" ht="15.75" customHeight="1" x14ac:dyDescent="0.2">
      <c r="A4118" s="1" t="s">
        <v>2119</v>
      </c>
      <c r="B4118" s="1"/>
      <c r="C4118" s="3" t="str">
        <f ca="1">IFERROR(__xludf.DUMMYFUNCTION("regexreplace(A4118, ""(\s\(.*?\))"",)"),"Sassette Smurfling")</f>
        <v>Sassette Smurfling</v>
      </c>
    </row>
    <row r="4119" spans="1:3" ht="15.75" customHeight="1" x14ac:dyDescent="0.2">
      <c r="A4119" s="1" t="s">
        <v>2119</v>
      </c>
      <c r="B4119" s="1"/>
      <c r="C4119" s="3" t="str">
        <f ca="1">IFERROR(__xludf.DUMMYFUNCTION("regexreplace(A4119, ""(\s\(.*?\))"",)"),"Sassette Smurfling")</f>
        <v>Sassette Smurfling</v>
      </c>
    </row>
    <row r="4120" spans="1:3" ht="15.75" customHeight="1" x14ac:dyDescent="0.2">
      <c r="A4120" s="1" t="s">
        <v>2120</v>
      </c>
      <c r="B4120" s="1"/>
      <c r="C4120" s="3" t="str">
        <f ca="1">IFERROR(__xludf.DUMMYFUNCTION("regexreplace(A4120, ""(\s\(.*?\))"",)"),"Satine Kryze")</f>
        <v>Satine Kryze</v>
      </c>
    </row>
    <row r="4121" spans="1:3" ht="15.75" customHeight="1" x14ac:dyDescent="0.2">
      <c r="A4121" s="1" t="s">
        <v>2120</v>
      </c>
      <c r="B4121" s="1"/>
      <c r="C4121" s="3" t="str">
        <f ca="1">IFERROR(__xludf.DUMMYFUNCTION("regexreplace(A4121, ""(\s\(.*?\))"",)"),"Satine Kryze")</f>
        <v>Satine Kryze</v>
      </c>
    </row>
    <row r="4122" spans="1:3" ht="15.75" customHeight="1" x14ac:dyDescent="0.2">
      <c r="A4122" s="1" t="s">
        <v>2121</v>
      </c>
      <c r="B4122" s="1"/>
      <c r="C4122" s="3" t="str">
        <f ca="1">IFERROR(__xludf.DUMMYFUNCTION("regexreplace(A4122, ""(\s\(.*?\))"",)"),"Sauria")</f>
        <v>Sauria</v>
      </c>
    </row>
    <row r="4123" spans="1:3" ht="15.75" customHeight="1" x14ac:dyDescent="0.2">
      <c r="A4123" s="1" t="s">
        <v>2121</v>
      </c>
      <c r="B4123" s="1"/>
      <c r="C4123" s="3" t="str">
        <f ca="1">IFERROR(__xludf.DUMMYFUNCTION("regexreplace(A4123, ""(\s\(.*?\))"",)"),"Sauria")</f>
        <v>Sauria</v>
      </c>
    </row>
    <row r="4124" spans="1:3" ht="15.75" customHeight="1" x14ac:dyDescent="0.2">
      <c r="A4124" s="1" t="s">
        <v>2122</v>
      </c>
      <c r="B4124" s="1"/>
      <c r="C4124" s="3" t="str">
        <f ca="1">IFERROR(__xludf.DUMMYFUNCTION("regexreplace(A4124, ""(\s\(.*?\))"",)"),"Savage Opress")</f>
        <v>Savage Opress</v>
      </c>
    </row>
    <row r="4125" spans="1:3" ht="15.75" customHeight="1" x14ac:dyDescent="0.2">
      <c r="A4125" s="1" t="s">
        <v>2122</v>
      </c>
      <c r="B4125" s="1"/>
      <c r="C4125" s="3" t="str">
        <f ca="1">IFERROR(__xludf.DUMMYFUNCTION("regexreplace(A4125, ""(\s\(.*?\))"",)"),"Savage Opress")</f>
        <v>Savage Opress</v>
      </c>
    </row>
    <row r="4126" spans="1:3" ht="15.75" customHeight="1" x14ac:dyDescent="0.2">
      <c r="A4126" s="1" t="s">
        <v>2123</v>
      </c>
      <c r="B4126" s="1"/>
      <c r="C4126" s="3" t="str">
        <f ca="1">IFERROR(__xludf.DUMMYFUNCTION("regexreplace(A4126, ""(\s\(.*?\))"",)"),"Saw Gerrera")</f>
        <v>Saw Gerrera</v>
      </c>
    </row>
    <row r="4127" spans="1:3" ht="15.75" customHeight="1" x14ac:dyDescent="0.2">
      <c r="A4127" s="1" t="s">
        <v>2123</v>
      </c>
      <c r="B4127" s="1"/>
      <c r="C4127" s="3" t="str">
        <f ca="1">IFERROR(__xludf.DUMMYFUNCTION("regexreplace(A4127, ""(\s\(.*?\))"",)"),"Saw Gerrera")</f>
        <v>Saw Gerrera</v>
      </c>
    </row>
    <row r="4128" spans="1:3" ht="15.75" customHeight="1" x14ac:dyDescent="0.2">
      <c r="A4128" s="1" t="s">
        <v>2124</v>
      </c>
      <c r="B4128" s="1"/>
      <c r="C4128" s="3" t="str">
        <f ca="1">IFERROR(__xludf.DUMMYFUNCTION("regexreplace(A4128, ""(\s\(.*?\))"",)"),"Scamper")</f>
        <v>Scamper</v>
      </c>
    </row>
    <row r="4129" spans="1:3" ht="15.75" customHeight="1" x14ac:dyDescent="0.2">
      <c r="A4129" s="1" t="s">
        <v>2124</v>
      </c>
      <c r="B4129" s="1"/>
      <c r="C4129" s="3" t="str">
        <f ca="1">IFERROR(__xludf.DUMMYFUNCTION("regexreplace(A4129, ""(\s\(.*?\))"",)"),"Scamper")</f>
        <v>Scamper</v>
      </c>
    </row>
    <row r="4130" spans="1:3" ht="15.75" customHeight="1" x14ac:dyDescent="0.2">
      <c r="A4130" s="1" t="s">
        <v>2125</v>
      </c>
      <c r="B4130" s="1"/>
      <c r="C4130" s="3" t="str">
        <f ca="1">IFERROR(__xludf.DUMMYFUNCTION("regexreplace(A4130, ""(\s\(.*?\))"",)"),"Scar Snout")</f>
        <v>Scar Snout</v>
      </c>
    </row>
    <row r="4131" spans="1:3" ht="15.75" customHeight="1" x14ac:dyDescent="0.2">
      <c r="A4131" s="1" t="s">
        <v>2125</v>
      </c>
      <c r="B4131" s="1"/>
      <c r="C4131" s="3" t="str">
        <f ca="1">IFERROR(__xludf.DUMMYFUNCTION("regexreplace(A4131, ""(\s\(.*?\))"",)"),"Scar Snout")</f>
        <v>Scar Snout</v>
      </c>
    </row>
    <row r="4132" spans="1:3" ht="15.75" customHeight="1" x14ac:dyDescent="0.2">
      <c r="A4132" s="1" t="s">
        <v>2126</v>
      </c>
      <c r="B4132" s="1"/>
      <c r="C4132" s="3" t="str">
        <f ca="1">IFERROR(__xludf.DUMMYFUNCTION("regexreplace(A4132, ""(\s\(.*?\))"",)"),"Scarlet Overkill")</f>
        <v>Scarlet Overkill</v>
      </c>
    </row>
    <row r="4133" spans="1:3" ht="15.75" customHeight="1" x14ac:dyDescent="0.2">
      <c r="A4133" s="1" t="s">
        <v>2126</v>
      </c>
      <c r="B4133" s="1"/>
      <c r="C4133" s="3" t="str">
        <f ca="1">IFERROR(__xludf.DUMMYFUNCTION("regexreplace(A4133, ""(\s\(.*?\))"",)"),"Scarlet Overkill")</f>
        <v>Scarlet Overkill</v>
      </c>
    </row>
    <row r="4134" spans="1:3" ht="15.75" customHeight="1" x14ac:dyDescent="0.2">
      <c r="A4134" s="1" t="s">
        <v>2127</v>
      </c>
      <c r="B4134" s="1"/>
      <c r="C4134" s="3" t="str">
        <f ca="1">IFERROR(__xludf.DUMMYFUNCTION("regexreplace(A4134, ""(\s\(.*?\))"",)"),"Scavengers")</f>
        <v>Scavengers</v>
      </c>
    </row>
    <row r="4135" spans="1:3" ht="15.75" customHeight="1" x14ac:dyDescent="0.2">
      <c r="A4135" s="1" t="s">
        <v>2127</v>
      </c>
      <c r="B4135" s="1"/>
      <c r="C4135" s="3" t="str">
        <f ca="1">IFERROR(__xludf.DUMMYFUNCTION("regexreplace(A4135, ""(\s\(.*?\))"",)"),"Scavengers")</f>
        <v>Scavengers</v>
      </c>
    </row>
    <row r="4136" spans="1:3" ht="15.75" customHeight="1" x14ac:dyDescent="0.2">
      <c r="A4136" s="1" t="s">
        <v>2128</v>
      </c>
      <c r="B4136" s="1"/>
      <c r="C4136" s="3" t="str">
        <f ca="1">IFERROR(__xludf.DUMMYFUNCTION("regexreplace(A4136, ""(\s\(.*?\))"",)"),"Schnitzel")</f>
        <v>Schnitzel</v>
      </c>
    </row>
    <row r="4137" spans="1:3" ht="15.75" customHeight="1" x14ac:dyDescent="0.2">
      <c r="A4137" s="1" t="s">
        <v>2128</v>
      </c>
      <c r="B4137" s="1"/>
      <c r="C4137" s="3" t="str">
        <f ca="1">IFERROR(__xludf.DUMMYFUNCTION("regexreplace(A4137, ""(\s\(.*?\))"",)"),"Schnitzel")</f>
        <v>Schnitzel</v>
      </c>
    </row>
    <row r="4138" spans="1:3" ht="15.75" customHeight="1" x14ac:dyDescent="0.2">
      <c r="A4138" s="1" t="s">
        <v>2129</v>
      </c>
      <c r="B4138" s="1"/>
      <c r="C4138" s="3" t="str">
        <f ca="1">IFERROR(__xludf.DUMMYFUNCTION("regexreplace(A4138, ""(\s\(.*?\))"",)"),"Science Cat")</f>
        <v>Science Cat</v>
      </c>
    </row>
    <row r="4139" spans="1:3" ht="15.75" customHeight="1" x14ac:dyDescent="0.2">
      <c r="A4139" s="1" t="s">
        <v>2129</v>
      </c>
      <c r="B4139" s="1"/>
      <c r="C4139" s="3" t="str">
        <f ca="1">IFERROR(__xludf.DUMMYFUNCTION("regexreplace(A4139, ""(\s\(.*?\))"",)"),"Science Cat")</f>
        <v>Science Cat</v>
      </c>
    </row>
    <row r="4140" spans="1:3" ht="15.75" customHeight="1" x14ac:dyDescent="0.2">
      <c r="A4140" s="1" t="s">
        <v>2130</v>
      </c>
      <c r="B4140" s="1"/>
      <c r="C4140" s="3" t="str">
        <f ca="1">IFERROR(__xludf.DUMMYFUNCTION("regexreplace(A4140, ""(\s\(.*?\))"",)"),"Scooby-Dee")</f>
        <v>Scooby-Dee</v>
      </c>
    </row>
    <row r="4141" spans="1:3" ht="15.75" customHeight="1" x14ac:dyDescent="0.2">
      <c r="A4141" s="1" t="s">
        <v>2130</v>
      </c>
      <c r="B4141" s="1"/>
      <c r="C4141" s="3" t="str">
        <f ca="1">IFERROR(__xludf.DUMMYFUNCTION("regexreplace(A4141, ""(\s\(.*?\))"",)"),"Scooby-Dee")</f>
        <v>Scooby-Dee</v>
      </c>
    </row>
    <row r="4142" spans="1:3" ht="15.75" customHeight="1" x14ac:dyDescent="0.2">
      <c r="A4142" s="1" t="s">
        <v>2131</v>
      </c>
      <c r="B4142" s="1"/>
      <c r="C4142" s="3" t="str">
        <f ca="1">IFERROR(__xludf.DUMMYFUNCTION("regexreplace(A4142, ""(\s\(.*?\))"",)"),"Scooby-Dum")</f>
        <v>Scooby-Dum</v>
      </c>
    </row>
    <row r="4143" spans="1:3" ht="15.75" customHeight="1" x14ac:dyDescent="0.2">
      <c r="A4143" s="1" t="s">
        <v>2131</v>
      </c>
      <c r="B4143" s="1"/>
      <c r="C4143" s="3" t="str">
        <f ca="1">IFERROR(__xludf.DUMMYFUNCTION("regexreplace(A4143, ""(\s\(.*?\))"",)"),"Scooby-Dum")</f>
        <v>Scooby-Dum</v>
      </c>
    </row>
    <row r="4144" spans="1:3" ht="15.75" customHeight="1" x14ac:dyDescent="0.2">
      <c r="A4144" s="1" t="s">
        <v>2132</v>
      </c>
      <c r="B4144" s="1"/>
      <c r="C4144" s="3" t="str">
        <f ca="1">IFERROR(__xludf.DUMMYFUNCTION("regexreplace(A4144, ""(\s\(.*?\))"",)"),"Scootch Raccoon")</f>
        <v>Scootch Raccoon</v>
      </c>
    </row>
    <row r="4145" spans="1:3" ht="15.75" customHeight="1" x14ac:dyDescent="0.2">
      <c r="A4145" s="1" t="s">
        <v>2132</v>
      </c>
      <c r="B4145" s="1"/>
      <c r="C4145" s="3" t="str">
        <f ca="1">IFERROR(__xludf.DUMMYFUNCTION("regexreplace(A4145, ""(\s\(.*?\))"",)"),"Scootch Raccoon")</f>
        <v>Scootch Raccoon</v>
      </c>
    </row>
    <row r="4146" spans="1:3" ht="15.75" customHeight="1" x14ac:dyDescent="0.2">
      <c r="A4146" s="1" t="s">
        <v>2133</v>
      </c>
      <c r="B4146" s="1"/>
      <c r="C4146" s="3" t="str">
        <f ca="1">IFERROR(__xludf.DUMMYFUNCTION("regexreplace(A4146, ""(\s\(.*?\))"",)"),"Scorch")</f>
        <v>Scorch</v>
      </c>
    </row>
    <row r="4147" spans="1:3" ht="15.75" customHeight="1" x14ac:dyDescent="0.2">
      <c r="A4147" s="1" t="s">
        <v>2133</v>
      </c>
      <c r="B4147" s="1"/>
      <c r="C4147" s="3" t="str">
        <f ca="1">IFERROR(__xludf.DUMMYFUNCTION("regexreplace(A4147, ""(\s\(.*?\))"",)"),"Scorch")</f>
        <v>Scorch</v>
      </c>
    </row>
    <row r="4148" spans="1:3" ht="15.75" customHeight="1" x14ac:dyDescent="0.2">
      <c r="A4148" s="1" t="s">
        <v>2134</v>
      </c>
      <c r="B4148" s="1"/>
      <c r="C4148" s="3" t="str">
        <f ca="1">IFERROR(__xludf.DUMMYFUNCTION("regexreplace(A4148, ""(\s\(.*?\))"",)"),"Scorm")</f>
        <v>Scorm</v>
      </c>
    </row>
    <row r="4149" spans="1:3" ht="15.75" customHeight="1" x14ac:dyDescent="0.2">
      <c r="A4149" s="1" t="s">
        <v>2134</v>
      </c>
      <c r="B4149" s="1"/>
      <c r="C4149" s="3" t="str">
        <f ca="1">IFERROR(__xludf.DUMMYFUNCTION("regexreplace(A4149, ""(\s\(.*?\))"",)"),"Scorm")</f>
        <v>Scorm</v>
      </c>
    </row>
    <row r="4150" spans="1:3" ht="15.75" customHeight="1" x14ac:dyDescent="0.2">
      <c r="A4150" s="1" t="s">
        <v>2135</v>
      </c>
      <c r="B4150" s="1"/>
      <c r="C4150" s="3" t="str">
        <f ca="1">IFERROR(__xludf.DUMMYFUNCTION("regexreplace(A4150, ""(\s\(.*?\))"",)"),"Scorpion")</f>
        <v>Scorpion</v>
      </c>
    </row>
    <row r="4151" spans="1:3" ht="15.75" customHeight="1" x14ac:dyDescent="0.2">
      <c r="A4151" s="1" t="s">
        <v>2135</v>
      </c>
      <c r="B4151" s="1"/>
      <c r="C4151" s="3" t="str">
        <f ca="1">IFERROR(__xludf.DUMMYFUNCTION("regexreplace(A4151, ""(\s\(.*?\))"",)"),"Scorpion")</f>
        <v>Scorpion</v>
      </c>
    </row>
    <row r="4152" spans="1:3" ht="15.75" customHeight="1" x14ac:dyDescent="0.2">
      <c r="A4152" s="1" t="s">
        <v>2136</v>
      </c>
      <c r="B4152" s="1"/>
      <c r="C4152" s="3" t="str">
        <f ca="1">IFERROR(__xludf.DUMMYFUNCTION("regexreplace(A4152, ""(\s\(.*?\))"",)"),"Scorpion")</f>
        <v>Scorpion</v>
      </c>
    </row>
    <row r="4153" spans="1:3" ht="15.75" customHeight="1" x14ac:dyDescent="0.2">
      <c r="A4153" s="1" t="s">
        <v>2136</v>
      </c>
      <c r="B4153" s="1"/>
      <c r="C4153" s="3" t="str">
        <f ca="1">IFERROR(__xludf.DUMMYFUNCTION("regexreplace(A4153, ""(\s\(.*?\))"",)"),"Scorpion")</f>
        <v>Scorpion</v>
      </c>
    </row>
    <row r="4154" spans="1:3" ht="15.75" customHeight="1" x14ac:dyDescent="0.2">
      <c r="A4154" s="1" t="s">
        <v>2137</v>
      </c>
      <c r="B4154" s="1"/>
      <c r="C4154" s="3" t="str">
        <f ca="1">IFERROR(__xludf.DUMMYFUNCTION("regexreplace(A4154, ""(\s\(.*?\))"",)"),"Scorpion Soldiers")</f>
        <v>Scorpion Soldiers</v>
      </c>
    </row>
    <row r="4155" spans="1:3" ht="15.75" customHeight="1" x14ac:dyDescent="0.2">
      <c r="A4155" s="1" t="s">
        <v>2137</v>
      </c>
      <c r="B4155" s="1"/>
      <c r="C4155" s="3" t="str">
        <f ca="1">IFERROR(__xludf.DUMMYFUNCTION("regexreplace(A4155, ""(\s\(.*?\))"",)"),"Scorpion Soldiers")</f>
        <v>Scorpion Soldiers</v>
      </c>
    </row>
    <row r="4156" spans="1:3" ht="15.75" customHeight="1" x14ac:dyDescent="0.2">
      <c r="A4156" s="1" t="s">
        <v>2138</v>
      </c>
      <c r="B4156" s="1"/>
      <c r="C4156" s="3" t="str">
        <f ca="1">IFERROR(__xludf.DUMMYFUNCTION("regexreplace(A4156, ""(\s\(.*?\))"",)"),"Scott")</f>
        <v>Scott</v>
      </c>
    </row>
    <row r="4157" spans="1:3" ht="15.75" customHeight="1" x14ac:dyDescent="0.2">
      <c r="A4157" s="1" t="s">
        <v>2138</v>
      </c>
      <c r="B4157" s="1"/>
      <c r="C4157" s="3" t="str">
        <f ca="1">IFERROR(__xludf.DUMMYFUNCTION("regexreplace(A4157, ""(\s\(.*?\))"",)"),"Scott")</f>
        <v>Scott</v>
      </c>
    </row>
    <row r="4158" spans="1:3" ht="15.75" customHeight="1" x14ac:dyDescent="0.2">
      <c r="A4158" s="1" t="s">
        <v>2139</v>
      </c>
      <c r="B4158" s="1"/>
      <c r="C4158" s="3" t="str">
        <f ca="1">IFERROR(__xludf.DUMMYFUNCTION("regexreplace(A4158, ""(\s\(.*?\))"",)"),"Scott Dingleman")</f>
        <v>Scott Dingleman</v>
      </c>
    </row>
    <row r="4159" spans="1:3" ht="15.75" customHeight="1" x14ac:dyDescent="0.2">
      <c r="A4159" s="1" t="s">
        <v>2139</v>
      </c>
      <c r="B4159" s="1"/>
      <c r="C4159" s="3" t="str">
        <f ca="1">IFERROR(__xludf.DUMMYFUNCTION("regexreplace(A4159, ""(\s\(.*?\))"",)"),"Scott Dingleman")</f>
        <v>Scott Dingleman</v>
      </c>
    </row>
    <row r="4160" spans="1:3" ht="15.75" customHeight="1" x14ac:dyDescent="0.2">
      <c r="A4160" s="1" t="s">
        <v>2140</v>
      </c>
      <c r="B4160" s="1"/>
      <c r="C4160" s="3" t="str">
        <f ca="1">IFERROR(__xludf.DUMMYFUNCTION("regexreplace(A4160, ""(\s\(.*?\))"",)"),"Scout")</f>
        <v>Scout</v>
      </c>
    </row>
    <row r="4161" spans="1:3" ht="15.75" customHeight="1" x14ac:dyDescent="0.2">
      <c r="A4161" s="1" t="s">
        <v>2140</v>
      </c>
      <c r="B4161" s="1"/>
      <c r="C4161" s="3" t="str">
        <f ca="1">IFERROR(__xludf.DUMMYFUNCTION("regexreplace(A4161, ""(\s\(.*?\))"",)"),"Scout")</f>
        <v>Scout</v>
      </c>
    </row>
    <row r="4162" spans="1:3" ht="15.75" customHeight="1" x14ac:dyDescent="0.2">
      <c r="A4162" s="1" t="s">
        <v>2141</v>
      </c>
      <c r="B4162" s="1"/>
      <c r="C4162" s="3" t="str">
        <f ca="1">IFERROR(__xludf.DUMMYFUNCTION("regexreplace(A4162, ""(\s\(.*?\))"",)"),"Scrappy-Doo")</f>
        <v>Scrappy-Doo</v>
      </c>
    </row>
    <row r="4163" spans="1:3" ht="15.75" customHeight="1" x14ac:dyDescent="0.2">
      <c r="A4163" s="1" t="s">
        <v>2141</v>
      </c>
      <c r="B4163" s="1"/>
      <c r="C4163" s="3" t="str">
        <f ca="1">IFERROR(__xludf.DUMMYFUNCTION("regexreplace(A4163, ""(\s\(.*?\))"",)"),"Scrappy-Doo")</f>
        <v>Scrappy-Doo</v>
      </c>
    </row>
    <row r="4164" spans="1:3" ht="15.75" customHeight="1" x14ac:dyDescent="0.2">
      <c r="A4164" s="1" t="s">
        <v>2142</v>
      </c>
      <c r="B4164" s="1"/>
      <c r="C4164" s="3" t="str">
        <f ca="1">IFERROR(__xludf.DUMMYFUNCTION("regexreplace(A4164, ""(\s\(.*?\))"",)"),"Scrat")</f>
        <v>Scrat</v>
      </c>
    </row>
    <row r="4165" spans="1:3" ht="15.75" customHeight="1" x14ac:dyDescent="0.2">
      <c r="A4165" s="1" t="s">
        <v>2142</v>
      </c>
      <c r="B4165" s="1"/>
      <c r="C4165" s="3" t="str">
        <f ca="1">IFERROR(__xludf.DUMMYFUNCTION("regexreplace(A4165, ""(\s\(.*?\))"",)"),"Scrat")</f>
        <v>Scrat</v>
      </c>
    </row>
    <row r="4166" spans="1:3" ht="15.75" customHeight="1" x14ac:dyDescent="0.2">
      <c r="A4166" s="1" t="s">
        <v>2143</v>
      </c>
      <c r="B4166" s="1"/>
      <c r="C4166" s="3" t="str">
        <f ca="1">IFERROR(__xludf.DUMMYFUNCTION("regexreplace(A4166, ""(\s\(.*?\))"",)"),"Screwy Squirrel")</f>
        <v>Screwy Squirrel</v>
      </c>
    </row>
    <row r="4167" spans="1:3" ht="15.75" customHeight="1" x14ac:dyDescent="0.2">
      <c r="A4167" s="1" t="s">
        <v>2143</v>
      </c>
      <c r="B4167" s="1"/>
      <c r="C4167" s="3" t="str">
        <f ca="1">IFERROR(__xludf.DUMMYFUNCTION("regexreplace(A4167, ""(\s\(.*?\))"",)"),"Screwy Squirrel")</f>
        <v>Screwy Squirrel</v>
      </c>
    </row>
    <row r="4168" spans="1:3" ht="15.75" customHeight="1" x14ac:dyDescent="0.2">
      <c r="A4168" s="1" t="s">
        <v>2144</v>
      </c>
      <c r="B4168" s="1"/>
      <c r="C4168" s="3" t="str">
        <f ca="1">IFERROR(__xludf.DUMMYFUNCTION("regexreplace(A4168, ""(\s\(.*?\))"",)"),"Scrooge McDuck")</f>
        <v>Scrooge McDuck</v>
      </c>
    </row>
    <row r="4169" spans="1:3" ht="15.75" customHeight="1" x14ac:dyDescent="0.2">
      <c r="A4169" s="1" t="s">
        <v>2144</v>
      </c>
      <c r="B4169" s="1"/>
      <c r="C4169" s="3" t="str">
        <f ca="1">IFERROR(__xludf.DUMMYFUNCTION("regexreplace(A4169, ""(\s\(.*?\))"",)"),"Scrooge McDuck")</f>
        <v>Scrooge McDuck</v>
      </c>
    </row>
    <row r="4170" spans="1:3" ht="15.75" customHeight="1" x14ac:dyDescent="0.2">
      <c r="A4170" s="1" t="s">
        <v>2145</v>
      </c>
      <c r="B4170" s="1"/>
      <c r="C4170" s="3" t="str">
        <f ca="1">IFERROR(__xludf.DUMMYFUNCTION("regexreplace(A4170, ""(\s\(.*?\))"",)"),"Scruff")</f>
        <v>Scruff</v>
      </c>
    </row>
    <row r="4171" spans="1:3" ht="15.75" customHeight="1" x14ac:dyDescent="0.2">
      <c r="A4171" s="1" t="s">
        <v>2145</v>
      </c>
      <c r="B4171" s="1"/>
      <c r="C4171" s="3" t="str">
        <f ca="1">IFERROR(__xludf.DUMMYFUNCTION("regexreplace(A4171, ""(\s\(.*?\))"",)"),"Scruff")</f>
        <v>Scruff</v>
      </c>
    </row>
    <row r="4172" spans="1:3" ht="15.75" customHeight="1" x14ac:dyDescent="0.2">
      <c r="A4172" s="1" t="s">
        <v>2146</v>
      </c>
      <c r="B4172" s="1"/>
      <c r="C4172" s="3" t="str">
        <f ca="1">IFERROR(__xludf.DUMMYFUNCTION("regexreplace(A4172, ""(\s\(.*?\))"",)"),"Scutter")</f>
        <v>Scutter</v>
      </c>
    </row>
    <row r="4173" spans="1:3" ht="15.75" customHeight="1" x14ac:dyDescent="0.2">
      <c r="A4173" s="1" t="s">
        <v>2146</v>
      </c>
      <c r="B4173" s="1"/>
      <c r="C4173" s="3" t="str">
        <f ca="1">IFERROR(__xludf.DUMMYFUNCTION("regexreplace(A4173, ""(\s\(.*?\))"",)"),"Scutter")</f>
        <v>Scutter</v>
      </c>
    </row>
    <row r="4174" spans="1:3" ht="15.75" customHeight="1" x14ac:dyDescent="0.2">
      <c r="A4174" s="1" t="s">
        <v>2147</v>
      </c>
      <c r="B4174" s="1"/>
      <c r="C4174" s="3" t="str">
        <f ca="1">IFERROR(__xludf.DUMMYFUNCTION("regexreplace(A4174, ""(\s\(.*?\))"",)"),"Scuzzo and Fuzzo")</f>
        <v>Scuzzo and Fuzzo</v>
      </c>
    </row>
    <row r="4175" spans="1:3" ht="15.75" customHeight="1" x14ac:dyDescent="0.2">
      <c r="A4175" s="1" t="s">
        <v>2147</v>
      </c>
      <c r="B4175" s="1"/>
      <c r="C4175" s="3" t="str">
        <f ca="1">IFERROR(__xludf.DUMMYFUNCTION("regexreplace(A4175, ""(\s\(.*?\))"",)"),"Scuzzo and Fuzzo")</f>
        <v>Scuzzo and Fuzzo</v>
      </c>
    </row>
    <row r="4176" spans="1:3" ht="15.75" customHeight="1" x14ac:dyDescent="0.2">
      <c r="A4176" s="1" t="s">
        <v>2148</v>
      </c>
      <c r="B4176" s="1"/>
      <c r="C4176" s="3" t="str">
        <f ca="1">IFERROR(__xludf.DUMMYFUNCTION("regexreplace(A4176, ""(\s\(.*?\))"",)"),"Scythe")</f>
        <v>Scythe</v>
      </c>
    </row>
    <row r="4177" spans="1:3" ht="15.75" customHeight="1" x14ac:dyDescent="0.2">
      <c r="A4177" s="1" t="s">
        <v>2148</v>
      </c>
      <c r="B4177" s="1"/>
      <c r="C4177" s="3" t="str">
        <f ca="1">IFERROR(__xludf.DUMMYFUNCTION("regexreplace(A4177, ""(\s\(.*?\))"",)"),"Scythe")</f>
        <v>Scythe</v>
      </c>
    </row>
    <row r="4178" spans="1:3" ht="15.75" customHeight="1" x14ac:dyDescent="0.2">
      <c r="A4178" s="1" t="s">
        <v>2149</v>
      </c>
      <c r="B4178" s="1"/>
      <c r="C4178" s="3" t="str">
        <f ca="1">IFERROR(__xludf.DUMMYFUNCTION("regexreplace(A4178, ""(\s\(.*?\))"",)"),"Seagull")</f>
        <v>Seagull</v>
      </c>
    </row>
    <row r="4179" spans="1:3" ht="15.75" customHeight="1" x14ac:dyDescent="0.2">
      <c r="A4179" s="1" t="s">
        <v>2149</v>
      </c>
      <c r="B4179" s="1"/>
      <c r="C4179" s="3" t="str">
        <f ca="1">IFERROR(__xludf.DUMMYFUNCTION("regexreplace(A4179, ""(\s\(.*?\))"",)"),"Seagull")</f>
        <v>Seagull</v>
      </c>
    </row>
    <row r="4180" spans="1:3" ht="15.75" customHeight="1" x14ac:dyDescent="0.2">
      <c r="A4180" s="1" t="s">
        <v>2150</v>
      </c>
      <c r="B4180" s="1"/>
      <c r="C4180" s="3" t="str">
        <f ca="1">IFERROR(__xludf.DUMMYFUNCTION("regexreplace(A4180, ""(\s\(.*?\))"",)"),"Seal")</f>
        <v>Seal</v>
      </c>
    </row>
    <row r="4181" spans="1:3" ht="15.75" customHeight="1" x14ac:dyDescent="0.2">
      <c r="A4181" s="1" t="s">
        <v>2150</v>
      </c>
      <c r="B4181" s="1"/>
      <c r="C4181" s="3" t="str">
        <f ca="1">IFERROR(__xludf.DUMMYFUNCTION("regexreplace(A4181, ""(\s\(.*?\))"",)"),"Seal")</f>
        <v>Seal</v>
      </c>
    </row>
    <row r="4182" spans="1:3" ht="15.75" customHeight="1" x14ac:dyDescent="0.2">
      <c r="A4182" s="1" t="s">
        <v>2151</v>
      </c>
      <c r="B4182" s="1"/>
      <c r="C4182" s="3" t="str">
        <f ca="1">IFERROR(__xludf.DUMMYFUNCTION("regexreplace(A4182, ""(\s\(.*?\))"",)"),"Seamus the Stork")</f>
        <v>Seamus the Stork</v>
      </c>
    </row>
    <row r="4183" spans="1:3" ht="15.75" customHeight="1" x14ac:dyDescent="0.2">
      <c r="A4183" s="1" t="s">
        <v>2151</v>
      </c>
      <c r="B4183" s="1"/>
      <c r="C4183" s="3" t="str">
        <f ca="1">IFERROR(__xludf.DUMMYFUNCTION("regexreplace(A4183, ""(\s\(.*?\))"",)"),"Seamus the Stork")</f>
        <v>Seamus the Stork</v>
      </c>
    </row>
    <row r="4184" spans="1:3" ht="15.75" customHeight="1" x14ac:dyDescent="0.2">
      <c r="A4184" s="1" t="s">
        <v>2152</v>
      </c>
      <c r="B4184" s="1"/>
      <c r="C4184" s="3" t="str">
        <f ca="1">IFERROR(__xludf.DUMMYFUNCTION("regexreplace(A4184, ""(\s\(.*?\))"",)"),"Sebastian")</f>
        <v>Sebastian</v>
      </c>
    </row>
    <row r="4185" spans="1:3" ht="15.75" customHeight="1" x14ac:dyDescent="0.2">
      <c r="A4185" s="1" t="s">
        <v>2152</v>
      </c>
      <c r="B4185" s="1"/>
      <c r="C4185" s="3" t="str">
        <f ca="1">IFERROR(__xludf.DUMMYFUNCTION("regexreplace(A4185, ""(\s\(.*?\))"",)"),"Sebastian")</f>
        <v>Sebastian</v>
      </c>
    </row>
    <row r="4186" spans="1:3" ht="15.75" customHeight="1" x14ac:dyDescent="0.2">
      <c r="A4186" s="1" t="s">
        <v>2153</v>
      </c>
      <c r="B4186" s="1"/>
      <c r="C4186" s="3" t="str">
        <f ca="1">IFERROR(__xludf.DUMMYFUNCTION("regexreplace(A4186, ""(\s\(.*?\))"",)"),"SECUR-T")</f>
        <v>SECUR-T</v>
      </c>
    </row>
    <row r="4187" spans="1:3" ht="15.75" customHeight="1" x14ac:dyDescent="0.2">
      <c r="A4187" s="1" t="s">
        <v>2153</v>
      </c>
      <c r="B4187" s="1"/>
      <c r="C4187" s="3" t="str">
        <f ca="1">IFERROR(__xludf.DUMMYFUNCTION("regexreplace(A4187, ""(\s\(.*?\))"",)"),"SECUR-T")</f>
        <v>SECUR-T</v>
      </c>
    </row>
    <row r="4188" spans="1:3" ht="15.75" customHeight="1" x14ac:dyDescent="0.2">
      <c r="A4188" s="1" t="s">
        <v>2154</v>
      </c>
      <c r="B4188" s="1"/>
      <c r="C4188" s="3" t="str">
        <f ca="1">IFERROR(__xludf.DUMMYFUNCTION("regexreplace(A4188, ""(\s\(.*?\))"",)"),"Sedusa")</f>
        <v>Sedusa</v>
      </c>
    </row>
    <row r="4189" spans="1:3" ht="15.75" customHeight="1" x14ac:dyDescent="0.2">
      <c r="A4189" s="1" t="s">
        <v>2154</v>
      </c>
      <c r="B4189" s="1"/>
      <c r="C4189" s="3" t="str">
        <f ca="1">IFERROR(__xludf.DUMMYFUNCTION("regexreplace(A4189, ""(\s\(.*?\))"",)"),"Sedusa")</f>
        <v>Sedusa</v>
      </c>
    </row>
    <row r="4190" spans="1:3" ht="15.75" customHeight="1" x14ac:dyDescent="0.2">
      <c r="A4190" s="1" t="s">
        <v>2155</v>
      </c>
      <c r="B4190" s="1"/>
      <c r="C4190" s="3" t="str">
        <f ca="1">IFERROR(__xludf.DUMMYFUNCTION("regexreplace(A4190, ""(\s\(.*?\))"",)"),"Selma Bouvier")</f>
        <v>Selma Bouvier</v>
      </c>
    </row>
    <row r="4191" spans="1:3" ht="15.75" customHeight="1" x14ac:dyDescent="0.2">
      <c r="A4191" s="1" t="s">
        <v>2155</v>
      </c>
      <c r="B4191" s="1"/>
      <c r="C4191" s="3" t="str">
        <f ca="1">IFERROR(__xludf.DUMMYFUNCTION("regexreplace(A4191, ""(\s\(.*?\))"",)"),"Selma Bouvier")</f>
        <v>Selma Bouvier</v>
      </c>
    </row>
    <row r="4192" spans="1:3" ht="15.75" customHeight="1" x14ac:dyDescent="0.2">
      <c r="A4192" s="1" t="s">
        <v>2156</v>
      </c>
      <c r="B4192" s="1"/>
      <c r="C4192" s="3" t="str">
        <f ca="1">IFERROR(__xludf.DUMMYFUNCTION("regexreplace(A4192, ""(\s\(.*?\))"",)"),"Serena")</f>
        <v>Serena</v>
      </c>
    </row>
    <row r="4193" spans="1:3" ht="15.75" customHeight="1" x14ac:dyDescent="0.2">
      <c r="A4193" s="1" t="s">
        <v>2156</v>
      </c>
      <c r="B4193" s="1"/>
      <c r="C4193" s="3" t="str">
        <f ca="1">IFERROR(__xludf.DUMMYFUNCTION("regexreplace(A4193, ""(\s\(.*?\))"",)"),"Serena")</f>
        <v>Serena</v>
      </c>
    </row>
    <row r="4194" spans="1:3" ht="15.75" customHeight="1" x14ac:dyDescent="0.2">
      <c r="A4194" s="1" t="s">
        <v>2157</v>
      </c>
      <c r="B4194" s="1"/>
      <c r="C4194" s="3" t="str">
        <f ca="1">IFERROR(__xludf.DUMMYFUNCTION("regexreplace(A4194, ""(\s\(.*?\))"",)"),"Serena")</f>
        <v>Serena</v>
      </c>
    </row>
    <row r="4195" spans="1:3" ht="15.75" customHeight="1" x14ac:dyDescent="0.2">
      <c r="A4195" s="1" t="s">
        <v>2157</v>
      </c>
      <c r="B4195" s="1"/>
      <c r="C4195" s="3" t="str">
        <f ca="1">IFERROR(__xludf.DUMMYFUNCTION("regexreplace(A4195, ""(\s\(.*?\))"",)"),"Serena")</f>
        <v>Serena</v>
      </c>
    </row>
    <row r="4196" spans="1:3" ht="15.75" customHeight="1" x14ac:dyDescent="0.2">
      <c r="A4196" s="1" t="s">
        <v>2158</v>
      </c>
      <c r="B4196" s="1"/>
      <c r="C4196" s="3" t="str">
        <f ca="1">IFERROR(__xludf.DUMMYFUNCTION("regexreplace(A4196, ""(\s\(.*?\))"",)"),"Serenity")</f>
        <v>Serenity</v>
      </c>
    </row>
    <row r="4197" spans="1:3" ht="15.75" customHeight="1" x14ac:dyDescent="0.2">
      <c r="A4197" s="1" t="s">
        <v>2158</v>
      </c>
      <c r="B4197" s="1"/>
      <c r="C4197" s="3" t="str">
        <f ca="1">IFERROR(__xludf.DUMMYFUNCTION("regexreplace(A4197, ""(\s\(.*?\))"",)"),"Serenity")</f>
        <v>Serenity</v>
      </c>
    </row>
    <row r="4198" spans="1:3" ht="15.75" customHeight="1" x14ac:dyDescent="0.2">
      <c r="A4198" s="1" t="s">
        <v>2159</v>
      </c>
      <c r="B4198" s="1"/>
      <c r="C4198" s="3" t="str">
        <f ca="1">IFERROR(__xludf.DUMMYFUNCTION("regexreplace(A4198, ""(\s\(.*?\))"",)"),"Sergeant Calhoun")</f>
        <v>Sergeant Calhoun</v>
      </c>
    </row>
    <row r="4199" spans="1:3" ht="15.75" customHeight="1" x14ac:dyDescent="0.2">
      <c r="A4199" s="1" t="s">
        <v>2159</v>
      </c>
      <c r="B4199" s="1"/>
      <c r="C4199" s="3" t="str">
        <f ca="1">IFERROR(__xludf.DUMMYFUNCTION("regexreplace(A4199, ""(\s\(.*?\))"",)"),"Sergeant Calhoun")</f>
        <v>Sergeant Calhoun</v>
      </c>
    </row>
    <row r="4200" spans="1:3" ht="15.75" customHeight="1" x14ac:dyDescent="0.2">
      <c r="A4200" s="1" t="s">
        <v>2160</v>
      </c>
      <c r="B4200" s="1"/>
      <c r="C4200" s="3" t="str">
        <f ca="1">IFERROR(__xludf.DUMMYFUNCTION("regexreplace(A4200, ""(\s\(.*?\))"",)"),"Sergeant Hatred")</f>
        <v>Sergeant Hatred</v>
      </c>
    </row>
    <row r="4201" spans="1:3" ht="15.75" customHeight="1" x14ac:dyDescent="0.2">
      <c r="A4201" s="1" t="s">
        <v>2160</v>
      </c>
      <c r="B4201" s="1"/>
      <c r="C4201" s="3" t="str">
        <f ca="1">IFERROR(__xludf.DUMMYFUNCTION("regexreplace(A4201, ""(\s\(.*?\))"",)"),"Sergeant Hatred")</f>
        <v>Sergeant Hatred</v>
      </c>
    </row>
    <row r="4202" spans="1:3" ht="15.75" customHeight="1" x14ac:dyDescent="0.2">
      <c r="A4202" s="1" t="s">
        <v>2161</v>
      </c>
      <c r="B4202" s="1"/>
      <c r="C4202" s="3" t="str">
        <f ca="1">IFERROR(__xludf.DUMMYFUNCTION("regexreplace(A4202, ""(\s\(.*?\))"",)"),"Seventh Sister")</f>
        <v>Seventh Sister</v>
      </c>
    </row>
    <row r="4203" spans="1:3" ht="15.75" customHeight="1" x14ac:dyDescent="0.2">
      <c r="A4203" s="1" t="s">
        <v>2161</v>
      </c>
      <c r="B4203" s="1"/>
      <c r="C4203" s="3" t="str">
        <f ca="1">IFERROR(__xludf.DUMMYFUNCTION("regexreplace(A4203, ""(\s\(.*?\))"",)"),"Seventh Sister")</f>
        <v>Seventh Sister</v>
      </c>
    </row>
    <row r="4204" spans="1:3" ht="15.75" customHeight="1" x14ac:dyDescent="0.2">
      <c r="A4204" s="1" t="s">
        <v>2162</v>
      </c>
      <c r="B4204" s="1"/>
      <c r="C4204" s="3" t="str">
        <f ca="1">IFERROR(__xludf.DUMMYFUNCTION("regexreplace(A4204, ""(\s\(.*?\))"",)"),"Seymour Cheese")</f>
        <v>Seymour Cheese</v>
      </c>
    </row>
    <row r="4205" spans="1:3" ht="15.75" customHeight="1" x14ac:dyDescent="0.2">
      <c r="A4205" s="1" t="s">
        <v>2162</v>
      </c>
      <c r="B4205" s="1"/>
      <c r="C4205" s="3" t="str">
        <f ca="1">IFERROR(__xludf.DUMMYFUNCTION("regexreplace(A4205, ""(\s\(.*?\))"",)"),"Seymour Cheese")</f>
        <v>Seymour Cheese</v>
      </c>
    </row>
    <row r="4206" spans="1:3" ht="15.75" customHeight="1" x14ac:dyDescent="0.2">
      <c r="A4206" s="1" t="s">
        <v>2163</v>
      </c>
      <c r="B4206" s="1"/>
      <c r="C4206" s="3" t="str">
        <f ca="1">IFERROR(__xludf.DUMMYFUNCTION("regexreplace(A4206, ""(\s\(.*?\))"",)"),"Shadow Elephant")</f>
        <v>Shadow Elephant</v>
      </c>
    </row>
    <row r="4207" spans="1:3" ht="15.75" customHeight="1" x14ac:dyDescent="0.2">
      <c r="A4207" s="1" t="s">
        <v>2163</v>
      </c>
      <c r="B4207" s="1"/>
      <c r="C4207" s="3" t="str">
        <f ca="1">IFERROR(__xludf.DUMMYFUNCTION("regexreplace(A4207, ""(\s\(.*?\))"",)"),"Shadow Elephant")</f>
        <v>Shadow Elephant</v>
      </c>
    </row>
    <row r="4208" spans="1:3" ht="15.75" customHeight="1" x14ac:dyDescent="0.2">
      <c r="A4208" s="1" t="s">
        <v>2164</v>
      </c>
      <c r="B4208" s="1"/>
      <c r="C4208" s="3" t="str">
        <f ca="1">IFERROR(__xludf.DUMMYFUNCTION("regexreplace(A4208, ""(\s\(.*?\))"",)"),"Shadowy Figure")</f>
        <v>Shadowy Figure</v>
      </c>
    </row>
    <row r="4209" spans="1:3" ht="15.75" customHeight="1" x14ac:dyDescent="0.2">
      <c r="A4209" s="1" t="s">
        <v>2164</v>
      </c>
      <c r="B4209" s="1"/>
      <c r="C4209" s="3" t="str">
        <f ca="1">IFERROR(__xludf.DUMMYFUNCTION("regexreplace(A4209, ""(\s\(.*?\))"",)"),"Shadowy Figure")</f>
        <v>Shadowy Figure</v>
      </c>
    </row>
    <row r="4210" spans="1:3" ht="15.75" customHeight="1" x14ac:dyDescent="0.2">
      <c r="A4210" s="1" t="s">
        <v>2165</v>
      </c>
      <c r="B4210" s="1"/>
      <c r="C4210" s="3" t="str">
        <f ca="1">IFERROR(__xludf.DUMMYFUNCTION("regexreplace(A4210, ""(\s\(.*?\))"",)"),"Shank")</f>
        <v>Shank</v>
      </c>
    </row>
    <row r="4211" spans="1:3" ht="15.75" customHeight="1" x14ac:dyDescent="0.2">
      <c r="A4211" s="1" t="s">
        <v>2165</v>
      </c>
      <c r="B4211" s="1"/>
      <c r="C4211" s="3" t="str">
        <f ca="1">IFERROR(__xludf.DUMMYFUNCTION("regexreplace(A4211, ""(\s\(.*?\))"",)"),"Shank")</f>
        <v>Shank</v>
      </c>
    </row>
    <row r="4212" spans="1:3" ht="15.75" customHeight="1" x14ac:dyDescent="0.2">
      <c r="A4212" s="1" t="s">
        <v>2166</v>
      </c>
      <c r="B4212" s="1"/>
      <c r="C4212" s="3" t="str">
        <f ca="1">IFERROR(__xludf.DUMMYFUNCTION("regexreplace(A4212, ""(\s\(.*?\))"",)"),"Shao Yen")</f>
        <v>Shao Yen</v>
      </c>
    </row>
    <row r="4213" spans="1:3" ht="15.75" customHeight="1" x14ac:dyDescent="0.2">
      <c r="A4213" s="1" t="s">
        <v>2166</v>
      </c>
      <c r="B4213" s="1"/>
      <c r="C4213" s="3" t="str">
        <f ca="1">IFERROR(__xludf.DUMMYFUNCTION("regexreplace(A4213, ""(\s\(.*?\))"",)"),"Shao Yen")</f>
        <v>Shao Yen</v>
      </c>
    </row>
    <row r="4214" spans="1:3" ht="15.75" customHeight="1" x14ac:dyDescent="0.2">
      <c r="A4214" s="1" t="s">
        <v>2167</v>
      </c>
      <c r="B4214" s="1"/>
      <c r="C4214" s="3" t="str">
        <f ca="1">IFERROR(__xludf.DUMMYFUNCTION("regexreplace(A4214, ""(\s\(.*?\))"",)"),"Sharko")</f>
        <v>Sharko</v>
      </c>
    </row>
    <row r="4215" spans="1:3" ht="15.75" customHeight="1" x14ac:dyDescent="0.2">
      <c r="A4215" s="1" t="s">
        <v>2167</v>
      </c>
      <c r="B4215" s="1"/>
      <c r="C4215" s="3" t="str">
        <f ca="1">IFERROR(__xludf.DUMMYFUNCTION("regexreplace(A4215, ""(\s\(.*?\))"",)"),"Sharko")</f>
        <v>Sharko</v>
      </c>
    </row>
    <row r="4216" spans="1:3" ht="15.75" customHeight="1" x14ac:dyDescent="0.2">
      <c r="A4216" s="1" t="s">
        <v>2168</v>
      </c>
      <c r="B4216" s="1"/>
      <c r="C4216" s="3" t="str">
        <f ca="1">IFERROR(__xludf.DUMMYFUNCTION("regexreplace(A4216, ""(\s\(.*?\))"",)"),"Sharky")</f>
        <v>Sharky</v>
      </c>
    </row>
    <row r="4217" spans="1:3" ht="15.75" customHeight="1" x14ac:dyDescent="0.2">
      <c r="A4217" s="1" t="s">
        <v>2168</v>
      </c>
      <c r="B4217" s="1"/>
      <c r="C4217" s="3" t="str">
        <f ca="1">IFERROR(__xludf.DUMMYFUNCTION("regexreplace(A4217, ""(\s\(.*?\))"",)"),"Sharky")</f>
        <v>Sharky</v>
      </c>
    </row>
    <row r="4218" spans="1:3" ht="15.75" customHeight="1" x14ac:dyDescent="0.2">
      <c r="A4218" s="1" t="s">
        <v>2169</v>
      </c>
      <c r="B4218" s="1"/>
      <c r="C4218" s="3" t="str">
        <f ca="1">IFERROR(__xludf.DUMMYFUNCTION("regexreplace(A4218, ""(\s\(.*?\))"",)"),"Sharon Sharalike")</f>
        <v>Sharon Sharalike</v>
      </c>
    </row>
    <row r="4219" spans="1:3" ht="15.75" customHeight="1" x14ac:dyDescent="0.2">
      <c r="A4219" s="1" t="s">
        <v>2169</v>
      </c>
      <c r="B4219" s="1"/>
      <c r="C4219" s="3" t="str">
        <f ca="1">IFERROR(__xludf.DUMMYFUNCTION("regexreplace(A4219, ""(\s\(.*?\))"",)"),"Sharon Sharalike")</f>
        <v>Sharon Sharalike</v>
      </c>
    </row>
    <row r="4220" spans="1:3" ht="15.75" customHeight="1" x14ac:dyDescent="0.2">
      <c r="A4220" s="1" t="s">
        <v>2170</v>
      </c>
      <c r="B4220" s="1"/>
      <c r="C4220" s="3" t="str">
        <f ca="1">IFERROR(__xludf.DUMMYFUNCTION("regexreplace(A4220, ""(\s\(.*?\))"",)"),"Sharptooth")</f>
        <v>Sharptooth</v>
      </c>
    </row>
    <row r="4221" spans="1:3" ht="15.75" customHeight="1" x14ac:dyDescent="0.2">
      <c r="A4221" s="1" t="s">
        <v>2171</v>
      </c>
      <c r="B4221" s="1"/>
      <c r="C4221" s="3" t="str">
        <f ca="1">IFERROR(__xludf.DUMMYFUNCTION("regexreplace(A4221, ""(\s\(.*?\))"",)"),"Shauna Chalmers")</f>
        <v>Shauna Chalmers</v>
      </c>
    </row>
    <row r="4222" spans="1:3" ht="15.75" customHeight="1" x14ac:dyDescent="0.2">
      <c r="A4222" s="1" t="s">
        <v>2171</v>
      </c>
      <c r="B4222" s="1"/>
      <c r="C4222" s="3" t="str">
        <f ca="1">IFERROR(__xludf.DUMMYFUNCTION("regexreplace(A4222, ""(\s\(.*?\))"",)"),"Shauna Chalmers")</f>
        <v>Shauna Chalmers</v>
      </c>
    </row>
    <row r="4223" spans="1:3" ht="15.75" customHeight="1" x14ac:dyDescent="0.2">
      <c r="A4223" s="1" t="s">
        <v>2172</v>
      </c>
      <c r="B4223" s="1"/>
      <c r="C4223" s="3" t="str">
        <f ca="1">IFERROR(__xludf.DUMMYFUNCTION("regexreplace(A4223, ""(\s\(.*?\))"",)"),"She-Ra")</f>
        <v>She-Ra</v>
      </c>
    </row>
    <row r="4224" spans="1:3" ht="15.75" customHeight="1" x14ac:dyDescent="0.2">
      <c r="A4224" s="1" t="s">
        <v>2172</v>
      </c>
      <c r="B4224" s="1"/>
      <c r="C4224" s="3" t="str">
        <f ca="1">IFERROR(__xludf.DUMMYFUNCTION("regexreplace(A4224, ""(\s\(.*?\))"",)"),"She-Ra")</f>
        <v>She-Ra</v>
      </c>
    </row>
    <row r="4225" spans="1:3" ht="15.75" customHeight="1" x14ac:dyDescent="0.2">
      <c r="A4225" s="1" t="s">
        <v>2173</v>
      </c>
      <c r="B4225" s="1"/>
      <c r="C4225" s="3" t="str">
        <f ca="1">IFERROR(__xludf.DUMMYFUNCTION("regexreplace(A4225, ""(\s\(.*?\))"",)"),"Sheen Estevez")</f>
        <v>Sheen Estevez</v>
      </c>
    </row>
    <row r="4226" spans="1:3" ht="15.75" customHeight="1" x14ac:dyDescent="0.2">
      <c r="A4226" s="1" t="s">
        <v>2173</v>
      </c>
      <c r="B4226" s="1"/>
      <c r="C4226" s="3" t="str">
        <f ca="1">IFERROR(__xludf.DUMMYFUNCTION("regexreplace(A4226, ""(\s\(.*?\))"",)"),"Sheen Estevez")</f>
        <v>Sheen Estevez</v>
      </c>
    </row>
    <row r="4227" spans="1:3" ht="15.75" customHeight="1" x14ac:dyDescent="0.2">
      <c r="A4227" s="1" t="s">
        <v>2174</v>
      </c>
      <c r="B4227" s="1"/>
      <c r="C4227" s="3" t="str">
        <f ca="1">IFERROR(__xludf.DUMMYFUNCTION("regexreplace(A4227, ""(\s\(.*?\))"",)"),"Sheep")</f>
        <v>Sheep</v>
      </c>
    </row>
    <row r="4228" spans="1:3" ht="15.75" customHeight="1" x14ac:dyDescent="0.2">
      <c r="A4228" s="1" t="s">
        <v>2174</v>
      </c>
      <c r="B4228" s="1"/>
      <c r="C4228" s="3" t="str">
        <f ca="1">IFERROR(__xludf.DUMMYFUNCTION("regexreplace(A4228, ""(\s\(.*?\))"",)"),"Sheep")</f>
        <v>Sheep</v>
      </c>
    </row>
    <row r="4229" spans="1:3" ht="15.75" customHeight="1" x14ac:dyDescent="0.2">
      <c r="A4229" s="1" t="s">
        <v>2175</v>
      </c>
      <c r="B4229" s="1"/>
      <c r="C4229" s="3" t="str">
        <f ca="1">IFERROR(__xludf.DUMMYFUNCTION("regexreplace(A4229, ""(\s\(.*?\))"",)"),"Sheep")</f>
        <v>Sheep</v>
      </c>
    </row>
    <row r="4230" spans="1:3" ht="15.75" customHeight="1" x14ac:dyDescent="0.2">
      <c r="A4230" s="1" t="s">
        <v>2175</v>
      </c>
      <c r="B4230" s="1"/>
      <c r="C4230" s="3" t="str">
        <f ca="1">IFERROR(__xludf.DUMMYFUNCTION("regexreplace(A4230, ""(\s\(.*?\))"",)"),"Sheep")</f>
        <v>Sheep</v>
      </c>
    </row>
    <row r="4231" spans="1:3" ht="15.75" customHeight="1" x14ac:dyDescent="0.2">
      <c r="A4231" s="1" t="s">
        <v>2176</v>
      </c>
      <c r="B4231" s="1"/>
      <c r="C4231" s="3" t="str">
        <f ca="1">IFERROR(__xludf.DUMMYFUNCTION("regexreplace(A4231, ""(\s\(.*?\))"",)"),"Sheep")</f>
        <v>Sheep</v>
      </c>
    </row>
    <row r="4232" spans="1:3" ht="15.75" customHeight="1" x14ac:dyDescent="0.2">
      <c r="A4232" s="1" t="s">
        <v>2176</v>
      </c>
      <c r="B4232" s="1"/>
      <c r="C4232" s="3" t="str">
        <f ca="1">IFERROR(__xludf.DUMMYFUNCTION("regexreplace(A4232, ""(\s\(.*?\))"",)"),"Sheep")</f>
        <v>Sheep</v>
      </c>
    </row>
    <row r="4233" spans="1:3" ht="15.75" customHeight="1" x14ac:dyDescent="0.2">
      <c r="A4233" s="1" t="s">
        <v>2177</v>
      </c>
      <c r="B4233" s="1"/>
      <c r="C4233" s="3" t="str">
        <f ca="1">IFERROR(__xludf.DUMMYFUNCTION("regexreplace(A4233, ""(\s\(.*?\))"",)"),"Sheep")</f>
        <v>Sheep</v>
      </c>
    </row>
    <row r="4234" spans="1:3" ht="15.75" customHeight="1" x14ac:dyDescent="0.2">
      <c r="A4234" s="1" t="s">
        <v>2177</v>
      </c>
      <c r="B4234" s="1"/>
      <c r="C4234" s="3" t="str">
        <f ca="1">IFERROR(__xludf.DUMMYFUNCTION("regexreplace(A4234, ""(\s\(.*?\))"",)"),"Sheep")</f>
        <v>Sheep</v>
      </c>
    </row>
    <row r="4235" spans="1:3" ht="15.75" customHeight="1" x14ac:dyDescent="0.2">
      <c r="A4235" s="1" t="s">
        <v>2178</v>
      </c>
      <c r="B4235" s="1"/>
      <c r="C4235" s="3" t="str">
        <f ca="1">IFERROR(__xludf.DUMMYFUNCTION("regexreplace(A4235, ""(\s\(.*?\))"",)"),"Sheep")</f>
        <v>Sheep</v>
      </c>
    </row>
    <row r="4236" spans="1:3" ht="15.75" customHeight="1" x14ac:dyDescent="0.2">
      <c r="A4236" s="1" t="s">
        <v>2178</v>
      </c>
      <c r="B4236" s="1"/>
      <c r="C4236" s="3" t="str">
        <f ca="1">IFERROR(__xludf.DUMMYFUNCTION("regexreplace(A4236, ""(\s\(.*?\))"",)"),"Sheep")</f>
        <v>Sheep</v>
      </c>
    </row>
    <row r="4237" spans="1:3" ht="15.75" customHeight="1" x14ac:dyDescent="0.2">
      <c r="A4237" s="1" t="s">
        <v>2179</v>
      </c>
      <c r="B4237" s="1"/>
      <c r="C4237" s="3" t="str">
        <f ca="1">IFERROR(__xludf.DUMMYFUNCTION("regexreplace(A4237, ""(\s\(.*?\))"",)"),"Sheep")</f>
        <v>Sheep</v>
      </c>
    </row>
    <row r="4238" spans="1:3" ht="15.75" customHeight="1" x14ac:dyDescent="0.2">
      <c r="A4238" s="1" t="s">
        <v>2179</v>
      </c>
      <c r="B4238" s="1"/>
      <c r="C4238" s="3" t="str">
        <f ca="1">IFERROR(__xludf.DUMMYFUNCTION("regexreplace(A4238, ""(\s\(.*?\))"",)"),"Sheep")</f>
        <v>Sheep</v>
      </c>
    </row>
    <row r="4239" spans="1:3" ht="15.75" customHeight="1" x14ac:dyDescent="0.2">
      <c r="A4239" s="1" t="s">
        <v>2180</v>
      </c>
      <c r="B4239" s="1"/>
      <c r="C4239" s="3" t="str">
        <f ca="1">IFERROR(__xludf.DUMMYFUNCTION("regexreplace(A4239, ""(\s\(.*?\))"",)"),"Sheep")</f>
        <v>Sheep</v>
      </c>
    </row>
    <row r="4240" spans="1:3" ht="15.75" customHeight="1" x14ac:dyDescent="0.2">
      <c r="A4240" s="1" t="s">
        <v>2181</v>
      </c>
      <c r="B4240" s="1"/>
      <c r="C4240" s="3" t="str">
        <f ca="1">IFERROR(__xludf.DUMMYFUNCTION("regexreplace(A4240, ""(\s\(.*?\))"",)"),"Shego")</f>
        <v>Shego</v>
      </c>
    </row>
    <row r="4241" spans="1:3" ht="15.75" customHeight="1" x14ac:dyDescent="0.2">
      <c r="A4241" s="1" t="s">
        <v>2181</v>
      </c>
      <c r="B4241" s="1"/>
      <c r="C4241" s="3" t="str">
        <f ca="1">IFERROR(__xludf.DUMMYFUNCTION("regexreplace(A4241, ""(\s\(.*?\))"",)"),"Shego")</f>
        <v>Shego</v>
      </c>
    </row>
    <row r="4242" spans="1:3" ht="15.75" customHeight="1" x14ac:dyDescent="0.2">
      <c r="A4242" s="1" t="s">
        <v>2182</v>
      </c>
      <c r="B4242" s="1"/>
      <c r="C4242" s="3" t="str">
        <f ca="1">IFERROR(__xludf.DUMMYFUNCTION("regexreplace(A4242, ""(\s\(.*?\))"",)"),"Sheldon J. Plankton")</f>
        <v>Sheldon J. Plankton</v>
      </c>
    </row>
    <row r="4243" spans="1:3" ht="15.75" customHeight="1" x14ac:dyDescent="0.2">
      <c r="A4243" s="1" t="s">
        <v>2182</v>
      </c>
      <c r="B4243" s="1"/>
      <c r="C4243" s="3" t="str">
        <f ca="1">IFERROR(__xludf.DUMMYFUNCTION("regexreplace(A4243, ""(\s\(.*?\))"",)"),"Sheldon J. Plankton")</f>
        <v>Sheldon J. Plankton</v>
      </c>
    </row>
    <row r="4244" spans="1:3" ht="15.75" customHeight="1" x14ac:dyDescent="0.2">
      <c r="A4244" s="1" t="s">
        <v>2183</v>
      </c>
      <c r="B4244" s="1"/>
      <c r="C4244" s="3" t="str">
        <f ca="1">IFERROR(__xludf.DUMMYFUNCTION("regexreplace(A4244, ""(\s\(.*?\))"",)"),"Shelly Harrison")</f>
        <v>Shelly Harrison</v>
      </c>
    </row>
    <row r="4245" spans="1:3" ht="15.75" customHeight="1" x14ac:dyDescent="0.2">
      <c r="A4245" s="1" t="s">
        <v>2183</v>
      </c>
      <c r="B4245" s="1"/>
      <c r="C4245" s="3" t="str">
        <f ca="1">IFERROR(__xludf.DUMMYFUNCTION("regexreplace(A4245, ""(\s\(.*?\))"",)"),"Shelly Harrison")</f>
        <v>Shelly Harrison</v>
      </c>
    </row>
    <row r="4246" spans="1:3" ht="15.75" customHeight="1" x14ac:dyDescent="0.2">
      <c r="A4246" s="1" t="s">
        <v>2184</v>
      </c>
      <c r="B4246" s="1"/>
      <c r="C4246" s="3" t="str">
        <f ca="1">IFERROR(__xludf.DUMMYFUNCTION("regexreplace(A4246, ""(\s\(.*?\))"",)"),"Shenzi")</f>
        <v>Shenzi</v>
      </c>
    </row>
    <row r="4247" spans="1:3" ht="15.75" customHeight="1" x14ac:dyDescent="0.2">
      <c r="A4247" s="1" t="s">
        <v>2184</v>
      </c>
      <c r="B4247" s="1"/>
      <c r="C4247" s="3" t="str">
        <f ca="1">IFERROR(__xludf.DUMMYFUNCTION("regexreplace(A4247, ""(\s\(.*?\))"",)"),"Shenzi")</f>
        <v>Shenzi</v>
      </c>
    </row>
    <row r="4248" spans="1:3" ht="15.75" customHeight="1" x14ac:dyDescent="0.2">
      <c r="A4248" s="1" t="s">
        <v>2185</v>
      </c>
      <c r="B4248" s="1"/>
      <c r="C4248" s="3" t="str">
        <f ca="1">IFERROR(__xludf.DUMMYFUNCTION("regexreplace(A4248, ""(\s\(.*?\))"",)"),"Shep Hazard")</f>
        <v>Shep Hazard</v>
      </c>
    </row>
    <row r="4249" spans="1:3" ht="15.75" customHeight="1" x14ac:dyDescent="0.2">
      <c r="A4249" s="1" t="s">
        <v>2185</v>
      </c>
      <c r="B4249" s="1"/>
      <c r="C4249" s="3" t="str">
        <f ca="1">IFERROR(__xludf.DUMMYFUNCTION("regexreplace(A4249, ""(\s\(.*?\))"",)"),"Shep Hazard")</f>
        <v>Shep Hazard</v>
      </c>
    </row>
    <row r="4250" spans="1:3" ht="15.75" customHeight="1" x14ac:dyDescent="0.2">
      <c r="A4250" s="1" t="s">
        <v>2186</v>
      </c>
      <c r="B4250" s="1"/>
      <c r="C4250" s="3" t="str">
        <f ca="1">IFERROR(__xludf.DUMMYFUNCTION("regexreplace(A4250, ""(\s\(.*?\))"",)"),"Sheriff")</f>
        <v>Sheriff</v>
      </c>
    </row>
    <row r="4251" spans="1:3" ht="15.75" customHeight="1" x14ac:dyDescent="0.2">
      <c r="A4251" s="1" t="s">
        <v>2186</v>
      </c>
      <c r="B4251" s="1"/>
      <c r="C4251" s="3" t="str">
        <f ca="1">IFERROR(__xludf.DUMMYFUNCTION("regexreplace(A4251, ""(\s\(.*?\))"",)"),"Sheriff")</f>
        <v>Sheriff</v>
      </c>
    </row>
    <row r="4252" spans="1:3" ht="15.75" customHeight="1" x14ac:dyDescent="0.2">
      <c r="A4252" s="1" t="s">
        <v>2187</v>
      </c>
      <c r="B4252" s="1"/>
      <c r="C4252" s="3" t="str">
        <f ca="1">IFERROR(__xludf.DUMMYFUNCTION("regexreplace(A4252, ""(\s\(.*?\))"",)"),"Sheriff Bill")</f>
        <v>Sheriff Bill</v>
      </c>
    </row>
    <row r="4253" spans="1:3" ht="15.75" customHeight="1" x14ac:dyDescent="0.2">
      <c r="A4253" s="1" t="s">
        <v>2187</v>
      </c>
      <c r="B4253" s="1"/>
      <c r="C4253" s="3" t="str">
        <f ca="1">IFERROR(__xludf.DUMMYFUNCTION("regexreplace(A4253, ""(\s\(.*?\))"",)"),"Sheriff Bill")</f>
        <v>Sheriff Bill</v>
      </c>
    </row>
    <row r="4254" spans="1:3" ht="15.75" customHeight="1" x14ac:dyDescent="0.2">
      <c r="A4254" s="1" t="s">
        <v>2188</v>
      </c>
      <c r="B4254" s="1"/>
      <c r="C4254" s="3" t="str">
        <f ca="1">IFERROR(__xludf.DUMMYFUNCTION("regexreplace(A4254, ""(\s\(.*?\))"",)"),"Sherri Charades")</f>
        <v>Sherri Charades</v>
      </c>
    </row>
    <row r="4255" spans="1:3" ht="15.75" customHeight="1" x14ac:dyDescent="0.2">
      <c r="A4255" s="1" t="s">
        <v>2188</v>
      </c>
      <c r="B4255" s="1"/>
      <c r="C4255" s="3" t="str">
        <f ca="1">IFERROR(__xludf.DUMMYFUNCTION("regexreplace(A4255, ""(\s\(.*?\))"",)"),"Sherri Charades")</f>
        <v>Sherri Charades</v>
      </c>
    </row>
    <row r="4256" spans="1:3" ht="15.75" customHeight="1" x14ac:dyDescent="0.2">
      <c r="A4256" s="1" t="s">
        <v>2189</v>
      </c>
      <c r="B4256" s="1"/>
      <c r="C4256" s="3" t="str">
        <f ca="1">IFERROR(__xludf.DUMMYFUNCTION("regexreplace(A4256, ""(\s\(.*?\))"",)"),"Shimmer")</f>
        <v>Shimmer</v>
      </c>
    </row>
    <row r="4257" spans="1:3" ht="15.75" customHeight="1" x14ac:dyDescent="0.2">
      <c r="A4257" s="1" t="s">
        <v>2189</v>
      </c>
      <c r="B4257" s="1"/>
      <c r="C4257" s="3" t="str">
        <f ca="1">IFERROR(__xludf.DUMMYFUNCTION("regexreplace(A4257, ""(\s\(.*?\))"",)"),"Shimmer")</f>
        <v>Shimmer</v>
      </c>
    </row>
    <row r="4258" spans="1:3" ht="15.75" customHeight="1" x14ac:dyDescent="0.2">
      <c r="A4258" s="1" t="s">
        <v>2190</v>
      </c>
      <c r="B4258" s="1"/>
      <c r="C4258" s="3" t="str">
        <f ca="1">IFERROR(__xludf.DUMMYFUNCTION("regexreplace(A4258, ""(\s\(.*?\))"",)"),"Shine")</f>
        <v>Shine</v>
      </c>
    </row>
    <row r="4259" spans="1:3" ht="15.75" customHeight="1" x14ac:dyDescent="0.2">
      <c r="A4259" s="1" t="s">
        <v>2190</v>
      </c>
      <c r="B4259" s="1"/>
      <c r="C4259" s="3" t="str">
        <f ca="1">IFERROR(__xludf.DUMMYFUNCTION("regexreplace(A4259, ""(\s\(.*?\))"",)"),"Shine")</f>
        <v>Shine</v>
      </c>
    </row>
    <row r="4260" spans="1:3" ht="15.75" customHeight="1" x14ac:dyDescent="0.2">
      <c r="A4260" s="1" t="s">
        <v>2191</v>
      </c>
      <c r="B4260" s="1"/>
      <c r="C4260" s="3" t="str">
        <f ca="1">IFERROR(__xludf.DUMMYFUNCTION("regexreplace(A4260, ""(\s\(.*?\))"",)"),"Shira")</f>
        <v>Shira</v>
      </c>
    </row>
    <row r="4261" spans="1:3" ht="15.75" customHeight="1" x14ac:dyDescent="0.2">
      <c r="A4261" s="1" t="s">
        <v>2191</v>
      </c>
      <c r="B4261" s="1"/>
      <c r="C4261" s="3" t="str">
        <f ca="1">IFERROR(__xludf.DUMMYFUNCTION("regexreplace(A4261, ""(\s\(.*?\))"",)"),"Shira")</f>
        <v>Shira</v>
      </c>
    </row>
    <row r="4262" spans="1:3" ht="15.75" customHeight="1" x14ac:dyDescent="0.2">
      <c r="A4262" s="1" t="s">
        <v>2192</v>
      </c>
      <c r="B4262" s="1"/>
      <c r="C4262" s="3" t="str">
        <f ca="1">IFERROR(__xludf.DUMMYFUNCTION("regexreplace(A4262, ""(\s\(.*?\))"",)"),"Shmorby")</f>
        <v>Shmorby</v>
      </c>
    </row>
    <row r="4263" spans="1:3" ht="15.75" customHeight="1" x14ac:dyDescent="0.2">
      <c r="A4263" s="1" t="s">
        <v>2192</v>
      </c>
      <c r="B4263" s="1"/>
      <c r="C4263" s="3" t="str">
        <f ca="1">IFERROR(__xludf.DUMMYFUNCTION("regexreplace(A4263, ""(\s\(.*?\))"",)"),"Shmorby")</f>
        <v>Shmorby</v>
      </c>
    </row>
    <row r="4264" spans="1:3" ht="15.75" customHeight="1" x14ac:dyDescent="0.2">
      <c r="A4264" s="1" t="s">
        <v>2193</v>
      </c>
      <c r="B4264" s="1"/>
      <c r="C4264" s="3" t="str">
        <f ca="1">IFERROR(__xludf.DUMMYFUNCTION("regexreplace(A4264, ""(\s\(.*?\))"",)"),"Shocksquatch")</f>
        <v>Shocksquatch</v>
      </c>
    </row>
    <row r="4265" spans="1:3" ht="15.75" customHeight="1" x14ac:dyDescent="0.2">
      <c r="A4265" s="1" t="s">
        <v>2193</v>
      </c>
      <c r="B4265" s="1"/>
      <c r="C4265" s="3" t="str">
        <f ca="1">IFERROR(__xludf.DUMMYFUNCTION("regexreplace(A4265, ""(\s\(.*?\))"",)"),"Shocksquatch")</f>
        <v>Shocksquatch</v>
      </c>
    </row>
    <row r="4266" spans="1:3" ht="15.75" customHeight="1" x14ac:dyDescent="0.2">
      <c r="A4266" s="1" t="s">
        <v>2194</v>
      </c>
      <c r="B4266" s="1"/>
      <c r="C4266" s="3" t="str">
        <f ca="1">IFERROR(__xludf.DUMMYFUNCTION("regexreplace(A4266, ""(\s\(.*?\))"",)"),"Shy Rose Quartz")</f>
        <v>Shy Rose Quartz</v>
      </c>
    </row>
    <row r="4267" spans="1:3" ht="15.75" customHeight="1" x14ac:dyDescent="0.2">
      <c r="A4267" s="1" t="s">
        <v>2194</v>
      </c>
      <c r="B4267" s="1"/>
      <c r="C4267" s="3" t="str">
        <f ca="1">IFERROR(__xludf.DUMMYFUNCTION("regexreplace(A4267, ""(\s\(.*?\))"",)"),"Shy Rose Quartz")</f>
        <v>Shy Rose Quartz</v>
      </c>
    </row>
    <row r="4268" spans="1:3" ht="15.75" customHeight="1" x14ac:dyDescent="0.2">
      <c r="A4268" s="1" t="s">
        <v>2195</v>
      </c>
      <c r="B4268" s="1"/>
      <c r="C4268" s="3" t="str">
        <f ca="1">IFERROR(__xludf.DUMMYFUNCTION("regexreplace(A4268, ""(\s\(.*?\))"",)"),"Sid")</f>
        <v>Sid</v>
      </c>
    </row>
    <row r="4269" spans="1:3" ht="15.75" customHeight="1" x14ac:dyDescent="0.2">
      <c r="A4269" s="1" t="s">
        <v>2195</v>
      </c>
      <c r="B4269" s="1"/>
      <c r="C4269" s="3" t="str">
        <f ca="1">IFERROR(__xludf.DUMMYFUNCTION("regexreplace(A4269, ""(\s\(.*?\))"",)"),"Sid")</f>
        <v>Sid</v>
      </c>
    </row>
    <row r="4270" spans="1:3" ht="15.75" customHeight="1" x14ac:dyDescent="0.2">
      <c r="A4270" s="1" t="s">
        <v>2196</v>
      </c>
      <c r="B4270" s="1"/>
      <c r="C4270" s="3" t="str">
        <f ca="1">IFERROR(__xludf.DUMMYFUNCTION("regexreplace(A4270, ""(\s\(.*?\))"",)"),"Sid")</f>
        <v>Sid</v>
      </c>
    </row>
    <row r="4271" spans="1:3" ht="15.75" customHeight="1" x14ac:dyDescent="0.2">
      <c r="A4271" s="1" t="s">
        <v>2196</v>
      </c>
      <c r="B4271" s="1"/>
      <c r="C4271" s="3" t="str">
        <f ca="1">IFERROR(__xludf.DUMMYFUNCTION("regexreplace(A4271, ""(\s\(.*?\))"",)"),"Sid")</f>
        <v>Sid</v>
      </c>
    </row>
    <row r="4272" spans="1:3" ht="15.75" customHeight="1" x14ac:dyDescent="0.2">
      <c r="A4272" s="1" t="s">
        <v>2197</v>
      </c>
      <c r="B4272" s="1"/>
      <c r="C4272" s="3" t="str">
        <f ca="1">IFERROR(__xludf.DUMMYFUNCTION("regexreplace(A4272, ""(\s\(.*?\))"",)"),"Sideshow Mel")</f>
        <v>Sideshow Mel</v>
      </c>
    </row>
    <row r="4273" spans="1:3" ht="15.75" customHeight="1" x14ac:dyDescent="0.2">
      <c r="A4273" s="1" t="s">
        <v>2197</v>
      </c>
      <c r="B4273" s="1"/>
      <c r="C4273" s="3" t="str">
        <f ca="1">IFERROR(__xludf.DUMMYFUNCTION("regexreplace(A4273, ""(\s\(.*?\))"",)"),"Sideshow Mel")</f>
        <v>Sideshow Mel</v>
      </c>
    </row>
    <row r="4274" spans="1:3" ht="15.75" customHeight="1" x14ac:dyDescent="0.2">
      <c r="A4274" s="1" t="s">
        <v>2198</v>
      </c>
      <c r="B4274" s="1"/>
      <c r="C4274" s="3" t="str">
        <f ca="1">IFERROR(__xludf.DUMMYFUNCTION("regexreplace(A4274, ""(\s\(.*?\))"",)"),"Sidetable Drawer")</f>
        <v>Sidetable Drawer</v>
      </c>
    </row>
    <row r="4275" spans="1:3" ht="15.75" customHeight="1" x14ac:dyDescent="0.2">
      <c r="A4275" s="1" t="s">
        <v>2199</v>
      </c>
      <c r="B4275" s="1"/>
      <c r="C4275" s="3" t="str">
        <f ca="1">IFERROR(__xludf.DUMMYFUNCTION("regexreplace(A4275, ""(\s\(.*?\))"",)"),"Sierra")</f>
        <v>Sierra</v>
      </c>
    </row>
    <row r="4276" spans="1:3" ht="15.75" customHeight="1" x14ac:dyDescent="0.2">
      <c r="A4276" s="1" t="s">
        <v>2199</v>
      </c>
      <c r="B4276" s="1"/>
      <c r="C4276" s="3" t="str">
        <f ca="1">IFERROR(__xludf.DUMMYFUNCTION("regexreplace(A4276, ""(\s\(.*?\))"",)"),"Sierra")</f>
        <v>Sierra</v>
      </c>
    </row>
    <row r="4277" spans="1:3" ht="15.75" customHeight="1" x14ac:dyDescent="0.2">
      <c r="A4277" s="1" t="s">
        <v>2200</v>
      </c>
      <c r="B4277" s="1"/>
      <c r="C4277" s="3" t="str">
        <f ca="1">IFERROR(__xludf.DUMMYFUNCTION("regexreplace(A4277, ""(\s\(.*?\))"",)"),"Sigmund")</f>
        <v>Sigmund</v>
      </c>
    </row>
    <row r="4278" spans="1:3" ht="15.75" customHeight="1" x14ac:dyDescent="0.2">
      <c r="A4278" s="1" t="s">
        <v>2200</v>
      </c>
      <c r="B4278" s="1"/>
      <c r="C4278" s="3" t="str">
        <f ca="1">IFERROR(__xludf.DUMMYFUNCTION("regexreplace(A4278, ""(\s\(.*?\))"",)"),"Sigmund")</f>
        <v>Sigmund</v>
      </c>
    </row>
    <row r="4279" spans="1:3" ht="15.75" customHeight="1" x14ac:dyDescent="0.2">
      <c r="A4279" s="1" t="s">
        <v>2201</v>
      </c>
      <c r="B4279" s="1"/>
      <c r="C4279" s="3" t="str">
        <f ca="1">IFERROR(__xludf.DUMMYFUNCTION("regexreplace(A4279, ""(\s\(.*?\))"",)"),"Silkwing")</f>
        <v>Silkwing</v>
      </c>
    </row>
    <row r="4280" spans="1:3" ht="15.75" customHeight="1" x14ac:dyDescent="0.2">
      <c r="A4280" s="1" t="s">
        <v>2201</v>
      </c>
      <c r="B4280" s="1"/>
      <c r="C4280" s="3" t="str">
        <f ca="1">IFERROR(__xludf.DUMMYFUNCTION("regexreplace(A4280, ""(\s\(.*?\))"",)"),"Silkwing")</f>
        <v>Silkwing</v>
      </c>
    </row>
    <row r="4281" spans="1:3" ht="15.75" customHeight="1" x14ac:dyDescent="0.2">
      <c r="A4281" s="1" t="s">
        <v>2202</v>
      </c>
      <c r="B4281" s="1"/>
      <c r="C4281" s="3" t="str">
        <f ca="1">IFERROR(__xludf.DUMMYFUNCTION("regexreplace(A4281, ""(\s\(.*?\))"",)"),"Silver Bear")</f>
        <v>Silver Bear</v>
      </c>
    </row>
    <row r="4282" spans="1:3" ht="15.75" customHeight="1" x14ac:dyDescent="0.2">
      <c r="A4282" s="1" t="s">
        <v>2202</v>
      </c>
      <c r="B4282" s="1"/>
      <c r="C4282" s="3" t="str">
        <f ca="1">IFERROR(__xludf.DUMMYFUNCTION("regexreplace(A4282, ""(\s\(.*?\))"",)"),"Silver Bear")</f>
        <v>Silver Bear</v>
      </c>
    </row>
    <row r="4283" spans="1:3" ht="15.75" customHeight="1" x14ac:dyDescent="0.2">
      <c r="A4283" s="1" t="s">
        <v>2203</v>
      </c>
      <c r="B4283" s="1"/>
      <c r="C4283" s="3" t="str">
        <f ca="1">IFERROR(__xludf.DUMMYFUNCTION("regexreplace(A4283, ""(\s\(.*?\))"",)"),"Silver Spoon")</f>
        <v>Silver Spoon</v>
      </c>
    </row>
    <row r="4284" spans="1:3" ht="15.75" customHeight="1" x14ac:dyDescent="0.2">
      <c r="A4284" s="1" t="s">
        <v>2203</v>
      </c>
      <c r="B4284" s="1"/>
      <c r="C4284" s="3" t="str">
        <f ca="1">IFERROR(__xludf.DUMMYFUNCTION("regexreplace(A4284, ""(\s\(.*?\))"",)"),"Silver Spoon")</f>
        <v>Silver Spoon</v>
      </c>
    </row>
    <row r="4285" spans="1:3" ht="15.75" customHeight="1" x14ac:dyDescent="0.2">
      <c r="A4285" s="1" t="s">
        <v>2204</v>
      </c>
      <c r="B4285" s="1"/>
      <c r="C4285" s="3" t="str">
        <f ca="1">IFERROR(__xludf.DUMMYFUNCTION("regexreplace(A4285, ""(\s\(.*?\))"",)"),"Simon Fieldmouse")</f>
        <v>Simon Fieldmouse</v>
      </c>
    </row>
    <row r="4286" spans="1:3" ht="15.75" customHeight="1" x14ac:dyDescent="0.2">
      <c r="A4286" s="1" t="s">
        <v>2205</v>
      </c>
      <c r="B4286" s="1"/>
      <c r="C4286" s="3" t="str">
        <f ca="1">IFERROR(__xludf.DUMMYFUNCTION("regexreplace(A4286, ""(\s\(.*?\))"",)"),"Simon Tucker")</f>
        <v>Simon Tucker</v>
      </c>
    </row>
    <row r="4287" spans="1:3" ht="15.75" customHeight="1" x14ac:dyDescent="0.2">
      <c r="A4287" s="1" t="s">
        <v>2205</v>
      </c>
      <c r="B4287" s="1"/>
      <c r="C4287" s="3" t="str">
        <f ca="1">IFERROR(__xludf.DUMMYFUNCTION("regexreplace(A4287, ""(\s\(.*?\))"",)"),"Simon Tucker")</f>
        <v>Simon Tucker</v>
      </c>
    </row>
    <row r="4288" spans="1:3" ht="15.75" customHeight="1" x14ac:dyDescent="0.2">
      <c r="A4288" s="1" t="s">
        <v>2206</v>
      </c>
      <c r="B4288" s="1"/>
      <c r="C4288" s="3" t="str">
        <f ca="1">IFERROR(__xludf.DUMMYFUNCTION("regexreplace(A4288, ""(\s\(.*?\))"",)"),"Simple Simon")</f>
        <v>Simple Simon</v>
      </c>
    </row>
    <row r="4289" spans="1:3" ht="15.75" customHeight="1" x14ac:dyDescent="0.2">
      <c r="A4289" s="1" t="s">
        <v>2206</v>
      </c>
      <c r="B4289" s="1"/>
      <c r="C4289" s="3" t="str">
        <f ca="1">IFERROR(__xludf.DUMMYFUNCTION("regexreplace(A4289, ""(\s\(.*?\))"",)"),"Simple Simon")</f>
        <v>Simple Simon</v>
      </c>
    </row>
    <row r="4290" spans="1:3" ht="15.75" customHeight="1" x14ac:dyDescent="0.2">
      <c r="A4290" s="1" t="s">
        <v>2207</v>
      </c>
      <c r="B4290" s="1"/>
      <c r="C4290" s="3" t="str">
        <f ca="1">IFERROR(__xludf.DUMMYFUNCTION("regexreplace(A4290, ""(\s\(.*?\))"",)"),"Sir Fangar")</f>
        <v>Sir Fangar</v>
      </c>
    </row>
    <row r="4291" spans="1:3" ht="15.75" customHeight="1" x14ac:dyDescent="0.2">
      <c r="A4291" s="1" t="s">
        <v>2207</v>
      </c>
      <c r="B4291" s="1"/>
      <c r="C4291" s="3" t="str">
        <f ca="1">IFERROR(__xludf.DUMMYFUNCTION("regexreplace(A4291, ""(\s\(.*?\))"",)"),"Sir Fangar")</f>
        <v>Sir Fangar</v>
      </c>
    </row>
    <row r="4292" spans="1:3" ht="15.75" customHeight="1" x14ac:dyDescent="0.2">
      <c r="A4292" s="1" t="s">
        <v>2208</v>
      </c>
      <c r="B4292" s="1"/>
      <c r="C4292" s="3" t="str">
        <f ca="1">IFERROR(__xludf.DUMMYFUNCTION("regexreplace(A4292, ""(\s\(.*?\))"",)"),"Sir Topham Hatt")</f>
        <v>Sir Topham Hatt</v>
      </c>
    </row>
    <row r="4293" spans="1:3" ht="15.75" customHeight="1" x14ac:dyDescent="0.2">
      <c r="A4293" s="1" t="s">
        <v>2208</v>
      </c>
      <c r="B4293" s="1"/>
      <c r="C4293" s="3" t="str">
        <f ca="1">IFERROR(__xludf.DUMMYFUNCTION("regexreplace(A4293, ""(\s\(.*?\))"",)"),"Sir Topham Hatt")</f>
        <v>Sir Topham Hatt</v>
      </c>
    </row>
    <row r="4294" spans="1:3" ht="15.75" customHeight="1" x14ac:dyDescent="0.2">
      <c r="A4294" s="1" t="s">
        <v>2209</v>
      </c>
      <c r="B4294" s="1"/>
      <c r="C4294" s="3" t="str">
        <f ca="1">IFERROR(__xludf.DUMMYFUNCTION("regexreplace(A4294, ""(\s\(.*?\))"",)"),"Sirica")</f>
        <v>Sirica</v>
      </c>
    </row>
    <row r="4295" spans="1:3" ht="15.75" customHeight="1" x14ac:dyDescent="0.2">
      <c r="A4295" s="1" t="s">
        <v>2209</v>
      </c>
      <c r="B4295" s="1"/>
      <c r="C4295" s="3" t="str">
        <f ca="1">IFERROR(__xludf.DUMMYFUNCTION("regexreplace(A4295, ""(\s\(.*?\))"",)"),"Sirica")</f>
        <v>Sirica</v>
      </c>
    </row>
    <row r="4296" spans="1:3" ht="15.75" customHeight="1" x14ac:dyDescent="0.2">
      <c r="A4296" s="1" t="s">
        <v>2210</v>
      </c>
      <c r="B4296" s="1"/>
      <c r="C4296" s="3" t="str">
        <f ca="1">IFERROR(__xludf.DUMMYFUNCTION("regexreplace(A4296, ""(\s\(.*?\))"",)"),"Sixth Avenue Friendlies")</f>
        <v>Sixth Avenue Friendlies</v>
      </c>
    </row>
    <row r="4297" spans="1:3" ht="15.75" customHeight="1" x14ac:dyDescent="0.2">
      <c r="A4297" s="1" t="s">
        <v>2210</v>
      </c>
      <c r="B4297" s="1"/>
      <c r="C4297" s="3" t="str">
        <f ca="1">IFERROR(__xludf.DUMMYFUNCTION("regexreplace(A4297, ""(\s\(.*?\))"",)"),"Sixth Avenue Friendlies")</f>
        <v>Sixth Avenue Friendlies</v>
      </c>
    </row>
    <row r="4298" spans="1:3" ht="15.75" customHeight="1" x14ac:dyDescent="0.2">
      <c r="A4298" s="1" t="s">
        <v>2211</v>
      </c>
      <c r="B4298" s="1"/>
      <c r="C4298" s="3" t="str">
        <f ca="1">IFERROR(__xludf.DUMMYFUNCTION("regexreplace(A4298, ""(\s\(.*?\))"",)"),"Sixth Avenue Meanies")</f>
        <v>Sixth Avenue Meanies</v>
      </c>
    </row>
    <row r="4299" spans="1:3" ht="15.75" customHeight="1" x14ac:dyDescent="0.2">
      <c r="A4299" s="1" t="s">
        <v>2211</v>
      </c>
      <c r="B4299" s="1"/>
      <c r="C4299" s="3" t="str">
        <f ca="1">IFERROR(__xludf.DUMMYFUNCTION("regexreplace(A4299, ""(\s\(.*?\))"",)"),"Sixth Avenue Meanies")</f>
        <v>Sixth Avenue Meanies</v>
      </c>
    </row>
    <row r="4300" spans="1:3" ht="15.75" customHeight="1" x14ac:dyDescent="0.2">
      <c r="A4300" s="1" t="s">
        <v>2212</v>
      </c>
      <c r="B4300" s="1"/>
      <c r="C4300" s="3" t="str">
        <f ca="1">IFERROR(__xludf.DUMMYFUNCTION("regexreplace(A4300, ""(\s\(.*?\))"",)"),"Skeeter")</f>
        <v>Skeeter</v>
      </c>
    </row>
    <row r="4301" spans="1:3" ht="15.75" customHeight="1" x14ac:dyDescent="0.2">
      <c r="A4301" s="1" t="s">
        <v>2213</v>
      </c>
      <c r="B4301" s="1"/>
      <c r="C4301" s="3" t="str">
        <f ca="1">IFERROR(__xludf.DUMMYFUNCTION("regexreplace(A4301, ""(\s\(.*?\))"",)"),"Skeeter McArthur")</f>
        <v>Skeeter McArthur</v>
      </c>
    </row>
    <row r="4302" spans="1:3" ht="15.75" customHeight="1" x14ac:dyDescent="0.2">
      <c r="A4302" s="1" t="s">
        <v>2213</v>
      </c>
      <c r="B4302" s="1"/>
      <c r="C4302" s="3" t="str">
        <f ca="1">IFERROR(__xludf.DUMMYFUNCTION("regexreplace(A4302, ""(\s\(.*?\))"",)"),"Skeeter McArthur")</f>
        <v>Skeeter McArthur</v>
      </c>
    </row>
    <row r="4303" spans="1:3" ht="15.75" customHeight="1" x14ac:dyDescent="0.2">
      <c r="A4303" s="1" t="s">
        <v>2214</v>
      </c>
      <c r="B4303" s="1"/>
      <c r="C4303" s="3" t="str">
        <f ca="1">IFERROR(__xludf.DUMMYFUNCTION("regexreplace(A4303, ""(\s\(.*?\))"",)"),"Skeletor")</f>
        <v>Skeletor</v>
      </c>
    </row>
    <row r="4304" spans="1:3" ht="15.75" customHeight="1" x14ac:dyDescent="0.2">
      <c r="A4304" s="1" t="s">
        <v>2214</v>
      </c>
      <c r="B4304" s="1"/>
      <c r="C4304" s="3" t="str">
        <f ca="1">IFERROR(__xludf.DUMMYFUNCTION("regexreplace(A4304, ""(\s\(.*?\))"",)"),"Skeletor")</f>
        <v>Skeletor</v>
      </c>
    </row>
    <row r="4305" spans="1:3" ht="15.75" customHeight="1" x14ac:dyDescent="0.2">
      <c r="A4305" s="1" t="s">
        <v>2215</v>
      </c>
      <c r="B4305" s="1"/>
      <c r="C4305" s="3" t="str">
        <f ca="1">IFERROR(__xludf.DUMMYFUNCTION("regexreplace(A4305, ""(\s\(.*?\))"",)"),"Skinny Jasper")</f>
        <v>Skinny Jasper</v>
      </c>
    </row>
    <row r="4306" spans="1:3" ht="15.75" customHeight="1" x14ac:dyDescent="0.2">
      <c r="A4306" s="1" t="s">
        <v>2215</v>
      </c>
      <c r="B4306" s="1"/>
      <c r="C4306" s="3" t="str">
        <f ca="1">IFERROR(__xludf.DUMMYFUNCTION("regexreplace(A4306, ""(\s\(.*?\))"",)"),"Skinny Jasper")</f>
        <v>Skinny Jasper</v>
      </c>
    </row>
    <row r="4307" spans="1:3" ht="15.75" customHeight="1" x14ac:dyDescent="0.2">
      <c r="A4307" s="1" t="s">
        <v>2216</v>
      </c>
      <c r="B4307" s="1"/>
      <c r="C4307" s="3" t="str">
        <f ca="1">IFERROR(__xludf.DUMMYFUNCTION("regexreplace(A4307, ""(\s\(.*?\))"",)"),"Skipper Riley")</f>
        <v>Skipper Riley</v>
      </c>
    </row>
    <row r="4308" spans="1:3" ht="15.75" customHeight="1" x14ac:dyDescent="0.2">
      <c r="A4308" s="1" t="s">
        <v>2216</v>
      </c>
      <c r="B4308" s="1"/>
      <c r="C4308" s="3" t="str">
        <f ca="1">IFERROR(__xludf.DUMMYFUNCTION("regexreplace(A4308, ""(\s\(.*?\))"",)"),"Skipper Riley")</f>
        <v>Skipper Riley</v>
      </c>
    </row>
    <row r="4309" spans="1:3" ht="15.75" customHeight="1" x14ac:dyDescent="0.2">
      <c r="A4309" s="1" t="s">
        <v>2217</v>
      </c>
      <c r="B4309" s="1"/>
      <c r="C4309" s="3" t="str">
        <f ca="1">IFERROR(__xludf.DUMMYFUNCTION("regexreplace(A4309, ""(\s\(.*?\))"",)"),"Skips")</f>
        <v>Skips</v>
      </c>
    </row>
    <row r="4310" spans="1:3" ht="15.75" customHeight="1" x14ac:dyDescent="0.2">
      <c r="A4310" s="1" t="s">
        <v>2217</v>
      </c>
      <c r="B4310" s="1"/>
      <c r="C4310" s="3" t="str">
        <f ca="1">IFERROR(__xludf.DUMMYFUNCTION("regexreplace(A4310, ""(\s\(.*?\))"",)"),"Skips")</f>
        <v>Skips</v>
      </c>
    </row>
    <row r="4311" spans="1:3" ht="15.75" customHeight="1" x14ac:dyDescent="0.2">
      <c r="A4311" s="1" t="s">
        <v>2218</v>
      </c>
      <c r="B4311" s="1"/>
      <c r="C4311" s="3" t="str">
        <f ca="1">IFERROR(__xludf.DUMMYFUNCTION("regexreplace(A4311, ""(\s\(.*?\))"",)"),"Skitter")</f>
        <v>Skitter</v>
      </c>
    </row>
    <row r="4312" spans="1:3" ht="15.75" customHeight="1" x14ac:dyDescent="0.2">
      <c r="A4312" s="1" t="s">
        <v>2218</v>
      </c>
      <c r="B4312" s="1"/>
      <c r="C4312" s="3" t="str">
        <f ca="1">IFERROR(__xludf.DUMMYFUNCTION("regexreplace(A4312, ""(\s\(.*?\))"",)"),"Skitter")</f>
        <v>Skitter</v>
      </c>
    </row>
    <row r="4313" spans="1:3" ht="15.75" customHeight="1" x14ac:dyDescent="0.2">
      <c r="A4313" s="1" t="s">
        <v>2219</v>
      </c>
      <c r="B4313" s="1"/>
      <c r="C4313" s="3" t="str">
        <f ca="1">IFERROR(__xludf.DUMMYFUNCTION("regexreplace(A4313, ""(\s\(.*?\))"",)"),"Skoodge")</f>
        <v>Skoodge</v>
      </c>
    </row>
    <row r="4314" spans="1:3" ht="15.75" customHeight="1" x14ac:dyDescent="0.2">
      <c r="A4314" s="1" t="s">
        <v>2219</v>
      </c>
      <c r="B4314" s="1"/>
      <c r="C4314" s="3" t="str">
        <f ca="1">IFERROR(__xludf.DUMMYFUNCTION("regexreplace(A4314, ""(\s\(.*?\))"",)"),"Skoodge")</f>
        <v>Skoodge</v>
      </c>
    </row>
    <row r="4315" spans="1:3" ht="15.75" customHeight="1" x14ac:dyDescent="0.2">
      <c r="A4315" s="1" t="s">
        <v>2220</v>
      </c>
      <c r="B4315" s="1"/>
      <c r="C4315" s="3" t="str">
        <f ca="1">IFERROR(__xludf.DUMMYFUNCTION("regexreplace(A4315, ""(\s\(.*?\))"",)"),"Skull Boy")</f>
        <v>Skull Boy</v>
      </c>
    </row>
    <row r="4316" spans="1:3" ht="15.75" customHeight="1" x14ac:dyDescent="0.2">
      <c r="A4316" s="1" t="s">
        <v>2220</v>
      </c>
      <c r="B4316" s="1"/>
      <c r="C4316" s="3" t="str">
        <f ca="1">IFERROR(__xludf.DUMMYFUNCTION("regexreplace(A4316, ""(\s\(.*?\))"",)"),"Skull Boy")</f>
        <v>Skull Boy</v>
      </c>
    </row>
    <row r="4317" spans="1:3" ht="15.75" customHeight="1" x14ac:dyDescent="0.2">
      <c r="A4317" s="1" t="s">
        <v>2221</v>
      </c>
      <c r="B4317" s="1"/>
      <c r="C4317" s="3" t="str">
        <f ca="1">IFERROR(__xludf.DUMMYFUNCTION("regexreplace(A4317, ""(\s\(.*?\))"",)"),"Sky")</f>
        <v>Sky</v>
      </c>
    </row>
    <row r="4318" spans="1:3" ht="15.75" customHeight="1" x14ac:dyDescent="0.2">
      <c r="A4318" s="1" t="s">
        <v>2221</v>
      </c>
      <c r="B4318" s="1"/>
      <c r="C4318" s="3" t="str">
        <f ca="1">IFERROR(__xludf.DUMMYFUNCTION("regexreplace(A4318, ""(\s\(.*?\))"",)"),"Sky")</f>
        <v>Sky</v>
      </c>
    </row>
    <row r="4319" spans="1:3" ht="15.75" customHeight="1" x14ac:dyDescent="0.2">
      <c r="A4319" s="1" t="s">
        <v>2222</v>
      </c>
      <c r="B4319" s="1"/>
      <c r="C4319" s="3" t="str">
        <f ca="1">IFERROR(__xludf.DUMMYFUNCTION("regexreplace(A4319, ""(\s\(.*?\))"",)"),"Skywarp")</f>
        <v>Skywarp</v>
      </c>
    </row>
    <row r="4320" spans="1:3" ht="15.75" customHeight="1" x14ac:dyDescent="0.2">
      <c r="A4320" s="1" t="s">
        <v>2222</v>
      </c>
      <c r="B4320" s="1"/>
      <c r="C4320" s="3" t="str">
        <f ca="1">IFERROR(__xludf.DUMMYFUNCTION("regexreplace(A4320, ""(\s\(.*?\))"",)"),"Skywarp")</f>
        <v>Skywarp</v>
      </c>
    </row>
    <row r="4321" spans="1:3" ht="15.75" customHeight="1" x14ac:dyDescent="0.2">
      <c r="A4321" s="1" t="s">
        <v>2223</v>
      </c>
      <c r="B4321" s="1"/>
      <c r="C4321" s="3" t="str">
        <f ca="1">IFERROR(__xludf.DUMMYFUNCTION("regexreplace(A4321, ""(\s\(.*?\))"",)"),"Slade")</f>
        <v>Slade</v>
      </c>
    </row>
    <row r="4322" spans="1:3" ht="15.75" customHeight="1" x14ac:dyDescent="0.2">
      <c r="A4322" s="1" t="s">
        <v>2223</v>
      </c>
      <c r="B4322" s="1"/>
      <c r="C4322" s="3" t="str">
        <f ca="1">IFERROR(__xludf.DUMMYFUNCTION("regexreplace(A4322, ""(\s\(.*?\))"",)"),"Slade")</f>
        <v>Slade</v>
      </c>
    </row>
    <row r="4323" spans="1:3" ht="15.75" customHeight="1" x14ac:dyDescent="0.2">
      <c r="A4323" s="1" t="s">
        <v>2224</v>
      </c>
      <c r="B4323" s="1"/>
      <c r="C4323" s="3" t="str">
        <f ca="1">IFERROR(__xludf.DUMMYFUNCTION("regexreplace(A4323, ""(\s\(.*?\))"",)"),"Slamm-Oh")</f>
        <v>Slamm-Oh</v>
      </c>
    </row>
    <row r="4324" spans="1:3" ht="15.75" customHeight="1" x14ac:dyDescent="0.2">
      <c r="A4324" s="1" t="s">
        <v>2224</v>
      </c>
      <c r="B4324" s="1"/>
      <c r="C4324" s="3" t="str">
        <f ca="1">IFERROR(__xludf.DUMMYFUNCTION("regexreplace(A4324, ""(\s\(.*?\))"",)"),"Slamm-Oh")</f>
        <v>Slamm-Oh</v>
      </c>
    </row>
    <row r="4325" spans="1:3" ht="15.75" customHeight="1" x14ac:dyDescent="0.2">
      <c r="A4325" s="1" t="s">
        <v>2225</v>
      </c>
      <c r="B4325" s="1"/>
      <c r="C4325" s="3" t="str">
        <f ca="1">IFERROR(__xludf.DUMMYFUNCTION("regexreplace(A4325, ""(\s\(.*?\))"",)"),"Slappy Squirrel")</f>
        <v>Slappy Squirrel</v>
      </c>
    </row>
    <row r="4326" spans="1:3" ht="15.75" customHeight="1" x14ac:dyDescent="0.2">
      <c r="A4326" s="1" t="s">
        <v>2225</v>
      </c>
      <c r="B4326" s="1"/>
      <c r="C4326" s="3" t="str">
        <f ca="1">IFERROR(__xludf.DUMMYFUNCTION("regexreplace(A4326, ""(\s\(.*?\))"",)"),"Slappy Squirrel")</f>
        <v>Slappy Squirrel</v>
      </c>
    </row>
    <row r="4327" spans="1:3" ht="15.75" customHeight="1" x14ac:dyDescent="0.2">
      <c r="A4327" s="1" t="s">
        <v>2226</v>
      </c>
      <c r="B4327" s="1"/>
      <c r="C4327" s="3" t="str">
        <f ca="1">IFERROR(__xludf.DUMMYFUNCTION("regexreplace(A4327, ""(\s\(.*?\))"",)"),"Slaughter Hen")</f>
        <v>Slaughter Hen</v>
      </c>
    </row>
    <row r="4328" spans="1:3" ht="15.75" customHeight="1" x14ac:dyDescent="0.2">
      <c r="A4328" s="1" t="s">
        <v>2226</v>
      </c>
      <c r="B4328" s="1"/>
      <c r="C4328" s="3" t="str">
        <f ca="1">IFERROR(__xludf.DUMMYFUNCTION("regexreplace(A4328, ""(\s\(.*?\))"",)"),"Slaughter Hen")</f>
        <v>Slaughter Hen</v>
      </c>
    </row>
    <row r="4329" spans="1:3" ht="15.75" customHeight="1" x14ac:dyDescent="0.2">
      <c r="A4329" s="1" t="s">
        <v>2227</v>
      </c>
      <c r="B4329" s="1"/>
      <c r="C4329" s="3" t="str">
        <f ca="1">IFERROR(__xludf.DUMMYFUNCTION("regexreplace(A4329, ""(\s\(.*?\))"",)"),"Sleepy")</f>
        <v>Sleepy</v>
      </c>
    </row>
    <row r="4330" spans="1:3" ht="15.75" customHeight="1" x14ac:dyDescent="0.2">
      <c r="A4330" s="1" t="s">
        <v>2227</v>
      </c>
      <c r="B4330" s="1"/>
      <c r="C4330" s="3" t="str">
        <f ca="1">IFERROR(__xludf.DUMMYFUNCTION("regexreplace(A4330, ""(\s\(.*?\))"",)"),"Sleepy")</f>
        <v>Sleepy</v>
      </c>
    </row>
    <row r="4331" spans="1:3" ht="15.75" customHeight="1" x14ac:dyDescent="0.2">
      <c r="A4331" s="1" t="s">
        <v>2228</v>
      </c>
      <c r="B4331" s="1"/>
      <c r="C4331" s="3" t="str">
        <f ca="1">IFERROR(__xludf.DUMMYFUNCTION("regexreplace(A4331, ""(\s\(.*?\))"",)"),"Sleepy Bird")</f>
        <v>Sleepy Bird</v>
      </c>
    </row>
    <row r="4332" spans="1:3" ht="15.75" customHeight="1" x14ac:dyDescent="0.2">
      <c r="A4332" s="1" t="s">
        <v>2228</v>
      </c>
      <c r="B4332" s="1"/>
      <c r="C4332" s="3" t="str">
        <f ca="1">IFERROR(__xludf.DUMMYFUNCTION("regexreplace(A4332, ""(\s\(.*?\))"",)"),"Sleepy Bird")</f>
        <v>Sleepy Bird</v>
      </c>
    </row>
    <row r="4333" spans="1:3" ht="15.75" customHeight="1" x14ac:dyDescent="0.2">
      <c r="A4333" s="1" t="s">
        <v>2229</v>
      </c>
      <c r="B4333" s="1"/>
      <c r="C4333" s="3" t="str">
        <f ca="1">IFERROR(__xludf.DUMMYFUNCTION("regexreplace(A4333, ""(\s\(.*?\))"",)"),"Slice")</f>
        <v>Slice</v>
      </c>
    </row>
    <row r="4334" spans="1:3" ht="15.75" customHeight="1" x14ac:dyDescent="0.2">
      <c r="A4334" s="1" t="s">
        <v>2229</v>
      </c>
      <c r="B4334" s="1"/>
      <c r="C4334" s="3" t="str">
        <f ca="1">IFERROR(__xludf.DUMMYFUNCTION("regexreplace(A4334, ""(\s\(.*?\))"",)"),"Slice")</f>
        <v>Slice</v>
      </c>
    </row>
    <row r="4335" spans="1:3" ht="15.75" customHeight="1" x14ac:dyDescent="0.2">
      <c r="A4335" s="1" t="s">
        <v>2230</v>
      </c>
      <c r="B4335" s="1"/>
      <c r="C4335" s="3" t="str">
        <f ca="1">IFERROR(__xludf.DUMMYFUNCTION("regexreplace(A4335, ""(\s\(.*?\))"",)"),"Slick")</f>
        <v>Slick</v>
      </c>
    </row>
    <row r="4336" spans="1:3" ht="15.75" customHeight="1" x14ac:dyDescent="0.2">
      <c r="A4336" s="1" t="s">
        <v>2230</v>
      </c>
      <c r="B4336" s="1"/>
      <c r="C4336" s="3" t="str">
        <f ca="1">IFERROR(__xludf.DUMMYFUNCTION("regexreplace(A4336, ""(\s\(.*?\))"",)"),"Slick")</f>
        <v>Slick</v>
      </c>
    </row>
    <row r="4337" spans="1:3" ht="15.75" customHeight="1" x14ac:dyDescent="0.2">
      <c r="A4337" s="1" t="s">
        <v>2231</v>
      </c>
      <c r="B4337" s="1"/>
      <c r="C4337" s="3" t="str">
        <f ca="1">IFERROR(__xludf.DUMMYFUNCTION("regexreplace(A4337, ""(\s\(.*?\))"",)"),"Slime Princess")</f>
        <v>Slime Princess</v>
      </c>
    </row>
    <row r="4338" spans="1:3" ht="15.75" customHeight="1" x14ac:dyDescent="0.2">
      <c r="A4338" s="1" t="s">
        <v>2231</v>
      </c>
      <c r="B4338" s="1"/>
      <c r="C4338" s="3" t="str">
        <f ca="1">IFERROR(__xludf.DUMMYFUNCTION("regexreplace(A4338, ""(\s\(.*?\))"",)"),"Slime Princess")</f>
        <v>Slime Princess</v>
      </c>
    </row>
    <row r="4339" spans="1:3" ht="15.75" customHeight="1" x14ac:dyDescent="0.2">
      <c r="A4339" s="1" t="s">
        <v>2232</v>
      </c>
      <c r="B4339" s="1"/>
      <c r="C4339" s="3" t="str">
        <f ca="1">IFERROR(__xludf.DUMMYFUNCTION("regexreplace(A4339, ""(\s\(.*?\))"",)"),"Slinky Dog")</f>
        <v>Slinky Dog</v>
      </c>
    </row>
    <row r="4340" spans="1:3" ht="15.75" customHeight="1" x14ac:dyDescent="0.2">
      <c r="A4340" s="1" t="s">
        <v>2232</v>
      </c>
      <c r="B4340" s="1"/>
      <c r="C4340" s="3" t="str">
        <f ca="1">IFERROR(__xludf.DUMMYFUNCTION("regexreplace(A4340, ""(\s\(.*?\))"",)"),"Slinky Dog")</f>
        <v>Slinky Dog</v>
      </c>
    </row>
    <row r="4341" spans="1:3" ht="15.75" customHeight="1" x14ac:dyDescent="0.2">
      <c r="A4341" s="1" t="s">
        <v>2233</v>
      </c>
      <c r="B4341" s="1"/>
      <c r="C4341" s="3" t="str">
        <f ca="1">IFERROR(__xludf.DUMMYFUNCTION("regexreplace(A4341, ""(\s\(.*?\))"",)"),"Sloppy Moe")</f>
        <v>Sloppy Moe</v>
      </c>
    </row>
    <row r="4342" spans="1:3" ht="15.75" customHeight="1" x14ac:dyDescent="0.2">
      <c r="A4342" s="1" t="s">
        <v>2233</v>
      </c>
      <c r="B4342" s="1"/>
      <c r="C4342" s="3" t="str">
        <f ca="1">IFERROR(__xludf.DUMMYFUNCTION("regexreplace(A4342, ""(\s\(.*?\))"",)"),"Sloppy Moe")</f>
        <v>Sloppy Moe</v>
      </c>
    </row>
    <row r="4343" spans="1:3" ht="15.75" customHeight="1" x14ac:dyDescent="0.2">
      <c r="A4343" s="1" t="s">
        <v>2234</v>
      </c>
      <c r="B4343" s="1"/>
      <c r="C4343" s="3" t="str">
        <f ca="1">IFERROR(__xludf.DUMMYFUNCTION("regexreplace(A4343, ""(\s\(.*?\))"",)"),"Slushi")</f>
        <v>Slushi</v>
      </c>
    </row>
    <row r="4344" spans="1:3" ht="15.75" customHeight="1" x14ac:dyDescent="0.2">
      <c r="A4344" s="1" t="s">
        <v>2234</v>
      </c>
      <c r="B4344" s="1"/>
      <c r="C4344" s="3" t="str">
        <f ca="1">IFERROR(__xludf.DUMMYFUNCTION("regexreplace(A4344, ""(\s\(.*?\))"",)"),"Slushi")</f>
        <v>Slushi</v>
      </c>
    </row>
    <row r="4345" spans="1:3" ht="15.75" customHeight="1" x14ac:dyDescent="0.2">
      <c r="A4345" s="1" t="s">
        <v>2235</v>
      </c>
      <c r="B4345" s="1"/>
      <c r="C4345" s="3" t="str">
        <f ca="1">IFERROR(__xludf.DUMMYFUNCTION("regexreplace(A4345, ""(\s\(.*?\))"",)"),"Smack")</f>
        <v>Smack</v>
      </c>
    </row>
    <row r="4346" spans="1:3" ht="15.75" customHeight="1" x14ac:dyDescent="0.2">
      <c r="A4346" s="1" t="s">
        <v>2235</v>
      </c>
      <c r="B4346" s="1"/>
      <c r="C4346" s="3" t="str">
        <f ca="1">IFERROR(__xludf.DUMMYFUNCTION("regexreplace(A4346, ""(\s\(.*?\))"",)"),"Smack")</f>
        <v>Smack</v>
      </c>
    </row>
    <row r="4347" spans="1:3" ht="15.75" customHeight="1" x14ac:dyDescent="0.2">
      <c r="A4347" s="1" t="s">
        <v>2236</v>
      </c>
      <c r="B4347" s="1"/>
      <c r="C4347" s="3" t="str">
        <f ca="1">IFERROR(__xludf.DUMMYFUNCTION("regexreplace(A4347, ""(\s\(.*?\))"",)"),"SMG4")</f>
        <v>SMG4</v>
      </c>
    </row>
    <row r="4348" spans="1:3" ht="15.75" customHeight="1" x14ac:dyDescent="0.2">
      <c r="A4348" s="1" t="s">
        <v>2236</v>
      </c>
      <c r="B4348" s="1"/>
      <c r="C4348" s="3" t="str">
        <f ca="1">IFERROR(__xludf.DUMMYFUNCTION("regexreplace(A4348, ""(\s\(.*?\))"",)"),"SMG4")</f>
        <v>SMG4</v>
      </c>
    </row>
    <row r="4349" spans="1:3" ht="15.75" customHeight="1" x14ac:dyDescent="0.2">
      <c r="A4349" s="1" t="s">
        <v>2237</v>
      </c>
      <c r="B4349" s="1"/>
      <c r="C4349" s="3" t="str">
        <f ca="1">IFERROR(__xludf.DUMMYFUNCTION("regexreplace(A4349, ""(\s\(.*?\))"",)"),"Smidge")</f>
        <v>Smidge</v>
      </c>
    </row>
    <row r="4350" spans="1:3" ht="15.75" customHeight="1" x14ac:dyDescent="0.2">
      <c r="A4350" s="1" t="s">
        <v>2237</v>
      </c>
      <c r="B4350" s="1"/>
      <c r="C4350" s="3" t="str">
        <f ca="1">IFERROR(__xludf.DUMMYFUNCTION("regexreplace(A4350, ""(\s\(.*?\))"",)"),"Smidge")</f>
        <v>Smidge</v>
      </c>
    </row>
    <row r="4351" spans="1:3" ht="15.75" customHeight="1" x14ac:dyDescent="0.2">
      <c r="A4351" s="1" t="s">
        <v>2238</v>
      </c>
      <c r="B4351" s="1"/>
      <c r="C4351" s="3" t="str">
        <f ca="1">IFERROR(__xludf.DUMMYFUNCTION("regexreplace(A4351, ""(\s\(.*?\))"",)"),"Smokescreen")</f>
        <v>Smokescreen</v>
      </c>
    </row>
    <row r="4352" spans="1:3" ht="15.75" customHeight="1" x14ac:dyDescent="0.2">
      <c r="A4352" s="1" t="s">
        <v>2238</v>
      </c>
      <c r="B4352" s="1"/>
      <c r="C4352" s="3" t="str">
        <f ca="1">IFERROR(__xludf.DUMMYFUNCTION("regexreplace(A4352, ""(\s\(.*?\))"",)"),"Smokescreen")</f>
        <v>Smokescreen</v>
      </c>
    </row>
    <row r="4353" spans="1:3" ht="15.75" customHeight="1" x14ac:dyDescent="0.2">
      <c r="A4353" s="1" t="s">
        <v>2239</v>
      </c>
      <c r="B4353" s="1"/>
      <c r="C4353" s="3" t="str">
        <f ca="1">IFERROR(__xludf.DUMMYFUNCTION("regexreplace(A4353, ""(\s\(.*?\))"",)"),"Smoky Quartz")</f>
        <v>Smoky Quartz</v>
      </c>
    </row>
    <row r="4354" spans="1:3" ht="15.75" customHeight="1" x14ac:dyDescent="0.2">
      <c r="A4354" s="1" t="s">
        <v>2239</v>
      </c>
      <c r="B4354" s="1"/>
      <c r="C4354" s="3" t="str">
        <f ca="1">IFERROR(__xludf.DUMMYFUNCTION("regexreplace(A4354, ""(\s\(.*?\))"",)"),"Smoky Quartz")</f>
        <v>Smoky Quartz</v>
      </c>
    </row>
    <row r="4355" spans="1:3" ht="15.75" customHeight="1" x14ac:dyDescent="0.2">
      <c r="A4355" s="1" t="s">
        <v>2240</v>
      </c>
      <c r="B4355" s="1"/>
      <c r="C4355" s="3" t="str">
        <f ca="1">IFERROR(__xludf.DUMMYFUNCTION("regexreplace(A4355, ""(\s\(.*?\))"",)"),"SmurfBlossom")</f>
        <v>SmurfBlossom</v>
      </c>
    </row>
    <row r="4356" spans="1:3" ht="15.75" customHeight="1" x14ac:dyDescent="0.2">
      <c r="A4356" s="1" t="s">
        <v>2240</v>
      </c>
      <c r="B4356" s="1"/>
      <c r="C4356" s="3" t="str">
        <f ca="1">IFERROR(__xludf.DUMMYFUNCTION("regexreplace(A4356, ""(\s\(.*?\))"",)"),"SmurfBlossom")</f>
        <v>SmurfBlossom</v>
      </c>
    </row>
    <row r="4357" spans="1:3" ht="15.75" customHeight="1" x14ac:dyDescent="0.2">
      <c r="A4357" s="1" t="s">
        <v>2241</v>
      </c>
      <c r="B4357" s="1"/>
      <c r="C4357" s="3" t="str">
        <f ca="1">IFERROR(__xludf.DUMMYFUNCTION("regexreplace(A4357, ""(\s\(.*?\))"",)"),"Smurfette")</f>
        <v>Smurfette</v>
      </c>
    </row>
    <row r="4358" spans="1:3" ht="15.75" customHeight="1" x14ac:dyDescent="0.2">
      <c r="A4358" s="1" t="s">
        <v>2241</v>
      </c>
      <c r="B4358" s="1"/>
      <c r="C4358" s="3" t="str">
        <f ca="1">IFERROR(__xludf.DUMMYFUNCTION("regexreplace(A4358, ""(\s\(.*?\))"",)"),"Smurfette")</f>
        <v>Smurfette</v>
      </c>
    </row>
    <row r="4359" spans="1:3" ht="15.75" customHeight="1" x14ac:dyDescent="0.2">
      <c r="A4359" s="1" t="s">
        <v>2242</v>
      </c>
      <c r="B4359" s="1"/>
      <c r="C4359" s="3" t="str">
        <f ca="1">IFERROR(__xludf.DUMMYFUNCTION("regexreplace(A4359, ""(\s\(.*?\))"",)"),"SmurfStorm")</f>
        <v>SmurfStorm</v>
      </c>
    </row>
    <row r="4360" spans="1:3" ht="15.75" customHeight="1" x14ac:dyDescent="0.2">
      <c r="A4360" s="1" t="s">
        <v>2242</v>
      </c>
      <c r="B4360" s="1"/>
      <c r="C4360" s="3" t="str">
        <f ca="1">IFERROR(__xludf.DUMMYFUNCTION("regexreplace(A4360, ""(\s\(.*?\))"",)"),"SmurfStorm")</f>
        <v>SmurfStorm</v>
      </c>
    </row>
    <row r="4361" spans="1:3" ht="15.75" customHeight="1" x14ac:dyDescent="0.2">
      <c r="A4361" s="1" t="s">
        <v>2243</v>
      </c>
      <c r="B4361" s="1"/>
      <c r="C4361" s="3" t="str">
        <f ca="1">IFERROR(__xludf.DUMMYFUNCTION("regexreplace(A4361, ""(\s\(.*?\))"",)"),"Snack-Stealing Squirrel")</f>
        <v>Snack-Stealing Squirrel</v>
      </c>
    </row>
    <row r="4362" spans="1:3" ht="15.75" customHeight="1" x14ac:dyDescent="0.2">
      <c r="A4362" s="1" t="s">
        <v>2243</v>
      </c>
      <c r="B4362" s="1"/>
      <c r="C4362" s="3" t="str">
        <f ca="1">IFERROR(__xludf.DUMMYFUNCTION("regexreplace(A4362, ""(\s\(.*?\))"",)"),"Snack-Stealing Squirrel")</f>
        <v>Snack-Stealing Squirrel</v>
      </c>
    </row>
    <row r="4363" spans="1:3" ht="15.75" customHeight="1" x14ac:dyDescent="0.2">
      <c r="A4363" s="1" t="s">
        <v>2244</v>
      </c>
      <c r="B4363" s="1"/>
      <c r="C4363" s="3" t="str">
        <f ca="1">IFERROR(__xludf.DUMMYFUNCTION("regexreplace(A4363, ""(\s\(.*?\))"",)"),"Snake")</f>
        <v>Snake</v>
      </c>
    </row>
    <row r="4364" spans="1:3" ht="15.75" customHeight="1" x14ac:dyDescent="0.2">
      <c r="A4364" s="1" t="s">
        <v>2244</v>
      </c>
      <c r="B4364" s="1"/>
      <c r="C4364" s="3" t="str">
        <f ca="1">IFERROR(__xludf.DUMMYFUNCTION("regexreplace(A4364, ""(\s\(.*?\))"",)"),"Snake")</f>
        <v>Snake</v>
      </c>
    </row>
    <row r="4365" spans="1:3" ht="15.75" customHeight="1" x14ac:dyDescent="0.2">
      <c r="A4365" s="1" t="s">
        <v>2245</v>
      </c>
      <c r="B4365" s="1"/>
      <c r="C4365" s="3" t="str">
        <f ca="1">IFERROR(__xludf.DUMMYFUNCTION("regexreplace(A4365, ""(\s\(.*?\))"",)"),"Snap, Crackle, &amp; Pop")</f>
        <v>Snap, Crackle, &amp; Pop</v>
      </c>
    </row>
    <row r="4366" spans="1:3" ht="15.75" customHeight="1" x14ac:dyDescent="0.2">
      <c r="A4366" s="1" t="s">
        <v>2245</v>
      </c>
      <c r="B4366" s="1"/>
      <c r="C4366" s="3" t="str">
        <f ca="1">IFERROR(__xludf.DUMMYFUNCTION("regexreplace(A4366, ""(\s\(.*?\))"",)"),"Snap, Crackle, &amp; Pop")</f>
        <v>Snap, Crackle, &amp; Pop</v>
      </c>
    </row>
    <row r="4367" spans="1:3" ht="15.75" customHeight="1" x14ac:dyDescent="0.2">
      <c r="A4367" s="1" t="s">
        <v>2246</v>
      </c>
      <c r="B4367" s="1"/>
      <c r="C4367" s="3" t="str">
        <f ca="1">IFERROR(__xludf.DUMMYFUNCTION("regexreplace(A4367, ""(\s\(.*?\))"",)"),"Snare-oh")</f>
        <v>Snare-oh</v>
      </c>
    </row>
    <row r="4368" spans="1:3" ht="15.75" customHeight="1" x14ac:dyDescent="0.2">
      <c r="A4368" s="1" t="s">
        <v>2246</v>
      </c>
      <c r="B4368" s="1"/>
      <c r="C4368" s="3" t="str">
        <f ca="1">IFERROR(__xludf.DUMMYFUNCTION("regexreplace(A4368, ""(\s\(.*?\))"",)"),"Snare-oh")</f>
        <v>Snare-oh</v>
      </c>
    </row>
    <row r="4369" spans="1:3" ht="15.75" customHeight="1" x14ac:dyDescent="0.2">
      <c r="A4369" s="1" t="s">
        <v>2247</v>
      </c>
      <c r="B4369" s="1"/>
      <c r="C4369" s="3" t="str">
        <f ca="1">IFERROR(__xludf.DUMMYFUNCTION("regexreplace(A4369, ""(\s\(.*?\))"",)"),"Sneak")</f>
        <v>Sneak</v>
      </c>
    </row>
    <row r="4370" spans="1:3" ht="15.75" customHeight="1" x14ac:dyDescent="0.2">
      <c r="A4370" s="1" t="s">
        <v>2247</v>
      </c>
      <c r="B4370" s="1"/>
      <c r="C4370" s="3" t="str">
        <f ca="1">IFERROR(__xludf.DUMMYFUNCTION("regexreplace(A4370, ""(\s\(.*?\))"",)"),"Sneak")</f>
        <v>Sneak</v>
      </c>
    </row>
    <row r="4371" spans="1:3" ht="15.75" customHeight="1" x14ac:dyDescent="0.2">
      <c r="A4371" s="1" t="s">
        <v>2248</v>
      </c>
      <c r="B4371" s="1"/>
      <c r="C4371" s="3" t="str">
        <f ca="1">IFERROR(__xludf.DUMMYFUNCTION("regexreplace(A4371, ""(\s\(.*?\))"",)"),"Sniff")</f>
        <v>Sniff</v>
      </c>
    </row>
    <row r="4372" spans="1:3" ht="15.75" customHeight="1" x14ac:dyDescent="0.2">
      <c r="A4372" s="1" t="s">
        <v>2248</v>
      </c>
      <c r="B4372" s="1"/>
      <c r="C4372" s="3" t="str">
        <f ca="1">IFERROR(__xludf.DUMMYFUNCTION("regexreplace(A4372, ""(\s\(.*?\))"",)"),"Sniff")</f>
        <v>Sniff</v>
      </c>
    </row>
    <row r="4373" spans="1:3" ht="15.75" customHeight="1" x14ac:dyDescent="0.2">
      <c r="A4373" s="1" t="s">
        <v>2249</v>
      </c>
      <c r="B4373" s="1"/>
      <c r="C4373" s="3" t="str">
        <f ca="1">IFERROR(__xludf.DUMMYFUNCTION("regexreplace(A4373, ""(\s\(.*?\))"",)"),"Sniffles")</f>
        <v>Sniffles</v>
      </c>
    </row>
    <row r="4374" spans="1:3" ht="15.75" customHeight="1" x14ac:dyDescent="0.2">
      <c r="A4374" s="1" t="s">
        <v>2249</v>
      </c>
      <c r="B4374" s="1"/>
      <c r="C4374" s="3" t="str">
        <f ca="1">IFERROR(__xludf.DUMMYFUNCTION("regexreplace(A4374, ""(\s\(.*?\))"",)"),"Sniffles")</f>
        <v>Sniffles</v>
      </c>
    </row>
    <row r="4375" spans="1:3" ht="15.75" customHeight="1" x14ac:dyDescent="0.2">
      <c r="A4375" s="1" t="s">
        <v>2250</v>
      </c>
      <c r="B4375" s="1"/>
      <c r="C4375" s="3" t="str">
        <f ca="1">IFERROR(__xludf.DUMMYFUNCTION("regexreplace(A4375, ""(\s\(.*?\))"",)"),"Snoopy")</f>
        <v>Snoopy</v>
      </c>
    </row>
    <row r="4376" spans="1:3" ht="15.75" customHeight="1" x14ac:dyDescent="0.2">
      <c r="A4376" s="1" t="s">
        <v>2250</v>
      </c>
      <c r="B4376" s="1"/>
      <c r="C4376" s="3" t="str">
        <f ca="1">IFERROR(__xludf.DUMMYFUNCTION("regexreplace(A4376, ""(\s\(.*?\))"",)"),"Snoopy")</f>
        <v>Snoopy</v>
      </c>
    </row>
    <row r="4377" spans="1:3" ht="15.75" customHeight="1" x14ac:dyDescent="0.2">
      <c r="A4377" s="1" t="s">
        <v>2251</v>
      </c>
      <c r="B4377" s="1"/>
      <c r="C4377" s="3" t="str">
        <f ca="1">IFERROR(__xludf.DUMMYFUNCTION("regexreplace(A4377, ""(\s\(.*?\))"",)"),"Tabaluga")</f>
        <v>Tabaluga</v>
      </c>
    </row>
    <row r="4378" spans="1:3" ht="15.75" customHeight="1" x14ac:dyDescent="0.2">
      <c r="A4378" s="1" t="s">
        <v>2252</v>
      </c>
      <c r="B4378" s="1"/>
      <c r="C4378" s="3" t="str">
        <f ca="1">IFERROR(__xludf.DUMMYFUNCTION("regexreplace(A4378, ""(\s\(.*?\))"",)"),"Taco the Toucan")</f>
        <v>Taco the Toucan</v>
      </c>
    </row>
    <row r="4379" spans="1:3" ht="15.75" customHeight="1" x14ac:dyDescent="0.2">
      <c r="A4379" s="1" t="s">
        <v>2252</v>
      </c>
      <c r="B4379" s="1"/>
      <c r="C4379" s="3" t="str">
        <f ca="1">IFERROR(__xludf.DUMMYFUNCTION("regexreplace(A4379, ""(\s\(.*?\))"",)"),"Taco the Toucan")</f>
        <v>Taco the Toucan</v>
      </c>
    </row>
    <row r="4380" spans="1:3" ht="15.75" customHeight="1" x14ac:dyDescent="0.2">
      <c r="A4380" s="1" t="s">
        <v>2253</v>
      </c>
      <c r="B4380" s="1"/>
      <c r="C4380" s="3" t="str">
        <f ca="1">IFERROR(__xludf.DUMMYFUNCTION("regexreplace(A4380, ""(\s\(.*?\))"",)"),"Tacodile Supreme")</f>
        <v>Tacodile Supreme</v>
      </c>
    </row>
    <row r="4381" spans="1:3" ht="15.75" customHeight="1" x14ac:dyDescent="0.2">
      <c r="A4381" s="1" t="s">
        <v>2253</v>
      </c>
      <c r="B4381" s="1"/>
      <c r="C4381" s="3" t="str">
        <f ca="1">IFERROR(__xludf.DUMMYFUNCTION("regexreplace(A4381, ""(\s\(.*?\))"",)"),"Tacodile Supreme")</f>
        <v>Tacodile Supreme</v>
      </c>
    </row>
    <row r="4382" spans="1:3" ht="15.75" customHeight="1" x14ac:dyDescent="0.2">
      <c r="A4382" s="1" t="s">
        <v>2254</v>
      </c>
      <c r="B4382" s="1"/>
      <c r="C4382" s="3" t="str">
        <f ca="1">IFERROR(__xludf.DUMMYFUNCTION("regexreplace(A4382, ""(\s\(.*?\))"",)"),"Taffy")</f>
        <v>Taffy</v>
      </c>
    </row>
    <row r="4383" spans="1:3" ht="15.75" customHeight="1" x14ac:dyDescent="0.2">
      <c r="A4383" s="1" t="s">
        <v>2254</v>
      </c>
      <c r="B4383" s="1"/>
      <c r="C4383" s="3" t="str">
        <f ca="1">IFERROR(__xludf.DUMMYFUNCTION("regexreplace(A4383, ""(\s\(.*?\))"",)"),"Taffy")</f>
        <v>Taffy</v>
      </c>
    </row>
    <row r="4384" spans="1:3" ht="15.75" customHeight="1" x14ac:dyDescent="0.2">
      <c r="A4384" s="1" t="s">
        <v>2255</v>
      </c>
      <c r="B4384" s="1"/>
      <c r="C4384" s="3" t="str">
        <f ca="1">IFERROR(__xludf.DUMMYFUNCTION("regexreplace(A4384, ""(\s\(.*?\))"",)"),"Taffyta Muttonfudge")</f>
        <v>Taffyta Muttonfudge</v>
      </c>
    </row>
    <row r="4385" spans="1:3" ht="15.75" customHeight="1" x14ac:dyDescent="0.2">
      <c r="A4385" s="1" t="s">
        <v>2255</v>
      </c>
      <c r="B4385" s="1"/>
      <c r="C4385" s="3" t="str">
        <f ca="1">IFERROR(__xludf.DUMMYFUNCTION("regexreplace(A4385, ""(\s\(.*?\))"",)"),"Taffyta Muttonfudge")</f>
        <v>Taffyta Muttonfudge</v>
      </c>
    </row>
    <row r="4386" spans="1:3" ht="15.75" customHeight="1" x14ac:dyDescent="0.2">
      <c r="A4386" s="1" t="s">
        <v>2256</v>
      </c>
      <c r="B4386" s="1"/>
      <c r="C4386" s="3" t="str">
        <f ca="1">IFERROR(__xludf.DUMMYFUNCTION("regexreplace(A4386, ""(\s\(.*?\))"",)"),"Talon")</f>
        <v>Talon</v>
      </c>
    </row>
    <row r="4387" spans="1:3" ht="15.75" customHeight="1" x14ac:dyDescent="0.2">
      <c r="A4387" s="1" t="s">
        <v>2256</v>
      </c>
      <c r="B4387" s="1"/>
      <c r="C4387" s="3" t="str">
        <f ca="1">IFERROR(__xludf.DUMMYFUNCTION("regexreplace(A4387, ""(\s\(.*?\))"",)"),"Talon")</f>
        <v>Talon</v>
      </c>
    </row>
    <row r="4388" spans="1:3" ht="15.75" customHeight="1" x14ac:dyDescent="0.2">
      <c r="A4388" s="1" t="s">
        <v>2257</v>
      </c>
      <c r="B4388" s="1"/>
      <c r="C4388" s="3" t="str">
        <f ca="1">IFERROR(__xludf.DUMMYFUNCTION("regexreplace(A4388, ""(\s\(.*?\))"",)"),"Tammy")</f>
        <v>Tammy</v>
      </c>
    </row>
    <row r="4389" spans="1:3" ht="15.75" customHeight="1" x14ac:dyDescent="0.2">
      <c r="A4389" s="1" t="s">
        <v>2257</v>
      </c>
      <c r="B4389" s="1"/>
      <c r="C4389" s="3" t="str">
        <f ca="1">IFERROR(__xludf.DUMMYFUNCTION("regexreplace(A4389, ""(\s\(.*?\))"",)"),"Tammy")</f>
        <v>Tammy</v>
      </c>
    </row>
    <row r="4390" spans="1:3" ht="15.75" customHeight="1" x14ac:dyDescent="0.2">
      <c r="A4390" s="1" t="s">
        <v>2258</v>
      </c>
      <c r="B4390" s="1"/>
      <c r="C4390" s="3" t="str">
        <f ca="1">IFERROR(__xludf.DUMMYFUNCTION("regexreplace(A4390, ""(\s\(.*?\))"",)"),"Tammy Guetermann")</f>
        <v>Tammy Guetermann</v>
      </c>
    </row>
    <row r="4391" spans="1:3" ht="15.75" customHeight="1" x14ac:dyDescent="0.2">
      <c r="A4391" s="1" t="s">
        <v>2258</v>
      </c>
      <c r="B4391" s="1"/>
      <c r="C4391" s="3" t="str">
        <f ca="1">IFERROR(__xludf.DUMMYFUNCTION("regexreplace(A4391, ""(\s\(.*?\))"",)"),"Tammy Guetermann")</f>
        <v>Tammy Guetermann</v>
      </c>
    </row>
    <row r="4392" spans="1:3" ht="15.75" customHeight="1" x14ac:dyDescent="0.2">
      <c r="A4392" s="1" t="s">
        <v>2259</v>
      </c>
      <c r="B4392" s="1"/>
      <c r="C4392" s="3" t="str">
        <f ca="1">IFERROR(__xludf.DUMMYFUNCTION("regexreplace(A4392, ""(\s\(.*?\))"",)"),"Tammy Jane")</f>
        <v>Tammy Jane</v>
      </c>
    </row>
    <row r="4393" spans="1:3" ht="15.75" customHeight="1" x14ac:dyDescent="0.2">
      <c r="A4393" s="1" t="s">
        <v>2259</v>
      </c>
      <c r="B4393" s="1"/>
      <c r="C4393" s="3" t="str">
        <f ca="1">IFERROR(__xludf.DUMMYFUNCTION("regexreplace(A4393, ""(\s\(.*?\))"",)"),"Tammy Jane")</f>
        <v>Tammy Jane</v>
      </c>
    </row>
    <row r="4394" spans="1:3" ht="15.75" customHeight="1" x14ac:dyDescent="0.2">
      <c r="A4394" s="1" t="s">
        <v>2260</v>
      </c>
      <c r="B4394" s="1"/>
      <c r="C4394" s="3" t="str">
        <f ca="1">IFERROR(__xludf.DUMMYFUNCTION("regexreplace(A4394, ""(\s\(.*?\))"",)"),"Tammy Larsen")</f>
        <v>Tammy Larsen</v>
      </c>
    </row>
    <row r="4395" spans="1:3" ht="15.75" customHeight="1" x14ac:dyDescent="0.2">
      <c r="A4395" s="1" t="s">
        <v>2260</v>
      </c>
      <c r="B4395" s="1"/>
      <c r="C4395" s="3" t="str">
        <f ca="1">IFERROR(__xludf.DUMMYFUNCTION("regexreplace(A4395, ""(\s\(.*?\))"",)"),"Tammy Larsen")</f>
        <v>Tammy Larsen</v>
      </c>
    </row>
    <row r="4396" spans="1:3" ht="15.75" customHeight="1" x14ac:dyDescent="0.2">
      <c r="A4396" s="1" t="s">
        <v>2261</v>
      </c>
      <c r="B4396" s="1"/>
      <c r="C4396" s="3" t="str">
        <f ca="1">IFERROR(__xludf.DUMMYFUNCTION("regexreplace(A4396, ""(\s\(.*?\))"",)"),"Tank")</f>
        <v>Tank</v>
      </c>
    </row>
    <row r="4397" spans="1:3" ht="15.75" customHeight="1" x14ac:dyDescent="0.2">
      <c r="A4397" s="1" t="s">
        <v>2261</v>
      </c>
      <c r="B4397" s="1"/>
      <c r="C4397" s="3" t="str">
        <f ca="1">IFERROR(__xludf.DUMMYFUNCTION("regexreplace(A4397, ""(\s\(.*?\))"",)"),"Tank")</f>
        <v>Tank</v>
      </c>
    </row>
    <row r="4398" spans="1:3" ht="15.75" customHeight="1" x14ac:dyDescent="0.2">
      <c r="A4398" s="1" t="s">
        <v>2262</v>
      </c>
      <c r="B4398" s="1"/>
      <c r="C4398" s="3" t="str">
        <f ca="1">IFERROR(__xludf.DUMMYFUNCTION("regexreplace(A4398, ""(\s\(.*?\))"",)"),"Tanya Malachite")</f>
        <v>Tanya Malachite</v>
      </c>
    </row>
    <row r="4399" spans="1:3" ht="15.75" customHeight="1" x14ac:dyDescent="0.2">
      <c r="A4399" s="1" t="s">
        <v>2262</v>
      </c>
      <c r="B4399" s="1"/>
      <c r="C4399" s="3" t="str">
        <f ca="1">IFERROR(__xludf.DUMMYFUNCTION("regexreplace(A4399, ""(\s\(.*?\))"",)"),"Tanya Malachite")</f>
        <v>Tanya Malachite</v>
      </c>
    </row>
    <row r="4400" spans="1:3" ht="15.75" customHeight="1" x14ac:dyDescent="0.2">
      <c r="A4400" s="1" t="s">
        <v>2263</v>
      </c>
      <c r="B4400" s="1"/>
      <c r="C4400" s="3" t="str">
        <f ca="1">IFERROR(__xludf.DUMMYFUNCTION("regexreplace(A4400, ""(\s\(.*?\))"",)"),"Taotie")</f>
        <v>Taotie</v>
      </c>
    </row>
    <row r="4401" spans="1:3" ht="15.75" customHeight="1" x14ac:dyDescent="0.2">
      <c r="A4401" s="1" t="s">
        <v>2263</v>
      </c>
      <c r="B4401" s="1"/>
      <c r="C4401" s="3" t="str">
        <f ca="1">IFERROR(__xludf.DUMMYFUNCTION("regexreplace(A4401, ""(\s\(.*?\))"",)"),"Taotie")</f>
        <v>Taotie</v>
      </c>
    </row>
    <row r="4402" spans="1:3" ht="15.75" customHeight="1" x14ac:dyDescent="0.2">
      <c r="A4402" s="1" t="s">
        <v>2264</v>
      </c>
      <c r="B4402" s="1"/>
      <c r="C4402" s="3" t="str">
        <f ca="1">IFERROR(__xludf.DUMMYFUNCTION("regexreplace(A4402, ""(\s\(.*?\))"",)"),"Tasmanian She-Devil")</f>
        <v>Tasmanian She-Devil</v>
      </c>
    </row>
    <row r="4403" spans="1:3" ht="15.75" customHeight="1" x14ac:dyDescent="0.2">
      <c r="A4403" s="1" t="s">
        <v>2264</v>
      </c>
      <c r="B4403" s="1"/>
      <c r="C4403" s="3" t="str">
        <f ca="1">IFERROR(__xludf.DUMMYFUNCTION("regexreplace(A4403, ""(\s\(.*?\))"",)"),"Tasmanian She-Devil")</f>
        <v>Tasmanian She-Devil</v>
      </c>
    </row>
    <row r="4404" spans="1:3" ht="15.75" customHeight="1" x14ac:dyDescent="0.2">
      <c r="A4404" s="1" t="s">
        <v>2265</v>
      </c>
      <c r="B4404" s="1"/>
      <c r="C4404" s="3" t="str">
        <f ca="1">IFERROR(__xludf.DUMMYFUNCTION("regexreplace(A4404, ""(\s\(.*?\))"",)"),"Tata")</f>
        <v>Tata</v>
      </c>
    </row>
    <row r="4405" spans="1:3" ht="15.75" customHeight="1" x14ac:dyDescent="0.2">
      <c r="A4405" s="1" t="s">
        <v>2265</v>
      </c>
      <c r="B4405" s="1"/>
      <c r="C4405" s="3" t="str">
        <f ca="1">IFERROR(__xludf.DUMMYFUNCTION("regexreplace(A4405, ""(\s\(.*?\))"",)"),"Tata")</f>
        <v>Tata</v>
      </c>
    </row>
    <row r="4406" spans="1:3" ht="15.75" customHeight="1" x14ac:dyDescent="0.2">
      <c r="A4406" s="1" t="s">
        <v>2266</v>
      </c>
      <c r="B4406" s="1"/>
      <c r="C4406" s="3" t="str">
        <f ca="1">IFERROR(__xludf.DUMMYFUNCTION("regexreplace(A4406, ""(\s\(.*?\))"",)"),"Tattered Man")</f>
        <v>Tattered Man</v>
      </c>
    </row>
    <row r="4407" spans="1:3" ht="15.75" customHeight="1" x14ac:dyDescent="0.2">
      <c r="A4407" s="1" t="s">
        <v>2266</v>
      </c>
      <c r="B4407" s="1"/>
      <c r="C4407" s="3" t="str">
        <f ca="1">IFERROR(__xludf.DUMMYFUNCTION("regexreplace(A4407, ""(\s\(.*?\))"",)"),"Tattered Man")</f>
        <v>Tattered Man</v>
      </c>
    </row>
    <row r="4408" spans="1:3" ht="15.75" customHeight="1" x14ac:dyDescent="0.2">
      <c r="A4408" s="1" t="s">
        <v>2267</v>
      </c>
      <c r="B4408" s="1"/>
      <c r="C4408" s="3" t="str">
        <f ca="1">IFERROR(__xludf.DUMMYFUNCTION("regexreplace(A4408, ""(\s\(.*?\))"",)"),"Tawni Ames")</f>
        <v>Tawni Ames</v>
      </c>
    </row>
    <row r="4409" spans="1:3" ht="15.75" customHeight="1" x14ac:dyDescent="0.2">
      <c r="A4409" s="1" t="s">
        <v>2267</v>
      </c>
      <c r="B4409" s="1"/>
      <c r="C4409" s="3" t="str">
        <f ca="1">IFERROR(__xludf.DUMMYFUNCTION("regexreplace(A4409, ""(\s\(.*?\))"",)"),"Tawni Ames")</f>
        <v>Tawni Ames</v>
      </c>
    </row>
    <row r="4410" spans="1:3" ht="15.75" customHeight="1" x14ac:dyDescent="0.2">
      <c r="A4410" s="1" t="s">
        <v>2268</v>
      </c>
      <c r="B4410" s="1"/>
      <c r="C4410" s="3" t="str">
        <f ca="1">IFERROR(__xludf.DUMMYFUNCTION("regexreplace(A4410, ""(\s\(.*?\))"",)"),"Taylor")</f>
        <v>Taylor</v>
      </c>
    </row>
    <row r="4411" spans="1:3" ht="15.75" customHeight="1" x14ac:dyDescent="0.2">
      <c r="A4411" s="1" t="s">
        <v>2268</v>
      </c>
      <c r="B4411" s="1"/>
      <c r="C4411" s="3" t="str">
        <f ca="1">IFERROR(__xludf.DUMMYFUNCTION("regexreplace(A4411, ""(\s\(.*?\))"",)"),"Taylor")</f>
        <v>Taylor</v>
      </c>
    </row>
    <row r="4412" spans="1:3" ht="15.75" customHeight="1" x14ac:dyDescent="0.2">
      <c r="A4412" s="1" t="s">
        <v>2269</v>
      </c>
      <c r="B4412" s="1"/>
      <c r="C4412" s="3" t="str">
        <f ca="1">IFERROR(__xludf.DUMMYFUNCTION("regexreplace(A4412, ""(\s\(.*?\))"",)"),"Taylor Swift")</f>
        <v>Taylor Swift</v>
      </c>
    </row>
    <row r="4413" spans="1:3" ht="15.75" customHeight="1" x14ac:dyDescent="0.2">
      <c r="A4413" s="1" t="s">
        <v>2269</v>
      </c>
      <c r="B4413" s="1"/>
      <c r="C4413" s="3" t="str">
        <f ca="1">IFERROR(__xludf.DUMMYFUNCTION("regexreplace(A4413, ""(\s\(.*?\))"",)"),"Taylor Swift")</f>
        <v>Taylor Swift</v>
      </c>
    </row>
    <row r="4414" spans="1:3" ht="15.75" customHeight="1" x14ac:dyDescent="0.2">
      <c r="A4414" s="1" t="s">
        <v>2270</v>
      </c>
      <c r="B4414" s="1"/>
      <c r="C4414" s="3" t="str">
        <f ca="1">IFERROR(__xludf.DUMMYFUNCTION("regexreplace(A4414, ""(\s\(.*?\))"",)"),"Tech")</f>
        <v>Tech</v>
      </c>
    </row>
    <row r="4415" spans="1:3" ht="15.75" customHeight="1" x14ac:dyDescent="0.2">
      <c r="A4415" s="1" t="s">
        <v>2270</v>
      </c>
      <c r="B4415" s="1"/>
      <c r="C4415" s="3" t="str">
        <f ca="1">IFERROR(__xludf.DUMMYFUNCTION("regexreplace(A4415, ""(\s\(.*?\))"",)"),"Tech")</f>
        <v>Tech</v>
      </c>
    </row>
    <row r="4416" spans="1:3" ht="15.75" customHeight="1" x14ac:dyDescent="0.2">
      <c r="A4416" s="1" t="s">
        <v>2271</v>
      </c>
      <c r="B4416" s="1"/>
      <c r="C4416" s="3" t="str">
        <f ca="1">IFERROR(__xludf.DUMMYFUNCTION("regexreplace(A4416, ""(\s\(.*?\))"",)"),"Tecna")</f>
        <v>Tecna</v>
      </c>
    </row>
    <row r="4417" spans="1:3" ht="15.75" customHeight="1" x14ac:dyDescent="0.2">
      <c r="A4417" s="1" t="s">
        <v>2271</v>
      </c>
      <c r="B4417" s="1"/>
      <c r="C4417" s="3" t="str">
        <f ca="1">IFERROR(__xludf.DUMMYFUNCTION("regexreplace(A4417, ""(\s\(.*?\))"",)"),"Tecna")</f>
        <v>Tecna</v>
      </c>
    </row>
    <row r="4418" spans="1:3" ht="15.75" customHeight="1" x14ac:dyDescent="0.2">
      <c r="A4418" s="1" t="s">
        <v>2272</v>
      </c>
      <c r="B4418" s="1"/>
      <c r="C4418" s="3" t="str">
        <f ca="1">IFERROR(__xludf.DUMMYFUNCTION("regexreplace(A4418, ""(\s\(.*?\))"",)"),"Teddi Bear")</f>
        <v>Teddi Bear</v>
      </c>
    </row>
    <row r="4419" spans="1:3" ht="15.75" customHeight="1" x14ac:dyDescent="0.2">
      <c r="A4419" s="1" t="s">
        <v>2272</v>
      </c>
      <c r="B4419" s="1"/>
      <c r="C4419" s="3" t="str">
        <f ca="1">IFERROR(__xludf.DUMMYFUNCTION("regexreplace(A4419, ""(\s\(.*?\))"",)"),"Teddi Bear")</f>
        <v>Teddi Bear</v>
      </c>
    </row>
    <row r="4420" spans="1:3" ht="15.75" customHeight="1" x14ac:dyDescent="0.2">
      <c r="A4420" s="1" t="s">
        <v>2273</v>
      </c>
      <c r="B4420" s="1"/>
      <c r="C4420" s="3" t="str">
        <f ca="1">IFERROR(__xludf.DUMMYFUNCTION("regexreplace(A4420, ""(\s\(.*?\))"",)"),"Teddy")</f>
        <v>Teddy</v>
      </c>
    </row>
    <row r="4421" spans="1:3" ht="15.75" customHeight="1" x14ac:dyDescent="0.2">
      <c r="A4421" s="1" t="s">
        <v>2273</v>
      </c>
      <c r="B4421" s="1"/>
      <c r="C4421" s="3" t="str">
        <f ca="1">IFERROR(__xludf.DUMMYFUNCTION("regexreplace(A4421, ""(\s\(.*?\))"",)"),"Teddy")</f>
        <v>Teddy</v>
      </c>
    </row>
    <row r="4422" spans="1:3" ht="15.75" customHeight="1" x14ac:dyDescent="0.2">
      <c r="A4422" s="1" t="s">
        <v>2274</v>
      </c>
      <c r="B4422" s="1"/>
      <c r="C4422" s="3" t="str">
        <f ca="1">IFERROR(__xludf.DUMMYFUNCTION("regexreplace(A4422, ""(\s\(.*?\))"",)"),"Tee Watt Kaa")</f>
        <v>Tee Watt Kaa</v>
      </c>
    </row>
    <row r="4423" spans="1:3" ht="15.75" customHeight="1" x14ac:dyDescent="0.2">
      <c r="A4423" s="1" t="s">
        <v>2274</v>
      </c>
      <c r="B4423" s="1"/>
      <c r="C4423" s="3" t="str">
        <f ca="1">IFERROR(__xludf.DUMMYFUNCTION("regexreplace(A4423, ""(\s\(.*?\))"",)"),"Tee Watt Kaa")</f>
        <v>Tee Watt Kaa</v>
      </c>
    </row>
    <row r="4424" spans="1:3" ht="15.75" customHeight="1" x14ac:dyDescent="0.2">
      <c r="A4424" s="1" t="s">
        <v>2275</v>
      </c>
      <c r="B4424" s="1"/>
      <c r="C4424" s="3" t="str">
        <f ca="1">IFERROR(__xludf.DUMMYFUNCTION("regexreplace(A4424, ""(\s\(.*?\))"",)"),"Teeth")</f>
        <v>Teeth</v>
      </c>
    </row>
    <row r="4425" spans="1:3" ht="15.75" customHeight="1" x14ac:dyDescent="0.2">
      <c r="A4425" s="1" t="s">
        <v>2275</v>
      </c>
      <c r="B4425" s="1"/>
      <c r="C4425" s="3" t="str">
        <f ca="1">IFERROR(__xludf.DUMMYFUNCTION("regexreplace(A4425, ""(\s\(.*?\))"",)"),"Teeth")</f>
        <v>Teeth</v>
      </c>
    </row>
    <row r="4426" spans="1:3" ht="15.75" customHeight="1" x14ac:dyDescent="0.2">
      <c r="A4426" s="1" t="s">
        <v>2276</v>
      </c>
      <c r="B4426" s="1"/>
      <c r="C4426" s="3" t="str">
        <f ca="1">IFERROR(__xludf.DUMMYFUNCTION("regexreplace(A4426, ""(\s\(.*?\))"",)"),"Tekirai")</f>
        <v>Tekirai</v>
      </c>
    </row>
    <row r="4427" spans="1:3" ht="15.75" customHeight="1" x14ac:dyDescent="0.2">
      <c r="A4427" s="1" t="s">
        <v>2276</v>
      </c>
      <c r="B4427" s="1"/>
      <c r="C4427" s="3" t="str">
        <f ca="1">IFERROR(__xludf.DUMMYFUNCTION("regexreplace(A4427, ""(\s\(.*?\))"",)"),"Tekirai")</f>
        <v>Tekirai</v>
      </c>
    </row>
    <row r="4428" spans="1:3" ht="15.75" customHeight="1" x14ac:dyDescent="0.2">
      <c r="A4428" s="1" t="s">
        <v>2277</v>
      </c>
      <c r="B4428" s="1"/>
      <c r="C4428" s="3" t="str">
        <f ca="1">IFERROR(__xludf.DUMMYFUNCTION("regexreplace(A4428, ""(\s\(.*?\))"",)"),"Temi's Father")</f>
        <v>Temi's Father</v>
      </c>
    </row>
    <row r="4429" spans="1:3" ht="15.75" customHeight="1" x14ac:dyDescent="0.2">
      <c r="A4429" s="1" t="s">
        <v>2277</v>
      </c>
      <c r="B4429" s="1"/>
      <c r="C4429" s="3" t="str">
        <f ca="1">IFERROR(__xludf.DUMMYFUNCTION("regexreplace(A4429, ""(\s\(.*?\))"",)"),"Temi's Father")</f>
        <v>Temi's Father</v>
      </c>
    </row>
    <row r="4430" spans="1:3" ht="15.75" customHeight="1" x14ac:dyDescent="0.2">
      <c r="A4430" s="1" t="s">
        <v>2278</v>
      </c>
      <c r="B4430" s="1"/>
      <c r="C4430" s="3" t="str">
        <f ca="1">IFERROR(__xludf.DUMMYFUNCTION("regexreplace(A4430, ""(\s\(.*?\))"",)"),"Tengu Shredder")</f>
        <v>Tengu Shredder</v>
      </c>
    </row>
    <row r="4431" spans="1:3" ht="15.75" customHeight="1" x14ac:dyDescent="0.2">
      <c r="A4431" s="1" t="s">
        <v>2278</v>
      </c>
      <c r="B4431" s="1"/>
      <c r="C4431" s="3" t="str">
        <f ca="1">IFERROR(__xludf.DUMMYFUNCTION("regexreplace(A4431, ""(\s\(.*?\))"",)"),"Tengu Shredder")</f>
        <v>Tengu Shredder</v>
      </c>
    </row>
    <row r="4432" spans="1:3" ht="15.75" customHeight="1" x14ac:dyDescent="0.2">
      <c r="A4432" s="1" t="s">
        <v>2279</v>
      </c>
      <c r="B4432" s="1"/>
      <c r="C4432" s="3" t="str">
        <f ca="1">IFERROR(__xludf.DUMMYFUNCTION("regexreplace(A4432, ""(\s\(.*?\))"",)"),"Teppan Yaki Chef")</f>
        <v>Teppan Yaki Chef</v>
      </c>
    </row>
    <row r="4433" spans="1:3" ht="15.75" customHeight="1" x14ac:dyDescent="0.2">
      <c r="A4433" s="1" t="s">
        <v>2279</v>
      </c>
      <c r="B4433" s="1"/>
      <c r="C4433" s="3" t="str">
        <f ca="1">IFERROR(__xludf.DUMMYFUNCTION("regexreplace(A4433, ""(\s\(.*?\))"",)"),"Teppan Yaki Chef")</f>
        <v>Teppan Yaki Chef</v>
      </c>
    </row>
    <row r="4434" spans="1:3" ht="15.75" customHeight="1" x14ac:dyDescent="0.2">
      <c r="A4434" s="1" t="s">
        <v>2280</v>
      </c>
      <c r="B4434" s="1"/>
      <c r="C4434" s="3" t="str">
        <f ca="1">IFERROR(__xludf.DUMMYFUNCTION("regexreplace(A4434, ""(\s\(.*?\))"",)"),"Terence")</f>
        <v>Terence</v>
      </c>
    </row>
    <row r="4435" spans="1:3" ht="15.75" customHeight="1" x14ac:dyDescent="0.2">
      <c r="A4435" s="1" t="s">
        <v>2280</v>
      </c>
      <c r="B4435" s="1"/>
      <c r="C4435" s="3" t="str">
        <f ca="1">IFERROR(__xludf.DUMMYFUNCTION("regexreplace(A4435, ""(\s\(.*?\))"",)"),"Terence")</f>
        <v>Terence</v>
      </c>
    </row>
    <row r="4436" spans="1:3" ht="15.75" customHeight="1" x14ac:dyDescent="0.2">
      <c r="A4436" s="1" t="s">
        <v>2281</v>
      </c>
      <c r="B4436" s="1"/>
      <c r="C4436" s="3" t="str">
        <f ca="1">IFERROR(__xludf.DUMMYFUNCTION("regexreplace(A4436, ""(\s\(.*?\))"",)"),"Teresa Taco")</f>
        <v>Teresa Taco</v>
      </c>
    </row>
    <row r="4437" spans="1:3" ht="15.75" customHeight="1" x14ac:dyDescent="0.2">
      <c r="A4437" s="1" t="s">
        <v>2281</v>
      </c>
      <c r="B4437" s="1"/>
      <c r="C4437" s="3" t="str">
        <f ca="1">IFERROR(__xludf.DUMMYFUNCTION("regexreplace(A4437, ""(\s\(.*?\))"",)"),"Teresa Taco")</f>
        <v>Teresa Taco</v>
      </c>
    </row>
    <row r="4438" spans="1:3" ht="15.75" customHeight="1" x14ac:dyDescent="0.2">
      <c r="A4438" s="1" t="s">
        <v>2282</v>
      </c>
      <c r="B4438" s="1"/>
      <c r="C4438" s="3" t="str">
        <f ca="1">IFERROR(__xludf.DUMMYFUNCTION("regexreplace(A4438, ""(\s\(.*?\))"",)"),"Terraspin")</f>
        <v>Terraspin</v>
      </c>
    </row>
    <row r="4439" spans="1:3" ht="15.75" customHeight="1" x14ac:dyDescent="0.2">
      <c r="A4439" s="1" t="s">
        <v>2282</v>
      </c>
      <c r="B4439" s="1"/>
      <c r="C4439" s="3" t="str">
        <f ca="1">IFERROR(__xludf.DUMMYFUNCTION("regexreplace(A4439, ""(\s\(.*?\))"",)"),"Terraspin")</f>
        <v>Terraspin</v>
      </c>
    </row>
    <row r="4440" spans="1:3" ht="15.75" customHeight="1" x14ac:dyDescent="0.2">
      <c r="A4440" s="1" t="s">
        <v>2283</v>
      </c>
      <c r="B4440" s="1"/>
      <c r="C4440" s="3" t="str">
        <f ca="1">IFERROR(__xludf.DUMMYFUNCTION("regexreplace(A4440, ""(\s\(.*?\))"",)"),"Terrence")</f>
        <v>Terrence</v>
      </c>
    </row>
    <row r="4441" spans="1:3" ht="15.75" customHeight="1" x14ac:dyDescent="0.2">
      <c r="A4441" s="1" t="s">
        <v>2283</v>
      </c>
      <c r="B4441" s="1"/>
      <c r="C4441" s="3" t="str">
        <f ca="1">IFERROR(__xludf.DUMMYFUNCTION("regexreplace(A4441, ""(\s\(.*?\))"",)"),"Terrence")</f>
        <v>Terrence</v>
      </c>
    </row>
    <row r="4442" spans="1:3" ht="15.75" customHeight="1" x14ac:dyDescent="0.2">
      <c r="A4442" s="1" t="s">
        <v>2284</v>
      </c>
      <c r="B4442" s="1"/>
      <c r="C4442" s="3" t="str">
        <f ca="1">IFERROR(__xludf.DUMMYFUNCTION("regexreplace(A4442, ""(\s\(.*?\))"",)"),"TF-1726")</f>
        <v>TF-1726</v>
      </c>
    </row>
    <row r="4443" spans="1:3" ht="15.75" customHeight="1" x14ac:dyDescent="0.2">
      <c r="A4443" s="1" t="s">
        <v>2284</v>
      </c>
      <c r="B4443" s="1"/>
      <c r="C4443" s="3" t="str">
        <f ca="1">IFERROR(__xludf.DUMMYFUNCTION("regexreplace(A4443, ""(\s\(.*?\))"",)"),"TF-1726")</f>
        <v>TF-1726</v>
      </c>
    </row>
    <row r="4444" spans="1:3" ht="15.75" customHeight="1" x14ac:dyDescent="0.2">
      <c r="A4444" s="1" t="s">
        <v>2285</v>
      </c>
      <c r="B4444" s="1"/>
      <c r="C4444" s="3" t="str">
        <f ca="1">IFERROR(__xludf.DUMMYFUNCTION("regexreplace(A4444, ""(\s\(.*?\))"",)"),"Thaddeus Griffin")</f>
        <v>Thaddeus Griffin</v>
      </c>
    </row>
    <row r="4445" spans="1:3" ht="15.75" customHeight="1" x14ac:dyDescent="0.2">
      <c r="A4445" s="1" t="s">
        <v>2285</v>
      </c>
      <c r="B4445" s="1"/>
      <c r="C4445" s="3" t="str">
        <f ca="1">IFERROR(__xludf.DUMMYFUNCTION("regexreplace(A4445, ""(\s\(.*?\))"",)"),"Thaddeus Griffin")</f>
        <v>Thaddeus Griffin</v>
      </c>
    </row>
    <row r="4446" spans="1:3" ht="15.75" customHeight="1" x14ac:dyDescent="0.2">
      <c r="A4446" s="1" t="s">
        <v>2286</v>
      </c>
      <c r="B4446" s="1"/>
      <c r="C4446" s="3" t="str">
        <f ca="1">IFERROR(__xludf.DUMMYFUNCTION("regexreplace(A4446, ""(\s\(.*?\))"",)"),"The Addams Family")</f>
        <v>The Addams Family</v>
      </c>
    </row>
    <row r="4447" spans="1:3" ht="15.75" customHeight="1" x14ac:dyDescent="0.2">
      <c r="A4447" s="1" t="s">
        <v>2286</v>
      </c>
      <c r="B4447" s="1"/>
      <c r="C4447" s="3" t="str">
        <f ca="1">IFERROR(__xludf.DUMMYFUNCTION("regexreplace(A4447, ""(\s\(.*?\))"",)"),"The Addams Family")</f>
        <v>The Addams Family</v>
      </c>
    </row>
    <row r="4448" spans="1:3" ht="15.75" customHeight="1" x14ac:dyDescent="0.2">
      <c r="A4448" s="1" t="s">
        <v>2287</v>
      </c>
      <c r="B4448" s="1"/>
      <c r="C4448" s="3" t="str">
        <f ca="1">IFERROR(__xludf.DUMMYFUNCTION("regexreplace(A4448, ""(\s\(.*?\))"",)"),"The Alchemist")</f>
        <v>The Alchemist</v>
      </c>
    </row>
    <row r="4449" spans="1:3" ht="15.75" customHeight="1" x14ac:dyDescent="0.2">
      <c r="A4449" s="1" t="s">
        <v>2287</v>
      </c>
      <c r="B4449" s="1"/>
      <c r="C4449" s="3" t="str">
        <f ca="1">IFERROR(__xludf.DUMMYFUNCTION("regexreplace(A4449, ""(\s\(.*?\))"",)"),"The Alchemist")</f>
        <v>The Alchemist</v>
      </c>
    </row>
    <row r="4450" spans="1:3" ht="15.75" customHeight="1" x14ac:dyDescent="0.2">
      <c r="A4450" s="1" t="s">
        <v>2288</v>
      </c>
      <c r="B4450" s="1"/>
      <c r="C4450" s="3" t="str">
        <f ca="1">IFERROR(__xludf.DUMMYFUNCTION("regexreplace(A4450, ""(\s\(.*?\))"",)"),"The Applebees")</f>
        <v>The Applebees</v>
      </c>
    </row>
    <row r="4451" spans="1:3" ht="15.75" customHeight="1" x14ac:dyDescent="0.2">
      <c r="A4451" s="1" t="s">
        <v>2288</v>
      </c>
      <c r="B4451" s="1"/>
      <c r="C4451" s="3" t="str">
        <f ca="1">IFERROR(__xludf.DUMMYFUNCTION("regexreplace(A4451, ""(\s\(.*?\))"",)"),"The Applebees")</f>
        <v>The Applebees</v>
      </c>
    </row>
    <row r="4452" spans="1:3" ht="15.75" customHeight="1" x14ac:dyDescent="0.2">
      <c r="A4452" s="1" t="s">
        <v>2289</v>
      </c>
      <c r="B4452" s="1"/>
      <c r="C4452" s="3" t="str">
        <f ca="1">IFERROR(__xludf.DUMMYFUNCTION("regexreplace(A4452, ""(\s\(.*?\))"",)"),"The Bear")</f>
        <v>The Bear</v>
      </c>
    </row>
    <row r="4453" spans="1:3" ht="15.75" customHeight="1" x14ac:dyDescent="0.2">
      <c r="A4453" s="1" t="s">
        <v>2289</v>
      </c>
      <c r="B4453" s="1"/>
      <c r="C4453" s="3" t="str">
        <f ca="1">IFERROR(__xludf.DUMMYFUNCTION("regexreplace(A4453, ""(\s\(.*?\))"",)"),"The Bear")</f>
        <v>The Bear</v>
      </c>
    </row>
    <row r="4454" spans="1:3" ht="15.75" customHeight="1" x14ac:dyDescent="0.2">
      <c r="A4454" s="1" t="s">
        <v>2290</v>
      </c>
      <c r="B4454" s="1"/>
      <c r="C4454" s="3" t="str">
        <f ca="1">IFERROR(__xludf.DUMMYFUNCTION("regexreplace(A4454, ""(\s\(.*?\))"",)"),"The Bears")</f>
        <v>The Bears</v>
      </c>
    </row>
    <row r="4455" spans="1:3" ht="15.75" customHeight="1" x14ac:dyDescent="0.2">
      <c r="A4455" s="1" t="s">
        <v>2290</v>
      </c>
      <c r="B4455" s="1"/>
      <c r="C4455" s="3" t="str">
        <f ca="1">IFERROR(__xludf.DUMMYFUNCTION("regexreplace(A4455, ""(\s\(.*?\))"",)"),"The Bears")</f>
        <v>The Bears</v>
      </c>
    </row>
    <row r="4456" spans="1:3" ht="15.75" customHeight="1" x14ac:dyDescent="0.2">
      <c r="A4456" s="1" t="s">
        <v>2291</v>
      </c>
      <c r="B4456" s="1"/>
      <c r="C4456" s="3" t="str">
        <f ca="1">IFERROR(__xludf.DUMMYFUNCTION("regexreplace(A4456, ""(\s\(.*?\))"",)"),"The Bendu")</f>
        <v>The Bendu</v>
      </c>
    </row>
    <row r="4457" spans="1:3" ht="15.75" customHeight="1" x14ac:dyDescent="0.2">
      <c r="A4457" s="1" t="s">
        <v>2291</v>
      </c>
      <c r="B4457" s="1"/>
      <c r="C4457" s="3" t="str">
        <f ca="1">IFERROR(__xludf.DUMMYFUNCTION("regexreplace(A4457, ""(\s\(.*?\))"",)"),"The Bendu")</f>
        <v>The Bendu</v>
      </c>
    </row>
    <row r="4458" spans="1:3" ht="15.75" customHeight="1" x14ac:dyDescent="0.2">
      <c r="A4458" s="1" t="s">
        <v>2292</v>
      </c>
      <c r="B4458" s="1"/>
      <c r="C4458" s="3" t="str">
        <f ca="1">IFERROR(__xludf.DUMMYFUNCTION("regexreplace(A4458, ""(\s\(.*?\))"",)"),"The Big D")</f>
        <v>The Big D</v>
      </c>
    </row>
    <row r="4459" spans="1:3" ht="15.75" customHeight="1" x14ac:dyDescent="0.2">
      <c r="A4459" s="1" t="s">
        <v>2292</v>
      </c>
      <c r="B4459" s="1"/>
      <c r="C4459" s="3" t="str">
        <f ca="1">IFERROR(__xludf.DUMMYFUNCTION("regexreplace(A4459, ""(\s\(.*?\))"",)"),"The Big D")</f>
        <v>The Big D</v>
      </c>
    </row>
    <row r="4460" spans="1:3" ht="15.75" customHeight="1" x14ac:dyDescent="0.2">
      <c r="A4460" s="1" t="s">
        <v>2293</v>
      </c>
      <c r="B4460" s="1"/>
      <c r="C4460" s="3" t="str">
        <f ca="1">IFERROR(__xludf.DUMMYFUNCTION("regexreplace(A4460, ""(\s\(.*?\))"",)"),"The Boot Crew")</f>
        <v>The Boot Crew</v>
      </c>
    </row>
    <row r="4461" spans="1:3" ht="15.75" customHeight="1" x14ac:dyDescent="0.2">
      <c r="A4461" s="1" t="s">
        <v>2293</v>
      </c>
      <c r="B4461" s="1"/>
      <c r="C4461" s="3" t="str">
        <f ca="1">IFERROR(__xludf.DUMMYFUNCTION("regexreplace(A4461, ""(\s\(.*?\))"",)"),"The Boot Crew")</f>
        <v>The Boot Crew</v>
      </c>
    </row>
    <row r="4462" spans="1:3" ht="15.75" customHeight="1" x14ac:dyDescent="0.2">
      <c r="A4462" s="1" t="s">
        <v>2294</v>
      </c>
      <c r="B4462" s="1"/>
      <c r="C4462" s="3" t="str">
        <f ca="1">IFERROR(__xludf.DUMMYFUNCTION("regexreplace(A4462, ""(\s\(.*?\))"",)"),"The Box")</f>
        <v>The Box</v>
      </c>
    </row>
    <row r="4463" spans="1:3" ht="15.75" customHeight="1" x14ac:dyDescent="0.2">
      <c r="A4463" s="1" t="s">
        <v>2294</v>
      </c>
      <c r="B4463" s="1"/>
      <c r="C4463" s="3" t="str">
        <f ca="1">IFERROR(__xludf.DUMMYFUNCTION("regexreplace(A4463, ""(\s\(.*?\))"",)"),"The Box")</f>
        <v>The Box</v>
      </c>
    </row>
    <row r="4464" spans="1:3" ht="15.75" customHeight="1" x14ac:dyDescent="0.2">
      <c r="A4464" s="1" t="s">
        <v>2295</v>
      </c>
      <c r="B4464" s="1"/>
      <c r="C4464" s="3" t="str">
        <f ca="1">IFERROR(__xludf.DUMMYFUNCTION("regexreplace(A4464, ""(\s\(.*?\))"",)"),"The Cave's Voice")</f>
        <v>The Cave's Voice</v>
      </c>
    </row>
    <row r="4465" spans="1:3" ht="15.75" customHeight="1" x14ac:dyDescent="0.2">
      <c r="A4465" s="1" t="s">
        <v>2296</v>
      </c>
      <c r="B4465" s="1"/>
      <c r="C4465" s="3" t="str">
        <f ca="1">IFERROR(__xludf.DUMMYFUNCTION("regexreplace(A4465, ""(\s\(.*?\))"",)"),"The Cluster")</f>
        <v>The Cluster</v>
      </c>
    </row>
    <row r="4466" spans="1:3" ht="15.75" customHeight="1" x14ac:dyDescent="0.2">
      <c r="A4466" s="1" t="s">
        <v>2296</v>
      </c>
      <c r="B4466" s="1"/>
      <c r="C4466" s="3" t="str">
        <f ca="1">IFERROR(__xludf.DUMMYFUNCTION("regexreplace(A4466, ""(\s\(.*?\))"",)"),"The Cluster")</f>
        <v>The Cluster</v>
      </c>
    </row>
    <row r="4467" spans="1:3" ht="15.75" customHeight="1" x14ac:dyDescent="0.2">
      <c r="A4467" s="1" t="s">
        <v>2297</v>
      </c>
      <c r="B4467" s="1"/>
      <c r="C4467" s="3" t="str">
        <f ca="1">IFERROR(__xludf.DUMMYFUNCTION("regexreplace(A4467, ""(\s\(.*?\))"",)"),"The Conductor")</f>
        <v>The Conductor</v>
      </c>
    </row>
    <row r="4468" spans="1:3" ht="15.75" customHeight="1" x14ac:dyDescent="0.2">
      <c r="A4468" s="1" t="s">
        <v>2297</v>
      </c>
      <c r="B4468" s="1"/>
      <c r="C4468" s="3" t="str">
        <f ca="1">IFERROR(__xludf.DUMMYFUNCTION("regexreplace(A4468, ""(\s\(.*?\))"",)"),"The Conductor")</f>
        <v>The Conductor</v>
      </c>
    </row>
    <row r="4469" spans="1:3" ht="15.75" customHeight="1" x14ac:dyDescent="0.2">
      <c r="A4469" s="1" t="s">
        <v>2298</v>
      </c>
      <c r="B4469" s="1"/>
      <c r="C4469" s="3" t="str">
        <f ca="1">IFERROR(__xludf.DUMMYFUNCTION("regexreplace(A4469, ""(\s\(.*?\))"",)"),"The Duck")</f>
        <v>The Duck</v>
      </c>
    </row>
    <row r="4470" spans="1:3" ht="15.75" customHeight="1" x14ac:dyDescent="0.2">
      <c r="A4470" s="1" t="s">
        <v>2298</v>
      </c>
      <c r="B4470" s="1"/>
      <c r="C4470" s="3" t="str">
        <f ca="1">IFERROR(__xludf.DUMMYFUNCTION("regexreplace(A4470, ""(\s\(.*?\))"",)"),"The Duck")</f>
        <v>The Duck</v>
      </c>
    </row>
    <row r="4471" spans="1:3" ht="15.75" customHeight="1" x14ac:dyDescent="0.2">
      <c r="A4471" s="1" t="s">
        <v>2299</v>
      </c>
      <c r="B4471" s="1"/>
      <c r="C4471" s="3" t="str">
        <f ca="1">IFERROR(__xludf.DUMMYFUNCTION("regexreplace(A4471, ""(\s\(.*?\))"",)"),"The Fish")</f>
        <v>The Fish</v>
      </c>
    </row>
    <row r="4472" spans="1:3" ht="15.75" customHeight="1" x14ac:dyDescent="0.2">
      <c r="A4472" s="1" t="s">
        <v>2299</v>
      </c>
      <c r="B4472" s="1"/>
      <c r="C4472" s="3" t="str">
        <f ca="1">IFERROR(__xludf.DUMMYFUNCTION("regexreplace(A4472, ""(\s\(.*?\))"",)"),"The Fish")</f>
        <v>The Fish</v>
      </c>
    </row>
    <row r="4473" spans="1:3" ht="15.75" customHeight="1" x14ac:dyDescent="0.2">
      <c r="A4473" s="1" t="s">
        <v>2300</v>
      </c>
      <c r="B4473" s="1"/>
      <c r="C4473" s="3" t="str">
        <f ca="1">IFERROR(__xludf.DUMMYFUNCTION("regexreplace(A4473, ""(\s\(.*?\))"",)"),"The Fish")</f>
        <v>The Fish</v>
      </c>
    </row>
    <row r="4474" spans="1:3" ht="15.75" customHeight="1" x14ac:dyDescent="0.2">
      <c r="A4474" s="1" t="s">
        <v>2301</v>
      </c>
      <c r="B4474" s="1"/>
      <c r="C4474" s="3" t="str">
        <f ca="1">IFERROR(__xludf.DUMMYFUNCTION("regexreplace(A4474, ""(\s\(.*?\))"",)"),"The Fishettes")</f>
        <v>The Fishettes</v>
      </c>
    </row>
    <row r="4475" spans="1:3" ht="15.75" customHeight="1" x14ac:dyDescent="0.2">
      <c r="A4475" s="1" t="s">
        <v>2301</v>
      </c>
      <c r="B4475" s="1"/>
      <c r="C4475" s="3" t="str">
        <f ca="1">IFERROR(__xludf.DUMMYFUNCTION("regexreplace(A4475, ""(\s\(.*?\))"",)"),"The Fishettes")</f>
        <v>The Fishettes</v>
      </c>
    </row>
    <row r="4476" spans="1:3" ht="15.75" customHeight="1" x14ac:dyDescent="0.2">
      <c r="A4476" s="1" t="s">
        <v>2302</v>
      </c>
      <c r="B4476" s="1"/>
      <c r="C4476" s="3" t="str">
        <f ca="1">IFERROR(__xludf.DUMMYFUNCTION("regexreplace(A4476, ""(\s\(.*?\))"",)"),"The Girl Who Lives in the Moon")</f>
        <v>The Girl Who Lives in the Moon</v>
      </c>
    </row>
    <row r="4477" spans="1:3" ht="15.75" customHeight="1" x14ac:dyDescent="0.2">
      <c r="A4477" s="1" t="s">
        <v>2302</v>
      </c>
      <c r="B4477" s="1"/>
      <c r="C4477" s="3" t="str">
        <f ca="1">IFERROR(__xludf.DUMMYFUNCTION("regexreplace(A4477, ""(\s\(.*?\))"",)"),"The Girl Who Lives in the Moon")</f>
        <v>The Girl Who Lives in the Moon</v>
      </c>
    </row>
    <row r="4478" spans="1:3" ht="15.75" customHeight="1" x14ac:dyDescent="0.2">
      <c r="A4478" s="1" t="s">
        <v>2303</v>
      </c>
      <c r="B4478" s="1"/>
      <c r="C4478" s="3" t="str">
        <f ca="1">IFERROR(__xludf.DUMMYFUNCTION("regexreplace(A4478, ""(\s\(.*?\))"",)"),"The Girls")</f>
        <v>The Girls</v>
      </c>
    </row>
    <row r="4479" spans="1:3" ht="15.75" customHeight="1" x14ac:dyDescent="0.2">
      <c r="A4479" s="1" t="s">
        <v>2303</v>
      </c>
      <c r="B4479" s="1"/>
      <c r="C4479" s="3" t="str">
        <f ca="1">IFERROR(__xludf.DUMMYFUNCTION("regexreplace(A4479, ""(\s\(.*?\))"",)"),"The Girls")</f>
        <v>The Girls</v>
      </c>
    </row>
    <row r="4480" spans="1:3" ht="15.75" customHeight="1" x14ac:dyDescent="0.2">
      <c r="A4480" s="1" t="s">
        <v>2304</v>
      </c>
      <c r="B4480" s="1"/>
      <c r="C4480" s="3" t="str">
        <f ca="1">IFERROR(__xludf.DUMMYFUNCTION("regexreplace(A4480, ""(\s\(.*?\))"",)"),"The Grand Inquisitor")</f>
        <v>The Grand Inquisitor</v>
      </c>
    </row>
    <row r="4481" spans="1:3" ht="15.75" customHeight="1" x14ac:dyDescent="0.2">
      <c r="A4481" s="1" t="s">
        <v>2304</v>
      </c>
      <c r="B4481" s="1"/>
      <c r="C4481" s="3" t="str">
        <f ca="1">IFERROR(__xludf.DUMMYFUNCTION("regexreplace(A4481, ""(\s\(.*?\))"",)"),"The Grand Inquisitor")</f>
        <v>The Grand Inquisitor</v>
      </c>
    </row>
    <row r="4482" spans="1:3" ht="15.75" customHeight="1" x14ac:dyDescent="0.2">
      <c r="A4482" s="1" t="s">
        <v>2305</v>
      </c>
      <c r="B4482" s="1"/>
      <c r="C4482" s="3" t="str">
        <f ca="1">IFERROR(__xludf.DUMMYFUNCTION("regexreplace(A4482, ""(\s\(.*?\))"",)"),"The Great Gazoo")</f>
        <v>The Great Gazoo</v>
      </c>
    </row>
    <row r="4483" spans="1:3" ht="15.75" customHeight="1" x14ac:dyDescent="0.2">
      <c r="A4483" s="1" t="s">
        <v>2305</v>
      </c>
      <c r="B4483" s="1"/>
      <c r="C4483" s="3" t="str">
        <f ca="1">IFERROR(__xludf.DUMMYFUNCTION("regexreplace(A4483, ""(\s\(.*?\))"",)"),"The Great Gazoo")</f>
        <v>The Great Gazoo</v>
      </c>
    </row>
    <row r="4484" spans="1:3" ht="15.75" customHeight="1" x14ac:dyDescent="0.2">
      <c r="A4484" s="1" t="s">
        <v>2306</v>
      </c>
      <c r="B4484" s="1"/>
      <c r="C4484" s="3" t="str">
        <f ca="1">IFERROR(__xludf.DUMMYFUNCTION("regexreplace(A4484, ""(\s\(.*?\))"",)"),"The Hunter")</f>
        <v>The Hunter</v>
      </c>
    </row>
    <row r="4485" spans="1:3" ht="15.75" customHeight="1" x14ac:dyDescent="0.2">
      <c r="A4485" s="1" t="s">
        <v>2306</v>
      </c>
      <c r="B4485" s="1"/>
      <c r="C4485" s="3" t="str">
        <f ca="1">IFERROR(__xludf.DUMMYFUNCTION("regexreplace(A4485, ""(\s\(.*?\))"",)"),"The Hunter")</f>
        <v>The Hunter</v>
      </c>
    </row>
    <row r="4486" spans="1:3" ht="15.75" customHeight="1" x14ac:dyDescent="0.2">
      <c r="A4486" s="1" t="s">
        <v>2307</v>
      </c>
      <c r="B4486" s="1"/>
      <c r="C4486" s="3" t="str">
        <f ca="1">IFERROR(__xludf.DUMMYFUNCTION("regexreplace(A4486, ""(\s\(.*?\))"",)"),"The Iron Giant")</f>
        <v>The Iron Giant</v>
      </c>
    </row>
    <row r="4487" spans="1:3" ht="15.75" customHeight="1" x14ac:dyDescent="0.2">
      <c r="A4487" s="1" t="s">
        <v>2307</v>
      </c>
      <c r="B4487" s="1"/>
      <c r="C4487" s="3" t="str">
        <f ca="1">IFERROR(__xludf.DUMMYFUNCTION("regexreplace(A4487, ""(\s\(.*?\))"",)"),"The Iron Giant")</f>
        <v>The Iron Giant</v>
      </c>
    </row>
    <row r="4488" spans="1:3" ht="15.75" customHeight="1" x14ac:dyDescent="0.2">
      <c r="A4488" s="1" t="s">
        <v>2308</v>
      </c>
      <c r="B4488" s="1"/>
      <c r="C4488" s="3" t="str">
        <f ca="1">IFERROR(__xludf.DUMMYFUNCTION("regexreplace(A4488, ""(\s\(.*?\))"",)"),"The Ivy Rangers")</f>
        <v>The Ivy Rangers</v>
      </c>
    </row>
    <row r="4489" spans="1:3" ht="15.75" customHeight="1" x14ac:dyDescent="0.2">
      <c r="A4489" s="1" t="s">
        <v>2308</v>
      </c>
      <c r="B4489" s="1"/>
      <c r="C4489" s="3" t="str">
        <f ca="1">IFERROR(__xludf.DUMMYFUNCTION("regexreplace(A4489, ""(\s\(.*?\))"",)"),"The Ivy Rangers")</f>
        <v>The Ivy Rangers</v>
      </c>
    </row>
    <row r="4490" spans="1:3" ht="15.75" customHeight="1" x14ac:dyDescent="0.2">
      <c r="A4490" s="1" t="s">
        <v>2309</v>
      </c>
      <c r="B4490" s="1"/>
      <c r="C4490" s="3" t="str">
        <f ca="1">IFERROR(__xludf.DUMMYFUNCTION("regexreplace(A4490, ""(\s\(.*?\))"",)"),"The King")</f>
        <v>The King</v>
      </c>
    </row>
    <row r="4491" spans="1:3" ht="15.75" customHeight="1" x14ac:dyDescent="0.2">
      <c r="A4491" s="1" t="s">
        <v>2309</v>
      </c>
      <c r="B4491" s="1"/>
      <c r="C4491" s="3" t="str">
        <f ca="1">IFERROR(__xludf.DUMMYFUNCTION("regexreplace(A4491, ""(\s\(.*?\))"",)"),"The King")</f>
        <v>The King</v>
      </c>
    </row>
    <row r="4492" spans="1:3" ht="15.75" customHeight="1" x14ac:dyDescent="0.2">
      <c r="A4492" s="1" t="s">
        <v>2310</v>
      </c>
      <c r="B4492" s="1"/>
      <c r="C4492" s="3" t="str">
        <f ca="1">IFERROR(__xludf.DUMMYFUNCTION("regexreplace(A4492, ""(\s\(.*?\))"",)"),"The King")</f>
        <v>The King</v>
      </c>
    </row>
    <row r="4493" spans="1:3" ht="15.75" customHeight="1" x14ac:dyDescent="0.2">
      <c r="A4493" s="1" t="s">
        <v>2311</v>
      </c>
      <c r="B4493" s="1"/>
      <c r="C4493" s="3" t="str">
        <f ca="1">IFERROR(__xludf.DUMMYFUNCTION("regexreplace(A4493, ""(\s\(.*?\))"",)"),"The Lecture Lady")</f>
        <v>The Lecture Lady</v>
      </c>
    </row>
    <row r="4494" spans="1:3" ht="15.75" customHeight="1" x14ac:dyDescent="0.2">
      <c r="A4494" s="1" t="s">
        <v>2311</v>
      </c>
      <c r="B4494" s="1"/>
      <c r="C4494" s="3" t="str">
        <f ca="1">IFERROR(__xludf.DUMMYFUNCTION("regexreplace(A4494, ""(\s\(.*?\))"",)"),"The Lecture Lady")</f>
        <v>The Lecture Lady</v>
      </c>
    </row>
    <row r="4495" spans="1:3" ht="15.75" customHeight="1" x14ac:dyDescent="0.2">
      <c r="A4495" s="1" t="s">
        <v>2312</v>
      </c>
      <c r="B4495" s="1"/>
      <c r="C4495" s="3" t="str">
        <f ca="1">IFERROR(__xludf.DUMMYFUNCTION("regexreplace(A4495, ""(\s\(.*?\))"",)"),"The Letter A")</f>
        <v>The Letter A</v>
      </c>
    </row>
    <row r="4496" spans="1:3" ht="15.75" customHeight="1" x14ac:dyDescent="0.2">
      <c r="A4496" s="1" t="s">
        <v>2312</v>
      </c>
      <c r="B4496" s="1"/>
      <c r="C4496" s="3" t="str">
        <f ca="1">IFERROR(__xludf.DUMMYFUNCTION("regexreplace(A4496, ""(\s\(.*?\))"",)"),"The Letter A")</f>
        <v>The Letter A</v>
      </c>
    </row>
    <row r="4497" spans="1:3" ht="15.75" customHeight="1" x14ac:dyDescent="0.2">
      <c r="A4497" s="1" t="s">
        <v>2313</v>
      </c>
      <c r="B4497" s="1"/>
      <c r="C4497" s="3" t="str">
        <f ca="1">IFERROR(__xludf.DUMMYFUNCTION("regexreplace(A4497, ""(\s\(.*?\))"",)"),"The Letter B")</f>
        <v>The Letter B</v>
      </c>
    </row>
    <row r="4498" spans="1:3" ht="15.75" customHeight="1" x14ac:dyDescent="0.2">
      <c r="A4498" s="1" t="s">
        <v>2314</v>
      </c>
      <c r="B4498" s="1"/>
      <c r="C4498" s="3" t="str">
        <f ca="1">IFERROR(__xludf.DUMMYFUNCTION("regexreplace(A4498, ""(\s\(.*?\))"",)"),"The Lettermen")</f>
        <v>The Lettermen</v>
      </c>
    </row>
    <row r="4499" spans="1:3" ht="15.75" customHeight="1" x14ac:dyDescent="0.2">
      <c r="A4499" s="1" t="s">
        <v>2314</v>
      </c>
      <c r="B4499" s="1"/>
      <c r="C4499" s="3" t="str">
        <f ca="1">IFERROR(__xludf.DUMMYFUNCTION("regexreplace(A4499, ""(\s\(.*?\))"",)"),"The Lettermen")</f>
        <v>The Lettermen</v>
      </c>
    </row>
    <row r="4500" spans="1:3" ht="15.75" customHeight="1" x14ac:dyDescent="0.2">
      <c r="A4500" s="1" t="s">
        <v>2315</v>
      </c>
      <c r="B4500" s="1"/>
      <c r="C4500" s="3" t="str">
        <f ca="1">IFERROR(__xludf.DUMMYFUNCTION("regexreplace(A4500, ""(\s\(.*?\))"",)"),"The Lizard")</f>
        <v>The Lizard</v>
      </c>
    </row>
    <row r="4501" spans="1:3" ht="15.75" customHeight="1" x14ac:dyDescent="0.2">
      <c r="A4501" s="1" t="s">
        <v>2315</v>
      </c>
      <c r="B4501" s="1"/>
      <c r="C4501" s="3" t="str">
        <f ca="1">IFERROR(__xludf.DUMMYFUNCTION("regexreplace(A4501, ""(\s\(.*?\))"",)"),"The Lizard")</f>
        <v>The Lizard</v>
      </c>
    </row>
    <row r="4502" spans="1:3" ht="15.75" customHeight="1" x14ac:dyDescent="0.2">
      <c r="A4502" s="1" t="s">
        <v>2316</v>
      </c>
      <c r="B4502" s="1"/>
      <c r="C4502" s="3" t="str">
        <f ca="1">IFERROR(__xludf.DUMMYFUNCTION("regexreplace(A4502, ""(\s\(.*?\))"",)"),"The Lorax")</f>
        <v>The Lorax</v>
      </c>
    </row>
    <row r="4503" spans="1:3" ht="15.75" customHeight="1" x14ac:dyDescent="0.2">
      <c r="A4503" s="1" t="s">
        <v>2316</v>
      </c>
      <c r="B4503" s="1"/>
      <c r="C4503" s="3" t="str">
        <f ca="1">IFERROR(__xludf.DUMMYFUNCTION("regexreplace(A4503, ""(\s\(.*?\))"",)"),"The Lorax")</f>
        <v>The Lorax</v>
      </c>
    </row>
    <row r="4504" spans="1:3" ht="15.75" customHeight="1" x14ac:dyDescent="0.2">
      <c r="A4504" s="1" t="s">
        <v>2317</v>
      </c>
      <c r="B4504" s="1"/>
      <c r="C4504" s="3" t="str">
        <f ca="1">IFERROR(__xludf.DUMMYFUNCTION("regexreplace(A4504, ""(\s\(.*?\))"",)"),"The Lorax")</f>
        <v>The Lorax</v>
      </c>
    </row>
    <row r="4505" spans="1:3" ht="15.75" customHeight="1" x14ac:dyDescent="0.2">
      <c r="A4505" s="1" t="s">
        <v>2317</v>
      </c>
      <c r="B4505" s="1"/>
      <c r="C4505" s="3" t="str">
        <f ca="1">IFERROR(__xludf.DUMMYFUNCTION("regexreplace(A4505, ""(\s\(.*?\))"",)"),"The Lorax")</f>
        <v>The Lorax</v>
      </c>
    </row>
    <row r="4506" spans="1:3" ht="15.75" customHeight="1" x14ac:dyDescent="0.2">
      <c r="A4506" s="1" t="s">
        <v>2318</v>
      </c>
      <c r="B4506" s="1"/>
      <c r="C4506" s="3" t="str">
        <f ca="1">IFERROR(__xludf.DUMMYFUNCTION("regexreplace(A4506, ""(\s\(.*?\))"",)"),"The Magic School Bus")</f>
        <v>The Magic School Bus</v>
      </c>
    </row>
    <row r="4507" spans="1:3" ht="15.75" customHeight="1" x14ac:dyDescent="0.2">
      <c r="A4507" s="1" t="s">
        <v>2318</v>
      </c>
      <c r="B4507" s="1"/>
      <c r="C4507" s="3" t="str">
        <f ca="1">IFERROR(__xludf.DUMMYFUNCTION("regexreplace(A4507, ""(\s\(.*?\))"",)"),"The Magic School Bus")</f>
        <v>The Magic School Bus</v>
      </c>
    </row>
    <row r="4508" spans="1:3" ht="15.75" customHeight="1" x14ac:dyDescent="0.2">
      <c r="A4508" s="1" t="s">
        <v>2319</v>
      </c>
      <c r="B4508" s="1"/>
      <c r="C4508" s="3" t="str">
        <f ca="1">IFERROR(__xludf.DUMMYFUNCTION("regexreplace(A4508, ""(\s\(.*?\))"",)"),"The Mailman")</f>
        <v>The Mailman</v>
      </c>
    </row>
    <row r="4509" spans="1:3" ht="15.75" customHeight="1" x14ac:dyDescent="0.2">
      <c r="A4509" s="1" t="s">
        <v>2319</v>
      </c>
      <c r="B4509" s="1"/>
      <c r="C4509" s="3" t="str">
        <f ca="1">IFERROR(__xludf.DUMMYFUNCTION("regexreplace(A4509, ""(\s\(.*?\))"",)"),"The Mailman")</f>
        <v>The Mailman</v>
      </c>
    </row>
    <row r="4510" spans="1:3" ht="15.75" customHeight="1" x14ac:dyDescent="0.2">
      <c r="A4510" s="1" t="s">
        <v>2320</v>
      </c>
      <c r="B4510" s="1"/>
      <c r="C4510" s="3" t="str">
        <f ca="1">IFERROR(__xludf.DUMMYFUNCTION("regexreplace(A4510, ""(\s\(.*?\))"",)"),"The Mayor of Townsville")</f>
        <v>The Mayor of Townsville</v>
      </c>
    </row>
    <row r="4511" spans="1:3" ht="15.75" customHeight="1" x14ac:dyDescent="0.2">
      <c r="A4511" s="1" t="s">
        <v>2321</v>
      </c>
      <c r="B4511" s="1"/>
      <c r="C4511" s="3" t="str">
        <f ca="1">IFERROR(__xludf.DUMMYFUNCTION("regexreplace(A4511, ""(\s\(.*?\))"",)"),"The Mouth")</f>
        <v>The Mouth</v>
      </c>
    </row>
    <row r="4512" spans="1:3" ht="15.75" customHeight="1" x14ac:dyDescent="0.2">
      <c r="A4512" s="1" t="s">
        <v>2321</v>
      </c>
      <c r="B4512" s="1"/>
      <c r="C4512" s="3" t="str">
        <f ca="1">IFERROR(__xludf.DUMMYFUNCTION("regexreplace(A4512, ""(\s\(.*?\))"",)"),"The Mouth")</f>
        <v>The Mouth</v>
      </c>
    </row>
    <row r="4513" spans="1:3" ht="15.75" customHeight="1" x14ac:dyDescent="0.2">
      <c r="A4513" s="1" t="s">
        <v>2322</v>
      </c>
      <c r="B4513" s="1"/>
      <c r="C4513" s="3" t="str">
        <f ca="1">IFERROR(__xludf.DUMMYFUNCTION("regexreplace(A4513, ""(\s\(.*?\))"",)"),"The Music Meister")</f>
        <v>The Music Meister</v>
      </c>
    </row>
    <row r="4514" spans="1:3" ht="15.75" customHeight="1" x14ac:dyDescent="0.2">
      <c r="A4514" s="1" t="s">
        <v>2322</v>
      </c>
      <c r="B4514" s="1"/>
      <c r="C4514" s="3" t="str">
        <f ca="1">IFERROR(__xludf.DUMMYFUNCTION("regexreplace(A4514, ""(\s\(.*?\))"",)"),"The Music Meister")</f>
        <v>The Music Meister</v>
      </c>
    </row>
    <row r="4515" spans="1:3" ht="15.75" customHeight="1" x14ac:dyDescent="0.2">
      <c r="A4515" s="1" t="s">
        <v>2323</v>
      </c>
      <c r="B4515" s="1"/>
      <c r="C4515" s="3" t="str">
        <f ca="1">IFERROR(__xludf.DUMMYFUNCTION("regexreplace(A4515, ""(\s\(.*?\))"",)"),"The Number 8")</f>
        <v>The Number 8</v>
      </c>
    </row>
    <row r="4516" spans="1:3" ht="15.75" customHeight="1" x14ac:dyDescent="0.2">
      <c r="A4516" s="1" t="s">
        <v>2323</v>
      </c>
      <c r="B4516" s="1"/>
      <c r="C4516" s="3" t="str">
        <f ca="1">IFERROR(__xludf.DUMMYFUNCTION("regexreplace(A4516, ""(\s\(.*?\))"",)"),"The Number 8")</f>
        <v>The Number 8</v>
      </c>
    </row>
    <row r="4517" spans="1:3" ht="15.75" customHeight="1" x14ac:dyDescent="0.2">
      <c r="A4517" s="1" t="s">
        <v>2324</v>
      </c>
      <c r="B4517" s="1"/>
      <c r="C4517" s="3" t="str">
        <f ca="1">IFERROR(__xludf.DUMMYFUNCTION("regexreplace(A4517, ""(\s\(.*?\))"",)"),"The Nut Shack Salesman")</f>
        <v>The Nut Shack Salesman</v>
      </c>
    </row>
    <row r="4518" spans="1:3" ht="15.75" customHeight="1" x14ac:dyDescent="0.2">
      <c r="A4518" s="1" t="s">
        <v>2324</v>
      </c>
      <c r="B4518" s="1"/>
      <c r="C4518" s="3" t="str">
        <f ca="1">IFERROR(__xludf.DUMMYFUNCTION("regexreplace(A4518, ""(\s\(.*?\))"",)"),"The Nut Shack Salesman")</f>
        <v>The Nut Shack Salesman</v>
      </c>
    </row>
    <row r="4519" spans="1:3" ht="15.75" customHeight="1" x14ac:dyDescent="0.2">
      <c r="A4519" s="1" t="s">
        <v>2325</v>
      </c>
      <c r="B4519" s="1"/>
      <c r="C4519" s="3" t="str">
        <f ca="1">IFERROR(__xludf.DUMMYFUNCTION("regexreplace(A4519, ""(\s\(.*?\))"",)"),"The Once-Ler")</f>
        <v>The Once-Ler</v>
      </c>
    </row>
    <row r="4520" spans="1:3" ht="15.75" customHeight="1" x14ac:dyDescent="0.2">
      <c r="A4520" s="1" t="s">
        <v>2325</v>
      </c>
      <c r="B4520" s="1"/>
      <c r="C4520" s="3" t="str">
        <f ca="1">IFERROR(__xludf.DUMMYFUNCTION("regexreplace(A4520, ""(\s\(.*?\))"",)"),"The Once-Ler")</f>
        <v>The Once-Ler</v>
      </c>
    </row>
    <row r="4521" spans="1:3" ht="15.75" customHeight="1" x14ac:dyDescent="0.2">
      <c r="A4521" s="1" t="s">
        <v>2326</v>
      </c>
      <c r="B4521" s="1"/>
      <c r="C4521" s="3" t="str">
        <f ca="1">IFERROR(__xludf.DUMMYFUNCTION("regexreplace(A4521, ""(\s\(.*?\))"",)"),"The Once-Ler")</f>
        <v>The Once-Ler</v>
      </c>
    </row>
    <row r="4522" spans="1:3" ht="15.75" customHeight="1" x14ac:dyDescent="0.2">
      <c r="A4522" s="1" t="s">
        <v>2326</v>
      </c>
      <c r="B4522" s="1"/>
      <c r="C4522" s="3" t="str">
        <f ca="1">IFERROR(__xludf.DUMMYFUNCTION("regexreplace(A4522, ""(\s\(.*?\))"",)"),"The Once-Ler")</f>
        <v>The Once-Ler</v>
      </c>
    </row>
    <row r="4523" spans="1:3" ht="15.75" customHeight="1" x14ac:dyDescent="0.2">
      <c r="A4523" s="1" t="s">
        <v>2327</v>
      </c>
      <c r="B4523" s="1"/>
      <c r="C4523" s="3" t="str">
        <f ca="1">IFERROR(__xludf.DUMMYFUNCTION("regexreplace(A4523, ""(\s\(.*?\))"",)"),"The Park Crook")</f>
        <v>The Park Crook</v>
      </c>
    </row>
    <row r="4524" spans="1:3" ht="15.75" customHeight="1" x14ac:dyDescent="0.2">
      <c r="A4524" s="1" t="s">
        <v>2327</v>
      </c>
      <c r="B4524" s="1"/>
      <c r="C4524" s="3" t="str">
        <f ca="1">IFERROR(__xludf.DUMMYFUNCTION("regexreplace(A4524, ""(\s\(.*?\))"",)"),"The Park Crook")</f>
        <v>The Park Crook</v>
      </c>
    </row>
    <row r="4525" spans="1:3" ht="15.75" customHeight="1" x14ac:dyDescent="0.2">
      <c r="A4525" s="1" t="s">
        <v>2328</v>
      </c>
      <c r="B4525" s="1"/>
      <c r="C4525" s="3" t="str">
        <f ca="1">IFERROR(__xludf.DUMMYFUNCTION("regexreplace(A4525, ""(\s\(.*?\))"",)"),"The Peddler")</f>
        <v>The Peddler</v>
      </c>
    </row>
    <row r="4526" spans="1:3" ht="15.75" customHeight="1" x14ac:dyDescent="0.2">
      <c r="A4526" s="1" t="s">
        <v>2328</v>
      </c>
      <c r="B4526" s="1"/>
      <c r="C4526" s="3" t="str">
        <f ca="1">IFERROR(__xludf.DUMMYFUNCTION("regexreplace(A4526, ""(\s\(.*?\))"",)"),"The Peddler")</f>
        <v>The Peddler</v>
      </c>
    </row>
    <row r="4527" spans="1:3" ht="15.75" customHeight="1" x14ac:dyDescent="0.2">
      <c r="A4527" s="1" t="s">
        <v>2329</v>
      </c>
      <c r="B4527" s="1"/>
      <c r="C4527" s="3" t="str">
        <f ca="1">IFERROR(__xludf.DUMMYFUNCTION("regexreplace(A4527, ""(\s\(.*?\))"",)"),"The Pink Panther")</f>
        <v>The Pink Panther</v>
      </c>
    </row>
    <row r="4528" spans="1:3" ht="15.75" customHeight="1" x14ac:dyDescent="0.2">
      <c r="A4528" s="1" t="s">
        <v>2329</v>
      </c>
      <c r="B4528" s="1"/>
      <c r="C4528" s="3" t="str">
        <f ca="1">IFERROR(__xludf.DUMMYFUNCTION("regexreplace(A4528, ""(\s\(.*?\))"",)"),"The Pink Panther")</f>
        <v>The Pink Panther</v>
      </c>
    </row>
    <row r="4529" spans="1:3" ht="15.75" customHeight="1" x14ac:dyDescent="0.2">
      <c r="A4529" s="1" t="s">
        <v>2330</v>
      </c>
      <c r="B4529" s="1"/>
      <c r="C4529" s="3" t="str">
        <f ca="1">IFERROR(__xludf.DUMMYFUNCTION("regexreplace(A4529, ""(\s\(.*?\))"",)"),"The Poppy Rangers")</f>
        <v>The Poppy Rangers</v>
      </c>
    </row>
    <row r="4530" spans="1:3" ht="15.75" customHeight="1" x14ac:dyDescent="0.2">
      <c r="A4530" s="1" t="s">
        <v>2330</v>
      </c>
      <c r="B4530" s="1"/>
      <c r="C4530" s="3" t="str">
        <f ca="1">IFERROR(__xludf.DUMMYFUNCTION("regexreplace(A4530, ""(\s\(.*?\))"",)"),"The Poppy Rangers")</f>
        <v>The Poppy Rangers</v>
      </c>
    </row>
    <row r="4531" spans="1:3" ht="15.75" customHeight="1" x14ac:dyDescent="0.2">
      <c r="A4531" s="1" t="s">
        <v>2331</v>
      </c>
      <c r="B4531" s="1"/>
      <c r="C4531" s="3" t="str">
        <f ca="1">IFERROR(__xludf.DUMMYFUNCTION("regexreplace(A4531, ""(\s\(.*?\))"",)"),"The Princess")</f>
        <v>The Princess</v>
      </c>
    </row>
    <row r="4532" spans="1:3" ht="15.75" customHeight="1" x14ac:dyDescent="0.2">
      <c r="A4532" s="1" t="s">
        <v>2331</v>
      </c>
      <c r="B4532" s="1"/>
      <c r="C4532" s="3" t="str">
        <f ca="1">IFERROR(__xludf.DUMMYFUNCTION("regexreplace(A4532, ""(\s\(.*?\))"",)"),"The Princess")</f>
        <v>The Princess</v>
      </c>
    </row>
    <row r="4533" spans="1:3" ht="15.75" customHeight="1" x14ac:dyDescent="0.2">
      <c r="A4533" s="1" t="s">
        <v>2332</v>
      </c>
      <c r="B4533" s="1"/>
      <c r="C4533" s="3" t="str">
        <f ca="1">IFERROR(__xludf.DUMMYFUNCTION("regexreplace(A4533, ""(\s\(.*?\))"",)"),"The Pupa")</f>
        <v>The Pupa</v>
      </c>
    </row>
    <row r="4534" spans="1:3" ht="15.75" customHeight="1" x14ac:dyDescent="0.2">
      <c r="A4534" s="1" t="s">
        <v>2332</v>
      </c>
      <c r="B4534" s="1"/>
      <c r="C4534" s="3" t="str">
        <f ca="1">IFERROR(__xludf.DUMMYFUNCTION("regexreplace(A4534, ""(\s\(.*?\))"",)"),"The Pupa")</f>
        <v>The Pupa</v>
      </c>
    </row>
    <row r="4535" spans="1:3" ht="15.75" customHeight="1" x14ac:dyDescent="0.2">
      <c r="A4535" s="1" t="s">
        <v>2333</v>
      </c>
      <c r="B4535" s="1"/>
      <c r="C4535" s="3" t="str">
        <f ca="1">IFERROR(__xludf.DUMMYFUNCTION("regexreplace(A4535, ""(\s\(.*?\))"",)"),"The Retouchables")</f>
        <v>The Retouchables</v>
      </c>
    </row>
    <row r="4536" spans="1:3" ht="15.75" customHeight="1" x14ac:dyDescent="0.2">
      <c r="A4536" s="1" t="s">
        <v>2333</v>
      </c>
      <c r="B4536" s="1"/>
      <c r="C4536" s="3" t="str">
        <f ca="1">IFERROR(__xludf.DUMMYFUNCTION("regexreplace(A4536, ""(\s\(.*?\))"",)"),"The Retouchables")</f>
        <v>The Retouchables</v>
      </c>
    </row>
    <row r="4537" spans="1:3" ht="15.75" customHeight="1" x14ac:dyDescent="0.2">
      <c r="A4537" s="1" t="s">
        <v>2334</v>
      </c>
      <c r="B4537" s="1"/>
      <c r="C4537" s="3" t="str">
        <f ca="1">IFERROR(__xludf.DUMMYFUNCTION("regexreplace(A4537, ""(\s\(.*?\))"",)"),"The Sheriff")</f>
        <v>The Sheriff</v>
      </c>
    </row>
    <row r="4538" spans="1:3" ht="15.75" customHeight="1" x14ac:dyDescent="0.2">
      <c r="A4538" s="1" t="s">
        <v>2334</v>
      </c>
      <c r="B4538" s="1"/>
      <c r="C4538" s="3" t="str">
        <f ca="1">IFERROR(__xludf.DUMMYFUNCTION("regexreplace(A4538, ""(\s\(.*?\))"",)"),"The Sheriff")</f>
        <v>The Sheriff</v>
      </c>
    </row>
    <row r="4539" spans="1:3" ht="15.75" customHeight="1" x14ac:dyDescent="0.2">
      <c r="A4539" s="1" t="s">
        <v>2335</v>
      </c>
      <c r="B4539" s="1"/>
      <c r="C4539" s="3" t="str">
        <f ca="1">IFERROR(__xludf.DUMMYFUNCTION("regexreplace(A4539, ""(\s\(.*?\))"",)"),"The Small Potatoes")</f>
        <v>The Small Potatoes</v>
      </c>
    </row>
    <row r="4540" spans="1:3" ht="15.75" customHeight="1" x14ac:dyDescent="0.2">
      <c r="A4540" s="1" t="s">
        <v>2335</v>
      </c>
      <c r="B4540" s="1"/>
      <c r="C4540" s="3" t="str">
        <f ca="1">IFERROR(__xludf.DUMMYFUNCTION("regexreplace(A4540, ""(\s\(.*?\))"",)"),"The Small Potatoes")</f>
        <v>The Small Potatoes</v>
      </c>
    </row>
    <row r="4541" spans="1:3" ht="15.75" customHeight="1" x14ac:dyDescent="0.2">
      <c r="A4541" s="1" t="s">
        <v>2336</v>
      </c>
      <c r="B4541" s="1"/>
      <c r="C4541" s="3" t="str">
        <f ca="1">IFERROR(__xludf.DUMMYFUNCTION("regexreplace(A4541, ""(\s\(.*?\))"",)"),"The Sneetches")</f>
        <v>The Sneetches</v>
      </c>
    </row>
    <row r="4542" spans="1:3" ht="15.75" customHeight="1" x14ac:dyDescent="0.2">
      <c r="A4542" s="1" t="s">
        <v>2336</v>
      </c>
      <c r="B4542" s="1"/>
      <c r="C4542" s="3" t="str">
        <f ca="1">IFERROR(__xludf.DUMMYFUNCTION("regexreplace(A4542, ""(\s\(.*?\))"",)"),"The Sneetches")</f>
        <v>The Sneetches</v>
      </c>
    </row>
    <row r="4543" spans="1:3" ht="15.75" customHeight="1" x14ac:dyDescent="0.2">
      <c r="A4543" s="1" t="s">
        <v>2337</v>
      </c>
      <c r="B4543" s="1"/>
      <c r="C4543" s="3" t="str">
        <f ca="1">IFERROR(__xludf.DUMMYFUNCTION("regexreplace(A4543, ""(\s\(.*?\))"",)"),"The Snip Snip Bird")</f>
        <v>The Snip Snip Bird</v>
      </c>
    </row>
    <row r="4544" spans="1:3" ht="15.75" customHeight="1" x14ac:dyDescent="0.2">
      <c r="A4544" s="1" t="s">
        <v>2337</v>
      </c>
      <c r="B4544" s="1"/>
      <c r="C4544" s="3" t="str">
        <f ca="1">IFERROR(__xludf.DUMMYFUNCTION("regexreplace(A4544, ""(\s\(.*?\))"",)"),"The Snip Snip Bird")</f>
        <v>The Snip Snip Bird</v>
      </c>
    </row>
    <row r="4545" spans="1:3" ht="15.75" customHeight="1" x14ac:dyDescent="0.2">
      <c r="A4545" s="1" t="s">
        <v>2338</v>
      </c>
      <c r="B4545" s="1"/>
      <c r="C4545" s="3" t="str">
        <f ca="1">IFERROR(__xludf.DUMMYFUNCTION("regexreplace(A4545, ""(\s\(.*?\))"",)"),"The Stewardess")</f>
        <v>The Stewardess</v>
      </c>
    </row>
    <row r="4546" spans="1:3" ht="15.75" customHeight="1" x14ac:dyDescent="0.2">
      <c r="A4546" s="1" t="s">
        <v>2338</v>
      </c>
      <c r="B4546" s="1"/>
      <c r="C4546" s="3" t="str">
        <f ca="1">IFERROR(__xludf.DUMMYFUNCTION("regexreplace(A4546, ""(\s\(.*?\))"",)"),"The Stewardess")</f>
        <v>The Stewardess</v>
      </c>
    </row>
    <row r="4547" spans="1:3" ht="15.75" customHeight="1" x14ac:dyDescent="0.2">
      <c r="A4547" s="1" t="s">
        <v>2339</v>
      </c>
      <c r="B4547" s="1"/>
      <c r="C4547" s="3" t="str">
        <f ca="1">IFERROR(__xludf.DUMMYFUNCTION("regexreplace(A4547, ""(\s\(.*?\))"",)"),"The Stray Dogs")</f>
        <v>The Stray Dogs</v>
      </c>
    </row>
    <row r="4548" spans="1:3" ht="15.75" customHeight="1" x14ac:dyDescent="0.2">
      <c r="A4548" s="1" t="s">
        <v>2339</v>
      </c>
      <c r="B4548" s="1"/>
      <c r="C4548" s="3" t="str">
        <f ca="1">IFERROR(__xludf.DUMMYFUNCTION("regexreplace(A4548, ""(\s\(.*?\))"",)"),"The Stray Dogs")</f>
        <v>The Stray Dogs</v>
      </c>
    </row>
    <row r="4549" spans="1:3" ht="15.75" customHeight="1" x14ac:dyDescent="0.2">
      <c r="A4549" s="1" t="s">
        <v>2340</v>
      </c>
      <c r="B4549" s="1"/>
      <c r="C4549" s="3" t="str">
        <f ca="1">IFERROR(__xludf.DUMMYFUNCTION("regexreplace(A4549, ""(\s\(.*?\))"",)"),"The Sultan")</f>
        <v>The Sultan</v>
      </c>
    </row>
    <row r="4550" spans="1:3" ht="15.75" customHeight="1" x14ac:dyDescent="0.2">
      <c r="A4550" s="1" t="s">
        <v>2341</v>
      </c>
      <c r="B4550" s="1"/>
      <c r="C4550" s="3" t="str">
        <f ca="1">IFERROR(__xludf.DUMMYFUNCTION("regexreplace(A4550, ""(\s\(.*?\))"",)"),"The Tic Tic Bird")</f>
        <v>The Tic Tic Bird</v>
      </c>
    </row>
    <row r="4551" spans="1:3" ht="15.75" customHeight="1" x14ac:dyDescent="0.2">
      <c r="A4551" s="1" t="s">
        <v>2341</v>
      </c>
      <c r="B4551" s="1"/>
      <c r="C4551" s="3" t="str">
        <f ca="1">IFERROR(__xludf.DUMMYFUNCTION("regexreplace(A4551, ""(\s\(.*?\))"",)"),"The Tic Tic Bird")</f>
        <v>The Tic Tic Bird</v>
      </c>
    </row>
    <row r="4552" spans="1:3" ht="15.75" customHeight="1" x14ac:dyDescent="0.2">
      <c r="A4552" s="1" t="s">
        <v>2342</v>
      </c>
      <c r="B4552" s="1"/>
      <c r="C4552" s="3" t="str">
        <f ca="1">IFERROR(__xludf.DUMMYFUNCTION("regexreplace(A4552, ""(\s\(.*?\))"",)"),"The Tooth Fairy")</f>
        <v>The Tooth Fairy</v>
      </c>
    </row>
    <row r="4553" spans="1:3" ht="15.75" customHeight="1" x14ac:dyDescent="0.2">
      <c r="A4553" s="1" t="s">
        <v>2343</v>
      </c>
      <c r="B4553" s="1"/>
      <c r="C4553" s="3" t="str">
        <f ca="1">IFERROR(__xludf.DUMMYFUNCTION("regexreplace(A4553, ""(\s\(.*?\))"",)"),"The Witch")</f>
        <v>The Witch</v>
      </c>
    </row>
    <row r="4554" spans="1:3" ht="15.75" customHeight="1" x14ac:dyDescent="0.2">
      <c r="A4554" s="1" t="s">
        <v>2343</v>
      </c>
      <c r="B4554" s="1"/>
      <c r="C4554" s="3" t="str">
        <f ca="1">IFERROR(__xludf.DUMMYFUNCTION("regexreplace(A4554, ""(\s\(.*?\))"",)"),"The Witch")</f>
        <v>The Witch</v>
      </c>
    </row>
    <row r="4555" spans="1:3" ht="15.75" customHeight="1" x14ac:dyDescent="0.2">
      <c r="A4555" s="1" t="s">
        <v>2344</v>
      </c>
      <c r="B4555" s="1"/>
      <c r="C4555" s="3" t="str">
        <f ca="1">IFERROR(__xludf.DUMMYFUNCTION("regexreplace(A4555, ""(\s\(.*?\))"",)"),"The Wolf Pack")</f>
        <v>The Wolf Pack</v>
      </c>
    </row>
    <row r="4556" spans="1:3" ht="15.75" customHeight="1" x14ac:dyDescent="0.2">
      <c r="A4556" s="1" t="s">
        <v>2344</v>
      </c>
      <c r="B4556" s="1"/>
      <c r="C4556" s="3" t="str">
        <f ca="1">IFERROR(__xludf.DUMMYFUNCTION("regexreplace(A4556, ""(\s\(.*?\))"",)"),"The Wolf Pack")</f>
        <v>The Wolf Pack</v>
      </c>
    </row>
    <row r="4557" spans="1:3" ht="15.75" customHeight="1" x14ac:dyDescent="0.2">
      <c r="A4557" s="1" t="s">
        <v>2345</v>
      </c>
      <c r="B4557" s="1"/>
      <c r="C4557" s="3" t="str">
        <f ca="1">IFERROR(__xludf.DUMMYFUNCTION("regexreplace(A4557, ""(\s\(.*?\))"",)"),"The Worst")</f>
        <v>The Worst</v>
      </c>
    </row>
    <row r="4558" spans="1:3" ht="15.75" customHeight="1" x14ac:dyDescent="0.2">
      <c r="A4558" s="1" t="s">
        <v>2345</v>
      </c>
      <c r="B4558" s="1"/>
      <c r="C4558" s="3" t="str">
        <f ca="1">IFERROR(__xludf.DUMMYFUNCTION("regexreplace(A4558, ""(\s\(.*?\))"",)"),"The Worst")</f>
        <v>The Worst</v>
      </c>
    </row>
    <row r="4559" spans="1:3" ht="15.75" customHeight="1" x14ac:dyDescent="0.2">
      <c r="A4559" s="1" t="s">
        <v>2346</v>
      </c>
      <c r="B4559" s="1"/>
      <c r="C4559" s="3" t="str">
        <f ca="1">IFERROR(__xludf.DUMMYFUNCTION("regexreplace(A4559, ""(\s\(.*?\))"",)"),"The Zillo Beast")</f>
        <v>The Zillo Beast</v>
      </c>
    </row>
    <row r="4560" spans="1:3" ht="15.75" customHeight="1" x14ac:dyDescent="0.2">
      <c r="A4560" s="1" t="s">
        <v>2346</v>
      </c>
      <c r="B4560" s="1"/>
      <c r="C4560" s="3" t="str">
        <f ca="1">IFERROR(__xludf.DUMMYFUNCTION("regexreplace(A4560, ""(\s\(.*?\))"",)"),"The Zillo Beast")</f>
        <v>The Zillo Beast</v>
      </c>
    </row>
    <row r="4561" spans="1:3" ht="15.75" customHeight="1" x14ac:dyDescent="0.2">
      <c r="A4561" s="1" t="s">
        <v>2347</v>
      </c>
      <c r="B4561" s="1"/>
      <c r="C4561" s="3" t="str">
        <f ca="1">IFERROR(__xludf.DUMMYFUNCTION("regexreplace(A4561, ""(\s\(.*?\))"",)"),"Theater Manager")</f>
        <v>Theater Manager</v>
      </c>
    </row>
    <row r="4562" spans="1:3" ht="15.75" customHeight="1" x14ac:dyDescent="0.2">
      <c r="A4562" s="1" t="s">
        <v>2347</v>
      </c>
      <c r="B4562" s="1"/>
      <c r="C4562" s="3" t="str">
        <f ca="1">IFERROR(__xludf.DUMMYFUNCTION("regexreplace(A4562, ""(\s\(.*?\))"",)"),"Theater Manager")</f>
        <v>Theater Manager</v>
      </c>
    </row>
    <row r="4563" spans="1:3" ht="15.75" customHeight="1" x14ac:dyDescent="0.2">
      <c r="A4563" s="1" t="s">
        <v>2348</v>
      </c>
      <c r="B4563" s="1"/>
      <c r="C4563" s="3" t="str">
        <f ca="1">IFERROR(__xludf.DUMMYFUNCTION("regexreplace(A4563, ""(\s\(.*?\))"",)"),"Thing")</f>
        <v>Thing</v>
      </c>
    </row>
    <row r="4564" spans="1:3" ht="15.75" customHeight="1" x14ac:dyDescent="0.2">
      <c r="A4564" s="1" t="s">
        <v>2348</v>
      </c>
      <c r="B4564" s="1"/>
      <c r="C4564" s="3" t="str">
        <f ca="1">IFERROR(__xludf.DUMMYFUNCTION("regexreplace(A4564, ""(\s\(.*?\))"",)"),"Thing")</f>
        <v>Thing</v>
      </c>
    </row>
    <row r="4565" spans="1:3" ht="15.75" customHeight="1" x14ac:dyDescent="0.2">
      <c r="A4565" s="1" t="s">
        <v>2349</v>
      </c>
      <c r="B4565" s="1"/>
      <c r="C4565" s="3" t="str">
        <f ca="1">IFERROR(__xludf.DUMMYFUNCTION("regexreplace(A4565, ""(\s\(.*?\))"",)"),"Thirteen")</f>
        <v>Thirteen</v>
      </c>
    </row>
    <row r="4566" spans="1:3" ht="15.75" customHeight="1" x14ac:dyDescent="0.2">
      <c r="A4566" s="1" t="s">
        <v>2349</v>
      </c>
      <c r="B4566" s="1"/>
      <c r="C4566" s="3" t="str">
        <f ca="1">IFERROR(__xludf.DUMMYFUNCTION("regexreplace(A4566, ""(\s\(.*?\))"",)"),"Thirteen")</f>
        <v>Thirteen</v>
      </c>
    </row>
    <row r="4567" spans="1:3" ht="15.75" customHeight="1" x14ac:dyDescent="0.2">
      <c r="A4567" s="1" t="s">
        <v>2350</v>
      </c>
      <c r="B4567" s="1"/>
      <c r="C4567" s="3" t="str">
        <f ca="1">IFERROR(__xludf.DUMMYFUNCTION("regexreplace(A4567, ""(\s\(.*?\))"",)"),"Thomas")</f>
        <v>Thomas</v>
      </c>
    </row>
    <row r="4568" spans="1:3" ht="15.75" customHeight="1" x14ac:dyDescent="0.2">
      <c r="A4568" s="1" t="s">
        <v>2350</v>
      </c>
      <c r="B4568" s="1"/>
      <c r="C4568" s="3" t="str">
        <f ca="1">IFERROR(__xludf.DUMMYFUNCTION("regexreplace(A4568, ""(\s\(.*?\))"",)"),"Thomas")</f>
        <v>Thomas</v>
      </c>
    </row>
    <row r="4569" spans="1:3" ht="15.75" customHeight="1" x14ac:dyDescent="0.2">
      <c r="A4569" s="1" t="s">
        <v>2351</v>
      </c>
      <c r="B4569" s="1"/>
      <c r="C4569" s="3" t="str">
        <f ca="1">IFERROR(__xludf.DUMMYFUNCTION("regexreplace(A4569, ""(\s\(.*?\))"",)"),"Thomas Edison")</f>
        <v>Thomas Edison</v>
      </c>
    </row>
    <row r="4570" spans="1:3" ht="15.75" customHeight="1" x14ac:dyDescent="0.2">
      <c r="A4570" s="1" t="s">
        <v>2351</v>
      </c>
      <c r="B4570" s="1"/>
      <c r="C4570" s="3" t="str">
        <f ca="1">IFERROR(__xludf.DUMMYFUNCTION("regexreplace(A4570, ""(\s\(.*?\))"",)"),"Thomas Edison")</f>
        <v>Thomas Edison</v>
      </c>
    </row>
    <row r="4571" spans="1:3" ht="15.75" customHeight="1" x14ac:dyDescent="0.2">
      <c r="A4571" s="1" t="s">
        <v>2352</v>
      </c>
      <c r="B4571" s="1"/>
      <c r="C4571" s="3" t="str">
        <f ca="1">IFERROR(__xludf.DUMMYFUNCTION("regexreplace(A4571, ""(\s\(.*?\))"",)"),"Thomas, Sharon, Lewis and Jamie the Puffins")</f>
        <v>Thomas, Sharon, Lewis and Jamie the Puffins</v>
      </c>
    </row>
    <row r="4572" spans="1:3" ht="15.75" customHeight="1" x14ac:dyDescent="0.2">
      <c r="A4572" s="1" t="s">
        <v>2352</v>
      </c>
      <c r="B4572" s="1"/>
      <c r="C4572" s="3" t="str">
        <f ca="1">IFERROR(__xludf.DUMMYFUNCTION("regexreplace(A4572, ""(\s\(.*?\))"",)"),"Thomas, Sharon, Lewis and Jamie the Puffins")</f>
        <v>Thomas, Sharon, Lewis and Jamie the Puffins</v>
      </c>
    </row>
    <row r="4573" spans="1:3" ht="15.75" customHeight="1" x14ac:dyDescent="0.2">
      <c r="A4573" s="1" t="s">
        <v>2353</v>
      </c>
      <c r="B4573" s="1"/>
      <c r="C4573" s="3" t="str">
        <f ca="1">IFERROR(__xludf.DUMMYFUNCTION("regexreplace(A4573, ""(\s\(.*?\))"",)"),"Thomasina")</f>
        <v>Thomasina</v>
      </c>
    </row>
    <row r="4574" spans="1:3" ht="15.75" customHeight="1" x14ac:dyDescent="0.2">
      <c r="A4574" s="1" t="s">
        <v>2353</v>
      </c>
      <c r="B4574" s="1"/>
      <c r="C4574" s="3" t="str">
        <f ca="1">IFERROR(__xludf.DUMMYFUNCTION("regexreplace(A4574, ""(\s\(.*?\))"",)"),"Thomasina")</f>
        <v>Thomasina</v>
      </c>
    </row>
    <row r="4575" spans="1:3" ht="15.75" customHeight="1" x14ac:dyDescent="0.2">
      <c r="A4575" s="1" t="s">
        <v>2354</v>
      </c>
      <c r="B4575" s="1"/>
      <c r="C4575" s="3" t="str">
        <f ca="1">IFERROR(__xludf.DUMMYFUNCTION("regexreplace(A4575, ""(\s\(.*?\))"",)"),"Thor Odinson")</f>
        <v>Thor Odinson</v>
      </c>
    </row>
    <row r="4576" spans="1:3" ht="15.75" customHeight="1" x14ac:dyDescent="0.2">
      <c r="A4576" s="1" t="s">
        <v>2354</v>
      </c>
      <c r="B4576" s="1"/>
      <c r="C4576" s="3" t="str">
        <f ca="1">IFERROR(__xludf.DUMMYFUNCTION("regexreplace(A4576, ""(\s\(.*?\))"",)"),"Thor Odinson")</f>
        <v>Thor Odinson</v>
      </c>
    </row>
    <row r="4577" spans="1:3" ht="15.75" customHeight="1" x14ac:dyDescent="0.2">
      <c r="A4577" s="1" t="s">
        <v>2355</v>
      </c>
      <c r="B4577" s="1"/>
      <c r="C4577" s="3" t="str">
        <f ca="1">IFERROR(__xludf.DUMMYFUNCTION("regexreplace(A4577, ""(\s\(.*?\))"",)"),"Three Blind Mice")</f>
        <v>Three Blind Mice</v>
      </c>
    </row>
    <row r="4578" spans="1:3" ht="15.75" customHeight="1" x14ac:dyDescent="0.2">
      <c r="A4578" s="1" t="s">
        <v>2355</v>
      </c>
      <c r="B4578" s="1"/>
      <c r="C4578" s="3" t="str">
        <f ca="1">IFERROR(__xludf.DUMMYFUNCTION("regexreplace(A4578, ""(\s\(.*?\))"",)"),"Three Blind Mice")</f>
        <v>Three Blind Mice</v>
      </c>
    </row>
    <row r="4579" spans="1:3" ht="15.75" customHeight="1" x14ac:dyDescent="0.2">
      <c r="A4579" s="1" t="s">
        <v>2356</v>
      </c>
      <c r="B4579" s="1"/>
      <c r="C4579" s="3" t="str">
        <f ca="1">IFERROR(__xludf.DUMMYFUNCTION("regexreplace(A4579, ""(\s\(.*?\))"",)"),"Thunderbolt")</f>
        <v>Thunderbolt</v>
      </c>
    </row>
    <row r="4580" spans="1:3" ht="15.75" customHeight="1" x14ac:dyDescent="0.2">
      <c r="A4580" s="1" t="s">
        <v>2356</v>
      </c>
      <c r="B4580" s="1"/>
      <c r="C4580" s="3" t="str">
        <f ca="1">IFERROR(__xludf.DUMMYFUNCTION("regexreplace(A4580, ""(\s\(.*?\))"",)"),"Thunderbolt")</f>
        <v>Thunderbolt</v>
      </c>
    </row>
    <row r="4581" spans="1:3" ht="15.75" customHeight="1" x14ac:dyDescent="0.2">
      <c r="A4581" s="1" t="s">
        <v>2357</v>
      </c>
      <c r="B4581" s="1"/>
      <c r="C4581" s="3" t="str">
        <f ca="1">IFERROR(__xludf.DUMMYFUNCTION("regexreplace(A4581, ""(\s\(.*?\))"",)"),"Thunderlane")</f>
        <v>Thunderlane</v>
      </c>
    </row>
    <row r="4582" spans="1:3" ht="15.75" customHeight="1" x14ac:dyDescent="0.2">
      <c r="A4582" s="1" t="s">
        <v>2358</v>
      </c>
      <c r="B4582" s="1"/>
      <c r="C4582" s="3" t="str">
        <f ca="1">IFERROR(__xludf.DUMMYFUNCTION("regexreplace(A4582, ""(\s\(.*?\))"",)"),"Tick-Tock the Crocodile")</f>
        <v>Tick-Tock the Crocodile</v>
      </c>
    </row>
    <row r="4583" spans="1:3" ht="15.75" customHeight="1" x14ac:dyDescent="0.2">
      <c r="A4583" s="1" t="s">
        <v>2358</v>
      </c>
      <c r="B4583" s="1"/>
      <c r="C4583" s="3" t="str">
        <f ca="1">IFERROR(__xludf.DUMMYFUNCTION("regexreplace(A4583, ""(\s\(.*?\))"",)"),"Tick-Tock the Crocodile")</f>
        <v>Tick-Tock the Crocodile</v>
      </c>
    </row>
    <row r="4584" spans="1:3" ht="15.75" customHeight="1" x14ac:dyDescent="0.2">
      <c r="A4584" s="1" t="s">
        <v>2359</v>
      </c>
      <c r="B4584" s="1"/>
      <c r="C4584" s="3" t="str">
        <f ca="1">IFERROR(__xludf.DUMMYFUNCTION("regexreplace(A4584, ""(\s\(.*?\))"",)"),"Ticket Receptionist")</f>
        <v>Ticket Receptionist</v>
      </c>
    </row>
    <row r="4585" spans="1:3" ht="15.75" customHeight="1" x14ac:dyDescent="0.2">
      <c r="A4585" s="1" t="s">
        <v>2359</v>
      </c>
      <c r="B4585" s="1"/>
      <c r="C4585" s="3" t="str">
        <f ca="1">IFERROR(__xludf.DUMMYFUNCTION("regexreplace(A4585, ""(\s\(.*?\))"",)"),"Ticket Receptionist")</f>
        <v>Ticket Receptionist</v>
      </c>
    </row>
    <row r="4586" spans="1:3" ht="15.75" customHeight="1" x14ac:dyDescent="0.2">
      <c r="A4586" s="1" t="s">
        <v>2360</v>
      </c>
      <c r="B4586" s="1"/>
      <c r="C4586" s="3" t="str">
        <f ca="1">IFERROR(__xludf.DUMMYFUNCTION("regexreplace(A4586, ""(\s\(.*?\))"",)"),"Tiger Claw")</f>
        <v>Tiger Claw</v>
      </c>
    </row>
    <row r="4587" spans="1:3" ht="15.75" customHeight="1" x14ac:dyDescent="0.2">
      <c r="A4587" s="1" t="s">
        <v>2360</v>
      </c>
      <c r="B4587" s="1"/>
      <c r="C4587" s="3" t="str">
        <f ca="1">IFERROR(__xludf.DUMMYFUNCTION("regexreplace(A4587, ""(\s\(.*?\))"",)"),"Tiger Claw")</f>
        <v>Tiger Claw</v>
      </c>
    </row>
    <row r="4588" spans="1:3" ht="15.75" customHeight="1" x14ac:dyDescent="0.2">
      <c r="A4588" s="1" t="s">
        <v>2361</v>
      </c>
      <c r="B4588" s="1"/>
      <c r="C4588" s="3" t="str">
        <f ca="1">IFERROR(__xludf.DUMMYFUNCTION("regexreplace(A4588, ""(\s\(.*?\))"",)"),"Tiger Lily")</f>
        <v>Tiger Lily</v>
      </c>
    </row>
    <row r="4589" spans="1:3" ht="15.75" customHeight="1" x14ac:dyDescent="0.2">
      <c r="A4589" s="1" t="s">
        <v>2362</v>
      </c>
      <c r="B4589" s="1"/>
      <c r="C4589" s="3" t="str">
        <f ca="1">IFERROR(__xludf.DUMMYFUNCTION("regexreplace(A4589, ""(\s\(.*?\))"",)"),"Tiger Scout Troop 401")</f>
        <v>Tiger Scout Troop 401</v>
      </c>
    </row>
    <row r="4590" spans="1:3" ht="15.75" customHeight="1" x14ac:dyDescent="0.2">
      <c r="A4590" s="1" t="s">
        <v>2362</v>
      </c>
      <c r="B4590" s="1"/>
      <c r="C4590" s="3" t="str">
        <f ca="1">IFERROR(__xludf.DUMMYFUNCTION("regexreplace(A4590, ""(\s\(.*?\))"",)"),"Tiger Scout Troop 401")</f>
        <v>Tiger Scout Troop 401</v>
      </c>
    </row>
    <row r="4591" spans="1:3" ht="15.75" customHeight="1" x14ac:dyDescent="0.2">
      <c r="A4591" s="1" t="s">
        <v>2363</v>
      </c>
      <c r="B4591" s="1"/>
      <c r="C4591" s="3" t="str">
        <f ca="1">IFERROR(__xludf.DUMMYFUNCTION("regexreplace(A4591, ""(\s\(.*?\))"",)"),"Tigress")</f>
        <v>Tigress</v>
      </c>
    </row>
    <row r="4592" spans="1:3" ht="15.75" customHeight="1" x14ac:dyDescent="0.2">
      <c r="A4592" s="1" t="s">
        <v>2363</v>
      </c>
      <c r="B4592" s="1"/>
      <c r="C4592" s="3" t="str">
        <f ca="1">IFERROR(__xludf.DUMMYFUNCTION("regexreplace(A4592, ""(\s\(.*?\))"",)"),"Tigress")</f>
        <v>Tigress</v>
      </c>
    </row>
    <row r="4593" spans="1:3" ht="15.75" customHeight="1" x14ac:dyDescent="0.2">
      <c r="A4593" s="1" t="s">
        <v>2364</v>
      </c>
      <c r="B4593" s="1"/>
      <c r="C4593" s="3" t="str">
        <f ca="1">IFERROR(__xludf.DUMMYFUNCTION("regexreplace(A4593, ""(\s\(.*?\))"",)"),"Tika")</f>
        <v>Tika</v>
      </c>
    </row>
    <row r="4594" spans="1:3" ht="15.75" customHeight="1" x14ac:dyDescent="0.2">
      <c r="A4594" s="1" t="s">
        <v>2365</v>
      </c>
      <c r="B4594" s="1"/>
      <c r="C4594" s="3" t="str">
        <f ca="1">IFERROR(__xludf.DUMMYFUNCTION("regexreplace(A4594, ""(\s\(.*?\))"",)"),"Tikki")</f>
        <v>Tikki</v>
      </c>
    </row>
    <row r="4595" spans="1:3" ht="15.75" customHeight="1" x14ac:dyDescent="0.2">
      <c r="A4595" s="1" t="s">
        <v>2365</v>
      </c>
      <c r="B4595" s="1"/>
      <c r="C4595" s="3" t="str">
        <f ca="1">IFERROR(__xludf.DUMMYFUNCTION("regexreplace(A4595, ""(\s\(.*?\))"",)"),"Tikki")</f>
        <v>Tikki</v>
      </c>
    </row>
    <row r="4596" spans="1:3" ht="15.75" customHeight="1" x14ac:dyDescent="0.2">
      <c r="A4596" s="1" t="s">
        <v>2366</v>
      </c>
      <c r="B4596" s="1"/>
      <c r="C4596" s="3" t="str">
        <f ca="1">IFERROR(__xludf.DUMMYFUNCTION("regexreplace(A4596, ""(\s\(.*?\))"",)"),"Tilly Green")</f>
        <v>Tilly Green</v>
      </c>
    </row>
    <row r="4597" spans="1:3" ht="15.75" customHeight="1" x14ac:dyDescent="0.2">
      <c r="A4597" s="1" t="s">
        <v>2366</v>
      </c>
      <c r="B4597" s="1"/>
      <c r="C4597" s="3" t="str">
        <f ca="1">IFERROR(__xludf.DUMMYFUNCTION("regexreplace(A4597, ""(\s\(.*?\))"",)"),"Tilly Green")</f>
        <v>Tilly Green</v>
      </c>
    </row>
    <row r="4598" spans="1:3" ht="15.75" customHeight="1" x14ac:dyDescent="0.2">
      <c r="A4598" s="1" t="s">
        <v>2367</v>
      </c>
      <c r="B4598" s="1"/>
      <c r="C4598" s="3" t="str">
        <f ca="1">IFERROR(__xludf.DUMMYFUNCTION("regexreplace(A4598, ""(\s\(.*?\))"",)"),"Tim")</f>
        <v>Tim</v>
      </c>
    </row>
    <row r="4599" spans="1:3" ht="15.75" customHeight="1" x14ac:dyDescent="0.2">
      <c r="A4599" s="1" t="s">
        <v>2367</v>
      </c>
      <c r="B4599" s="1"/>
      <c r="C4599" s="3" t="str">
        <f ca="1">IFERROR(__xludf.DUMMYFUNCTION("regexreplace(A4599, ""(\s\(.*?\))"",)"),"Tim")</f>
        <v>Tim</v>
      </c>
    </row>
    <row r="4600" spans="1:3" ht="15.75" customHeight="1" x14ac:dyDescent="0.2">
      <c r="A4600" s="1" t="s">
        <v>2368</v>
      </c>
      <c r="B4600" s="1"/>
      <c r="C4600" s="3" t="str">
        <f ca="1">IFERROR(__xludf.DUMMYFUNCTION("regexreplace(A4600, ""(\s\(.*?\))"",)"),"Tim Scam")</f>
        <v>Tim Scam</v>
      </c>
    </row>
    <row r="4601" spans="1:3" ht="15.75" customHeight="1" x14ac:dyDescent="0.2">
      <c r="A4601" s="1" t="s">
        <v>2369</v>
      </c>
      <c r="B4601" s="1"/>
      <c r="C4601" s="3" t="str">
        <f ca="1">IFERROR(__xludf.DUMMYFUNCTION("regexreplace(A4601, ""(\s\(.*?\))"",)"),"Time Travelling Tina")</f>
        <v>Time Travelling Tina</v>
      </c>
    </row>
    <row r="4602" spans="1:3" ht="15.75" customHeight="1" x14ac:dyDescent="0.2">
      <c r="A4602" s="1" t="s">
        <v>2369</v>
      </c>
      <c r="B4602" s="1"/>
      <c r="C4602" s="3" t="str">
        <f ca="1">IFERROR(__xludf.DUMMYFUNCTION("regexreplace(A4602, ""(\s\(.*?\))"",)"),"Time Travelling Tina")</f>
        <v>Time Travelling Tina</v>
      </c>
    </row>
    <row r="4603" spans="1:3" ht="15.75" customHeight="1" x14ac:dyDescent="0.2">
      <c r="A4603" s="1" t="s">
        <v>2370</v>
      </c>
      <c r="B4603" s="1"/>
      <c r="C4603" s="3" t="str">
        <f ca="1">IFERROR(__xludf.DUMMYFUNCTION("regexreplace(A4603, ""(\s\(.*?\))"",)"),"Timmy and Tommy Tibble")</f>
        <v>Timmy and Tommy Tibble</v>
      </c>
    </row>
    <row r="4604" spans="1:3" ht="15.75" customHeight="1" x14ac:dyDescent="0.2">
      <c r="A4604" s="1" t="s">
        <v>2370</v>
      </c>
      <c r="B4604" s="1"/>
      <c r="C4604" s="3" t="str">
        <f ca="1">IFERROR(__xludf.DUMMYFUNCTION("regexreplace(A4604, ""(\s\(.*?\))"",)"),"Timmy and Tommy Tibble")</f>
        <v>Timmy and Tommy Tibble</v>
      </c>
    </row>
    <row r="4605" spans="1:3" ht="15.75" customHeight="1" x14ac:dyDescent="0.2">
      <c r="A4605" s="1" t="s">
        <v>2371</v>
      </c>
      <c r="B4605" s="1"/>
      <c r="C4605" s="3" t="str">
        <f ca="1">IFERROR(__xludf.DUMMYFUNCTION("regexreplace(A4605, ""(\s\(.*?\))"",)"),"Timmy Turner")</f>
        <v>Timmy Turner</v>
      </c>
    </row>
    <row r="4606" spans="1:3" ht="15.75" customHeight="1" x14ac:dyDescent="0.2">
      <c r="A4606" s="1" t="s">
        <v>2371</v>
      </c>
      <c r="B4606" s="1"/>
      <c r="C4606" s="3" t="str">
        <f ca="1">IFERROR(__xludf.DUMMYFUNCTION("regexreplace(A4606, ""(\s\(.*?\))"",)"),"Timmy Turner")</f>
        <v>Timmy Turner</v>
      </c>
    </row>
    <row r="4607" spans="1:3" ht="15.75" customHeight="1" x14ac:dyDescent="0.2">
      <c r="A4607" s="1" t="s">
        <v>2372</v>
      </c>
      <c r="B4607" s="1"/>
      <c r="C4607" s="3" t="str">
        <f ca="1">IFERROR(__xludf.DUMMYFUNCTION("regexreplace(A4607, ""(\s\(.*?\))"",)"),"Tin Top")</f>
        <v>Tin Top</v>
      </c>
    </row>
    <row r="4608" spans="1:3" ht="15.75" customHeight="1" x14ac:dyDescent="0.2">
      <c r="A4608" s="1" t="s">
        <v>2372</v>
      </c>
      <c r="B4608" s="1"/>
      <c r="C4608" s="3" t="str">
        <f ca="1">IFERROR(__xludf.DUMMYFUNCTION("regexreplace(A4608, ""(\s\(.*?\))"",)"),"Tin Top")</f>
        <v>Tin Top</v>
      </c>
    </row>
    <row r="4609" spans="1:3" ht="15.75" customHeight="1" x14ac:dyDescent="0.2">
      <c r="A4609" s="1" t="s">
        <v>2373</v>
      </c>
      <c r="B4609" s="1"/>
      <c r="C4609" s="3" t="str">
        <f ca="1">IFERROR(__xludf.DUMMYFUNCTION("regexreplace(A4609, ""(\s\(.*?\))"",)"),"Tina Fran")</f>
        <v>Tina Fran</v>
      </c>
    </row>
    <row r="4610" spans="1:3" ht="15.75" customHeight="1" x14ac:dyDescent="0.2">
      <c r="A4610" s="1" t="s">
        <v>2373</v>
      </c>
      <c r="B4610" s="1"/>
      <c r="C4610" s="3" t="str">
        <f ca="1">IFERROR(__xludf.DUMMYFUNCTION("regexreplace(A4610, ""(\s\(.*?\))"",)"),"Tina Fran")</f>
        <v>Tina Fran</v>
      </c>
    </row>
    <row r="4611" spans="1:3" ht="15.75" customHeight="1" x14ac:dyDescent="0.2">
      <c r="A4611" s="1" t="s">
        <v>2374</v>
      </c>
      <c r="B4611" s="1"/>
      <c r="C4611" s="3" t="str">
        <f ca="1">IFERROR(__xludf.DUMMYFUNCTION("regexreplace(A4611, ""(\s\(.*?\))"",)"),"Tina Rex")</f>
        <v>Tina Rex</v>
      </c>
    </row>
    <row r="4612" spans="1:3" ht="15.75" customHeight="1" x14ac:dyDescent="0.2">
      <c r="A4612" s="1" t="s">
        <v>2374</v>
      </c>
      <c r="B4612" s="1"/>
      <c r="C4612" s="3" t="str">
        <f ca="1">IFERROR(__xludf.DUMMYFUNCTION("regexreplace(A4612, ""(\s\(.*?\))"",)"),"Tina Rex")</f>
        <v>Tina Rex</v>
      </c>
    </row>
    <row r="4613" spans="1:3" ht="15.75" customHeight="1" x14ac:dyDescent="0.2">
      <c r="A4613" s="1" t="s">
        <v>2375</v>
      </c>
      <c r="B4613" s="1"/>
      <c r="C4613" s="3" t="str">
        <f ca="1">IFERROR(__xludf.DUMMYFUNCTION("regexreplace(A4613, ""(\s\(.*?\))"",)"),"Tinker")</f>
        <v>Tinker</v>
      </c>
    </row>
    <row r="4614" spans="1:3" ht="15.75" customHeight="1" x14ac:dyDescent="0.2">
      <c r="A4614" s="1" t="s">
        <v>2375</v>
      </c>
      <c r="B4614" s="1"/>
      <c r="C4614" s="3" t="str">
        <f ca="1">IFERROR(__xludf.DUMMYFUNCTION("regexreplace(A4614, ""(\s\(.*?\))"",)"),"Tinker")</f>
        <v>Tinker</v>
      </c>
    </row>
    <row r="4615" spans="1:3" ht="15.75" customHeight="1" x14ac:dyDescent="0.2">
      <c r="A4615" s="1" t="s">
        <v>2376</v>
      </c>
      <c r="B4615" s="1"/>
      <c r="C4615" s="3" t="str">
        <f ca="1">IFERROR(__xludf.DUMMYFUNCTION("regexreplace(A4615, ""(\s\(.*?\))"",)"),"Tinker Bell")</f>
        <v>Tinker Bell</v>
      </c>
    </row>
    <row r="4616" spans="1:3" ht="15.75" customHeight="1" x14ac:dyDescent="0.2">
      <c r="A4616" s="1" t="s">
        <v>2377</v>
      </c>
      <c r="B4616" s="1"/>
      <c r="C4616" s="3" t="str">
        <f ca="1">IFERROR(__xludf.DUMMYFUNCTION("regexreplace(A4616, ""(\s\(.*?\))"",)"),"Tinkerbell")</f>
        <v>Tinkerbell</v>
      </c>
    </row>
    <row r="4617" spans="1:3" ht="15.75" customHeight="1" x14ac:dyDescent="0.2">
      <c r="A4617" s="1" t="s">
        <v>2377</v>
      </c>
      <c r="B4617" s="1"/>
      <c r="C4617" s="3" t="str">
        <f ca="1">IFERROR(__xludf.DUMMYFUNCTION("regexreplace(A4617, ""(\s\(.*?\))"",)"),"Tinkerbell")</f>
        <v>Tinkerbell</v>
      </c>
    </row>
    <row r="4618" spans="1:3" ht="15.75" customHeight="1" x14ac:dyDescent="0.2">
      <c r="A4618" s="1" t="s">
        <v>2378</v>
      </c>
      <c r="B4618" s="1"/>
      <c r="C4618" s="3" t="str">
        <f ca="1">IFERROR(__xludf.DUMMYFUNCTION("regexreplace(A4618, ""(\s\(.*?\))"",)"),"Tinny")</f>
        <v>Tinny</v>
      </c>
    </row>
    <row r="4619" spans="1:3" ht="15.75" customHeight="1" x14ac:dyDescent="0.2">
      <c r="A4619" s="1" t="s">
        <v>2378</v>
      </c>
      <c r="B4619" s="1"/>
      <c r="C4619" s="3" t="str">
        <f ca="1">IFERROR(__xludf.DUMMYFUNCTION("regexreplace(A4619, ""(\s\(.*?\))"",)"),"Tinny")</f>
        <v>Tinny</v>
      </c>
    </row>
    <row r="4620" spans="1:3" ht="15.75" customHeight="1" x14ac:dyDescent="0.2">
      <c r="A4620" s="1" t="s">
        <v>2379</v>
      </c>
      <c r="B4620" s="1"/>
      <c r="C4620" s="3" t="str">
        <f ca="1">IFERROR(__xludf.DUMMYFUNCTION("regexreplace(A4620, ""(\s\(.*?\))"",)"),"Tiny Floating Whale")</f>
        <v>Tiny Floating Whale</v>
      </c>
    </row>
    <row r="4621" spans="1:3" ht="15.75" customHeight="1" x14ac:dyDescent="0.2">
      <c r="A4621" s="1" t="s">
        <v>2379</v>
      </c>
      <c r="B4621" s="1"/>
      <c r="C4621" s="3" t="str">
        <f ca="1">IFERROR(__xludf.DUMMYFUNCTION("regexreplace(A4621, ""(\s\(.*?\))"",)"),"Tiny Floating Whale")</f>
        <v>Tiny Floating Whale</v>
      </c>
    </row>
    <row r="4622" spans="1:3" ht="15.75" customHeight="1" x14ac:dyDescent="0.2">
      <c r="A4622" s="1" t="s">
        <v>2380</v>
      </c>
      <c r="B4622" s="1"/>
      <c r="C4622" s="3" t="str">
        <f ca="1">IFERROR(__xludf.DUMMYFUNCTION("regexreplace(A4622, ""(\s\(.*?\))"",)"),"TJ-912")</f>
        <v>TJ-912</v>
      </c>
    </row>
    <row r="4623" spans="1:3" ht="15.75" customHeight="1" x14ac:dyDescent="0.2">
      <c r="A4623" s="1" t="s">
        <v>2380</v>
      </c>
      <c r="B4623" s="1"/>
      <c r="C4623" s="3" t="str">
        <f ca="1">IFERROR(__xludf.DUMMYFUNCTION("regexreplace(A4623, ""(\s\(.*?\))"",)"),"TJ-912")</f>
        <v>TJ-912</v>
      </c>
    </row>
    <row r="4624" spans="1:3" ht="15.75" customHeight="1" x14ac:dyDescent="0.2">
      <c r="A4624" s="1" t="s">
        <v>2381</v>
      </c>
      <c r="B4624" s="1"/>
      <c r="C4624" s="3" t="str">
        <f ca="1">IFERROR(__xludf.DUMMYFUNCTION("regexreplace(A4624, ""(\s\(.*?\))"",)"),"Tobias Wilson")</f>
        <v>Tobias Wilson</v>
      </c>
    </row>
    <row r="4625" spans="1:3" ht="15.75" customHeight="1" x14ac:dyDescent="0.2">
      <c r="A4625" s="1" t="s">
        <v>2381</v>
      </c>
      <c r="B4625" s="1"/>
      <c r="C4625" s="3" t="str">
        <f ca="1">IFERROR(__xludf.DUMMYFUNCTION("regexreplace(A4625, ""(\s\(.*?\))"",)"),"Tobias Wilson")</f>
        <v>Tobias Wilson</v>
      </c>
    </row>
    <row r="4626" spans="1:3" ht="15.75" customHeight="1" x14ac:dyDescent="0.2">
      <c r="A4626" s="1" t="s">
        <v>2382</v>
      </c>
      <c r="B4626" s="1"/>
      <c r="C4626" s="3" t="str">
        <f ca="1">IFERROR(__xludf.DUMMYFUNCTION("regexreplace(A4626, ""(\s\(.*?\))"",)"),"Toby")</f>
        <v>Toby</v>
      </c>
    </row>
    <row r="4627" spans="1:3" ht="15.75" customHeight="1" x14ac:dyDescent="0.2">
      <c r="A4627" s="1" t="s">
        <v>2382</v>
      </c>
      <c r="B4627" s="1"/>
      <c r="C4627" s="3" t="str">
        <f ca="1">IFERROR(__xludf.DUMMYFUNCTION("regexreplace(A4627, ""(\s\(.*?\))"",)"),"Toby")</f>
        <v>Toby</v>
      </c>
    </row>
    <row r="4628" spans="1:3" ht="15.75" customHeight="1" x14ac:dyDescent="0.2">
      <c r="A4628" s="1" t="s">
        <v>2383</v>
      </c>
      <c r="B4628" s="1"/>
      <c r="C4628" s="3" t="str">
        <f ca="1">IFERROR(__xludf.DUMMYFUNCTION("regexreplace(A4628, ""(\s\(.*?\))"",)"),"Todd")</f>
        <v>Todd</v>
      </c>
    </row>
    <row r="4629" spans="1:3" ht="15.75" customHeight="1" x14ac:dyDescent="0.2">
      <c r="A4629" s="1" t="s">
        <v>2383</v>
      </c>
      <c r="B4629" s="1"/>
      <c r="C4629" s="3" t="str">
        <f ca="1">IFERROR(__xludf.DUMMYFUNCTION("regexreplace(A4629, ""(\s\(.*?\))"",)"),"Todd")</f>
        <v>Todd</v>
      </c>
    </row>
    <row r="4630" spans="1:3" ht="15.75" customHeight="1" x14ac:dyDescent="0.2">
      <c r="A4630" s="1" t="s">
        <v>2384</v>
      </c>
      <c r="B4630" s="1"/>
      <c r="C4630" s="3" t="str">
        <f ca="1">IFERROR(__xludf.DUMMYFUNCTION("regexreplace(A4630, ""(\s\(.*?\))"",)"),"Todd Eagle")</f>
        <v>Todd Eagle</v>
      </c>
    </row>
    <row r="4631" spans="1:3" ht="15.75" customHeight="1" x14ac:dyDescent="0.2">
      <c r="A4631" s="1" t="s">
        <v>2384</v>
      </c>
      <c r="B4631" s="1"/>
      <c r="C4631" s="3" t="str">
        <f ca="1">IFERROR(__xludf.DUMMYFUNCTION("regexreplace(A4631, ""(\s\(.*?\))"",)"),"Todd Eagle")</f>
        <v>Todd Eagle</v>
      </c>
    </row>
    <row r="4632" spans="1:3" ht="15.75" customHeight="1" x14ac:dyDescent="0.2">
      <c r="A4632" s="1" t="s">
        <v>2385</v>
      </c>
      <c r="B4632" s="1"/>
      <c r="C4632" s="3" t="str">
        <f ca="1">IFERROR(__xludf.DUMMYFUNCTION("regexreplace(A4632, ""(\s\(.*?\))"",)"),"Todd Ford")</f>
        <v>Todd Ford</v>
      </c>
    </row>
    <row r="4633" spans="1:3" ht="15.75" customHeight="1" x14ac:dyDescent="0.2">
      <c r="A4633" s="1" t="s">
        <v>2385</v>
      </c>
      <c r="B4633" s="1"/>
      <c r="C4633" s="3" t="str">
        <f ca="1">IFERROR(__xludf.DUMMYFUNCTION("regexreplace(A4633, ""(\s\(.*?\))"",)"),"Todd Ford")</f>
        <v>Todd Ford</v>
      </c>
    </row>
    <row r="4634" spans="1:3" ht="15.75" customHeight="1" x14ac:dyDescent="0.2">
      <c r="A4634" s="1" t="s">
        <v>2386</v>
      </c>
      <c r="B4634" s="1"/>
      <c r="C4634" s="3" t="str">
        <f ca="1">IFERROR(__xludf.DUMMYFUNCTION("regexreplace(A4634, ""(\s\(.*?\))"",)"),"Todd SquarePants")</f>
        <v>Todd SquarePants</v>
      </c>
    </row>
    <row r="4635" spans="1:3" ht="15.75" customHeight="1" x14ac:dyDescent="0.2">
      <c r="A4635" s="1" t="s">
        <v>2386</v>
      </c>
      <c r="B4635" s="1"/>
      <c r="C4635" s="3" t="str">
        <f ca="1">IFERROR(__xludf.DUMMYFUNCTION("regexreplace(A4635, ""(\s\(.*?\))"",)"),"Todd SquarePants")</f>
        <v>Todd SquarePants</v>
      </c>
    </row>
    <row r="4636" spans="1:3" ht="15.75" customHeight="1" x14ac:dyDescent="0.2">
      <c r="A4636" s="1" t="s">
        <v>2387</v>
      </c>
      <c r="B4636" s="1"/>
      <c r="C4636" s="3" t="str">
        <f ca="1">IFERROR(__xludf.DUMMYFUNCTION("regexreplace(A4636, ""(\s\(.*?\))"",)"),"Toepick")</f>
        <v>Toepick</v>
      </c>
    </row>
    <row r="4637" spans="1:3" ht="15.75" customHeight="1" x14ac:dyDescent="0.2">
      <c r="A4637" s="1" t="s">
        <v>2387</v>
      </c>
      <c r="B4637" s="1"/>
      <c r="C4637" s="3" t="str">
        <f ca="1">IFERROR(__xludf.DUMMYFUNCTION("regexreplace(A4637, ""(\s\(.*?\))"",)"),"Toepick")</f>
        <v>Toepick</v>
      </c>
    </row>
    <row r="4638" spans="1:3" ht="15.75" customHeight="1" x14ac:dyDescent="0.2">
      <c r="A4638" s="1" t="s">
        <v>2388</v>
      </c>
      <c r="B4638" s="1"/>
      <c r="C4638" s="3" t="str">
        <f ca="1">IFERROR(__xludf.DUMMYFUNCTION("regexreplace(A4638, ""(\s\(.*?\))"",)"),"Toffee")</f>
        <v>Toffee</v>
      </c>
    </row>
    <row r="4639" spans="1:3" ht="15.75" customHeight="1" x14ac:dyDescent="0.2">
      <c r="A4639" s="1" t="s">
        <v>2388</v>
      </c>
      <c r="B4639" s="1"/>
      <c r="C4639" s="3" t="str">
        <f ca="1">IFERROR(__xludf.DUMMYFUNCTION("regexreplace(A4639, ""(\s\(.*?\))"",)"),"Toffee")</f>
        <v>Toffee</v>
      </c>
    </row>
    <row r="4640" spans="1:3" ht="15.75" customHeight="1" x14ac:dyDescent="0.2">
      <c r="A4640" s="1" t="s">
        <v>2389</v>
      </c>
      <c r="B4640" s="1"/>
      <c r="C4640" s="3" t="str">
        <f ca="1">IFERROR(__xludf.DUMMYFUNCTION("regexreplace(A4640, ""(\s\(.*?\))"",)"),"Tokka and Rahzar")</f>
        <v>Tokka and Rahzar</v>
      </c>
    </row>
    <row r="4641" spans="1:3" ht="15.75" customHeight="1" x14ac:dyDescent="0.2">
      <c r="A4641" s="1" t="s">
        <v>2389</v>
      </c>
      <c r="B4641" s="1"/>
      <c r="C4641" s="3" t="str">
        <f ca="1">IFERROR(__xludf.DUMMYFUNCTION("regexreplace(A4641, ""(\s\(.*?\))"",)"),"Tokka and Rahzar")</f>
        <v>Tokka and Rahzar</v>
      </c>
    </row>
    <row r="4642" spans="1:3" ht="15.75" customHeight="1" x14ac:dyDescent="0.2">
      <c r="A4642" s="1" t="s">
        <v>2390</v>
      </c>
      <c r="B4642" s="1"/>
      <c r="C4642" s="3" t="str">
        <f ca="1">IFERROR(__xludf.DUMMYFUNCTION("regexreplace(A4642, ""(\s\(.*?\))"",)"),"Tom")</f>
        <v>Tom</v>
      </c>
    </row>
    <row r="4643" spans="1:3" ht="15.75" customHeight="1" x14ac:dyDescent="0.2">
      <c r="A4643" s="1" t="s">
        <v>2390</v>
      </c>
      <c r="B4643" s="1"/>
      <c r="C4643" s="3" t="str">
        <f ca="1">IFERROR(__xludf.DUMMYFUNCTION("regexreplace(A4643, ""(\s\(.*?\))"",)"),"Tom")</f>
        <v>Tom</v>
      </c>
    </row>
    <row r="4644" spans="1:3" ht="15.75" customHeight="1" x14ac:dyDescent="0.2">
      <c r="A4644" s="1" t="s">
        <v>2391</v>
      </c>
      <c r="B4644" s="1"/>
      <c r="C4644" s="3" t="str">
        <f ca="1">IFERROR(__xludf.DUMMYFUNCTION("regexreplace(A4644, ""(\s\(.*?\))"",)"),"Tom")</f>
        <v>Tom</v>
      </c>
    </row>
    <row r="4645" spans="1:3" ht="15.75" customHeight="1" x14ac:dyDescent="0.2">
      <c r="A4645" s="1" t="s">
        <v>2391</v>
      </c>
      <c r="B4645" s="1"/>
      <c r="C4645" s="3" t="str">
        <f ca="1">IFERROR(__xludf.DUMMYFUNCTION("regexreplace(A4645, ""(\s\(.*?\))"",)"),"Tom")</f>
        <v>Tom</v>
      </c>
    </row>
    <row r="4646" spans="1:3" ht="15.75" customHeight="1" x14ac:dyDescent="0.2">
      <c r="A4646" s="1" t="s">
        <v>2392</v>
      </c>
      <c r="B4646" s="1"/>
      <c r="C4646" s="3" t="str">
        <f ca="1">IFERROR(__xludf.DUMMYFUNCTION("regexreplace(A4646, ""(\s\(.*?\))"",)"),"Tom")</f>
        <v>Tom</v>
      </c>
    </row>
    <row r="4647" spans="1:3" ht="15.75" customHeight="1" x14ac:dyDescent="0.2">
      <c r="A4647" s="1" t="s">
        <v>2392</v>
      </c>
      <c r="B4647" s="1"/>
      <c r="C4647" s="3" t="str">
        <f ca="1">IFERROR(__xludf.DUMMYFUNCTION("regexreplace(A4647, ""(\s\(.*?\))"",)"),"Tom")</f>
        <v>Tom</v>
      </c>
    </row>
    <row r="4648" spans="1:3" ht="15.75" customHeight="1" x14ac:dyDescent="0.2">
      <c r="A4648" s="1" t="s">
        <v>2393</v>
      </c>
      <c r="B4648" s="1"/>
      <c r="C4648" s="3" t="str">
        <f ca="1">IFERROR(__xludf.DUMMYFUNCTION("regexreplace(A4648, ""(\s\(.*?\))"",)"),"Tom")</f>
        <v>Tom</v>
      </c>
    </row>
    <row r="4649" spans="1:3" ht="15.75" customHeight="1" x14ac:dyDescent="0.2">
      <c r="A4649" s="1" t="s">
        <v>2393</v>
      </c>
      <c r="B4649" s="1"/>
      <c r="C4649" s="3" t="str">
        <f ca="1">IFERROR(__xludf.DUMMYFUNCTION("regexreplace(A4649, ""(\s\(.*?\))"",)"),"Tom")</f>
        <v>Tom</v>
      </c>
    </row>
    <row r="4650" spans="1:3" ht="15.75" customHeight="1" x14ac:dyDescent="0.2">
      <c r="A4650" s="1" t="s">
        <v>2394</v>
      </c>
      <c r="B4650" s="1"/>
      <c r="C4650" s="3" t="str">
        <f ca="1">IFERROR(__xludf.DUMMYFUNCTION("regexreplace(A4650, ""(\s\(.*?\))"",)"),"Ugandan Knuckles")</f>
        <v>Ugandan Knuckles</v>
      </c>
    </row>
    <row r="4651" spans="1:3" ht="15.75" customHeight="1" x14ac:dyDescent="0.2">
      <c r="A4651" s="1" t="s">
        <v>2395</v>
      </c>
      <c r="B4651" s="1"/>
      <c r="C4651" s="3" t="str">
        <f ca="1">IFERROR(__xludf.DUMMYFUNCTION("regexreplace(A4651, ""(\s\(.*?\))"",)"),"Ugly Duckling Brother")</f>
        <v>Ugly Duckling Brother</v>
      </c>
    </row>
    <row r="4652" spans="1:3" ht="15.75" customHeight="1" x14ac:dyDescent="0.2">
      <c r="A4652" s="1" t="s">
        <v>2395</v>
      </c>
      <c r="B4652" s="1"/>
      <c r="C4652" s="3" t="str">
        <f ca="1">IFERROR(__xludf.DUMMYFUNCTION("regexreplace(A4652, ""(\s\(.*?\))"",)"),"Ugly Duckling Brother")</f>
        <v>Ugly Duckling Brother</v>
      </c>
    </row>
    <row r="4653" spans="1:3" ht="15.75" customHeight="1" x14ac:dyDescent="0.2">
      <c r="A4653" s="1" t="s">
        <v>2396</v>
      </c>
      <c r="B4653" s="1"/>
      <c r="C4653" s="3" t="str">
        <f ca="1">IFERROR(__xludf.DUMMYFUNCTION("regexreplace(A4653, ""(\s\(.*?\))"",)"),"Ugly Failures")</f>
        <v>Ugly Failures</v>
      </c>
    </row>
    <row r="4654" spans="1:3" ht="15.75" customHeight="1" x14ac:dyDescent="0.2">
      <c r="A4654" s="1" t="s">
        <v>2396</v>
      </c>
      <c r="B4654" s="1"/>
      <c r="C4654" s="3" t="str">
        <f ca="1">IFERROR(__xludf.DUMMYFUNCTION("regexreplace(A4654, ""(\s\(.*?\))"",)"),"Ugly Failures")</f>
        <v>Ugly Failures</v>
      </c>
    </row>
    <row r="4655" spans="1:3" ht="15.75" customHeight="1" x14ac:dyDescent="0.2">
      <c r="A4655" s="1" t="s">
        <v>2397</v>
      </c>
      <c r="B4655" s="1"/>
      <c r="C4655" s="3" t="str">
        <f ca="1">IFERROR(__xludf.DUMMYFUNCTION("regexreplace(A4655, ""(\s\(.*?\))"",)"),"Ultimate Spider-Man")</f>
        <v>Ultimate Spider-Man</v>
      </c>
    </row>
    <row r="4656" spans="1:3" ht="15.75" customHeight="1" x14ac:dyDescent="0.2">
      <c r="A4656" s="1" t="s">
        <v>2397</v>
      </c>
      <c r="B4656" s="1"/>
      <c r="C4656" s="3" t="str">
        <f ca="1">IFERROR(__xludf.DUMMYFUNCTION("regexreplace(A4656, ""(\s\(.*?\))"",)"),"Ultimate Spider-Man")</f>
        <v>Ultimate Spider-Man</v>
      </c>
    </row>
    <row r="4657" spans="1:3" ht="15.75" customHeight="1" x14ac:dyDescent="0.2">
      <c r="A4657" s="1" t="s">
        <v>2398</v>
      </c>
      <c r="B4657" s="1"/>
      <c r="C4657" s="3" t="str">
        <f ca="1">IFERROR(__xludf.DUMMYFUNCTION("regexreplace(A4657, ""(\s\(.*?\))"",)"),"Uncle Grandpa")</f>
        <v>Uncle Grandpa</v>
      </c>
    </row>
    <row r="4658" spans="1:3" ht="15.75" customHeight="1" x14ac:dyDescent="0.2">
      <c r="A4658" s="1" t="s">
        <v>2398</v>
      </c>
      <c r="B4658" s="1"/>
      <c r="C4658" s="3" t="str">
        <f ca="1">IFERROR(__xludf.DUMMYFUNCTION("regexreplace(A4658, ""(\s\(.*?\))"",)"),"Uncle Grandpa")</f>
        <v>Uncle Grandpa</v>
      </c>
    </row>
    <row r="4659" spans="1:3" ht="15.75" customHeight="1" x14ac:dyDescent="0.2">
      <c r="A4659" s="1" t="s">
        <v>2399</v>
      </c>
      <c r="B4659" s="1"/>
      <c r="C4659" s="3" t="str">
        <f ca="1">IFERROR(__xludf.DUMMYFUNCTION("regexreplace(A4659, ""(\s\(.*?\))"",)"),"Uncle Mario")</f>
        <v>Uncle Mario</v>
      </c>
    </row>
    <row r="4660" spans="1:3" ht="15.75" customHeight="1" x14ac:dyDescent="0.2">
      <c r="A4660" s="1" t="s">
        <v>2399</v>
      </c>
      <c r="B4660" s="1"/>
      <c r="C4660" s="3" t="str">
        <f ca="1">IFERROR(__xludf.DUMMYFUNCTION("regexreplace(A4660, ""(\s\(.*?\))"",)"),"Uncle Mario")</f>
        <v>Uncle Mario</v>
      </c>
    </row>
    <row r="4661" spans="1:3" ht="15.75" customHeight="1" x14ac:dyDescent="0.2">
      <c r="A4661" s="1" t="s">
        <v>2400</v>
      </c>
      <c r="B4661" s="1"/>
      <c r="C4661" s="3" t="str">
        <f ca="1">IFERROR(__xludf.DUMMYFUNCTION("regexreplace(A4661, ""(\s\(.*?\))"",)"),"Uncle Max")</f>
        <v>Uncle Max</v>
      </c>
    </row>
    <row r="4662" spans="1:3" ht="15.75" customHeight="1" x14ac:dyDescent="0.2">
      <c r="A4662" s="1" t="s">
        <v>2400</v>
      </c>
      <c r="B4662" s="1"/>
      <c r="C4662" s="3" t="str">
        <f ca="1">IFERROR(__xludf.DUMMYFUNCTION("regexreplace(A4662, ""(\s\(.*?\))"",)"),"Uncle Max")</f>
        <v>Uncle Max</v>
      </c>
    </row>
    <row r="4663" spans="1:3" ht="15.75" customHeight="1" x14ac:dyDescent="0.2">
      <c r="A4663" s="1" t="s">
        <v>2401</v>
      </c>
      <c r="B4663" s="1"/>
      <c r="C4663" s="3" t="str">
        <f ca="1">IFERROR(__xludf.DUMMYFUNCTION("regexreplace(A4663, ""(\s\(.*?\))"",)"),"Uncle Orange")</f>
        <v>Uncle Orange</v>
      </c>
    </row>
    <row r="4664" spans="1:3" ht="15.75" customHeight="1" x14ac:dyDescent="0.2">
      <c r="A4664" s="1" t="s">
        <v>2401</v>
      </c>
      <c r="B4664" s="1"/>
      <c r="C4664" s="3" t="str">
        <f ca="1">IFERROR(__xludf.DUMMYFUNCTION("regexreplace(A4664, ""(\s\(.*?\))"",)"),"Uncle Orange")</f>
        <v>Uncle Orange</v>
      </c>
    </row>
    <row r="4665" spans="1:3" ht="15.75" customHeight="1" x14ac:dyDescent="0.2">
      <c r="A4665" s="1" t="s">
        <v>2402</v>
      </c>
      <c r="B4665" s="1"/>
      <c r="C4665" s="3" t="str">
        <f ca="1">IFERROR(__xludf.DUMMYFUNCTION("regexreplace(A4665, ""(\s\(.*?\))"",)"),"Uncle Pockets")</f>
        <v>Uncle Pockets</v>
      </c>
    </row>
    <row r="4666" spans="1:3" ht="15.75" customHeight="1" x14ac:dyDescent="0.2">
      <c r="A4666" s="1" t="s">
        <v>2402</v>
      </c>
      <c r="B4666" s="1"/>
      <c r="C4666" s="3" t="str">
        <f ca="1">IFERROR(__xludf.DUMMYFUNCTION("regexreplace(A4666, ""(\s\(.*?\))"",)"),"Uncle Pockets")</f>
        <v>Uncle Pockets</v>
      </c>
    </row>
    <row r="4667" spans="1:3" ht="15.75" customHeight="1" x14ac:dyDescent="0.2">
      <c r="A4667" s="1" t="s">
        <v>2403</v>
      </c>
      <c r="B4667" s="1"/>
      <c r="C4667" s="3" t="str">
        <f ca="1">IFERROR(__xludf.DUMMYFUNCTION("regexreplace(A4667, ""(\s\(.*?\))"",)"),"Uncle Steve")</f>
        <v>Uncle Steve</v>
      </c>
    </row>
    <row r="4668" spans="1:3" ht="15.75" customHeight="1" x14ac:dyDescent="0.2">
      <c r="A4668" s="1" t="s">
        <v>2403</v>
      </c>
      <c r="B4668" s="1"/>
      <c r="C4668" s="3" t="str">
        <f ca="1">IFERROR(__xludf.DUMMYFUNCTION("regexreplace(A4668, ""(\s\(.*?\))"",)"),"Uncle Steve")</f>
        <v>Uncle Steve</v>
      </c>
    </row>
    <row r="4669" spans="1:3" ht="15.75" customHeight="1" x14ac:dyDescent="0.2">
      <c r="A4669" s="1" t="s">
        <v>2404</v>
      </c>
      <c r="B4669" s="1"/>
      <c r="C4669" s="3" t="str">
        <f ca="1">IFERROR(__xludf.DUMMYFUNCTION("regexreplace(A4669, ""(\s\(.*?\))"",)"),"Unica")</f>
        <v>Unica</v>
      </c>
    </row>
    <row r="4670" spans="1:3" ht="15.75" customHeight="1" x14ac:dyDescent="0.2">
      <c r="A4670" s="1" t="s">
        <v>2404</v>
      </c>
      <c r="B4670" s="1"/>
      <c r="C4670" s="3" t="str">
        <f ca="1">IFERROR(__xludf.DUMMYFUNCTION("regexreplace(A4670, ""(\s\(.*?\))"",)"),"Unica")</f>
        <v>Unica</v>
      </c>
    </row>
    <row r="4671" spans="1:3" ht="15.75" customHeight="1" x14ac:dyDescent="0.2">
      <c r="A4671" s="1" t="s">
        <v>2405</v>
      </c>
      <c r="B4671" s="1"/>
      <c r="C4671" s="3" t="str">
        <f ca="1">IFERROR(__xludf.DUMMYFUNCTION("regexreplace(A4671, ""(\s\(.*?\))"",)"),"Unikitty")</f>
        <v>Unikitty</v>
      </c>
    </row>
    <row r="4672" spans="1:3" ht="15.75" customHeight="1" x14ac:dyDescent="0.2">
      <c r="A4672" s="1" t="s">
        <v>2405</v>
      </c>
      <c r="B4672" s="1"/>
      <c r="C4672" s="3" t="str">
        <f ca="1">IFERROR(__xludf.DUMMYFUNCTION("regexreplace(A4672, ""(\s\(.*?\))"",)"),"Unikitty")</f>
        <v>Unikitty</v>
      </c>
    </row>
    <row r="4673" spans="1:3" ht="15.75" customHeight="1" x14ac:dyDescent="0.2">
      <c r="A4673" s="1" t="s">
        <v>2406</v>
      </c>
      <c r="B4673" s="1"/>
      <c r="C4673" s="3" t="str">
        <f ca="1">IFERROR(__xludf.DUMMYFUNCTION("regexreplace(A4673, ""(\s\(.*?\))"",)"),"Unnamed Big City Greens Wholesome Foods Worker")</f>
        <v>Unnamed Big City Greens Wholesome Foods Worker</v>
      </c>
    </row>
    <row r="4674" spans="1:3" ht="15.75" customHeight="1" x14ac:dyDescent="0.2">
      <c r="A4674" s="1" t="s">
        <v>2406</v>
      </c>
      <c r="B4674" s="1"/>
      <c r="C4674" s="3" t="str">
        <f ca="1">IFERROR(__xludf.DUMMYFUNCTION("regexreplace(A4674, ""(\s\(.*?\))"",)"),"Unnamed Big City Greens Wholesome Foods Worker")</f>
        <v>Unnamed Big City Greens Wholesome Foods Worker</v>
      </c>
    </row>
    <row r="4675" spans="1:3" ht="15.75" customHeight="1" x14ac:dyDescent="0.2">
      <c r="A4675" s="1" t="s">
        <v>2407</v>
      </c>
      <c r="B4675" s="1"/>
      <c r="C4675" s="3" t="str">
        <f ca="1">IFERROR(__xludf.DUMMYFUNCTION("regexreplace(A4675, ""(\s\(.*?\))"",)"),"Upchuck")</f>
        <v>Upchuck</v>
      </c>
    </row>
    <row r="4676" spans="1:3" ht="15.75" customHeight="1" x14ac:dyDescent="0.2">
      <c r="A4676" s="1" t="s">
        <v>2407</v>
      </c>
      <c r="B4676" s="1"/>
      <c r="C4676" s="3" t="str">
        <f ca="1">IFERROR(__xludf.DUMMYFUNCTION("regexreplace(A4676, ""(\s\(.*?\))"",)"),"Upchuck")</f>
        <v>Upchuck</v>
      </c>
    </row>
    <row r="4677" spans="1:3" ht="15.75" customHeight="1" x14ac:dyDescent="0.2">
      <c r="A4677" s="1" t="s">
        <v>2408</v>
      </c>
      <c r="B4677" s="1"/>
      <c r="C4677" s="3" t="str">
        <f ca="1">IFERROR(__xludf.DUMMYFUNCTION("regexreplace(A4677, ""(\s\(.*?\))"",)"),"Upgrade")</f>
        <v>Upgrade</v>
      </c>
    </row>
    <row r="4678" spans="1:3" ht="15.75" customHeight="1" x14ac:dyDescent="0.2">
      <c r="A4678" s="1" t="s">
        <v>2408</v>
      </c>
      <c r="B4678" s="1"/>
      <c r="C4678" s="3" t="str">
        <f ca="1">IFERROR(__xludf.DUMMYFUNCTION("regexreplace(A4678, ""(\s\(.*?\))"",)"),"Upgrade")</f>
        <v>Upgrade</v>
      </c>
    </row>
    <row r="4679" spans="1:3" ht="15.75" customHeight="1" x14ac:dyDescent="0.2">
      <c r="A4679" s="1" t="s">
        <v>2409</v>
      </c>
      <c r="B4679" s="1"/>
      <c r="C4679" s="3" t="str">
        <f ca="1">IFERROR(__xludf.DUMMYFUNCTION("regexreplace(A4679, ""(\s\(.*?\))"",)"),"Upton Julius")</f>
        <v>Upton Julius</v>
      </c>
    </row>
    <row r="4680" spans="1:3" ht="15.75" customHeight="1" x14ac:dyDescent="0.2">
      <c r="A4680" s="1" t="s">
        <v>2409</v>
      </c>
      <c r="B4680" s="1"/>
      <c r="C4680" s="3" t="str">
        <f ca="1">IFERROR(__xludf.DUMMYFUNCTION("regexreplace(A4680, ""(\s\(.*?\))"",)"),"Upton Julius")</f>
        <v>Upton Julius</v>
      </c>
    </row>
    <row r="4681" spans="1:3" ht="15.75" customHeight="1" x14ac:dyDescent="0.2">
      <c r="A4681" s="1" t="s">
        <v>2410</v>
      </c>
      <c r="B4681" s="1"/>
      <c r="C4681" s="3" t="str">
        <f ca="1">IFERROR(__xludf.DUMMYFUNCTION("regexreplace(A4681, ""(\s\(.*?\))"",)"),"Ursa")</f>
        <v>Ursa</v>
      </c>
    </row>
    <row r="4682" spans="1:3" ht="15.75" customHeight="1" x14ac:dyDescent="0.2">
      <c r="A4682" s="1" t="s">
        <v>2410</v>
      </c>
      <c r="B4682" s="1"/>
      <c r="C4682" s="3" t="str">
        <f ca="1">IFERROR(__xludf.DUMMYFUNCTION("regexreplace(A4682, ""(\s\(.*?\))"",)"),"Ursa")</f>
        <v>Ursa</v>
      </c>
    </row>
    <row r="4683" spans="1:3" ht="15.75" customHeight="1" x14ac:dyDescent="0.2">
      <c r="A4683" s="1" t="s">
        <v>2411</v>
      </c>
      <c r="B4683" s="1"/>
      <c r="C4683" s="3" t="str">
        <f ca="1">IFERROR(__xludf.DUMMYFUNCTION("regexreplace(A4683, ""(\s\(.*?\))"",)"),"Ursa Major")</f>
        <v>Ursa Major</v>
      </c>
    </row>
    <row r="4684" spans="1:3" ht="15.75" customHeight="1" x14ac:dyDescent="0.2">
      <c r="A4684" s="1" t="s">
        <v>2411</v>
      </c>
      <c r="B4684" s="1"/>
      <c r="C4684" s="3" t="str">
        <f ca="1">IFERROR(__xludf.DUMMYFUNCTION("regexreplace(A4684, ""(\s\(.*?\))"",)"),"Ursa Major")</f>
        <v>Ursa Major</v>
      </c>
    </row>
    <row r="4685" spans="1:3" ht="15.75" customHeight="1" x14ac:dyDescent="0.2">
      <c r="A4685" s="1" t="s">
        <v>2412</v>
      </c>
      <c r="B4685" s="1"/>
      <c r="C4685" s="3" t="str">
        <f ca="1">IFERROR(__xludf.DUMMYFUNCTION("regexreplace(A4685, ""(\s\(.*?\))"",)"),"Ursa Wren")</f>
        <v>Ursa Wren</v>
      </c>
    </row>
    <row r="4686" spans="1:3" ht="15.75" customHeight="1" x14ac:dyDescent="0.2">
      <c r="A4686" s="1" t="s">
        <v>2412</v>
      </c>
      <c r="B4686" s="1"/>
      <c r="C4686" s="3" t="str">
        <f ca="1">IFERROR(__xludf.DUMMYFUNCTION("regexreplace(A4686, ""(\s\(.*?\))"",)"),"Ursa Wren")</f>
        <v>Ursa Wren</v>
      </c>
    </row>
    <row r="4687" spans="1:3" ht="15.75" customHeight="1" x14ac:dyDescent="0.2">
      <c r="A4687" s="1" t="s">
        <v>2413</v>
      </c>
      <c r="B4687" s="1"/>
      <c r="C4687" s="3" t="str">
        <f ca="1">IFERROR(__xludf.DUMMYFUNCTION("regexreplace(A4687, ""(\s\(.*?\))"",)"),"Utrom Shredder")</f>
        <v>Utrom Shredder</v>
      </c>
    </row>
    <row r="4688" spans="1:3" ht="15.75" customHeight="1" x14ac:dyDescent="0.2">
      <c r="A4688" s="1" t="s">
        <v>2413</v>
      </c>
      <c r="B4688" s="1"/>
      <c r="C4688" s="3" t="str">
        <f ca="1">IFERROR(__xludf.DUMMYFUNCTION("regexreplace(A4688, ""(\s\(.*?\))"",)"),"Utrom Shredder")</f>
        <v>Utrom Shredder</v>
      </c>
    </row>
    <row r="4689" spans="1:3" ht="15.75" customHeight="1" x14ac:dyDescent="0.2">
      <c r="A4689" s="1" t="s">
        <v>2414</v>
      </c>
      <c r="B4689" s="1"/>
      <c r="C4689" s="3" t="str">
        <f ca="1">IFERROR(__xludf.DUMMYFUNCTION("regexreplace(A4689, ""(\s\(.*?\))"",)"),"Vampire King")</f>
        <v>Vampire King</v>
      </c>
    </row>
    <row r="4690" spans="1:3" ht="15.75" customHeight="1" x14ac:dyDescent="0.2">
      <c r="A4690" s="1" t="s">
        <v>2415</v>
      </c>
      <c r="B4690" s="1"/>
      <c r="C4690" s="3" t="str">
        <f ca="1">IFERROR(__xludf.DUMMYFUNCTION("regexreplace(A4690, ""(\s\(.*?\))"",)"),"Vampirina Hauntley")</f>
        <v>Vampirina Hauntley</v>
      </c>
    </row>
    <row r="4691" spans="1:3" ht="15.75" customHeight="1" x14ac:dyDescent="0.2">
      <c r="A4691" s="1" t="s">
        <v>2415</v>
      </c>
      <c r="B4691" s="1"/>
      <c r="C4691" s="3" t="str">
        <f ca="1">IFERROR(__xludf.DUMMYFUNCTION("regexreplace(A4691, ""(\s\(.*?\))"",)"),"Vampirina Hauntley")</f>
        <v>Vampirina Hauntley</v>
      </c>
    </row>
    <row r="4692" spans="1:3" ht="15.75" customHeight="1" x14ac:dyDescent="0.2">
      <c r="A4692" s="1" t="s">
        <v>2416</v>
      </c>
      <c r="B4692" s="1"/>
      <c r="C4692" s="3" t="str">
        <f ca="1">IFERROR(__xludf.DUMMYFUNCTION("regexreplace(A4692, ""(\s\(.*?\))"",)"),"Van")</f>
        <v>Van</v>
      </c>
    </row>
    <row r="4693" spans="1:3" ht="15.75" customHeight="1" x14ac:dyDescent="0.2">
      <c r="A4693" s="1" t="s">
        <v>2416</v>
      </c>
      <c r="B4693" s="1"/>
      <c r="C4693" s="3" t="str">
        <f ca="1">IFERROR(__xludf.DUMMYFUNCTION("regexreplace(A4693, ""(\s\(.*?\))"",)"),"Van")</f>
        <v>Van</v>
      </c>
    </row>
    <row r="4694" spans="1:3" ht="15.75" customHeight="1" x14ac:dyDescent="0.2">
      <c r="A4694" s="1" t="s">
        <v>2417</v>
      </c>
      <c r="B4694" s="1"/>
      <c r="C4694" s="3" t="str">
        <f ca="1">IFERROR(__xludf.DUMMYFUNCTION("regexreplace(A4694, ""(\s\(.*?\))"",)"),"Van shopkeeper")</f>
        <v>Van shopkeeper</v>
      </c>
    </row>
    <row r="4695" spans="1:3" ht="15.75" customHeight="1" x14ac:dyDescent="0.2">
      <c r="A4695" s="1" t="s">
        <v>2417</v>
      </c>
      <c r="B4695" s="1"/>
      <c r="C4695" s="3" t="str">
        <f ca="1">IFERROR(__xludf.DUMMYFUNCTION("regexreplace(A4695, ""(\s\(.*?\))"",)"),"Van shopkeeper")</f>
        <v>Van shopkeeper</v>
      </c>
    </row>
    <row r="4696" spans="1:3" ht="15.75" customHeight="1" x14ac:dyDescent="0.2">
      <c r="A4696" s="1" t="s">
        <v>2418</v>
      </c>
      <c r="B4696" s="1"/>
      <c r="C4696" s="3" t="str">
        <f ca="1">IFERROR(__xludf.DUMMYFUNCTION("regexreplace(A4696, ""(\s\(.*?\))"",)"),"Vanellope von Schweetz")</f>
        <v>Vanellope von Schweetz</v>
      </c>
    </row>
    <row r="4697" spans="1:3" ht="15.75" customHeight="1" x14ac:dyDescent="0.2">
      <c r="A4697" s="1" t="s">
        <v>2418</v>
      </c>
      <c r="B4697" s="1"/>
      <c r="C4697" s="3" t="str">
        <f ca="1">IFERROR(__xludf.DUMMYFUNCTION("regexreplace(A4697, ""(\s\(.*?\))"",)"),"Vanellope von Schweetz")</f>
        <v>Vanellope von Schweetz</v>
      </c>
    </row>
    <row r="4698" spans="1:3" ht="15.75" customHeight="1" x14ac:dyDescent="0.2">
      <c r="A4698" s="1" t="s">
        <v>2419</v>
      </c>
      <c r="B4698" s="1"/>
      <c r="C4698" s="3" t="str">
        <f ca="1">IFERROR(__xludf.DUMMYFUNCTION("regexreplace(A4698, ""(\s\(.*?\))"",)"),"Vanessa")</f>
        <v>Vanessa</v>
      </c>
    </row>
    <row r="4699" spans="1:3" ht="15.75" customHeight="1" x14ac:dyDescent="0.2">
      <c r="A4699" s="1" t="s">
        <v>2419</v>
      </c>
      <c r="B4699" s="1"/>
      <c r="C4699" s="3" t="str">
        <f ca="1">IFERROR(__xludf.DUMMYFUNCTION("regexreplace(A4699, ""(\s\(.*?\))"",)"),"Vanessa")</f>
        <v>Vanessa</v>
      </c>
    </row>
    <row r="4700" spans="1:3" ht="15.75" customHeight="1" x14ac:dyDescent="0.2">
      <c r="A4700" s="1" t="s">
        <v>2420</v>
      </c>
      <c r="B4700" s="1"/>
      <c r="C4700" s="3" t="str">
        <f ca="1">IFERROR(__xludf.DUMMYFUNCTION("regexreplace(A4700, ""(\s\(.*?\))"",)"),"Vanessa Doofenshmirtz")</f>
        <v>Vanessa Doofenshmirtz</v>
      </c>
    </row>
    <row r="4701" spans="1:3" ht="15.75" customHeight="1" x14ac:dyDescent="0.2">
      <c r="A4701" s="1" t="s">
        <v>2420</v>
      </c>
      <c r="B4701" s="1"/>
      <c r="C4701" s="3" t="str">
        <f ca="1">IFERROR(__xludf.DUMMYFUNCTION("regexreplace(A4701, ""(\s\(.*?\))"",)"),"Vanessa Doofenshmirtz")</f>
        <v>Vanessa Doofenshmirtz</v>
      </c>
    </row>
    <row r="4702" spans="1:3" ht="15.75" customHeight="1" x14ac:dyDescent="0.2">
      <c r="A4702" s="1" t="s">
        <v>2421</v>
      </c>
      <c r="B4702" s="1"/>
      <c r="C4702" s="3" t="str">
        <f ca="1">IFERROR(__xludf.DUMMYFUNCTION("regexreplace(A4702, ""(\s\(.*?\))"",)"),"Vaporeon")</f>
        <v>Vaporeon</v>
      </c>
    </row>
    <row r="4703" spans="1:3" ht="15.75" customHeight="1" x14ac:dyDescent="0.2">
      <c r="A4703" s="1" t="s">
        <v>2421</v>
      </c>
      <c r="B4703" s="1"/>
      <c r="C4703" s="3" t="str">
        <f ca="1">IFERROR(__xludf.DUMMYFUNCTION("regexreplace(A4703, ""(\s\(.*?\))"",)"),"Vaporeon")</f>
        <v>Vaporeon</v>
      </c>
    </row>
    <row r="4704" spans="1:3" ht="15.75" customHeight="1" x14ac:dyDescent="0.2">
      <c r="A4704" s="1" t="s">
        <v>2422</v>
      </c>
      <c r="B4704" s="1"/>
      <c r="C4704" s="3" t="str">
        <f ca="1">IFERROR(__xludf.DUMMYFUNCTION("regexreplace(A4704, ""(\s\(.*?\))"",)"),"Vardy")</f>
        <v>Vardy</v>
      </c>
    </row>
    <row r="4705" spans="1:3" ht="15.75" customHeight="1" x14ac:dyDescent="0.2">
      <c r="A4705" s="1" t="s">
        <v>2422</v>
      </c>
      <c r="B4705" s="1"/>
      <c r="C4705" s="3" t="str">
        <f ca="1">IFERROR(__xludf.DUMMYFUNCTION("regexreplace(A4705, ""(\s\(.*?\))"",)"),"Vardy")</f>
        <v>Vardy</v>
      </c>
    </row>
    <row r="4706" spans="1:3" ht="15.75" customHeight="1" x14ac:dyDescent="0.2">
      <c r="A4706" s="1" t="s">
        <v>2423</v>
      </c>
      <c r="B4706" s="1"/>
      <c r="C4706" s="3" t="str">
        <f ca="1">IFERROR(__xludf.DUMMYFUNCTION("regexreplace(A4706, ""(\s\(.*?\))"",)"),"Vasquez")</f>
        <v>Vasquez</v>
      </c>
    </row>
    <row r="4707" spans="1:3" ht="15.75" customHeight="1" x14ac:dyDescent="0.2">
      <c r="A4707" s="1" t="s">
        <v>2423</v>
      </c>
      <c r="B4707" s="1"/>
      <c r="C4707" s="3" t="str">
        <f ca="1">IFERROR(__xludf.DUMMYFUNCTION("regexreplace(A4707, ""(\s\(.*?\))"",)"),"Vasquez")</f>
        <v>Vasquez</v>
      </c>
    </row>
    <row r="4708" spans="1:3" ht="15.75" customHeight="1" x14ac:dyDescent="0.2">
      <c r="A4708" s="1" t="s">
        <v>2424</v>
      </c>
      <c r="B4708" s="1"/>
      <c r="C4708" s="3" t="str">
        <f ca="1">IFERROR(__xludf.DUMMYFUNCTION("regexreplace(A4708, ""(\s\(.*?\))"",)"),"Vendetta")</f>
        <v>Vendetta</v>
      </c>
    </row>
    <row r="4709" spans="1:3" ht="15.75" customHeight="1" x14ac:dyDescent="0.2">
      <c r="A4709" s="1" t="s">
        <v>2424</v>
      </c>
      <c r="B4709" s="1"/>
      <c r="C4709" s="3" t="str">
        <f ca="1">IFERROR(__xludf.DUMMYFUNCTION("regexreplace(A4709, ""(\s\(.*?\))"",)"),"Vendetta")</f>
        <v>Vendetta</v>
      </c>
    </row>
    <row r="4710" spans="1:3" ht="15.75" customHeight="1" x14ac:dyDescent="0.2">
      <c r="A4710" s="1" t="s">
        <v>2425</v>
      </c>
      <c r="B4710" s="1"/>
      <c r="C4710" s="3" t="str">
        <f ca="1">IFERROR(__xludf.DUMMYFUNCTION("regexreplace(A4710, ""(\s\(.*?\))"",)"),"Venomous Drool")</f>
        <v>Venomous Drool</v>
      </c>
    </row>
    <row r="4711" spans="1:3" ht="15.75" customHeight="1" x14ac:dyDescent="0.2">
      <c r="A4711" s="1" t="s">
        <v>2425</v>
      </c>
      <c r="B4711" s="1"/>
      <c r="C4711" s="3" t="str">
        <f ca="1">IFERROR(__xludf.DUMMYFUNCTION("regexreplace(A4711, ""(\s\(.*?\))"",)"),"Venomous Drool")</f>
        <v>Venomous Drool</v>
      </c>
    </row>
    <row r="4712" spans="1:3" ht="15.75" customHeight="1" x14ac:dyDescent="0.2">
      <c r="A4712" s="1" t="s">
        <v>2426</v>
      </c>
      <c r="B4712" s="1"/>
      <c r="C4712" s="3" t="str">
        <f ca="1">IFERROR(__xludf.DUMMYFUNCTION("regexreplace(A4712, ""(\s\(.*?\))"",)"),"Vexus")</f>
        <v>Vexus</v>
      </c>
    </row>
    <row r="4713" spans="1:3" ht="15.75" customHeight="1" x14ac:dyDescent="0.2">
      <c r="A4713" s="1" t="s">
        <v>2426</v>
      </c>
      <c r="B4713" s="1"/>
      <c r="C4713" s="3" t="str">
        <f ca="1">IFERROR(__xludf.DUMMYFUNCTION("regexreplace(A4713, ""(\s\(.*?\))"",)"),"Vexus")</f>
        <v>Vexus</v>
      </c>
    </row>
    <row r="4714" spans="1:3" ht="15.75" customHeight="1" x14ac:dyDescent="0.2">
      <c r="A4714" s="1" t="s">
        <v>2427</v>
      </c>
      <c r="B4714" s="1"/>
      <c r="C4714" s="3" t="str">
        <f ca="1">IFERROR(__xludf.DUMMYFUNCTION("regexreplace(A4714, ""(\s\(.*?\))"",)"),"Victor the Goat")</f>
        <v>Victor the Goat</v>
      </c>
    </row>
    <row r="4715" spans="1:3" ht="15.75" customHeight="1" x14ac:dyDescent="0.2">
      <c r="A4715" s="1" t="s">
        <v>2427</v>
      </c>
      <c r="B4715" s="1"/>
      <c r="C4715" s="3" t="str">
        <f ca="1">IFERROR(__xludf.DUMMYFUNCTION("regexreplace(A4715, ""(\s\(.*?\))"",)"),"Victor the Goat")</f>
        <v>Victor the Goat</v>
      </c>
    </row>
    <row r="4716" spans="1:3" ht="15.75" customHeight="1" x14ac:dyDescent="0.2">
      <c r="A4716" s="1" t="s">
        <v>2428</v>
      </c>
      <c r="B4716" s="1"/>
      <c r="C4716" s="3" t="str">
        <f ca="1">IFERROR(__xludf.DUMMYFUNCTION("regexreplace(A4716, ""(\s\(.*?\))"",)"),"Vidalia")</f>
        <v>Vidalia</v>
      </c>
    </row>
    <row r="4717" spans="1:3" ht="15.75" customHeight="1" x14ac:dyDescent="0.2">
      <c r="A4717" s="1" t="s">
        <v>2428</v>
      </c>
      <c r="B4717" s="1"/>
      <c r="C4717" s="3" t="str">
        <f ca="1">IFERROR(__xludf.DUMMYFUNCTION("regexreplace(A4717, ""(\s\(.*?\))"",)"),"Vidalia")</f>
        <v>Vidalia</v>
      </c>
    </row>
    <row r="4718" spans="1:3" ht="15.75" customHeight="1" x14ac:dyDescent="0.2">
      <c r="A4718" s="1" t="s">
        <v>2429</v>
      </c>
      <c r="B4718" s="1"/>
      <c r="C4718" s="3" t="str">
        <f ca="1">IFERROR(__xludf.DUMMYFUNCTION("regexreplace(A4718, ""(\s\(.*?\))"",)"),"Vignette Valencia")</f>
        <v>Vignette Valencia</v>
      </c>
    </row>
    <row r="4719" spans="1:3" ht="15.75" customHeight="1" x14ac:dyDescent="0.2">
      <c r="A4719" s="1" t="s">
        <v>2429</v>
      </c>
      <c r="B4719" s="1"/>
      <c r="C4719" s="3" t="str">
        <f ca="1">IFERROR(__xludf.DUMMYFUNCTION("regexreplace(A4719, ""(\s\(.*?\))"",)"),"Vignette Valencia")</f>
        <v>Vignette Valencia</v>
      </c>
    </row>
    <row r="4720" spans="1:3" ht="15.75" customHeight="1" x14ac:dyDescent="0.2">
      <c r="A4720" s="1" t="s">
        <v>2430</v>
      </c>
      <c r="B4720" s="1"/>
      <c r="C4720" s="3" t="str">
        <f ca="1">IFERROR(__xludf.DUMMYFUNCTION("regexreplace(A4720, ""(\s\(.*?\))"",)"),"Villainous Vultures")</f>
        <v>Villainous Vultures</v>
      </c>
    </row>
    <row r="4721" spans="1:3" ht="15.75" customHeight="1" x14ac:dyDescent="0.2">
      <c r="A4721" s="1" t="s">
        <v>2430</v>
      </c>
      <c r="B4721" s="1"/>
      <c r="C4721" s="3" t="str">
        <f ca="1">IFERROR(__xludf.DUMMYFUNCTION("regexreplace(A4721, ""(\s\(.*?\))"",)"),"Villainous Vultures")</f>
        <v>Villainous Vultures</v>
      </c>
    </row>
    <row r="4722" spans="1:3" ht="15.75" customHeight="1" x14ac:dyDescent="0.2">
      <c r="A4722" s="1" t="s">
        <v>2431</v>
      </c>
      <c r="B4722" s="1"/>
      <c r="C4722" s="3" t="str">
        <f ca="1">IFERROR(__xludf.DUMMYFUNCTION("regexreplace(A4722, ""(\s\(.*?\))"",)"),"Vinnie Dakota")</f>
        <v>Vinnie Dakota</v>
      </c>
    </row>
    <row r="4723" spans="1:3" ht="15.75" customHeight="1" x14ac:dyDescent="0.2">
      <c r="A4723" s="1" t="s">
        <v>2431</v>
      </c>
      <c r="B4723" s="1"/>
      <c r="C4723" s="3" t="str">
        <f ca="1">IFERROR(__xludf.DUMMYFUNCTION("regexreplace(A4723, ""(\s\(.*?\))"",)"),"Vinnie Dakota")</f>
        <v>Vinnie Dakota</v>
      </c>
    </row>
    <row r="4724" spans="1:3" ht="15.75" customHeight="1" x14ac:dyDescent="0.2">
      <c r="A4724" s="1" t="s">
        <v>2432</v>
      </c>
      <c r="B4724" s="1"/>
      <c r="C4724" s="3" t="str">
        <f ca="1">IFERROR(__xludf.DUMMYFUNCTION("regexreplace(A4724, ""(\s\(.*?\))"",)"),"Vinny Griffin")</f>
        <v>Vinny Griffin</v>
      </c>
    </row>
    <row r="4725" spans="1:3" ht="15.75" customHeight="1" x14ac:dyDescent="0.2">
      <c r="A4725" s="1" t="s">
        <v>2432</v>
      </c>
      <c r="B4725" s="1"/>
      <c r="C4725" s="3" t="str">
        <f ca="1">IFERROR(__xludf.DUMMYFUNCTION("regexreplace(A4725, ""(\s\(.*?\))"",)"),"Vinny Griffin")</f>
        <v>Vinny Griffin</v>
      </c>
    </row>
    <row r="4726" spans="1:3" ht="15.75" customHeight="1" x14ac:dyDescent="0.2">
      <c r="A4726" s="1" t="s">
        <v>2433</v>
      </c>
      <c r="B4726" s="1"/>
      <c r="C4726" s="3" t="str">
        <f ca="1">IFERROR(__xludf.DUMMYFUNCTION("regexreplace(A4726, ""(\s\(.*?\))"",)"),"Violet Harper")</f>
        <v>Violet Harper</v>
      </c>
    </row>
    <row r="4727" spans="1:3" ht="15.75" customHeight="1" x14ac:dyDescent="0.2">
      <c r="A4727" s="1" t="s">
        <v>2433</v>
      </c>
      <c r="B4727" s="1"/>
      <c r="C4727" s="3" t="str">
        <f ca="1">IFERROR(__xludf.DUMMYFUNCTION("regexreplace(A4727, ""(\s\(.*?\))"",)"),"Violet Harper")</f>
        <v>Violet Harper</v>
      </c>
    </row>
    <row r="4728" spans="1:3" ht="15.75" customHeight="1" x14ac:dyDescent="0.2">
      <c r="A4728" s="1" t="s">
        <v>2434</v>
      </c>
      <c r="B4728" s="1"/>
      <c r="C4728" s="3" t="str">
        <f ca="1">IFERROR(__xludf.DUMMYFUNCTION("regexreplace(A4728, ""(\s\(.*?\))"",)"),"Vito Cappelletti")</f>
        <v>Vito Cappelletti</v>
      </c>
    </row>
    <row r="4729" spans="1:3" ht="15.75" customHeight="1" x14ac:dyDescent="0.2">
      <c r="A4729" s="1" t="s">
        <v>2434</v>
      </c>
      <c r="B4729" s="1"/>
      <c r="C4729" s="3" t="str">
        <f ca="1">IFERROR(__xludf.DUMMYFUNCTION("regexreplace(A4729, ""(\s\(.*?\))"",)"),"Vito Cappelletti")</f>
        <v>Vito Cappelletti</v>
      </c>
    </row>
    <row r="4730" spans="1:3" ht="15.75" customHeight="1" x14ac:dyDescent="0.2">
      <c r="A4730" s="1" t="s">
        <v>2435</v>
      </c>
      <c r="B4730" s="1"/>
      <c r="C4730" s="3" t="str">
        <f ca="1">IFERROR(__xludf.DUMMYFUNCTION("regexreplace(A4730, ""(\s\(.*?\))"",)"),"Vix the Fox")</f>
        <v>Vix the Fox</v>
      </c>
    </row>
    <row r="4731" spans="1:3" ht="15.75" customHeight="1" x14ac:dyDescent="0.2">
      <c r="A4731" s="1" t="s">
        <v>2435</v>
      </c>
      <c r="B4731" s="1"/>
      <c r="C4731" s="3" t="str">
        <f ca="1">IFERROR(__xludf.DUMMYFUNCTION("regexreplace(A4731, ""(\s\(.*?\))"",)"),"Vix the Fox")</f>
        <v>Vix the Fox</v>
      </c>
    </row>
    <row r="4732" spans="1:3" ht="15.75" customHeight="1" x14ac:dyDescent="0.2">
      <c r="A4732" s="1" t="s">
        <v>2436</v>
      </c>
      <c r="B4732" s="1"/>
      <c r="C4732" s="3" t="str">
        <f ca="1">IFERROR(__xludf.DUMMYFUNCTION("regexreplace(A4732, ""(\s\(.*?\))"",)"),"Vixey")</f>
        <v>Vixey</v>
      </c>
    </row>
    <row r="4733" spans="1:3" ht="15.75" customHeight="1" x14ac:dyDescent="0.2">
      <c r="A4733" s="1" t="s">
        <v>2436</v>
      </c>
      <c r="B4733" s="1"/>
      <c r="C4733" s="3" t="str">
        <f ca="1">IFERROR(__xludf.DUMMYFUNCTION("regexreplace(A4733, ""(\s\(.*?\))"",)"),"Vixey")</f>
        <v>Vixey</v>
      </c>
    </row>
    <row r="4734" spans="1:3" ht="15.75" customHeight="1" x14ac:dyDescent="0.2">
      <c r="A4734" s="1" t="s">
        <v>2437</v>
      </c>
      <c r="B4734" s="1"/>
      <c r="C4734" s="3" t="str">
        <f ca="1">IFERROR(__xludf.DUMMYFUNCTION("regexreplace(A4734, ""(\s\(.*?\))"",)"),"Vlad Masters/Plasmius")</f>
        <v>Vlad Masters/Plasmius</v>
      </c>
    </row>
    <row r="4735" spans="1:3" ht="15.75" customHeight="1" x14ac:dyDescent="0.2">
      <c r="A4735" s="1" t="s">
        <v>2437</v>
      </c>
      <c r="B4735" s="1"/>
      <c r="C4735" s="3" t="str">
        <f ca="1">IFERROR(__xludf.DUMMYFUNCTION("regexreplace(A4735, ""(\s\(.*?\))"",)"),"Vlad Masters/Plasmius")</f>
        <v>Vlad Masters/Plasmius</v>
      </c>
    </row>
    <row r="4736" spans="1:3" ht="15.75" customHeight="1" x14ac:dyDescent="0.2">
      <c r="A4736" s="1" t="s">
        <v>2438</v>
      </c>
      <c r="B4736" s="1"/>
      <c r="C4736" s="3" t="str">
        <f ca="1">IFERROR(__xludf.DUMMYFUNCTION("regexreplace(A4736, ""(\s\(.*?\))"",)"),"Volcano Sauce Drop")</f>
        <v>Volcano Sauce Drop</v>
      </c>
    </row>
    <row r="4737" spans="1:3" ht="15.75" customHeight="1" x14ac:dyDescent="0.2">
      <c r="A4737" s="1" t="s">
        <v>2438</v>
      </c>
      <c r="B4737" s="1"/>
      <c r="C4737" s="3" t="str">
        <f ca="1">IFERROR(__xludf.DUMMYFUNCTION("regexreplace(A4737, ""(\s\(.*?\))"",)"),"Volcano Sauce Drop")</f>
        <v>Volcano Sauce Drop</v>
      </c>
    </row>
    <row r="4738" spans="1:3" ht="15.75" customHeight="1" x14ac:dyDescent="0.2">
      <c r="A4738" s="1" t="s">
        <v>2439</v>
      </c>
      <c r="B4738" s="1"/>
      <c r="C4738" s="3" t="str">
        <f ca="1">IFERROR(__xludf.DUMMYFUNCTION("regexreplace(A4738, ""(\s\(.*?\))"",)"),"Voolvif Monn")</f>
        <v>Voolvif Monn</v>
      </c>
    </row>
    <row r="4739" spans="1:3" ht="15.75" customHeight="1" x14ac:dyDescent="0.2">
      <c r="A4739" s="1" t="s">
        <v>2439</v>
      </c>
      <c r="B4739" s="1"/>
      <c r="C4739" s="3" t="str">
        <f ca="1">IFERROR(__xludf.DUMMYFUNCTION("regexreplace(A4739, ""(\s\(.*?\))"",)"),"Voolvif Monn")</f>
        <v>Voolvif Monn</v>
      </c>
    </row>
    <row r="4740" spans="1:3" ht="15.75" customHeight="1" x14ac:dyDescent="0.2">
      <c r="A4740" s="1" t="s">
        <v>2440</v>
      </c>
      <c r="B4740" s="1"/>
      <c r="C4740" s="3" t="str">
        <f ca="1">IFERROR(__xludf.DUMMYFUNCTION("regexreplace(A4740, ""(\s\(.*?\))"",)"),"WAC-47")</f>
        <v>WAC-47</v>
      </c>
    </row>
    <row r="4741" spans="1:3" ht="15.75" customHeight="1" x14ac:dyDescent="0.2">
      <c r="A4741" s="1" t="s">
        <v>2440</v>
      </c>
      <c r="B4741" s="1"/>
      <c r="C4741" s="3" t="str">
        <f ca="1">IFERROR(__xludf.DUMMYFUNCTION("regexreplace(A4741, ""(\s\(.*?\))"",)"),"WAC-47")</f>
        <v>WAC-47</v>
      </c>
    </row>
    <row r="4742" spans="1:3" ht="15.75" customHeight="1" x14ac:dyDescent="0.2">
      <c r="A4742" s="1" t="s">
        <v>2441</v>
      </c>
      <c r="B4742" s="1"/>
      <c r="C4742" s="3" t="str">
        <f ca="1">IFERROR(__xludf.DUMMYFUNCTION("regexreplace(A4742, ""(\s\(.*?\))"",)"),"Walkatrout")</f>
        <v>Walkatrout</v>
      </c>
    </row>
    <row r="4743" spans="1:3" ht="15.75" customHeight="1" x14ac:dyDescent="0.2">
      <c r="A4743" s="1" t="s">
        <v>2441</v>
      </c>
      <c r="B4743" s="1"/>
      <c r="C4743" s="3" t="str">
        <f ca="1">IFERROR(__xludf.DUMMYFUNCTION("regexreplace(A4743, ""(\s\(.*?\))"",)"),"Walkatrout")</f>
        <v>Walkatrout</v>
      </c>
    </row>
    <row r="4744" spans="1:3" ht="15.75" customHeight="1" x14ac:dyDescent="0.2">
      <c r="A4744" s="1" t="s">
        <v>2442</v>
      </c>
      <c r="B4744" s="1"/>
      <c r="C4744" s="3" t="str">
        <f ca="1">IFERROR(__xludf.DUMMYFUNCTION("regexreplace(A4744, ""(\s\(.*?\))"",)"),"Walking Chicken")</f>
        <v>Walking Chicken</v>
      </c>
    </row>
    <row r="4745" spans="1:3" ht="15.75" customHeight="1" x14ac:dyDescent="0.2">
      <c r="A4745" s="1" t="s">
        <v>2442</v>
      </c>
      <c r="B4745" s="1"/>
      <c r="C4745" s="3" t="str">
        <f ca="1">IFERROR(__xludf.DUMMYFUNCTION("regexreplace(A4745, ""(\s\(.*?\))"",)"),"Walking Chicken")</f>
        <v>Walking Chicken</v>
      </c>
    </row>
    <row r="4746" spans="1:3" ht="15.75" customHeight="1" x14ac:dyDescent="0.2">
      <c r="A4746" s="1" t="s">
        <v>2443</v>
      </c>
      <c r="B4746" s="1"/>
      <c r="C4746" s="3" t="str">
        <f ca="1">IFERROR(__xludf.DUMMYFUNCTION("regexreplace(A4746, ""(\s\(.*?\))"",)"),"Wall")</f>
        <v>Wall</v>
      </c>
    </row>
    <row r="4747" spans="1:3" ht="15.75" customHeight="1" x14ac:dyDescent="0.2">
      <c r="A4747" s="1" t="s">
        <v>2444</v>
      </c>
      <c r="B4747" s="1"/>
      <c r="C4747" s="3" t="str">
        <f ca="1">IFERROR(__xludf.DUMMYFUNCTION("regexreplace(A4747, ""(\s\(.*?\))"",)"),"Wallabee Beetles")</f>
        <v>Wallabee Beetles</v>
      </c>
    </row>
    <row r="4748" spans="1:3" ht="15.75" customHeight="1" x14ac:dyDescent="0.2">
      <c r="A4748" s="1" t="s">
        <v>2444</v>
      </c>
      <c r="B4748" s="1"/>
      <c r="C4748" s="3" t="str">
        <f ca="1">IFERROR(__xludf.DUMMYFUNCTION("regexreplace(A4748, ""(\s\(.*?\))"",)"),"Wallabee Beetles")</f>
        <v>Wallabee Beetles</v>
      </c>
    </row>
    <row r="4749" spans="1:3" ht="15.75" customHeight="1" x14ac:dyDescent="0.2">
      <c r="A4749" s="1" t="s">
        <v>2445</v>
      </c>
      <c r="B4749" s="1"/>
      <c r="C4749" s="3" t="str">
        <f ca="1">IFERROR(__xludf.DUMMYFUNCTION("regexreplace(A4749, ""(\s\(.*?\))"",)"),"Wallace")</f>
        <v>Wallace</v>
      </c>
    </row>
    <row r="4750" spans="1:3" ht="15.75" customHeight="1" x14ac:dyDescent="0.2">
      <c r="A4750" s="1" t="s">
        <v>2445</v>
      </c>
      <c r="B4750" s="1"/>
      <c r="C4750" s="3" t="str">
        <f ca="1">IFERROR(__xludf.DUMMYFUNCTION("regexreplace(A4750, ""(\s\(.*?\))"",)"),"Wallace")</f>
        <v>Wallace</v>
      </c>
    </row>
    <row r="4751" spans="1:3" ht="15.75" customHeight="1" x14ac:dyDescent="0.2">
      <c r="A4751" s="1" t="s">
        <v>2446</v>
      </c>
      <c r="B4751" s="1"/>
      <c r="C4751" s="3" t="str">
        <f ca="1">IFERROR(__xludf.DUMMYFUNCTION("regexreplace(A4751, ""(\s\(.*?\))"",)"),"Wallace Eastman")</f>
        <v>Wallace Eastman</v>
      </c>
    </row>
    <row r="4752" spans="1:3" ht="15.75" customHeight="1" x14ac:dyDescent="0.2">
      <c r="A4752" s="1" t="s">
        <v>2446</v>
      </c>
      <c r="B4752" s="1"/>
      <c r="C4752" s="3" t="str">
        <f ca="1">IFERROR(__xludf.DUMMYFUNCTION("regexreplace(A4752, ""(\s\(.*?\))"",)"),"Wallace Eastman")</f>
        <v>Wallace Eastman</v>
      </c>
    </row>
    <row r="4753" spans="1:3" ht="15.75" customHeight="1" x14ac:dyDescent="0.2">
      <c r="A4753" s="1" t="s">
        <v>2447</v>
      </c>
      <c r="B4753" s="1"/>
      <c r="C4753" s="3" t="str">
        <f ca="1">IFERROR(__xludf.DUMMYFUNCTION("regexreplace(A4753, ""(\s\(.*?\))"",)"),"Wally")</f>
        <v>Wally</v>
      </c>
    </row>
    <row r="4754" spans="1:3" ht="15.75" customHeight="1" x14ac:dyDescent="0.2">
      <c r="A4754" s="1" t="s">
        <v>2447</v>
      </c>
      <c r="B4754" s="1"/>
      <c r="C4754" s="3" t="str">
        <f ca="1">IFERROR(__xludf.DUMMYFUNCTION("regexreplace(A4754, ""(\s\(.*?\))"",)"),"Wally")</f>
        <v>Wally</v>
      </c>
    </row>
    <row r="4755" spans="1:3" ht="15.75" customHeight="1" x14ac:dyDescent="0.2">
      <c r="A4755" s="1" t="s">
        <v>2448</v>
      </c>
      <c r="B4755" s="1"/>
      <c r="C4755" s="3" t="str">
        <f ca="1">IFERROR(__xludf.DUMMYFUNCTION("regexreplace(A4755, ""(\s\(.*?\))"",)"),"Wally and Carl")</f>
        <v>Wally and Carl</v>
      </c>
    </row>
    <row r="4756" spans="1:3" ht="15.75" customHeight="1" x14ac:dyDescent="0.2">
      <c r="A4756" s="1" t="s">
        <v>2448</v>
      </c>
      <c r="B4756" s="1"/>
      <c r="C4756" s="3" t="str">
        <f ca="1">IFERROR(__xludf.DUMMYFUNCTION("regexreplace(A4756, ""(\s\(.*?\))"",)"),"Wally and Carl")</f>
        <v>Wally and Carl</v>
      </c>
    </row>
    <row r="4757" spans="1:3" ht="15.75" customHeight="1" x14ac:dyDescent="0.2">
      <c r="A4757" s="1" t="s">
        <v>2449</v>
      </c>
      <c r="B4757" s="1"/>
      <c r="C4757" s="3" t="str">
        <f ca="1">IFERROR(__xludf.DUMMYFUNCTION("regexreplace(A4757, ""(\s\(.*?\))"",)"),"Walt")</f>
        <v>Walt</v>
      </c>
    </row>
    <row r="4758" spans="1:3" ht="15.75" customHeight="1" x14ac:dyDescent="0.2">
      <c r="A4758" s="1" t="s">
        <v>2449</v>
      </c>
      <c r="B4758" s="1"/>
      <c r="C4758" s="3" t="str">
        <f ca="1">IFERROR(__xludf.DUMMYFUNCTION("regexreplace(A4758, ""(\s\(.*?\))"",)"),"Walt")</f>
        <v>Walt</v>
      </c>
    </row>
    <row r="4759" spans="1:3" ht="15.75" customHeight="1" x14ac:dyDescent="0.2">
      <c r="A4759" s="1" t="s">
        <v>2450</v>
      </c>
      <c r="B4759" s="1"/>
      <c r="C4759" s="3" t="str">
        <f ca="1">IFERROR(__xludf.DUMMYFUNCTION("regexreplace(A4759, ""(\s\(.*?\))"",)"),"Wanda")</f>
        <v>Wanda</v>
      </c>
    </row>
    <row r="4760" spans="1:3" ht="15.75" customHeight="1" x14ac:dyDescent="0.2">
      <c r="A4760" s="1" t="s">
        <v>2450</v>
      </c>
      <c r="B4760" s="1"/>
      <c r="C4760" s="3" t="str">
        <f ca="1">IFERROR(__xludf.DUMMYFUNCTION("regexreplace(A4760, ""(\s\(.*?\))"",)"),"Wanda")</f>
        <v>Wanda</v>
      </c>
    </row>
    <row r="4761" spans="1:3" ht="15.75" customHeight="1" x14ac:dyDescent="0.2">
      <c r="A4761" s="1" t="s">
        <v>2451</v>
      </c>
      <c r="B4761" s="1"/>
      <c r="C4761" s="3" t="str">
        <f ca="1">IFERROR(__xludf.DUMMYFUNCTION("regexreplace(A4761, ""(\s\(.*?\))"",)"),"Wanda MacPherson")</f>
        <v>Wanda MacPherson</v>
      </c>
    </row>
    <row r="4762" spans="1:3" ht="15.75" customHeight="1" x14ac:dyDescent="0.2">
      <c r="A4762" s="1" t="s">
        <v>2451</v>
      </c>
      <c r="B4762" s="1"/>
      <c r="C4762" s="3" t="str">
        <f ca="1">IFERROR(__xludf.DUMMYFUNCTION("regexreplace(A4762, ""(\s\(.*?\))"",)"),"Wanda MacPherson")</f>
        <v>Wanda MacPherson</v>
      </c>
    </row>
    <row r="4763" spans="1:3" ht="15.75" customHeight="1" x14ac:dyDescent="0.2">
      <c r="A4763" s="1" t="s">
        <v>2452</v>
      </c>
      <c r="B4763" s="1"/>
      <c r="C4763" s="3" t="str">
        <f ca="1">IFERROR(__xludf.DUMMYFUNCTION("regexreplace(A4763, ""(\s\(.*?\))"",)"),"Wanda Raccoon")</f>
        <v>Wanda Raccoon</v>
      </c>
    </row>
    <row r="4764" spans="1:3" ht="15.75" customHeight="1" x14ac:dyDescent="0.2">
      <c r="A4764" s="1" t="s">
        <v>2452</v>
      </c>
      <c r="B4764" s="1"/>
      <c r="C4764" s="3" t="str">
        <f ca="1">IFERROR(__xludf.DUMMYFUNCTION("regexreplace(A4764, ""(\s\(.*?\))"",)"),"Wanda Raccoon")</f>
        <v>Wanda Raccoon</v>
      </c>
    </row>
    <row r="4765" spans="1:3" ht="15.75" customHeight="1" x14ac:dyDescent="0.2">
      <c r="A4765" s="1" t="s">
        <v>2453</v>
      </c>
      <c r="B4765" s="1"/>
      <c r="C4765" s="3" t="str">
        <f ca="1">IFERROR(__xludf.DUMMYFUNCTION("regexreplace(A4765, ""(\s\(.*?\))"",)"),"Wander")</f>
        <v>Wander</v>
      </c>
    </row>
    <row r="4766" spans="1:3" ht="15.75" customHeight="1" x14ac:dyDescent="0.2">
      <c r="A4766" s="1" t="s">
        <v>2453</v>
      </c>
      <c r="B4766" s="1"/>
      <c r="C4766" s="3" t="str">
        <f ca="1">IFERROR(__xludf.DUMMYFUNCTION("regexreplace(A4766, ""(\s\(.*?\))"",)"),"Wander")</f>
        <v>Wander</v>
      </c>
    </row>
    <row r="4767" spans="1:3" ht="15.75" customHeight="1" x14ac:dyDescent="0.2">
      <c r="A4767" s="1" t="s">
        <v>2454</v>
      </c>
      <c r="B4767" s="1"/>
      <c r="C4767" s="3" t="str">
        <f ca="1">IFERROR(__xludf.DUMMYFUNCTION("regexreplace(A4767, ""(\s\(.*?\))"",)"),"Wanderer")</f>
        <v>Wanderer</v>
      </c>
    </row>
    <row r="4768" spans="1:3" ht="15.75" customHeight="1" x14ac:dyDescent="0.2">
      <c r="A4768" s="1" t="s">
        <v>2454</v>
      </c>
      <c r="B4768" s="1"/>
      <c r="C4768" s="3" t="str">
        <f ca="1">IFERROR(__xludf.DUMMYFUNCTION("regexreplace(A4768, ""(\s\(.*?\))"",)"),"Wanderer")</f>
        <v>Wanderer</v>
      </c>
    </row>
    <row r="4769" spans="1:3" ht="15.75" customHeight="1" x14ac:dyDescent="0.2">
      <c r="A4769" s="1" t="s">
        <v>2455</v>
      </c>
      <c r="B4769" s="1"/>
      <c r="C4769" s="3" t="str">
        <f ca="1">IFERROR(__xludf.DUMMYFUNCTION("regexreplace(A4769, ""(\s\(.*?\))"",)"),"Warden Tiny Smalls")</f>
        <v>Warden Tiny Smalls</v>
      </c>
    </row>
    <row r="4770" spans="1:3" ht="15.75" customHeight="1" x14ac:dyDescent="0.2">
      <c r="A4770" s="1" t="s">
        <v>2455</v>
      </c>
      <c r="B4770" s="1"/>
      <c r="C4770" s="3" t="str">
        <f ca="1">IFERROR(__xludf.DUMMYFUNCTION("regexreplace(A4770, ""(\s\(.*?\))"",)"),"Warden Tiny Smalls")</f>
        <v>Warden Tiny Smalls</v>
      </c>
    </row>
    <row r="4771" spans="1:3" ht="15.75" customHeight="1" x14ac:dyDescent="0.2">
      <c r="A4771" s="1" t="s">
        <v>2456</v>
      </c>
      <c r="B4771" s="1"/>
      <c r="C4771" s="3" t="str">
        <f ca="1">IFERROR(__xludf.DUMMYFUNCTION("regexreplace(A4771, ""(\s\(.*?\))"",)"),"Warlarva")</f>
        <v>Warlarva</v>
      </c>
    </row>
    <row r="4772" spans="1:3" ht="15.75" customHeight="1" x14ac:dyDescent="0.2">
      <c r="A4772" s="1" t="s">
        <v>2456</v>
      </c>
      <c r="B4772" s="1"/>
      <c r="C4772" s="3" t="str">
        <f ca="1">IFERROR(__xludf.DUMMYFUNCTION("regexreplace(A4772, ""(\s\(.*?\))"",)"),"Warlarva")</f>
        <v>Warlarva</v>
      </c>
    </row>
    <row r="4773" spans="1:3" ht="15.75" customHeight="1" x14ac:dyDescent="0.2">
      <c r="A4773" s="1" t="s">
        <v>2457</v>
      </c>
      <c r="B4773" s="1"/>
      <c r="C4773" s="3" t="str">
        <f ca="1">IFERROR(__xludf.DUMMYFUNCTION("regexreplace(A4773, ""(\s\(.*?\))"",)"),"Warren")</f>
        <v>Warren</v>
      </c>
    </row>
    <row r="4774" spans="1:3" ht="15.75" customHeight="1" x14ac:dyDescent="0.2">
      <c r="A4774" s="1" t="s">
        <v>2457</v>
      </c>
      <c r="B4774" s="1"/>
      <c r="C4774" s="3" t="str">
        <f ca="1">IFERROR(__xludf.DUMMYFUNCTION("regexreplace(A4774, ""(\s\(.*?\))"",)"),"Warren")</f>
        <v>Warren</v>
      </c>
    </row>
    <row r="4775" spans="1:3" ht="15.75" customHeight="1" x14ac:dyDescent="0.2">
      <c r="A4775" s="1" t="s">
        <v>2458</v>
      </c>
      <c r="B4775" s="1"/>
      <c r="C4775" s="3" t="str">
        <f ca="1">IFERROR(__xludf.DUMMYFUNCTION("regexreplace(A4775, ""(\s\(.*?\))"",)"),"Wasabi")</f>
        <v>Wasabi</v>
      </c>
    </row>
    <row r="4776" spans="1:3" ht="15.75" customHeight="1" x14ac:dyDescent="0.2">
      <c r="A4776" s="1" t="s">
        <v>2458</v>
      </c>
      <c r="B4776" s="1"/>
      <c r="C4776" s="3" t="str">
        <f ca="1">IFERROR(__xludf.DUMMYFUNCTION("regexreplace(A4776, ""(\s\(.*?\))"",)"),"Wasabi")</f>
        <v>Wasabi</v>
      </c>
    </row>
    <row r="4777" spans="1:3" ht="15.75" customHeight="1" x14ac:dyDescent="0.2">
      <c r="A4777" s="1" t="s">
        <v>2459</v>
      </c>
      <c r="B4777" s="1"/>
      <c r="C4777" s="3" t="str">
        <f ca="1">IFERROR(__xludf.DUMMYFUNCTION("regexreplace(A4777, ""(\s\(.*?\))"",)"),"Wasps")</f>
        <v>Wasps</v>
      </c>
    </row>
    <row r="4778" spans="1:3" ht="15.75" customHeight="1" x14ac:dyDescent="0.2">
      <c r="A4778" s="1" t="s">
        <v>2459</v>
      </c>
      <c r="B4778" s="1"/>
      <c r="C4778" s="3" t="str">
        <f ca="1">IFERROR(__xludf.DUMMYFUNCTION("regexreplace(A4778, ""(\s\(.*?\))"",)"),"Wasps")</f>
        <v>Wasps</v>
      </c>
    </row>
    <row r="4779" spans="1:3" ht="15.75" customHeight="1" x14ac:dyDescent="0.2">
      <c r="A4779" s="1" t="s">
        <v>2460</v>
      </c>
      <c r="B4779" s="1"/>
      <c r="C4779" s="3" t="str">
        <f ca="1">IFERROR(__xludf.DUMMYFUNCTION("regexreplace(A4779, ""(\s\(.*?\))"",)"),"Wat Tambor")</f>
        <v>Wat Tambor</v>
      </c>
    </row>
    <row r="4780" spans="1:3" ht="15.75" customHeight="1" x14ac:dyDescent="0.2">
      <c r="A4780" s="1" t="s">
        <v>2460</v>
      </c>
      <c r="B4780" s="1"/>
      <c r="C4780" s="3" t="str">
        <f ca="1">IFERROR(__xludf.DUMMYFUNCTION("regexreplace(A4780, ""(\s\(.*?\))"",)"),"Wat Tambor")</f>
        <v>Wat Tambor</v>
      </c>
    </row>
    <row r="4781" spans="1:3" ht="15.75" customHeight="1" x14ac:dyDescent="0.2">
      <c r="A4781" s="1" t="s">
        <v>2461</v>
      </c>
      <c r="B4781" s="1"/>
      <c r="C4781" s="3" t="str">
        <f ca="1">IFERROR(__xludf.DUMMYFUNCTION("regexreplace(A4781, ""(\s\(.*?\))"",)"),"Water Hazard")</f>
        <v>Water Hazard</v>
      </c>
    </row>
    <row r="4782" spans="1:3" ht="15.75" customHeight="1" x14ac:dyDescent="0.2">
      <c r="A4782" s="1" t="s">
        <v>2461</v>
      </c>
      <c r="B4782" s="1"/>
      <c r="C4782" s="3" t="str">
        <f ca="1">IFERROR(__xludf.DUMMYFUNCTION("regexreplace(A4782, ""(\s\(.*?\))"",)"),"Water Hazard")</f>
        <v>Water Hazard</v>
      </c>
    </row>
    <row r="4783" spans="1:3" ht="15.75" customHeight="1" x14ac:dyDescent="0.2">
      <c r="A4783" s="1" t="s">
        <v>2462</v>
      </c>
      <c r="B4783" s="1"/>
      <c r="C4783" s="3" t="str">
        <f ca="1">IFERROR(__xludf.DUMMYFUNCTION("regexreplace(A4783, ""(\s\(.*?\))"",)"),"Watermelon Tourmaline")</f>
        <v>Watermelon Tourmaline</v>
      </c>
    </row>
    <row r="4784" spans="1:3" ht="15.75" customHeight="1" x14ac:dyDescent="0.2">
      <c r="A4784" s="1" t="s">
        <v>2462</v>
      </c>
      <c r="B4784" s="1"/>
      <c r="C4784" s="3" t="str">
        <f ca="1">IFERROR(__xludf.DUMMYFUNCTION("regexreplace(A4784, ""(\s\(.*?\))"",)"),"Watermelon Tourmaline")</f>
        <v>Watermelon Tourmaline</v>
      </c>
    </row>
    <row r="4785" spans="1:3" ht="15.75" customHeight="1" x14ac:dyDescent="0.2">
      <c r="A4785" s="1" t="s">
        <v>2463</v>
      </c>
      <c r="B4785" s="1"/>
      <c r="C4785" s="3" t="str">
        <f ca="1">IFERROR(__xludf.DUMMYFUNCTION("regexreplace(A4785, ""(\s\(.*?\))"",)"),"Way Big")</f>
        <v>Way Big</v>
      </c>
    </row>
    <row r="4786" spans="1:3" ht="15.75" customHeight="1" x14ac:dyDescent="0.2">
      <c r="A4786" s="1" t="s">
        <v>2463</v>
      </c>
      <c r="B4786" s="1"/>
      <c r="C4786" s="3" t="str">
        <f ca="1">IFERROR(__xludf.DUMMYFUNCTION("regexreplace(A4786, ""(\s\(.*?\))"",)"),"Way Big")</f>
        <v>Way Big</v>
      </c>
    </row>
    <row r="4787" spans="1:3" ht="15.75" customHeight="1" x14ac:dyDescent="0.2">
      <c r="A4787" s="1" t="s">
        <v>2464</v>
      </c>
      <c r="B4787" s="1"/>
      <c r="C4787" s="3" t="str">
        <f ca="1">IFERROR(__xludf.DUMMYFUNCTION("regexreplace(A4787, ""(\s\(.*?\))"",)"),"Wayne")</f>
        <v>Wayne</v>
      </c>
    </row>
    <row r="4788" spans="1:3" ht="15.75" customHeight="1" x14ac:dyDescent="0.2">
      <c r="A4788" s="1" t="s">
        <v>2464</v>
      </c>
      <c r="B4788" s="1"/>
      <c r="C4788" s="3" t="str">
        <f ca="1">IFERROR(__xludf.DUMMYFUNCTION("regexreplace(A4788, ""(\s\(.*?\))"",)"),"Wayne")</f>
        <v>Wayne</v>
      </c>
    </row>
    <row r="4789" spans="1:3" ht="15.75" customHeight="1" x14ac:dyDescent="0.2">
      <c r="A4789" s="1" t="s">
        <v>2465</v>
      </c>
      <c r="B4789" s="1"/>
      <c r="C4789" s="3" t="str">
        <f ca="1">IFERROR(__xludf.DUMMYFUNCTION("regexreplace(A4789, ""(\s\(.*?\))"",)"),"Wayne Cramp")</f>
        <v>Wayne Cramp</v>
      </c>
    </row>
    <row r="4790" spans="1:3" ht="15.75" customHeight="1" x14ac:dyDescent="0.2">
      <c r="A4790" s="1" t="s">
        <v>2466</v>
      </c>
      <c r="B4790" s="1"/>
      <c r="C4790" s="3" t="str">
        <f ca="1">IFERROR(__xludf.DUMMYFUNCTION("regexreplace(A4790, ""(\s\(.*?\))"",)"),"Wayzz")</f>
        <v>Wayzz</v>
      </c>
    </row>
    <row r="4791" spans="1:3" ht="15.75" customHeight="1" x14ac:dyDescent="0.2">
      <c r="A4791" s="1" t="s">
        <v>2466</v>
      </c>
      <c r="B4791" s="1"/>
      <c r="C4791" s="3" t="str">
        <f ca="1">IFERROR(__xludf.DUMMYFUNCTION("regexreplace(A4791, ""(\s\(.*?\))"",)"),"Wayzz")</f>
        <v>Wayzz</v>
      </c>
    </row>
    <row r="4792" spans="1:3" ht="15.75" customHeight="1" x14ac:dyDescent="0.2">
      <c r="A4792" s="1" t="s">
        <v>2467</v>
      </c>
      <c r="B4792" s="1"/>
      <c r="C4792" s="3" t="str">
        <f ca="1">IFERROR(__xludf.DUMMYFUNCTION("regexreplace(A4792, ""(\s\(.*?\))"",)"),"Wedge Antilles")</f>
        <v>Wedge Antilles</v>
      </c>
    </row>
    <row r="4793" spans="1:3" ht="15.75" customHeight="1" x14ac:dyDescent="0.2">
      <c r="A4793" s="1" t="s">
        <v>2467</v>
      </c>
      <c r="B4793" s="1"/>
      <c r="C4793" s="3" t="str">
        <f ca="1">IFERROR(__xludf.DUMMYFUNCTION("regexreplace(A4793, ""(\s\(.*?\))"",)"),"Wedge Antilles")</f>
        <v>Wedge Antilles</v>
      </c>
    </row>
    <row r="4794" spans="1:3" ht="15.75" customHeight="1" x14ac:dyDescent="0.2">
      <c r="A4794" s="1" t="s">
        <v>2468</v>
      </c>
      <c r="B4794" s="1"/>
      <c r="C4794" s="3" t="str">
        <f ca="1">IFERROR(__xludf.DUMMYFUNCTION("regexreplace(A4794, ""(\s\(.*?\))"",)"),"Wednesday Addams")</f>
        <v>Wednesday Addams</v>
      </c>
    </row>
    <row r="4795" spans="1:3" ht="15.75" customHeight="1" x14ac:dyDescent="0.2">
      <c r="A4795" s="1" t="s">
        <v>2468</v>
      </c>
      <c r="B4795" s="1"/>
      <c r="C4795" s="3" t="str">
        <f ca="1">IFERROR(__xludf.DUMMYFUNCTION("regexreplace(A4795, ""(\s\(.*?\))"",)"),"Wednesday Addams")</f>
        <v>Wednesday Addams</v>
      </c>
    </row>
    <row r="4796" spans="1:3" ht="15.75" customHeight="1" x14ac:dyDescent="0.2">
      <c r="A4796" s="1" t="s">
        <v>2469</v>
      </c>
      <c r="B4796" s="1"/>
      <c r="C4796" s="3" t="str">
        <f ca="1">IFERROR(__xludf.DUMMYFUNCTION("regexreplace(A4796, ""(\s\(.*?\))"",)"),"Wee Willie Winkie")</f>
        <v>Wee Willie Winkie</v>
      </c>
    </row>
    <row r="4797" spans="1:3" ht="15.75" customHeight="1" x14ac:dyDescent="0.2">
      <c r="A4797" s="1" t="s">
        <v>2469</v>
      </c>
      <c r="B4797" s="1"/>
      <c r="C4797" s="3" t="str">
        <f ca="1">IFERROR(__xludf.DUMMYFUNCTION("regexreplace(A4797, ""(\s\(.*?\))"",)"),"Wee Willie Winkie")</f>
        <v>Wee Willie Winkie</v>
      </c>
    </row>
    <row r="4798" spans="1:3" ht="15.75" customHeight="1" x14ac:dyDescent="0.2">
      <c r="A4798" s="1" t="s">
        <v>2470</v>
      </c>
      <c r="B4798" s="1"/>
      <c r="C4798" s="3" t="str">
        <f ca="1">IFERROR(__xludf.DUMMYFUNCTION("regexreplace(A4798, ""(\s\(.*?\))"",)"),"Weimin")</f>
        <v>Weimin</v>
      </c>
    </row>
    <row r="4799" spans="1:3" ht="15.75" customHeight="1" x14ac:dyDescent="0.2">
      <c r="A4799" s="1" t="s">
        <v>2470</v>
      </c>
      <c r="B4799" s="1"/>
      <c r="C4799" s="3" t="str">
        <f ca="1">IFERROR(__xludf.DUMMYFUNCTION("regexreplace(A4799, ""(\s\(.*?\))"",)"),"Weimin")</f>
        <v>Weimin</v>
      </c>
    </row>
    <row r="4800" spans="1:3" ht="15.75" customHeight="1" x14ac:dyDescent="0.2">
      <c r="A4800" s="1" t="s">
        <v>2471</v>
      </c>
      <c r="B4800" s="1"/>
      <c r="C4800" s="3" t="str">
        <f ca="1">IFERROR(__xludf.DUMMYFUNCTION("regexreplace(A4800, ""(\s\(.*?\))"",)"),"Wendy Corduroy")</f>
        <v>Wendy Corduroy</v>
      </c>
    </row>
    <row r="4801" spans="1:3" ht="15.75" customHeight="1" x14ac:dyDescent="0.2">
      <c r="A4801" s="1" t="s">
        <v>2471</v>
      </c>
      <c r="B4801" s="1"/>
      <c r="C4801" s="3" t="str">
        <f ca="1">IFERROR(__xludf.DUMMYFUNCTION("regexreplace(A4801, ""(\s\(.*?\))"",)"),"Wendy Corduroy")</f>
        <v>Wendy Corduroy</v>
      </c>
    </row>
    <row r="4802" spans="1:3" ht="15.75" customHeight="1" x14ac:dyDescent="0.2">
      <c r="A4802" s="1" t="s">
        <v>2472</v>
      </c>
      <c r="B4802" s="1"/>
      <c r="C4802" s="3" t="str">
        <f ca="1">IFERROR(__xludf.DUMMYFUNCTION("regexreplace(A4802, ""(\s\(.*?\))"",)"),"Wendy Thompson")</f>
        <v>Wendy Thompson</v>
      </c>
    </row>
    <row r="4803" spans="1:3" ht="15.75" customHeight="1" x14ac:dyDescent="0.2">
      <c r="A4803" s="1" t="s">
        <v>2472</v>
      </c>
      <c r="B4803" s="1"/>
      <c r="C4803" s="3" t="str">
        <f ca="1">IFERROR(__xludf.DUMMYFUNCTION("regexreplace(A4803, ""(\s\(.*?\))"",)"),"Wendy Thompson")</f>
        <v>Wendy Thompson</v>
      </c>
    </row>
    <row r="4804" spans="1:3" ht="15.75" customHeight="1" x14ac:dyDescent="0.2">
      <c r="A4804" s="1" t="s">
        <v>2473</v>
      </c>
      <c r="B4804" s="1"/>
      <c r="C4804" s="3" t="str">
        <f ca="1">IFERROR(__xludf.DUMMYFUNCTION("regexreplace(A4804, ""(\s\(.*?\))"",)"),"Wesley")</f>
        <v>Wesley</v>
      </c>
    </row>
    <row r="4805" spans="1:3" ht="15.75" customHeight="1" x14ac:dyDescent="0.2">
      <c r="A4805" s="1" t="s">
        <v>2473</v>
      </c>
      <c r="B4805" s="1"/>
      <c r="C4805" s="3" t="str">
        <f ca="1">IFERROR(__xludf.DUMMYFUNCTION("regexreplace(A4805, ""(\s\(.*?\))"",)"),"Wesley")</f>
        <v>Wesley</v>
      </c>
    </row>
    <row r="4806" spans="1:3" ht="15.75" customHeight="1" x14ac:dyDescent="0.2">
      <c r="A4806" s="1" t="s">
        <v>2474</v>
      </c>
      <c r="B4806" s="1"/>
      <c r="C4806" s="3" t="str">
        <f ca="1">IFERROR(__xludf.DUMMYFUNCTION("regexreplace(A4806, ""(\s\(.*?\))"",)"),"Whale")</f>
        <v>Whale</v>
      </c>
    </row>
    <row r="4807" spans="1:3" ht="15.75" customHeight="1" x14ac:dyDescent="0.2">
      <c r="A4807" s="1" t="s">
        <v>2474</v>
      </c>
      <c r="B4807" s="1"/>
      <c r="C4807" s="3" t="str">
        <f ca="1">IFERROR(__xludf.DUMMYFUNCTION("regexreplace(A4807, ""(\s\(.*?\))"",)"),"Whale")</f>
        <v>Whale</v>
      </c>
    </row>
    <row r="4808" spans="1:3" ht="15.75" customHeight="1" x14ac:dyDescent="0.2">
      <c r="A4808" s="1" t="s">
        <v>2475</v>
      </c>
      <c r="B4808" s="1"/>
      <c r="C4808" s="3" t="str">
        <f ca="1">IFERROR(__xludf.DUMMYFUNCTION("regexreplace(A4808, ""(\s\(.*?\))"",)"),"Whale")</f>
        <v>Whale</v>
      </c>
    </row>
    <row r="4809" spans="1:3" ht="15.75" customHeight="1" x14ac:dyDescent="0.2">
      <c r="A4809" s="1" t="s">
        <v>2476</v>
      </c>
      <c r="B4809" s="1"/>
      <c r="C4809" s="3" t="str">
        <f ca="1">IFERROR(__xludf.DUMMYFUNCTION("regexreplace(A4809, ""(\s\(.*?\))"",)"),"Whale")</f>
        <v>Whale</v>
      </c>
    </row>
    <row r="4810" spans="1:3" ht="15.75" customHeight="1" x14ac:dyDescent="0.2">
      <c r="A4810" s="1" t="s">
        <v>2477</v>
      </c>
      <c r="B4810" s="1"/>
      <c r="C4810" s="3" t="str">
        <f ca="1">IFERROR(__xludf.DUMMYFUNCTION("regexreplace(A4810, ""(\s\(.*?\))"",)"),"Whampire")</f>
        <v>Whampire</v>
      </c>
    </row>
    <row r="4811" spans="1:3" ht="15.75" customHeight="1" x14ac:dyDescent="0.2">
      <c r="A4811" s="1" t="s">
        <v>2477</v>
      </c>
      <c r="B4811" s="1"/>
      <c r="C4811" s="3" t="str">
        <f ca="1">IFERROR(__xludf.DUMMYFUNCTION("regexreplace(A4811, ""(\s\(.*?\))"",)"),"Whampire")</f>
        <v>Whampire</v>
      </c>
    </row>
    <row r="4812" spans="1:3" ht="15.75" customHeight="1" x14ac:dyDescent="0.2">
      <c r="A4812" s="1" t="s">
        <v>2478</v>
      </c>
      <c r="B4812" s="1"/>
      <c r="C4812" s="3" t="str">
        <f ca="1">IFERROR(__xludf.DUMMYFUNCTION("regexreplace(A4812, ""(\s\(.*?\))"",)"),"Wheelie")</f>
        <v>Wheelie</v>
      </c>
    </row>
    <row r="4813" spans="1:3" ht="15.75" customHeight="1" x14ac:dyDescent="0.2">
      <c r="A4813" s="1" t="s">
        <v>2478</v>
      </c>
      <c r="B4813" s="1"/>
      <c r="C4813" s="3" t="str">
        <f ca="1">IFERROR(__xludf.DUMMYFUNCTION("regexreplace(A4813, ""(\s\(.*?\))"",)"),"Wheelie")</f>
        <v>Wheelie</v>
      </c>
    </row>
    <row r="4814" spans="1:3" ht="15.75" customHeight="1" x14ac:dyDescent="0.2">
      <c r="A4814" s="1" t="s">
        <v>2479</v>
      </c>
      <c r="B4814" s="1"/>
      <c r="C4814" s="3" t="str">
        <f ca="1">IFERROR(__xludf.DUMMYFUNCTION("regexreplace(A4814, ""(\s\(.*?\))"",)"),"Wheezy")</f>
        <v>Wheezy</v>
      </c>
    </row>
    <row r="4815" spans="1:3" ht="15.75" customHeight="1" x14ac:dyDescent="0.2">
      <c r="A4815" s="1" t="s">
        <v>2479</v>
      </c>
      <c r="B4815" s="1"/>
      <c r="C4815" s="3" t="str">
        <f ca="1">IFERROR(__xludf.DUMMYFUNCTION("regexreplace(A4815, ""(\s\(.*?\))"",)"),"Wheezy")</f>
        <v>Wheezy</v>
      </c>
    </row>
    <row r="4816" spans="1:3" ht="15.75" customHeight="1" x14ac:dyDescent="0.2">
      <c r="A4816" s="1" t="s">
        <v>2480</v>
      </c>
      <c r="B4816" s="1"/>
      <c r="C4816" s="3" t="str">
        <f ca="1">IFERROR(__xludf.DUMMYFUNCTION("regexreplace(A4816, ""(\s\(.*?\))"",)"),"Whippy")</f>
        <v>Whippy</v>
      </c>
    </row>
    <row r="4817" spans="1:3" ht="15.75" customHeight="1" x14ac:dyDescent="0.2">
      <c r="A4817" s="1" t="s">
        <v>2480</v>
      </c>
      <c r="B4817" s="1"/>
      <c r="C4817" s="3" t="str">
        <f ca="1">IFERROR(__xludf.DUMMYFUNCTION("regexreplace(A4817, ""(\s\(.*?\))"",)"),"Whippy")</f>
        <v>Whippy</v>
      </c>
    </row>
    <row r="4818" spans="1:3" ht="15.75" customHeight="1" x14ac:dyDescent="0.2">
      <c r="A4818" s="1" t="s">
        <v>2481</v>
      </c>
      <c r="B4818" s="1"/>
      <c r="C4818" s="3" t="str">
        <f ca="1">IFERROR(__xludf.DUMMYFUNCTION("regexreplace(A4818, ""(\s\(.*?\))"",)"),"Whirly Squirrels")</f>
        <v>Whirly Squirrels</v>
      </c>
    </row>
    <row r="4819" spans="1:3" ht="15.75" customHeight="1" x14ac:dyDescent="0.2">
      <c r="A4819" s="1" t="s">
        <v>2481</v>
      </c>
      <c r="B4819" s="1"/>
      <c r="C4819" s="3" t="str">
        <f ca="1">IFERROR(__xludf.DUMMYFUNCTION("regexreplace(A4819, ""(\s\(.*?\))"",)"),"Whirly Squirrels")</f>
        <v>Whirly Squirrels</v>
      </c>
    </row>
    <row r="4820" spans="1:3" ht="15.75" customHeight="1" x14ac:dyDescent="0.2">
      <c r="A4820" s="1" t="s">
        <v>2482</v>
      </c>
      <c r="B4820" s="1"/>
      <c r="C4820" s="3" t="str">
        <f ca="1">IFERROR(__xludf.DUMMYFUNCTION("regexreplace(A4820, ""(\s\(.*?\))"",)"),"Whiskers")</f>
        <v>Whiskers</v>
      </c>
    </row>
    <row r="4821" spans="1:3" ht="15.75" customHeight="1" x14ac:dyDescent="0.2">
      <c r="A4821" s="1" t="s">
        <v>2482</v>
      </c>
      <c r="B4821" s="1"/>
      <c r="C4821" s="3" t="str">
        <f ca="1">IFERROR(__xludf.DUMMYFUNCTION("regexreplace(A4821, ""(\s\(.*?\))"",)"),"Whiskers")</f>
        <v>Whiskers</v>
      </c>
    </row>
    <row r="4822" spans="1:3" ht="15.75" customHeight="1" x14ac:dyDescent="0.2">
      <c r="A4822" s="1" t="s">
        <v>2483</v>
      </c>
      <c r="B4822" s="1"/>
      <c r="C4822" s="3" t="str">
        <f ca="1">IFERROR(__xludf.DUMMYFUNCTION("regexreplace(A4822, ""(\s\(.*?\))"",)"),"Whiskers Lion’s Roar")</f>
        <v>Whiskers Lion’s Roar</v>
      </c>
    </row>
    <row r="4823" spans="1:3" ht="15.75" customHeight="1" x14ac:dyDescent="0.2">
      <c r="A4823" s="1" t="s">
        <v>2483</v>
      </c>
      <c r="B4823" s="1"/>
      <c r="C4823" s="3" t="str">
        <f ca="1">IFERROR(__xludf.DUMMYFUNCTION("regexreplace(A4823, ""(\s\(.*?\))"",)"),"Whiskers Lion’s Roar")</f>
        <v>Whiskers Lion’s Roar</v>
      </c>
    </row>
    <row r="4824" spans="1:3" ht="15.75" customHeight="1" x14ac:dyDescent="0.2">
      <c r="A4824" s="1" t="s">
        <v>2484</v>
      </c>
      <c r="B4824" s="1"/>
      <c r="C4824" s="3" t="str">
        <f ca="1">IFERROR(__xludf.DUMMYFUNCTION("regexreplace(A4824, ""(\s\(.*?\))"",)"),"White Cat")</f>
        <v>White Cat</v>
      </c>
    </row>
    <row r="4825" spans="1:3" ht="15.75" customHeight="1" x14ac:dyDescent="0.2">
      <c r="A4825" s="1" t="s">
        <v>2484</v>
      </c>
      <c r="B4825" s="1"/>
      <c r="C4825" s="3" t="str">
        <f ca="1">IFERROR(__xludf.DUMMYFUNCTION("regexreplace(A4825, ""(\s\(.*?\))"",)"),"White Cat")</f>
        <v>White Cat</v>
      </c>
    </row>
    <row r="4826" spans="1:3" ht="15.75" customHeight="1" x14ac:dyDescent="0.2">
      <c r="A4826" s="1" t="s">
        <v>2485</v>
      </c>
      <c r="B4826" s="1"/>
      <c r="C4826" s="3" t="str">
        <f ca="1">IFERROR(__xludf.DUMMYFUNCTION("regexreplace(A4826, ""(\s\(.*?\))"",)"),"White Diamond")</f>
        <v>White Diamond</v>
      </c>
    </row>
    <row r="4827" spans="1:3" ht="15.75" customHeight="1" x14ac:dyDescent="0.2">
      <c r="A4827" s="1" t="s">
        <v>2485</v>
      </c>
      <c r="B4827" s="1"/>
      <c r="C4827" s="3" t="str">
        <f ca="1">IFERROR(__xludf.DUMMYFUNCTION("regexreplace(A4827, ""(\s\(.*?\))"",)"),"White Diamond")</f>
        <v>White Diamond</v>
      </c>
    </row>
    <row r="4828" spans="1:3" ht="15.75" customHeight="1" x14ac:dyDescent="0.2">
      <c r="A4828" s="1" t="s">
        <v>2486</v>
      </c>
      <c r="B4828" s="1"/>
      <c r="C4828" s="3" t="str">
        <f ca="1">IFERROR(__xludf.DUMMYFUNCTION("regexreplace(A4828, ""(\s\(.*?\))"",)"),"White Hen")</f>
        <v>White Hen</v>
      </c>
    </row>
    <row r="4829" spans="1:3" ht="15.75" customHeight="1" x14ac:dyDescent="0.2">
      <c r="A4829" s="1" t="s">
        <v>2486</v>
      </c>
      <c r="B4829" s="1"/>
      <c r="C4829" s="3" t="str">
        <f ca="1">IFERROR(__xludf.DUMMYFUNCTION("regexreplace(A4829, ""(\s\(.*?\))"",)"),"White Hen")</f>
        <v>White Hen</v>
      </c>
    </row>
    <row r="4830" spans="1:3" ht="15.75" customHeight="1" x14ac:dyDescent="0.2">
      <c r="A4830" s="1" t="s">
        <v>2487</v>
      </c>
      <c r="B4830" s="1"/>
      <c r="C4830" s="3" t="str">
        <f ca="1">IFERROR(__xludf.DUMMYFUNCTION("regexreplace(A4830, ""(\s\(.*?\))"",)"),"Whizzer")</f>
        <v>Whizzer</v>
      </c>
    </row>
    <row r="4831" spans="1:3" ht="15.75" customHeight="1" x14ac:dyDescent="0.2">
      <c r="A4831" s="1" t="s">
        <v>2487</v>
      </c>
      <c r="B4831" s="1"/>
      <c r="C4831" s="3" t="str">
        <f ca="1">IFERROR(__xludf.DUMMYFUNCTION("regexreplace(A4831, ""(\s\(.*?\))"",)"),"Whizzer")</f>
        <v>Whizzer</v>
      </c>
    </row>
    <row r="4832" spans="1:3" ht="15.75" customHeight="1" x14ac:dyDescent="0.2">
      <c r="A4832" s="1" t="s">
        <v>2488</v>
      </c>
      <c r="B4832" s="1"/>
      <c r="C4832" s="3" t="str">
        <f ca="1">IFERROR(__xludf.DUMMYFUNCTION("regexreplace(A4832, ""(\s\(.*?\))"",)"),"Whoopee Cushner")</f>
        <v>Whoopee Cushner</v>
      </c>
    </row>
    <row r="4833" spans="1:3" ht="15.75" customHeight="1" x14ac:dyDescent="0.2">
      <c r="A4833" s="1" t="s">
        <v>2488</v>
      </c>
      <c r="B4833" s="1"/>
      <c r="C4833" s="3" t="str">
        <f ca="1">IFERROR(__xludf.DUMMYFUNCTION("regexreplace(A4833, ""(\s\(.*?\))"",)"),"Whoopee Cushner")</f>
        <v>Whoopee Cushner</v>
      </c>
    </row>
    <row r="4834" spans="1:3" ht="15.75" customHeight="1" x14ac:dyDescent="0.2">
      <c r="A4834" s="1" t="s">
        <v>2489</v>
      </c>
      <c r="B4834" s="1"/>
      <c r="C4834" s="3" t="str">
        <f ca="1">IFERROR(__xludf.DUMMYFUNCTION("regexreplace(A4834, ""(\s\(.*?\))"",)"),"Wicket Wystri Warrick")</f>
        <v>Wicket Wystri Warrick</v>
      </c>
    </row>
    <row r="4835" spans="1:3" ht="15.75" customHeight="1" x14ac:dyDescent="0.2">
      <c r="A4835" s="1" t="s">
        <v>2489</v>
      </c>
      <c r="B4835" s="1"/>
      <c r="C4835" s="3" t="str">
        <f ca="1">IFERROR(__xludf.DUMMYFUNCTION("regexreplace(A4835, ""(\s\(.*?\))"",)"),"Wicket Wystri Warrick")</f>
        <v>Wicket Wystri Warrick</v>
      </c>
    </row>
    <row r="4836" spans="1:3" ht="15.75" customHeight="1" x14ac:dyDescent="0.2">
      <c r="A4836" s="1" t="s">
        <v>2490</v>
      </c>
      <c r="B4836" s="1"/>
      <c r="C4836" s="3" t="str">
        <f ca="1">IFERROR(__xludf.DUMMYFUNCTION("regexreplace(A4836, ""(\s\(.*?\))"",)"),"Wiggins")</f>
        <v>Wiggins</v>
      </c>
    </row>
    <row r="4837" spans="1:3" ht="15.75" customHeight="1" x14ac:dyDescent="0.2">
      <c r="A4837" s="1" t="s">
        <v>2490</v>
      </c>
      <c r="B4837" s="1"/>
      <c r="C4837" s="3" t="str">
        <f ca="1">IFERROR(__xludf.DUMMYFUNCTION("regexreplace(A4837, ""(\s\(.*?\))"",)"),"Wiggins")</f>
        <v>Wiggins</v>
      </c>
    </row>
    <row r="4838" spans="1:3" ht="15.75" customHeight="1" x14ac:dyDescent="0.2">
      <c r="A4838" s="1" t="s">
        <v>2491</v>
      </c>
      <c r="B4838" s="1"/>
      <c r="C4838" s="3" t="str">
        <f ca="1">IFERROR(__xludf.DUMMYFUNCTION("regexreplace(A4838, ""(\s\(.*?\))"",)"),"Wild Knuckles")</f>
        <v>Wild Knuckles</v>
      </c>
    </row>
    <row r="4839" spans="1:3" ht="15.75" customHeight="1" x14ac:dyDescent="0.2">
      <c r="A4839" s="1" t="s">
        <v>2492</v>
      </c>
      <c r="B4839" s="1"/>
      <c r="C4839" s="3" t="str">
        <f ca="1">IFERROR(__xludf.DUMMYFUNCTION("regexreplace(A4839, ""(\s\(.*?\))"",)"),"Wildmutt")</f>
        <v>Wildmutt</v>
      </c>
    </row>
    <row r="4840" spans="1:3" ht="15.75" customHeight="1" x14ac:dyDescent="0.2">
      <c r="A4840" s="1" t="s">
        <v>2492</v>
      </c>
      <c r="B4840" s="1"/>
      <c r="C4840" s="3" t="str">
        <f ca="1">IFERROR(__xludf.DUMMYFUNCTION("regexreplace(A4840, ""(\s\(.*?\))"",)"),"Wildmutt")</f>
        <v>Wildmutt</v>
      </c>
    </row>
    <row r="4841" spans="1:3" ht="15.75" customHeight="1" x14ac:dyDescent="0.2">
      <c r="A4841" s="1" t="s">
        <v>2493</v>
      </c>
      <c r="B4841" s="1"/>
      <c r="C4841" s="3" t="str">
        <f ca="1">IFERROR(__xludf.DUMMYFUNCTION("regexreplace(A4841, ""(\s\(.*?\))"",)"),"Wildvine")</f>
        <v>Wildvine</v>
      </c>
    </row>
    <row r="4842" spans="1:3" ht="15.75" customHeight="1" x14ac:dyDescent="0.2">
      <c r="A4842" s="1" t="s">
        <v>2493</v>
      </c>
      <c r="B4842" s="1"/>
      <c r="C4842" s="3" t="str">
        <f ca="1">IFERROR(__xludf.DUMMYFUNCTION("regexreplace(A4842, ""(\s\(.*?\))"",)"),"Wildvine")</f>
        <v>Wildvine</v>
      </c>
    </row>
    <row r="4843" spans="1:3" ht="15.75" customHeight="1" x14ac:dyDescent="0.2">
      <c r="A4843" s="1" t="s">
        <v>2494</v>
      </c>
      <c r="B4843" s="1"/>
      <c r="C4843" s="3" t="str">
        <f ca="1">IFERROR(__xludf.DUMMYFUNCTION("regexreplace(A4843, ""(\s\(.*?\))"",)"),"William")</f>
        <v>William</v>
      </c>
    </row>
    <row r="4844" spans="1:3" ht="15.75" customHeight="1" x14ac:dyDescent="0.2">
      <c r="A4844" s="1" t="s">
        <v>2494</v>
      </c>
      <c r="B4844" s="1"/>
      <c r="C4844" s="3" t="str">
        <f ca="1">IFERROR(__xludf.DUMMYFUNCTION("regexreplace(A4844, ""(\s\(.*?\))"",)"),"William")</f>
        <v>William</v>
      </c>
    </row>
    <row r="4845" spans="1:3" ht="15.75" customHeight="1" x14ac:dyDescent="0.2">
      <c r="A4845" s="1" t="s">
        <v>2495</v>
      </c>
      <c r="B4845" s="1"/>
      <c r="C4845" s="3" t="str">
        <f ca="1">IFERROR(__xludf.DUMMYFUNCTION("regexreplace(A4845, ""(\s\(.*?\))"",)"),"William Carson")</f>
        <v>William Carson</v>
      </c>
    </row>
    <row r="4846" spans="1:3" ht="15.75" customHeight="1" x14ac:dyDescent="0.2">
      <c r="A4846" s="1" t="s">
        <v>2495</v>
      </c>
      <c r="B4846" s="1"/>
      <c r="C4846" s="3" t="str">
        <f ca="1">IFERROR(__xludf.DUMMYFUNCTION("regexreplace(A4846, ""(\s\(.*?\))"",)"),"William Carson")</f>
        <v>William Carson</v>
      </c>
    </row>
    <row r="4847" spans="1:3" ht="15.75" customHeight="1" x14ac:dyDescent="0.2">
      <c r="A4847" s="1" t="s">
        <v>2496</v>
      </c>
      <c r="B4847" s="1"/>
      <c r="C4847" s="3" t="str">
        <f ca="1">IFERROR(__xludf.DUMMYFUNCTION("regexreplace(A4847, ""(\s\(.*?\))"",)"),"Willow Park")</f>
        <v>Willow Park</v>
      </c>
    </row>
    <row r="4848" spans="1:3" ht="15.75" customHeight="1" x14ac:dyDescent="0.2">
      <c r="A4848" s="1" t="s">
        <v>2496</v>
      </c>
      <c r="B4848" s="1"/>
      <c r="C4848" s="3" t="str">
        <f ca="1">IFERROR(__xludf.DUMMYFUNCTION("regexreplace(A4848, ""(\s\(.*?\))"",)"),"Willow Park")</f>
        <v>Willow Park</v>
      </c>
    </row>
    <row r="4849" spans="1:3" ht="15.75" customHeight="1" x14ac:dyDescent="0.2">
      <c r="A4849" s="1" t="s">
        <v>2497</v>
      </c>
      <c r="B4849" s="1"/>
      <c r="C4849" s="3" t="str">
        <f ca="1">IFERROR(__xludf.DUMMYFUNCTION("regexreplace(A4849, ""(\s\(.*?\))"",)"),"Willow Song")</f>
        <v>Willow Song</v>
      </c>
    </row>
    <row r="4850" spans="1:3" ht="15.75" customHeight="1" x14ac:dyDescent="0.2">
      <c r="A4850" s="1" t="s">
        <v>2497</v>
      </c>
      <c r="B4850" s="1"/>
      <c r="C4850" s="3" t="str">
        <f ca="1">IFERROR(__xludf.DUMMYFUNCTION("regexreplace(A4850, ""(\s\(.*?\))"",)"),"Willow Song")</f>
        <v>Willow Song</v>
      </c>
    </row>
    <row r="4851" spans="1:3" ht="15.75" customHeight="1" x14ac:dyDescent="0.2">
      <c r="A4851" s="1" t="s">
        <v>2498</v>
      </c>
      <c r="B4851" s="1"/>
      <c r="C4851" s="3" t="str">
        <f ca="1">IFERROR(__xludf.DUMMYFUNCTION("regexreplace(A4851, ""(\s\(.*?\))"",)"),"Willy the Hillbilly")</f>
        <v>Willy the Hillbilly</v>
      </c>
    </row>
    <row r="4852" spans="1:3" ht="15.75" customHeight="1" x14ac:dyDescent="0.2">
      <c r="A4852" s="1" t="s">
        <v>2498</v>
      </c>
      <c r="B4852" s="1"/>
      <c r="C4852" s="3" t="str">
        <f ca="1">IFERROR(__xludf.DUMMYFUNCTION("regexreplace(A4852, ""(\s\(.*?\))"",)"),"Willy the Hillbilly")</f>
        <v>Willy the Hillbilly</v>
      </c>
    </row>
    <row r="4853" spans="1:3" ht="15.75" customHeight="1" x14ac:dyDescent="0.2">
      <c r="A4853" s="1" t="s">
        <v>2499</v>
      </c>
      <c r="B4853" s="1"/>
      <c r="C4853" s="3" t="str">
        <f ca="1">IFERROR(__xludf.DUMMYFUNCTION("regexreplace(A4853, ""(\s\(.*?\))"",)"),"Wilma Flintstone")</f>
        <v>Wilma Flintstone</v>
      </c>
    </row>
    <row r="4854" spans="1:3" ht="15.75" customHeight="1" x14ac:dyDescent="0.2">
      <c r="A4854" s="1" t="s">
        <v>2499</v>
      </c>
      <c r="B4854" s="1"/>
      <c r="C4854" s="3" t="str">
        <f ca="1">IFERROR(__xludf.DUMMYFUNCTION("regexreplace(A4854, ""(\s\(.*?\))"",)"),"Wilma Flintstone")</f>
        <v>Wilma Flintstone</v>
      </c>
    </row>
    <row r="4855" spans="1:3" ht="15.75" customHeight="1" x14ac:dyDescent="0.2">
      <c r="A4855" s="1" t="s">
        <v>2500</v>
      </c>
      <c r="B4855" s="1"/>
      <c r="C4855" s="3" t="str">
        <f ca="1">IFERROR(__xludf.DUMMYFUNCTION("regexreplace(A4855, ""(\s\(.*?\))"",)"),"Wilson")</f>
        <v>Wilson</v>
      </c>
    </row>
    <row r="4856" spans="1:3" ht="15.75" customHeight="1" x14ac:dyDescent="0.2">
      <c r="A4856" s="1" t="s">
        <v>2500</v>
      </c>
      <c r="B4856" s="1"/>
      <c r="C4856" s="3" t="str">
        <f ca="1">IFERROR(__xludf.DUMMYFUNCTION("regexreplace(A4856, ""(\s\(.*?\))"",)"),"Wilson")</f>
        <v>Wilson</v>
      </c>
    </row>
    <row r="4857" spans="1:3" ht="15.75" customHeight="1" x14ac:dyDescent="0.2">
      <c r="A4857" s="1" t="s">
        <v>2501</v>
      </c>
      <c r="B4857" s="1"/>
      <c r="C4857" s="3" t="str">
        <f ca="1">IFERROR(__xludf.DUMMYFUNCTION("regexreplace(A4857, ""(\s\(.*?\))"",)"),"Wilt")</f>
        <v>Wilt</v>
      </c>
    </row>
    <row r="4858" spans="1:3" ht="15.75" customHeight="1" x14ac:dyDescent="0.2">
      <c r="A4858" s="1" t="s">
        <v>2501</v>
      </c>
      <c r="B4858" s="1"/>
      <c r="C4858" s="3" t="str">
        <f ca="1">IFERROR(__xludf.DUMMYFUNCTION("regexreplace(A4858, ""(\s\(.*?\))"",)"),"Wilt")</f>
        <v>Wilt</v>
      </c>
    </row>
    <row r="4859" spans="1:3" ht="15.75" customHeight="1" x14ac:dyDescent="0.2">
      <c r="A4859" s="1" t="s">
        <v>2502</v>
      </c>
      <c r="B4859" s="1"/>
      <c r="C4859" s="3" t="str">
        <f ca="1">IFERROR(__xludf.DUMMYFUNCTION("regexreplace(A4859, ""(\s\(.*?\))"",)"),"Wingo")</f>
        <v>Wingo</v>
      </c>
    </row>
    <row r="4860" spans="1:3" ht="15.75" customHeight="1" x14ac:dyDescent="0.2">
      <c r="A4860" s="1" t="s">
        <v>2502</v>
      </c>
      <c r="B4860" s="1"/>
      <c r="C4860" s="3" t="str">
        <f ca="1">IFERROR(__xludf.DUMMYFUNCTION("regexreplace(A4860, ""(\s\(.*?\))"",)"),"Wingo")</f>
        <v>Wingo</v>
      </c>
    </row>
    <row r="4861" spans="1:3" ht="15.75" customHeight="1" x14ac:dyDescent="0.2">
      <c r="A4861" s="1" t="s">
        <v>2503</v>
      </c>
      <c r="B4861" s="1"/>
      <c r="C4861" s="3" t="str">
        <f ca="1">IFERROR(__xludf.DUMMYFUNCTION("regexreplace(A4861, ""(\s\(.*?\))"",)"),"Winguse")</f>
        <v>Winguse</v>
      </c>
    </row>
    <row r="4862" spans="1:3" ht="15.75" customHeight="1" x14ac:dyDescent="0.2">
      <c r="A4862" s="1" t="s">
        <v>2504</v>
      </c>
      <c r="B4862" s="1"/>
      <c r="C4862" s="3" t="str">
        <f ca="1">IFERROR(__xludf.DUMMYFUNCTION("regexreplace(A4862, ""(\s\(.*?\))"",)"),"Winona")</f>
        <v>Winona</v>
      </c>
    </row>
    <row r="4863" spans="1:3" ht="15.75" customHeight="1" x14ac:dyDescent="0.2">
      <c r="A4863" s="1" t="s">
        <v>2505</v>
      </c>
      <c r="B4863" s="1"/>
      <c r="C4863" s="3" t="str">
        <f ca="1">IFERROR(__xludf.DUMMYFUNCTION("regexreplace(A4863, ""(\s\(.*?\))"",)"),"Winston")</f>
        <v>Winston</v>
      </c>
    </row>
    <row r="4864" spans="1:3" ht="15.75" customHeight="1" x14ac:dyDescent="0.2">
      <c r="A4864" s="1" t="s">
        <v>2505</v>
      </c>
      <c r="B4864" s="1"/>
      <c r="C4864" s="3" t="str">
        <f ca="1">IFERROR(__xludf.DUMMYFUNCTION("regexreplace(A4864, ""(\s\(.*?\))"",)"),"Winston")</f>
        <v>Winston</v>
      </c>
    </row>
    <row r="4865" spans="1:3" ht="15.75" customHeight="1" x14ac:dyDescent="0.2">
      <c r="A4865" s="1" t="s">
        <v>2506</v>
      </c>
      <c r="B4865" s="1"/>
      <c r="C4865" s="3" t="str">
        <f ca="1">IFERROR(__xludf.DUMMYFUNCTION("regexreplace(A4865, ""(\s\(.*?\))"",)"),"Winston Zeddemore")</f>
        <v>Winston Zeddemore</v>
      </c>
    </row>
    <row r="4866" spans="1:3" ht="15.75" customHeight="1" x14ac:dyDescent="0.2">
      <c r="A4866" s="1" t="s">
        <v>2506</v>
      </c>
      <c r="B4866" s="1"/>
      <c r="C4866" s="3" t="str">
        <f ca="1">IFERROR(__xludf.DUMMYFUNCTION("regexreplace(A4866, ""(\s\(.*?\))"",)"),"Winston Zeddemore")</f>
        <v>Winston Zeddemore</v>
      </c>
    </row>
    <row r="4867" spans="1:3" ht="15.75" customHeight="1" x14ac:dyDescent="0.2">
      <c r="A4867" s="1" t="s">
        <v>2507</v>
      </c>
      <c r="B4867" s="1"/>
      <c r="C4867" s="3" t="str">
        <f ca="1">IFERROR(__xludf.DUMMYFUNCTION("regexreplace(A4867, ""(\s\(.*?\))"",)"),"Witch")</f>
        <v>Witch</v>
      </c>
    </row>
    <row r="4868" spans="1:3" ht="15.75" customHeight="1" x14ac:dyDescent="0.2">
      <c r="A4868" s="1" t="s">
        <v>2507</v>
      </c>
      <c r="B4868" s="1"/>
      <c r="C4868" s="3" t="str">
        <f ca="1">IFERROR(__xludf.DUMMYFUNCTION("regexreplace(A4868, ""(\s\(.*?\))"",)"),"Witch")</f>
        <v>Witch</v>
      </c>
    </row>
    <row r="4869" spans="1:3" ht="15.75" customHeight="1" x14ac:dyDescent="0.2">
      <c r="A4869" s="1" t="s">
        <v>2508</v>
      </c>
      <c r="B4869" s="1"/>
      <c r="C4869" s="3" t="str">
        <f ca="1">IFERROR(__xludf.DUMMYFUNCTION("regexreplace(A4869, ""(\s\(.*?\))"",)"),"Wolf")</f>
        <v>Wolf</v>
      </c>
    </row>
    <row r="4870" spans="1:3" ht="15.75" customHeight="1" x14ac:dyDescent="0.2">
      <c r="A4870" s="1" t="s">
        <v>2508</v>
      </c>
      <c r="B4870" s="1"/>
      <c r="C4870" s="3" t="str">
        <f ca="1">IFERROR(__xludf.DUMMYFUNCTION("regexreplace(A4870, ""(\s\(.*?\))"",)"),"Wolf")</f>
        <v>Wolf</v>
      </c>
    </row>
    <row r="4871" spans="1:3" ht="15.75" customHeight="1" x14ac:dyDescent="0.2">
      <c r="A4871" s="1" t="s">
        <v>2509</v>
      </c>
      <c r="B4871" s="1"/>
      <c r="C4871" s="3" t="str">
        <f ca="1">IFERROR(__xludf.DUMMYFUNCTION("regexreplace(A4871, ""(\s\(.*?\))"",)"),"Wolf")</f>
        <v>Wolf</v>
      </c>
    </row>
    <row r="4872" spans="1:3" ht="15.75" customHeight="1" x14ac:dyDescent="0.2">
      <c r="A4872" s="1" t="s">
        <v>2509</v>
      </c>
      <c r="B4872" s="1"/>
      <c r="C4872" s="3" t="str">
        <f ca="1">IFERROR(__xludf.DUMMYFUNCTION("regexreplace(A4872, ""(\s\(.*?\))"",)"),"Wolf")</f>
        <v>Wolf</v>
      </c>
    </row>
    <row r="4873" spans="1:3" ht="15.75" customHeight="1" x14ac:dyDescent="0.2">
      <c r="A4873" s="1" t="s">
        <v>2510</v>
      </c>
      <c r="B4873" s="1"/>
      <c r="C4873" s="3" t="str">
        <f ca="1">IFERROR(__xludf.DUMMYFUNCTION("regexreplace(A4873, ""(\s\(.*?\))"",)"),"Wolfgang Amadeus Mozart")</f>
        <v>Wolfgang Amadeus Mozart</v>
      </c>
    </row>
    <row r="4874" spans="1:3" ht="15.75" customHeight="1" x14ac:dyDescent="0.2">
      <c r="A4874" s="1" t="s">
        <v>2510</v>
      </c>
      <c r="B4874" s="1"/>
      <c r="C4874" s="3" t="str">
        <f ca="1">IFERROR(__xludf.DUMMYFUNCTION("regexreplace(A4874, ""(\s\(.*?\))"",)"),"Wolfgang Amadeus Mozart")</f>
        <v>Wolfgang Amadeus Mozart</v>
      </c>
    </row>
    <row r="4875" spans="1:3" ht="15.75" customHeight="1" x14ac:dyDescent="0.2">
      <c r="A4875" s="1" t="s">
        <v>2511</v>
      </c>
      <c r="B4875" s="1"/>
      <c r="C4875" s="3" t="str">
        <f ca="1">IFERROR(__xludf.DUMMYFUNCTION("regexreplace(A4875, ""(\s\(.*?\))"",)"),"Wood Pink")</f>
        <v>Wood Pink</v>
      </c>
    </row>
    <row r="4876" spans="1:3" ht="15.75" customHeight="1" x14ac:dyDescent="0.2">
      <c r="A4876" s="1" t="s">
        <v>2511</v>
      </c>
      <c r="B4876" s="1"/>
      <c r="C4876" s="3" t="str">
        <f ca="1">IFERROR(__xludf.DUMMYFUNCTION("regexreplace(A4876, ""(\s\(.*?\))"",)"),"Wood Pink")</f>
        <v>Wood Pink</v>
      </c>
    </row>
    <row r="4877" spans="1:3" ht="15.75" customHeight="1" x14ac:dyDescent="0.2">
      <c r="A4877" s="1" t="s">
        <v>2512</v>
      </c>
      <c r="B4877" s="1"/>
      <c r="C4877" s="3" t="str">
        <f ca="1">IFERROR(__xludf.DUMMYFUNCTION("regexreplace(A4877, ""(\s\(.*?\))"",)"),"Woodstock")</f>
        <v>Woodstock</v>
      </c>
    </row>
    <row r="4878" spans="1:3" ht="15.75" customHeight="1" x14ac:dyDescent="0.2">
      <c r="A4878" s="1" t="s">
        <v>2512</v>
      </c>
      <c r="B4878" s="1"/>
      <c r="C4878" s="3" t="str">
        <f ca="1">IFERROR(__xludf.DUMMYFUNCTION("regexreplace(A4878, ""(\s\(.*?\))"",)"),"Woodstock")</f>
        <v>Woodstock</v>
      </c>
    </row>
    <row r="4879" spans="1:3" ht="15.75" customHeight="1" x14ac:dyDescent="0.2">
      <c r="A4879" s="1" t="s">
        <v>2513</v>
      </c>
      <c r="B4879" s="1"/>
      <c r="C4879" s="3" t="str">
        <f ca="1">IFERROR(__xludf.DUMMYFUNCTION("regexreplace(A4879, ""(\s\(.*?\))"",)"),"Woody Johnson")</f>
        <v>Woody Johnson</v>
      </c>
    </row>
    <row r="4880" spans="1:3" ht="15.75" customHeight="1" x14ac:dyDescent="0.2">
      <c r="A4880" s="1" t="s">
        <v>2513</v>
      </c>
      <c r="B4880" s="1"/>
      <c r="C4880" s="3" t="str">
        <f ca="1">IFERROR(__xludf.DUMMYFUNCTION("regexreplace(A4880, ""(\s\(.*?\))"",)"),"Woody Johnson")</f>
        <v>Woody Johnson</v>
      </c>
    </row>
    <row r="4881" spans="1:3" ht="15.75" customHeight="1" x14ac:dyDescent="0.2">
      <c r="A4881" s="1" t="s">
        <v>2514</v>
      </c>
      <c r="B4881" s="1"/>
      <c r="C4881" s="3" t="str">
        <f ca="1">IFERROR(__xludf.DUMMYFUNCTION("regexreplace(A4881, ""(\s\(.*?\))"",)"),"Woody Woodpecker")</f>
        <v>Woody Woodpecker</v>
      </c>
    </row>
    <row r="4882" spans="1:3" ht="15.75" customHeight="1" x14ac:dyDescent="0.2">
      <c r="A4882" s="1" t="s">
        <v>2514</v>
      </c>
      <c r="B4882" s="1"/>
      <c r="C4882" s="3" t="str">
        <f ca="1">IFERROR(__xludf.DUMMYFUNCTION("regexreplace(A4882, ""(\s\(.*?\))"",)"),"Woody Woodpecker")</f>
        <v>Woody Woodpecker</v>
      </c>
    </row>
    <row r="4883" spans="1:3" ht="15.75" customHeight="1" x14ac:dyDescent="0.2">
      <c r="A4883" s="1" t="s">
        <v>2515</v>
      </c>
      <c r="B4883" s="1"/>
      <c r="C4883" s="3" t="str">
        <f ca="1">IFERROR(__xludf.DUMMYFUNCTION("regexreplace(A4883, ""(\s\(.*?\))"",)"),"Woof")</f>
        <v>Woof</v>
      </c>
    </row>
    <row r="4884" spans="1:3" ht="15.75" customHeight="1" x14ac:dyDescent="0.2">
      <c r="A4884" s="1" t="s">
        <v>2515</v>
      </c>
      <c r="B4884" s="1"/>
      <c r="C4884" s="3" t="str">
        <f ca="1">IFERROR(__xludf.DUMMYFUNCTION("regexreplace(A4884, ""(\s\(.*?\))"",)"),"Woof")</f>
        <v>Woof</v>
      </c>
    </row>
    <row r="4885" spans="1:3" ht="15.75" customHeight="1" x14ac:dyDescent="0.2">
      <c r="A4885" s="1" t="s">
        <v>2516</v>
      </c>
      <c r="B4885" s="1"/>
      <c r="C4885" s="3" t="str">
        <f ca="1">IFERROR(__xludf.DUMMYFUNCTION("regexreplace(A4885, ""(\s\(.*?\))"",)"),"WordGirl")</f>
        <v>WordGirl</v>
      </c>
    </row>
    <row r="4886" spans="1:3" ht="15.75" customHeight="1" x14ac:dyDescent="0.2">
      <c r="A4886" s="1" t="s">
        <v>2516</v>
      </c>
      <c r="B4886" s="1"/>
      <c r="C4886" s="3" t="str">
        <f ca="1">IFERROR(__xludf.DUMMYFUNCTION("regexreplace(A4886, ""(\s\(.*?\))"",)"),"WordGirl")</f>
        <v>WordGirl</v>
      </c>
    </row>
    <row r="4887" spans="1:3" ht="15.75" customHeight="1" x14ac:dyDescent="0.2">
      <c r="A4887" s="1" t="s">
        <v>2517</v>
      </c>
      <c r="B4887" s="1"/>
      <c r="C4887" s="3" t="str">
        <f ca="1">IFERROR(__xludf.DUMMYFUNCTION("regexreplace(A4887, ""(\s\(.*?\))"",)"),"World")</f>
        <v>World</v>
      </c>
    </row>
    <row r="4888" spans="1:3" ht="15.75" customHeight="1" x14ac:dyDescent="0.2">
      <c r="A4888" s="1" t="s">
        <v>2517</v>
      </c>
      <c r="B4888" s="1"/>
      <c r="C4888" s="3" t="str">
        <f ca="1">IFERROR(__xludf.DUMMYFUNCTION("regexreplace(A4888, ""(\s\(.*?\))"",)"),"World")</f>
        <v>World</v>
      </c>
    </row>
    <row r="4889" spans="1:3" ht="15.75" customHeight="1" x14ac:dyDescent="0.2">
      <c r="A4889" s="1" t="s">
        <v>2518</v>
      </c>
      <c r="B4889" s="1"/>
      <c r="C4889" s="3" t="str">
        <f ca="1">IFERROR(__xludf.DUMMYFUNCTION("regexreplace(A4889, ""(\s\(.*?\))"",)"),"Worminis")</f>
        <v>Worminis</v>
      </c>
    </row>
    <row r="4890" spans="1:3" ht="15.75" customHeight="1" x14ac:dyDescent="0.2">
      <c r="A4890" s="1" t="s">
        <v>2518</v>
      </c>
      <c r="B4890" s="1"/>
      <c r="C4890" s="3" t="str">
        <f ca="1">IFERROR(__xludf.DUMMYFUNCTION("regexreplace(A4890, ""(\s\(.*?\))"",)"),"Worminis")</f>
        <v>Worminis</v>
      </c>
    </row>
    <row r="4891" spans="1:3" ht="15.75" customHeight="1" x14ac:dyDescent="0.2">
      <c r="A4891" s="1" t="s">
        <v>2519</v>
      </c>
      <c r="B4891" s="1"/>
      <c r="C4891" s="3" t="str">
        <f ca="1">IFERROR(__xludf.DUMMYFUNCTION("regexreplace(A4891, ""(\s\(.*?\))"",)"),"Worriz")</f>
        <v>Worriz</v>
      </c>
    </row>
    <row r="4892" spans="1:3" ht="15.75" customHeight="1" x14ac:dyDescent="0.2">
      <c r="A4892" s="1" t="s">
        <v>2519</v>
      </c>
      <c r="B4892" s="1"/>
      <c r="C4892" s="3" t="str">
        <f ca="1">IFERROR(__xludf.DUMMYFUNCTION("regexreplace(A4892, ""(\s\(.*?\))"",)"),"Worriz")</f>
        <v>Worriz</v>
      </c>
    </row>
    <row r="4893" spans="1:3" ht="15.75" customHeight="1" x14ac:dyDescent="0.2">
      <c r="A4893" s="1" t="s">
        <v>2520</v>
      </c>
      <c r="B4893" s="1"/>
      <c r="C4893" s="3" t="str">
        <f ca="1">IFERROR(__xludf.DUMMYFUNCTION("regexreplace(A4893, ""(\s\(.*?\))"",)"),"Wraith Rod")</f>
        <v>Wraith Rod</v>
      </c>
    </row>
    <row r="4894" spans="1:3" ht="15.75" customHeight="1" x14ac:dyDescent="0.2">
      <c r="A4894" s="1" t="s">
        <v>2520</v>
      </c>
      <c r="B4894" s="1"/>
      <c r="C4894" s="3" t="str">
        <f ca="1">IFERROR(__xludf.DUMMYFUNCTION("regexreplace(A4894, ""(\s\(.*?\))"",)"),"Wraith Rod")</f>
        <v>Wraith Rod</v>
      </c>
    </row>
    <row r="4895" spans="1:3" ht="15.75" customHeight="1" x14ac:dyDescent="0.2">
      <c r="A4895" s="1" t="s">
        <v>2521</v>
      </c>
      <c r="B4895" s="1"/>
      <c r="C4895" s="3" t="str">
        <f ca="1">IFERROR(__xludf.DUMMYFUNCTION("regexreplace(A4895, ""(\s\(.*?\))"",)"),"Wreck-It Ralph")</f>
        <v>Wreck-It Ralph</v>
      </c>
    </row>
    <row r="4896" spans="1:3" ht="15.75" customHeight="1" x14ac:dyDescent="0.2">
      <c r="A4896" s="1" t="s">
        <v>2521</v>
      </c>
      <c r="B4896" s="1"/>
      <c r="C4896" s="3" t="str">
        <f ca="1">IFERROR(__xludf.DUMMYFUNCTION("regexreplace(A4896, ""(\s\(.*?\))"",)"),"Wreck-It Ralph")</f>
        <v>Wreck-It Ralph</v>
      </c>
    </row>
    <row r="4897" spans="1:3" ht="15.75" customHeight="1" x14ac:dyDescent="0.2">
      <c r="A4897" s="1" t="s">
        <v>2522</v>
      </c>
      <c r="B4897" s="1"/>
      <c r="C4897" s="3" t="str">
        <f ca="1">IFERROR(__xludf.DUMMYFUNCTION("regexreplace(A4897, ""(\s\(.*?\))"",)"),"Wrecker")</f>
        <v>Wrecker</v>
      </c>
    </row>
    <row r="4898" spans="1:3" ht="15.75" customHeight="1" x14ac:dyDescent="0.2">
      <c r="A4898" s="1" t="s">
        <v>2522</v>
      </c>
      <c r="B4898" s="1"/>
      <c r="C4898" s="3" t="str">
        <f ca="1">IFERROR(__xludf.DUMMYFUNCTION("regexreplace(A4898, ""(\s\(.*?\))"",)"),"Wrecker")</f>
        <v>Wrecker</v>
      </c>
    </row>
    <row r="4899" spans="1:3" ht="15.75" customHeight="1" x14ac:dyDescent="0.2">
      <c r="A4899" s="1" t="s">
        <v>2523</v>
      </c>
      <c r="B4899" s="1"/>
      <c r="C4899" s="3" t="str">
        <f ca="1">IFERROR(__xludf.DUMMYFUNCTION("regexreplace(A4899, ""(\s\(.*?\))"",)"),"Wyatt")</f>
        <v>Wyatt</v>
      </c>
    </row>
    <row r="4900" spans="1:3" ht="15.75" customHeight="1" x14ac:dyDescent="0.2">
      <c r="A4900" s="1" t="s">
        <v>2523</v>
      </c>
      <c r="B4900" s="1"/>
      <c r="C4900" s="3" t="str">
        <f ca="1">IFERROR(__xludf.DUMMYFUNCTION("regexreplace(A4900, ""(\s\(.*?\))"",)"),"Wyatt")</f>
        <v>Wyatt</v>
      </c>
    </row>
    <row r="4901" spans="1:3" ht="15.75" customHeight="1" x14ac:dyDescent="0.2">
      <c r="A4901" s="1" t="s">
        <v>2524</v>
      </c>
      <c r="B4901" s="1"/>
      <c r="C4901" s="3" t="str">
        <f ca="1">IFERROR(__xludf.DUMMYFUNCTION("regexreplace(A4901, ""(\s\(.*?\))"",)"),"Wyatt Williams")</f>
        <v>Wyatt Williams</v>
      </c>
    </row>
    <row r="4902" spans="1:3" ht="15.75" customHeight="1" x14ac:dyDescent="0.2">
      <c r="A4902" s="1" t="s">
        <v>2524</v>
      </c>
      <c r="B4902" s="1"/>
      <c r="C4902" s="3" t="str">
        <f ca="1">IFERROR(__xludf.DUMMYFUNCTION("regexreplace(A4902, ""(\s\(.*?\))"",)"),"Wyatt Williams")</f>
        <v>Wyatt Williams</v>
      </c>
    </row>
    <row r="4903" spans="1:3" ht="15.75" customHeight="1" x14ac:dyDescent="0.2">
      <c r="A4903" s="1" t="s">
        <v>2525</v>
      </c>
      <c r="B4903" s="1"/>
      <c r="C4903" s="3" t="str">
        <f ca="1">IFERROR(__xludf.DUMMYFUNCTION("regexreplace(A4903, ""(\s\(.*?\))"",)"),"Wyldfyre")</f>
        <v>Wyldfyre</v>
      </c>
    </row>
    <row r="4904" spans="1:3" ht="15.75" customHeight="1" x14ac:dyDescent="0.2">
      <c r="A4904" s="1" t="s">
        <v>2525</v>
      </c>
      <c r="B4904" s="1"/>
      <c r="C4904" s="3" t="str">
        <f ca="1">IFERROR(__xludf.DUMMYFUNCTION("regexreplace(A4904, ""(\s\(.*?\))"",)"),"Wyldfyre")</f>
        <v>Wyldfyre</v>
      </c>
    </row>
    <row r="4905" spans="1:3" ht="15.75" customHeight="1" x14ac:dyDescent="0.2">
      <c r="A4905" s="1" t="s">
        <v>2526</v>
      </c>
      <c r="B4905" s="1"/>
      <c r="C4905" s="3" t="str">
        <f ca="1">IFERROR(__xludf.DUMMYFUNCTION("regexreplace(A4905, ""(\s\(.*?\))"",)"),"Xan Adrenalini")</f>
        <v>Xan Adrenalini</v>
      </c>
    </row>
    <row r="4906" spans="1:3" ht="15.75" customHeight="1" x14ac:dyDescent="0.2">
      <c r="A4906" s="1" t="s">
        <v>2526</v>
      </c>
      <c r="B4906" s="1"/>
      <c r="C4906" s="3" t="str">
        <f ca="1">IFERROR(__xludf.DUMMYFUNCTION("regexreplace(A4906, ""(\s\(.*?\))"",)"),"Xan Adrenalini")</f>
        <v>Xan Adrenalini</v>
      </c>
    </row>
    <row r="4907" spans="1:3" ht="15.75" customHeight="1" x14ac:dyDescent="0.2">
      <c r="A4907" s="1" t="s">
        <v>2527</v>
      </c>
      <c r="B4907" s="1"/>
      <c r="C4907" s="3" t="str">
        <f ca="1">IFERROR(__xludf.DUMMYFUNCTION("regexreplace(A4907, ""(\s\(.*?\))"",)"),"Xan's Parents")</f>
        <v>Xan's Parents</v>
      </c>
    </row>
    <row r="4908" spans="1:3" ht="15.75" customHeight="1" x14ac:dyDescent="0.2">
      <c r="A4908" s="1" t="s">
        <v>2527</v>
      </c>
      <c r="B4908" s="1"/>
      <c r="C4908" s="3" t="str">
        <f ca="1">IFERROR(__xludf.DUMMYFUNCTION("regexreplace(A4908, ""(\s\(.*?\))"",)"),"Xan's Parents")</f>
        <v>Xan's Parents</v>
      </c>
    </row>
    <row r="4909" spans="1:3" ht="15.75" customHeight="1" x14ac:dyDescent="0.2">
      <c r="A4909" s="1" t="s">
        <v>2528</v>
      </c>
      <c r="B4909" s="1"/>
      <c r="C4909" s="3" t="str">
        <f ca="1">IFERROR(__xludf.DUMMYFUNCTION("regexreplace(A4909, ""(\s\(.*?\))"",)"),"Xavier")</f>
        <v>Xavier</v>
      </c>
    </row>
    <row r="4910" spans="1:3" ht="15.75" customHeight="1" x14ac:dyDescent="0.2">
      <c r="A4910" s="1" t="s">
        <v>2528</v>
      </c>
      <c r="B4910" s="1"/>
      <c r="C4910" s="3" t="str">
        <f ca="1">IFERROR(__xludf.DUMMYFUNCTION("regexreplace(A4910, ""(\s\(.*?\))"",)"),"Xavier")</f>
        <v>Xavier</v>
      </c>
    </row>
    <row r="4911" spans="1:3" ht="15.75" customHeight="1" x14ac:dyDescent="0.2">
      <c r="A4911" s="1" t="s">
        <v>2529</v>
      </c>
      <c r="B4911" s="1"/>
      <c r="C4911" s="3" t="str">
        <f ca="1">IFERROR(__xludf.DUMMYFUNCTION("regexreplace(A4911, ""(\s\(.*?\))"",)"),"XLR8")</f>
        <v>XLR8</v>
      </c>
    </row>
    <row r="4912" spans="1:3" ht="15.75" customHeight="1" x14ac:dyDescent="0.2">
      <c r="A4912" s="1" t="s">
        <v>2529</v>
      </c>
      <c r="B4912" s="1"/>
      <c r="C4912" s="3" t="str">
        <f ca="1">IFERROR(__xludf.DUMMYFUNCTION("regexreplace(A4912, ""(\s\(.*?\))"",)"),"XLR8")</f>
        <v>XLR8</v>
      </c>
    </row>
    <row r="4913" spans="1:3" ht="15.75" customHeight="1" x14ac:dyDescent="0.2">
      <c r="A4913" s="1" t="s">
        <v>2530</v>
      </c>
      <c r="B4913" s="1"/>
      <c r="C4913" s="3" t="str">
        <f ca="1">IFERROR(__xludf.DUMMYFUNCTION("regexreplace(A4913, ""(\s\(.*?\))"",)"),"Xuppu")</f>
        <v>Xuppu</v>
      </c>
    </row>
    <row r="4914" spans="1:3" ht="15.75" customHeight="1" x14ac:dyDescent="0.2">
      <c r="A4914" s="1" t="s">
        <v>2530</v>
      </c>
      <c r="B4914" s="1"/>
      <c r="C4914" s="3" t="str">
        <f ca="1">IFERROR(__xludf.DUMMYFUNCTION("regexreplace(A4914, ""(\s\(.*?\))"",)"),"Xuppu")</f>
        <v>Xuppu</v>
      </c>
    </row>
    <row r="4915" spans="1:3" ht="15.75" customHeight="1" x14ac:dyDescent="0.2">
      <c r="A4915" s="1" t="s">
        <v>2531</v>
      </c>
      <c r="B4915" s="1"/>
      <c r="C4915" s="3" t="str">
        <f ca="1">IFERROR(__xludf.DUMMYFUNCTION("regexreplace(A4915, ""(\s\(.*?\))"",)"),"Y'Gythgba/Mona Lisa")</f>
        <v>Y'Gythgba/Mona Lisa</v>
      </c>
    </row>
    <row r="4916" spans="1:3" ht="15.75" customHeight="1" x14ac:dyDescent="0.2">
      <c r="A4916" s="1" t="s">
        <v>2531</v>
      </c>
      <c r="B4916" s="1"/>
      <c r="C4916" s="3" t="str">
        <f ca="1">IFERROR(__xludf.DUMMYFUNCTION("regexreplace(A4916, ""(\s\(.*?\))"",)"),"Y'Gythgba/Mona Lisa")</f>
        <v>Y'Gythgba/Mona Lisa</v>
      </c>
    </row>
    <row r="4917" spans="1:3" ht="15.75" customHeight="1" x14ac:dyDescent="0.2">
      <c r="A4917" s="1" t="s">
        <v>2532</v>
      </c>
      <c r="B4917" s="1"/>
      <c r="C4917" s="3" t="str">
        <f ca="1">IFERROR(__xludf.DUMMYFUNCTION("regexreplace(A4917, ""(\s\(.*?\))"",)"),"Yabba-Doo")</f>
        <v>Yabba-Doo</v>
      </c>
    </row>
    <row r="4918" spans="1:3" ht="15.75" customHeight="1" x14ac:dyDescent="0.2">
      <c r="A4918" s="1" t="s">
        <v>2532</v>
      </c>
      <c r="B4918" s="1"/>
      <c r="C4918" s="3" t="str">
        <f ca="1">IFERROR(__xludf.DUMMYFUNCTION("regexreplace(A4918, ""(\s\(.*?\))"",)"),"Yabba-Doo")</f>
        <v>Yabba-Doo</v>
      </c>
    </row>
    <row r="4919" spans="1:3" ht="15.75" customHeight="1" x14ac:dyDescent="0.2">
      <c r="A4919" s="1" t="s">
        <v>2533</v>
      </c>
      <c r="B4919" s="1"/>
      <c r="C4919" s="3" t="str">
        <f ca="1">IFERROR(__xludf.DUMMYFUNCTION("regexreplace(A4919, ""(\s\(.*?\))"",)"),"Yaddle")</f>
        <v>Yaddle</v>
      </c>
    </row>
    <row r="4920" spans="1:3" ht="15.75" customHeight="1" x14ac:dyDescent="0.2">
      <c r="A4920" s="1" t="s">
        <v>2533</v>
      </c>
      <c r="B4920" s="1"/>
      <c r="C4920" s="3" t="str">
        <f ca="1">IFERROR(__xludf.DUMMYFUNCTION("regexreplace(A4920, ""(\s\(.*?\))"",)"),"Yaddle")</f>
        <v>Yaddle</v>
      </c>
    </row>
    <row r="4921" spans="1:3" ht="15.75" customHeight="1" x14ac:dyDescent="0.2">
      <c r="A4921" s="1" t="s">
        <v>2534</v>
      </c>
      <c r="B4921" s="1"/>
      <c r="C4921" s="3" t="str">
        <f ca="1">IFERROR(__xludf.DUMMYFUNCTION("regexreplace(A4921, ""(\s\(.*?\))"",)"),"Yana")</f>
        <v>Yana</v>
      </c>
    </row>
    <row r="4922" spans="1:3" ht="15.75" customHeight="1" x14ac:dyDescent="0.2">
      <c r="A4922" s="1" t="s">
        <v>2534</v>
      </c>
      <c r="B4922" s="1"/>
      <c r="C4922" s="3" t="str">
        <f ca="1">IFERROR(__xludf.DUMMYFUNCTION("regexreplace(A4922, ""(\s\(.*?\))"",)"),"Yana")</f>
        <v>Yana</v>
      </c>
    </row>
    <row r="4923" spans="1:3" ht="15.75" customHeight="1" x14ac:dyDescent="0.2">
      <c r="A4923" s="1" t="s">
        <v>2535</v>
      </c>
      <c r="B4923" s="1"/>
      <c r="C4923" s="3" t="str">
        <f ca="1">IFERROR(__xludf.DUMMYFUNCTION("regexreplace(A4923, ""(\s\(.*?\))"",)"),"Yasmin")</f>
        <v>Yasmin</v>
      </c>
    </row>
    <row r="4924" spans="1:3" ht="15.75" customHeight="1" x14ac:dyDescent="0.2">
      <c r="A4924" s="1" t="s">
        <v>2535</v>
      </c>
      <c r="B4924" s="1"/>
      <c r="C4924" s="3" t="str">
        <f ca="1">IFERROR(__xludf.DUMMYFUNCTION("regexreplace(A4924, ""(\s\(.*?\))"",)"),"Yasmin")</f>
        <v>Yasmin</v>
      </c>
    </row>
    <row r="4925" spans="1:3" ht="15.75" customHeight="1" x14ac:dyDescent="0.2">
      <c r="A4925" s="1" t="s">
        <v>2536</v>
      </c>
      <c r="B4925" s="1"/>
      <c r="C4925" s="3" t="str">
        <f ca="1">IFERROR(__xludf.DUMMYFUNCTION("regexreplace(A4925, ""(\s\(.*?\))"",)"),"Yellow Diamond")</f>
        <v>Yellow Diamond</v>
      </c>
    </row>
    <row r="4926" spans="1:3" ht="15.75" customHeight="1" x14ac:dyDescent="0.2">
      <c r="A4926" s="1" t="s">
        <v>2536</v>
      </c>
      <c r="B4926" s="1"/>
      <c r="C4926" s="3" t="str">
        <f ca="1">IFERROR(__xludf.DUMMYFUNCTION("regexreplace(A4926, ""(\s\(.*?\))"",)"),"Yellow Diamond")</f>
        <v>Yellow Diamond</v>
      </c>
    </row>
    <row r="4927" spans="1:3" ht="15.75" customHeight="1" x14ac:dyDescent="0.2">
      <c r="A4927" s="1" t="s">
        <v>2537</v>
      </c>
      <c r="B4927" s="1"/>
      <c r="C4927" s="3" t="str">
        <f ca="1">IFERROR(__xludf.DUMMYFUNCTION("regexreplace(A4927, ""(\s\(.*?\))"",)"),"Yellow Pearl")</f>
        <v>Yellow Pearl</v>
      </c>
    </row>
    <row r="4928" spans="1:3" ht="15.75" customHeight="1" x14ac:dyDescent="0.2">
      <c r="A4928" s="1" t="s">
        <v>2537</v>
      </c>
      <c r="B4928" s="1"/>
      <c r="C4928" s="3" t="str">
        <f ca="1">IFERROR(__xludf.DUMMYFUNCTION("regexreplace(A4928, ""(\s\(.*?\))"",)"),"Yellow Pearl")</f>
        <v>Yellow Pearl</v>
      </c>
    </row>
    <row r="4929" spans="1:3" ht="15.75" customHeight="1" x14ac:dyDescent="0.2">
      <c r="A4929" s="1" t="s">
        <v>2538</v>
      </c>
      <c r="B4929" s="1"/>
      <c r="C4929" s="3" t="str">
        <f ca="1">IFERROR(__xludf.DUMMYFUNCTION("regexreplace(A4929, ""(\s\(.*?\))"",)"),"Yellowtail")</f>
        <v>Yellowtail</v>
      </c>
    </row>
    <row r="4930" spans="1:3" ht="15.75" customHeight="1" x14ac:dyDescent="0.2">
      <c r="A4930" s="1" t="s">
        <v>2538</v>
      </c>
      <c r="B4930" s="1"/>
      <c r="C4930" s="3" t="str">
        <f ca="1">IFERROR(__xludf.DUMMYFUNCTION("regexreplace(A4930, ""(\s\(.*?\))"",)"),"Yellowtail")</f>
        <v>Yellowtail</v>
      </c>
    </row>
    <row r="4931" spans="1:3" ht="15.75" customHeight="1" x14ac:dyDescent="0.2">
      <c r="A4931" s="1" t="s">
        <v>2539</v>
      </c>
      <c r="B4931" s="1"/>
      <c r="C4931" s="3" t="str">
        <f ca="1">IFERROR(__xludf.DUMMYFUNCTION("regexreplace(A4931, ""(\s\(.*?\))"",)"),"Yesss")</f>
        <v>Yesss</v>
      </c>
    </row>
    <row r="4932" spans="1:3" ht="15.75" customHeight="1" x14ac:dyDescent="0.2">
      <c r="A4932" s="1" t="s">
        <v>2539</v>
      </c>
      <c r="B4932" s="1"/>
      <c r="C4932" s="3" t="str">
        <f ca="1">IFERROR(__xludf.DUMMYFUNCTION("regexreplace(A4932, ""(\s\(.*?\))"",)"),"Yesss")</f>
        <v>Yesss</v>
      </c>
    </row>
    <row r="4933" spans="1:3" ht="15.75" customHeight="1" x14ac:dyDescent="0.2">
      <c r="A4933" s="1" t="s">
        <v>2540</v>
      </c>
      <c r="B4933" s="1"/>
      <c r="C4933" s="3" t="str">
        <f ca="1">IFERROR(__xludf.DUMMYFUNCTION("regexreplace(A4933, ""(\s\(.*?\))"",)"),"Yeti")</f>
        <v>Yeti</v>
      </c>
    </row>
    <row r="4934" spans="1:3" ht="15.75" customHeight="1" x14ac:dyDescent="0.2">
      <c r="A4934" s="1" t="s">
        <v>2540</v>
      </c>
      <c r="B4934" s="1"/>
      <c r="C4934" s="3" t="str">
        <f ca="1">IFERROR(__xludf.DUMMYFUNCTION("regexreplace(A4934, ""(\s\(.*?\))"",)"),"Yeti")</f>
        <v>Yeti</v>
      </c>
    </row>
    <row r="4935" spans="1:3" ht="15.75" customHeight="1" x14ac:dyDescent="0.2">
      <c r="A4935" s="1" t="s">
        <v>2541</v>
      </c>
      <c r="B4935" s="1"/>
      <c r="C4935" s="3" t="str">
        <f ca="1">IFERROR(__xludf.DUMMYFUNCTION("regexreplace(A4935, ""(\s\(.*?\))"",)"),"Yoda")</f>
        <v>Yoda</v>
      </c>
    </row>
    <row r="4936" spans="1:3" ht="15.75" customHeight="1" x14ac:dyDescent="0.2">
      <c r="A4936" s="1" t="s">
        <v>2541</v>
      </c>
      <c r="B4936" s="1"/>
      <c r="C4936" s="3" t="str">
        <f ca="1">IFERROR(__xludf.DUMMYFUNCTION("regexreplace(A4936, ""(\s\(.*?\))"",)"),"Yoda")</f>
        <v>Yoda</v>
      </c>
    </row>
    <row r="4937" spans="1:3" ht="15.75" customHeight="1" x14ac:dyDescent="0.2">
      <c r="A4937" s="1" t="s">
        <v>2542</v>
      </c>
      <c r="B4937" s="1"/>
      <c r="C4937" s="3" t="str">
        <f ca="1">IFERROR(__xludf.DUMMYFUNCTION("regexreplace(A4937, ""(\s\(.*?\))"",)"),"Yoda Parseghian")</f>
        <v>Yoda Parseghian</v>
      </c>
    </row>
    <row r="4938" spans="1:3" ht="15.75" customHeight="1" x14ac:dyDescent="0.2">
      <c r="A4938" s="1" t="s">
        <v>2542</v>
      </c>
      <c r="B4938" s="1"/>
      <c r="C4938" s="3" t="str">
        <f ca="1">IFERROR(__xludf.DUMMYFUNCTION("regexreplace(A4938, ""(\s\(.*?\))"",)"),"Yoda Parseghian")</f>
        <v>Yoda Parseghian</v>
      </c>
    </row>
    <row r="4939" spans="1:3" ht="15.75" customHeight="1" x14ac:dyDescent="0.2">
      <c r="A4939" s="1" t="s">
        <v>2543</v>
      </c>
      <c r="B4939" s="1"/>
      <c r="C4939" s="3" t="str">
        <f ca="1">IFERROR(__xludf.DUMMYFUNCTION("regexreplace(A4939, ""(\s\(.*?\))"",)"),"Yokoza")</f>
        <v>Yokoza</v>
      </c>
    </row>
    <row r="4940" spans="1:3" ht="15.75" customHeight="1" x14ac:dyDescent="0.2">
      <c r="A4940" s="1" t="s">
        <v>2543</v>
      </c>
      <c r="B4940" s="1"/>
      <c r="C4940" s="3" t="str">
        <f ca="1">IFERROR(__xludf.DUMMYFUNCTION("regexreplace(A4940, ""(\s\(.*?\))"",)"),"Yokoza")</f>
        <v>Yokoza</v>
      </c>
    </row>
    <row r="4941" spans="1:3" ht="15.75" customHeight="1" x14ac:dyDescent="0.2">
      <c r="A4941" s="1" t="s">
        <v>2544</v>
      </c>
      <c r="B4941" s="1"/>
      <c r="C4941" s="3" t="str">
        <f ca="1">IFERROR(__xludf.DUMMYFUNCTION("regexreplace(A4941, ""(\s\(.*?\))"",)"),"Young Man Rivers")</f>
        <v>Young Man Rivers</v>
      </c>
    </row>
    <row r="4942" spans="1:3" ht="15.75" customHeight="1" x14ac:dyDescent="0.2">
      <c r="A4942" s="1" t="s">
        <v>2544</v>
      </c>
      <c r="B4942" s="1"/>
      <c r="C4942" s="3" t="str">
        <f ca="1">IFERROR(__xludf.DUMMYFUNCTION("regexreplace(A4942, ""(\s\(.*?\))"",)"),"Young Man Rivers")</f>
        <v>Young Man Rivers</v>
      </c>
    </row>
    <row r="4943" spans="1:3" ht="15.75" customHeight="1" x14ac:dyDescent="0.2">
      <c r="A4943" s="1" t="s">
        <v>2545</v>
      </c>
      <c r="B4943" s="1"/>
      <c r="C4943" s="3" t="str">
        <f ca="1">IFERROR(__xludf.DUMMYFUNCTION("regexreplace(A4943, ""(\s\(.*?\))"",)"),"Yuki Yoshida")</f>
        <v>Yuki Yoshida</v>
      </c>
    </row>
    <row r="4944" spans="1:3" ht="15.75" customHeight="1" x14ac:dyDescent="0.2">
      <c r="A4944" s="1" t="s">
        <v>2545</v>
      </c>
      <c r="B4944" s="1"/>
      <c r="C4944" s="3" t="str">
        <f ca="1">IFERROR(__xludf.DUMMYFUNCTION("regexreplace(A4944, ""(\s\(.*?\))"",)"),"Yuki Yoshida")</f>
        <v>Yuki Yoshida</v>
      </c>
    </row>
    <row r="4945" spans="1:3" ht="15.75" customHeight="1" x14ac:dyDescent="0.2">
      <c r="A4945" s="1" t="s">
        <v>2546</v>
      </c>
      <c r="B4945" s="1"/>
      <c r="C4945" s="3" t="str">
        <f ca="1">IFERROR(__xludf.DUMMYFUNCTION("regexreplace(A4945, ""(\s\(.*?\))"",)"),"Yumi Yoshimura")</f>
        <v>Yumi Yoshimura</v>
      </c>
    </row>
    <row r="4946" spans="1:3" ht="15.75" customHeight="1" x14ac:dyDescent="0.2">
      <c r="A4946" s="1" t="s">
        <v>2546</v>
      </c>
      <c r="B4946" s="1"/>
      <c r="C4946" s="3" t="str">
        <f ca="1">IFERROR(__xludf.DUMMYFUNCTION("regexreplace(A4946, ""(\s\(.*?\))"",)"),"Yumi Yoshimura")</f>
        <v>Yumi Yoshimura</v>
      </c>
    </row>
    <row r="4947" spans="1:3" ht="15.75" customHeight="1" x14ac:dyDescent="0.2">
      <c r="A4947" s="1" t="s">
        <v>2547</v>
      </c>
      <c r="B4947" s="1"/>
      <c r="C4947" s="3" t="str">
        <f ca="1">IFERROR(__xludf.DUMMYFUNCTION("regexreplace(A4947, ""(\s\(.*?\))"",)"),"Yumi Yoshimura")</f>
        <v>Yumi Yoshimura</v>
      </c>
    </row>
    <row r="4948" spans="1:3" ht="15.75" customHeight="1" x14ac:dyDescent="0.2">
      <c r="A4948" s="1" t="s">
        <v>2547</v>
      </c>
      <c r="B4948" s="1"/>
      <c r="C4948" s="3" t="str">
        <f ca="1">IFERROR(__xludf.DUMMYFUNCTION("regexreplace(A4948, ""(\s\(.*?\))"",)"),"Yumi Yoshimura")</f>
        <v>Yumi Yoshimura</v>
      </c>
    </row>
    <row r="4949" spans="1:3" ht="15.75" customHeight="1" x14ac:dyDescent="0.2">
      <c r="A4949" s="1" t="s">
        <v>2548</v>
      </c>
      <c r="B4949" s="1"/>
      <c r="C4949" s="3" t="str">
        <f ca="1">IFERROR(__xludf.DUMMYFUNCTION("regexreplace(A4949, ""(\s\(.*?\))"",)"),"Yuri")</f>
        <v>Yuri</v>
      </c>
    </row>
    <row r="4950" spans="1:3" ht="15.75" customHeight="1" x14ac:dyDescent="0.2">
      <c r="A4950" s="1" t="s">
        <v>2548</v>
      </c>
      <c r="B4950" s="1"/>
      <c r="C4950" s="3" t="str">
        <f ca="1">IFERROR(__xludf.DUMMYFUNCTION("regexreplace(A4950, ""(\s\(.*?\))"",)"),"Yuri")</f>
        <v>Yuri</v>
      </c>
    </row>
    <row r="4951" spans="1:3" ht="15.75" customHeight="1" x14ac:dyDescent="0.2">
      <c r="A4951" s="1" t="s">
        <v>2549</v>
      </c>
      <c r="B4951" s="1"/>
      <c r="C4951" s="3" t="str">
        <f ca="1">IFERROR(__xludf.DUMMYFUNCTION("regexreplace(A4951, ""(\s\(.*?\))"",)"),"Zach Watterson")</f>
        <v>Zach Watterson</v>
      </c>
    </row>
    <row r="4952" spans="1:3" ht="15.75" customHeight="1" x14ac:dyDescent="0.2">
      <c r="A4952" s="1" t="s">
        <v>2550</v>
      </c>
      <c r="B4952" s="1"/>
      <c r="C4952" s="3" t="str">
        <f ca="1">IFERROR(__xludf.DUMMYFUNCTION("regexreplace(A4952, ""(\s\(.*?\))"",)"),"Zakarov")</f>
        <v>Zakarov</v>
      </c>
    </row>
    <row r="4953" spans="1:3" ht="15.75" customHeight="1" x14ac:dyDescent="0.2">
      <c r="A4953" s="1" t="s">
        <v>2550</v>
      </c>
      <c r="B4953" s="1"/>
      <c r="C4953" s="3" t="str">
        <f ca="1">IFERROR(__xludf.DUMMYFUNCTION("regexreplace(A4953, ""(\s\(.*?\))"",)"),"Zakarov")</f>
        <v>Zakarov</v>
      </c>
    </row>
    <row r="4954" spans="1:3" ht="15.75" customHeight="1" x14ac:dyDescent="0.2">
      <c r="A4954" s="1" t="s">
        <v>2551</v>
      </c>
      <c r="B4954" s="1"/>
      <c r="C4954" s="3" t="str">
        <f ca="1">IFERROR(__xludf.DUMMYFUNCTION("regexreplace(A4954, ""(\s\(.*?\))"",)"),"Zane")</f>
        <v>Zane</v>
      </c>
    </row>
    <row r="4955" spans="1:3" ht="15.75" customHeight="1" x14ac:dyDescent="0.2">
      <c r="A4955" s="1" t="s">
        <v>2551</v>
      </c>
      <c r="B4955" s="1"/>
      <c r="C4955" s="3" t="str">
        <f ca="1">IFERROR(__xludf.DUMMYFUNCTION("regexreplace(A4955, ""(\s\(.*?\))"",)"),"Zane")</f>
        <v>Zane</v>
      </c>
    </row>
    <row r="4956" spans="1:3" ht="15.75" customHeight="1" x14ac:dyDescent="0.2">
      <c r="A4956" s="1" t="s">
        <v>2552</v>
      </c>
      <c r="B4956" s="1"/>
      <c r="C4956" s="3" t="str">
        <f ca="1">IFERROR(__xludf.DUMMYFUNCTION("regexreplace(A4956, ""(\s\(.*?\))"",)"),"Zangya")</f>
        <v>Zangya</v>
      </c>
    </row>
    <row r="4957" spans="1:3" ht="15.75" customHeight="1" x14ac:dyDescent="0.2">
      <c r="A4957" s="1" t="s">
        <v>2552</v>
      </c>
      <c r="B4957" s="1"/>
      <c r="C4957" s="3" t="str">
        <f ca="1">IFERROR(__xludf.DUMMYFUNCTION("regexreplace(A4957, ""(\s\(.*?\))"",)"),"Zangya")</f>
        <v>Zangya</v>
      </c>
    </row>
    <row r="4958" spans="1:3" ht="15.75" customHeight="1" x14ac:dyDescent="0.2">
      <c r="A4958" s="1" t="s">
        <v>2553</v>
      </c>
      <c r="B4958" s="1"/>
      <c r="C4958" s="3" t="str">
        <f ca="1">IFERROR(__xludf.DUMMYFUNCTION("regexreplace(A4958, ""(\s\(.*?\))"",)"),"Zari")</f>
        <v>Zari</v>
      </c>
    </row>
    <row r="4959" spans="1:3" ht="15.75" customHeight="1" x14ac:dyDescent="0.2">
      <c r="A4959" s="1" t="s">
        <v>2553</v>
      </c>
      <c r="B4959" s="1"/>
      <c r="C4959" s="3" t="str">
        <f ca="1">IFERROR(__xludf.DUMMYFUNCTION("regexreplace(A4959, ""(\s\(.*?\))"",)"),"Zari")</f>
        <v>Zari</v>
      </c>
    </row>
    <row r="4960" spans="1:3" ht="15.75" customHeight="1" x14ac:dyDescent="0.2">
      <c r="A4960" s="1" t="s">
        <v>2554</v>
      </c>
      <c r="B4960" s="1"/>
      <c r="C4960" s="3" t="str">
        <f ca="1">IFERROR(__xludf.DUMMYFUNCTION("regexreplace(A4960, ""(\s\(.*?\))"",)"),"Zarya Moonwolf")</f>
        <v>Zarya Moonwolf</v>
      </c>
    </row>
    <row r="4961" spans="1:3" ht="15.75" customHeight="1" x14ac:dyDescent="0.2">
      <c r="A4961" s="1" t="s">
        <v>2554</v>
      </c>
      <c r="B4961" s="1"/>
      <c r="C4961" s="3" t="str">
        <f ca="1">IFERROR(__xludf.DUMMYFUNCTION("regexreplace(A4961, ""(\s\(.*?\))"",)"),"Zarya Moonwolf")</f>
        <v>Zarya Moonwolf</v>
      </c>
    </row>
    <row r="4962" spans="1:3" ht="15.75" customHeight="1" x14ac:dyDescent="0.2">
      <c r="A4962" s="1" t="s">
        <v>2555</v>
      </c>
      <c r="B4962" s="1"/>
      <c r="C4962" s="3" t="str">
        <f ca="1">IFERROR(__xludf.DUMMYFUNCTION("regexreplace(A4962, ""(\s\(.*?\))"",)"),"Zatanna Zatara")</f>
        <v>Zatanna Zatara</v>
      </c>
    </row>
    <row r="4963" spans="1:3" ht="15.75" customHeight="1" x14ac:dyDescent="0.2">
      <c r="A4963" s="1" t="s">
        <v>2555</v>
      </c>
      <c r="B4963" s="1"/>
      <c r="C4963" s="3" t="str">
        <f ca="1">IFERROR(__xludf.DUMMYFUNCTION("regexreplace(A4963, ""(\s\(.*?\))"",)"),"Zatanna Zatara")</f>
        <v>Zatanna Zatara</v>
      </c>
    </row>
    <row r="4964" spans="1:3" ht="15.75" customHeight="1" x14ac:dyDescent="0.2">
      <c r="A4964" s="1" t="s">
        <v>2556</v>
      </c>
      <c r="B4964" s="1"/>
      <c r="C4964" s="3" t="str">
        <f ca="1">IFERROR(__xludf.DUMMYFUNCTION("regexreplace(A4964, ""(\s\(.*?\))"",)"),"Zawadi")</f>
        <v>Zawadi</v>
      </c>
    </row>
    <row r="4965" spans="1:3" ht="15.75" customHeight="1" x14ac:dyDescent="0.2">
      <c r="A4965" s="1" t="s">
        <v>2556</v>
      </c>
      <c r="B4965" s="1"/>
      <c r="C4965" s="3" t="str">
        <f ca="1">IFERROR(__xludf.DUMMYFUNCTION("regexreplace(A4965, ""(\s\(.*?\))"",)"),"Zawadi")</f>
        <v>Zawadi</v>
      </c>
    </row>
    <row r="4966" spans="1:3" ht="15.75" customHeight="1" x14ac:dyDescent="0.2">
      <c r="A4966" s="1" t="s">
        <v>2557</v>
      </c>
      <c r="B4966" s="1"/>
      <c r="C4966" s="3" t="str">
        <f ca="1">IFERROR(__xludf.DUMMYFUNCTION("regexreplace(A4966, ""(\s\(.*?\))"",)"),"Zazu")</f>
        <v>Zazu</v>
      </c>
    </row>
    <row r="4967" spans="1:3" ht="15.75" customHeight="1" x14ac:dyDescent="0.2">
      <c r="A4967" s="1" t="s">
        <v>2557</v>
      </c>
      <c r="B4967" s="1"/>
      <c r="C4967" s="3" t="str">
        <f ca="1">IFERROR(__xludf.DUMMYFUNCTION("regexreplace(A4967, ""(\s\(.*?\))"",)"),"Zazu")</f>
        <v>Zazu</v>
      </c>
    </row>
    <row r="4968" spans="1:3" ht="15.75" customHeight="1" x14ac:dyDescent="0.2">
      <c r="A4968" s="1" t="s">
        <v>2558</v>
      </c>
      <c r="B4968" s="1"/>
      <c r="C4968" s="3" t="str">
        <f ca="1">IFERROR(__xludf.DUMMYFUNCTION("regexreplace(A4968, ""(\s\(.*?\))"",)"),"Zebra Jasper")</f>
        <v>Zebra Jasper</v>
      </c>
    </row>
    <row r="4969" spans="1:3" ht="15.75" customHeight="1" x14ac:dyDescent="0.2">
      <c r="A4969" s="1" t="s">
        <v>2558</v>
      </c>
      <c r="B4969" s="1"/>
      <c r="C4969" s="3" t="str">
        <f ca="1">IFERROR(__xludf.DUMMYFUNCTION("regexreplace(A4969, ""(\s\(.*?\))"",)"),"Zebra Jasper")</f>
        <v>Zebra Jasper</v>
      </c>
    </row>
    <row r="4970" spans="1:3" ht="15.75" customHeight="1" x14ac:dyDescent="0.2">
      <c r="A4970" s="1" t="s">
        <v>2559</v>
      </c>
      <c r="B4970" s="1"/>
      <c r="C4970" s="3" t="str">
        <f ca="1">IFERROR(__xludf.DUMMYFUNCTION("regexreplace(A4970, ""(\s\(.*?\))"",)"),"Zee")</f>
        <v>Zee</v>
      </c>
    </row>
    <row r="4971" spans="1:3" ht="15.75" customHeight="1" x14ac:dyDescent="0.2">
      <c r="A4971" s="1" t="s">
        <v>2559</v>
      </c>
      <c r="B4971" s="1"/>
      <c r="C4971" s="3" t="str">
        <f ca="1">IFERROR(__xludf.DUMMYFUNCTION("regexreplace(A4971, ""(\s\(.*?\))"",)"),"Zee")</f>
        <v>Zee</v>
      </c>
    </row>
    <row r="4972" spans="1:3" ht="15.75" customHeight="1" x14ac:dyDescent="0.2">
      <c r="A4972" s="1" t="s">
        <v>2560</v>
      </c>
      <c r="B4972" s="1"/>
      <c r="C4972" s="3" t="str">
        <f ca="1">IFERROR(__xludf.DUMMYFUNCTION("regexreplace(A4972, ""(\s\(.*?\))"",)"),"Zeke")</f>
        <v>Zeke</v>
      </c>
    </row>
    <row r="4973" spans="1:3" ht="15.75" customHeight="1" x14ac:dyDescent="0.2">
      <c r="A4973" s="1" t="s">
        <v>2560</v>
      </c>
      <c r="B4973" s="1"/>
      <c r="C4973" s="3" t="str">
        <f ca="1">IFERROR(__xludf.DUMMYFUNCTION("regexreplace(A4973, ""(\s\(.*?\))"",)"),"Zeke")</f>
        <v>Zeke</v>
      </c>
    </row>
    <row r="4974" spans="1:3" ht="15.75" customHeight="1" x14ac:dyDescent="0.2">
      <c r="A4974" s="1" t="s">
        <v>2561</v>
      </c>
      <c r="B4974" s="1"/>
      <c r="C4974" s="3" t="str">
        <f ca="1">IFERROR(__xludf.DUMMYFUNCTION("regexreplace(A4974, ""(\s\(.*?\))"",)"),"Zephyr Breeze")</f>
        <v>Zephyr Breeze</v>
      </c>
    </row>
    <row r="4975" spans="1:3" ht="15.75" customHeight="1" x14ac:dyDescent="0.2">
      <c r="A4975" s="1" t="s">
        <v>2561</v>
      </c>
      <c r="B4975" s="1"/>
      <c r="C4975" s="3" t="str">
        <f ca="1">IFERROR(__xludf.DUMMYFUNCTION("regexreplace(A4975, ""(\s\(.*?\))"",)"),"Zephyr Breeze")</f>
        <v>Zephyr Breeze</v>
      </c>
    </row>
    <row r="4976" spans="1:3" ht="15.75" customHeight="1" x14ac:dyDescent="0.2">
      <c r="A4976" s="1" t="s">
        <v>2562</v>
      </c>
      <c r="B4976" s="1"/>
      <c r="C4976" s="3" t="str">
        <f ca="1">IFERROR(__xludf.DUMMYFUNCTION("regexreplace(A4976, ""(\s\(.*?\))"",)"),"Zhao")</f>
        <v>Zhao</v>
      </c>
    </row>
    <row r="4977" spans="1:3" ht="15.75" customHeight="1" x14ac:dyDescent="0.2">
      <c r="A4977" s="1" t="s">
        <v>2562</v>
      </c>
      <c r="B4977" s="1"/>
      <c r="C4977" s="3" t="str">
        <f ca="1">IFERROR(__xludf.DUMMYFUNCTION("regexreplace(A4977, ""(\s\(.*?\))"",)"),"Zhao")</f>
        <v>Zhao</v>
      </c>
    </row>
    <row r="4978" spans="1:3" ht="15.75" customHeight="1" x14ac:dyDescent="0.2">
      <c r="A4978" s="1" t="s">
        <v>2563</v>
      </c>
      <c r="B4978" s="1"/>
      <c r="C4978" s="3" t="str">
        <f ca="1">IFERROR(__xludf.DUMMYFUNCTION("regexreplace(A4978, ""(\s\(.*?\))"",)"),"Zig")</f>
        <v>Zig</v>
      </c>
    </row>
    <row r="4979" spans="1:3" ht="15.75" customHeight="1" x14ac:dyDescent="0.2">
      <c r="A4979" s="1" t="s">
        <v>2563</v>
      </c>
      <c r="B4979" s="1"/>
      <c r="C4979" s="3" t="str">
        <f ca="1">IFERROR(__xludf.DUMMYFUNCTION("regexreplace(A4979, ""(\s\(.*?\))"",)"),"Zig")</f>
        <v>Zig</v>
      </c>
    </row>
    <row r="4980" spans="1:3" ht="15.75" customHeight="1" x14ac:dyDescent="0.2">
      <c r="A4980" s="1" t="s">
        <v>2564</v>
      </c>
      <c r="B4980" s="1"/>
      <c r="C4980" s="3" t="str">
        <f ca="1">IFERROR(__xludf.DUMMYFUNCTION("regexreplace(A4980, ""(\s\(.*?\))"",)"),"Ziggy")</f>
        <v>Ziggy</v>
      </c>
    </row>
    <row r="4981" spans="1:3" ht="15.75" customHeight="1" x14ac:dyDescent="0.2">
      <c r="A4981" s="1" t="s">
        <v>2564</v>
      </c>
      <c r="B4981" s="1"/>
      <c r="C4981" s="3" t="str">
        <f ca="1">IFERROR(__xludf.DUMMYFUNCTION("regexreplace(A4981, ""(\s\(.*?\))"",)"),"Ziggy")</f>
        <v>Ziggy</v>
      </c>
    </row>
    <row r="4982" spans="1:3" ht="15.75" customHeight="1" x14ac:dyDescent="0.2">
      <c r="A4982" s="1" t="s">
        <v>2565</v>
      </c>
      <c r="B4982" s="1"/>
      <c r="C4982" s="3" t="str">
        <f ca="1">IFERROR(__xludf.DUMMYFUNCTION("regexreplace(A4982, ""(\s\(.*?\))"",)"),"Zigzag")</f>
        <v>Zigzag</v>
      </c>
    </row>
    <row r="4983" spans="1:3" ht="15.75" customHeight="1" x14ac:dyDescent="0.2">
      <c r="A4983" s="1" t="s">
        <v>2565</v>
      </c>
      <c r="B4983" s="1"/>
      <c r="C4983" s="3" t="str">
        <f ca="1">IFERROR(__xludf.DUMMYFUNCTION("regexreplace(A4983, ""(\s\(.*?\))"",)"),"Zigzag")</f>
        <v>Zigzag</v>
      </c>
    </row>
    <row r="4984" spans="1:3" ht="15.75" customHeight="1" x14ac:dyDescent="0.2">
      <c r="A4984" s="1" t="s">
        <v>2566</v>
      </c>
      <c r="B4984" s="1"/>
      <c r="C4984" s="3" t="str">
        <f ca="1">IFERROR(__xludf.DUMMYFUNCTION("regexreplace(A4984, ""(\s\(.*?\))"",)"),"Ziro the Hutt")</f>
        <v>Ziro the Hutt</v>
      </c>
    </row>
    <row r="4985" spans="1:3" ht="15.75" customHeight="1" x14ac:dyDescent="0.2">
      <c r="A4985" s="1" t="s">
        <v>2566</v>
      </c>
      <c r="B4985" s="1"/>
      <c r="C4985" s="3" t="str">
        <f ca="1">IFERROR(__xludf.DUMMYFUNCTION("regexreplace(A4985, ""(\s\(.*?\))"",)"),"Ziro the Hutt")</f>
        <v>Ziro the Hutt</v>
      </c>
    </row>
    <row r="4986" spans="1:3" ht="15.75" customHeight="1" x14ac:dyDescent="0.2">
      <c r="A4986" s="1" t="s">
        <v>2567</v>
      </c>
      <c r="B4986" s="1"/>
      <c r="C4986" s="3" t="str">
        <f ca="1">IFERROR(__xludf.DUMMYFUNCTION("regexreplace(A4986, ""(\s\(.*?\))"",)"),"Ziton Moj")</f>
        <v>Ziton Moj</v>
      </c>
    </row>
    <row r="4987" spans="1:3" ht="15.75" customHeight="1" x14ac:dyDescent="0.2">
      <c r="A4987" s="1" t="s">
        <v>2567</v>
      </c>
      <c r="B4987" s="1"/>
      <c r="C4987" s="3" t="str">
        <f ca="1">IFERROR(__xludf.DUMMYFUNCTION("regexreplace(A4987, ""(\s\(.*?\))"",)"),"Ziton Moj")</f>
        <v>Ziton Moj</v>
      </c>
    </row>
    <row r="4988" spans="1:3" ht="15.75" customHeight="1" x14ac:dyDescent="0.2">
      <c r="A4988" s="1" t="s">
        <v>2568</v>
      </c>
      <c r="B4988" s="1"/>
      <c r="C4988" s="3" t="str">
        <f ca="1">IFERROR(__xludf.DUMMYFUNCTION("regexreplace(A4988, ""(\s\(.*?\))"",)"),"Zoboomafoo")</f>
        <v>Zoboomafoo</v>
      </c>
    </row>
    <row r="4989" spans="1:3" ht="15.75" customHeight="1" x14ac:dyDescent="0.2">
      <c r="A4989" s="1" t="s">
        <v>2568</v>
      </c>
      <c r="B4989" s="1"/>
      <c r="C4989" s="3" t="str">
        <f ca="1">IFERROR(__xludf.DUMMYFUNCTION("regexreplace(A4989, ""(\s\(.*?\))"",)"),"Zoboomafoo")</f>
        <v>Zoboomafoo</v>
      </c>
    </row>
    <row r="4990" spans="1:3" ht="15.75" customHeight="1" x14ac:dyDescent="0.2">
      <c r="A4990" s="1" t="s">
        <v>2569</v>
      </c>
      <c r="B4990" s="1"/>
      <c r="C4990" s="3" t="str">
        <f ca="1">IFERROR(__xludf.DUMMYFUNCTION("regexreplace(A4990, ""(\s\(.*?\))"",)"),"Zoe")</f>
        <v>Zoe</v>
      </c>
    </row>
    <row r="4991" spans="1:3" ht="15.75" customHeight="1" x14ac:dyDescent="0.2">
      <c r="A4991" s="1" t="s">
        <v>2569</v>
      </c>
      <c r="B4991" s="1"/>
      <c r="C4991" s="3" t="str">
        <f ca="1">IFERROR(__xludf.DUMMYFUNCTION("regexreplace(A4991, ""(\s\(.*?\))"",)"),"Zoe")</f>
        <v>Zoe</v>
      </c>
    </row>
    <row r="4992" spans="1:3" ht="15.75" customHeight="1" x14ac:dyDescent="0.2">
      <c r="A4992" s="1" t="s">
        <v>2570</v>
      </c>
      <c r="B4992" s="1"/>
      <c r="C4992" s="3" t="str">
        <f ca="1">IFERROR(__xludf.DUMMYFUNCTION("regexreplace(A4992, ""(\s\(.*?\))"",)"),"Zoe")</f>
        <v>Zoe</v>
      </c>
    </row>
    <row r="4993" spans="1:3" ht="15.75" customHeight="1" x14ac:dyDescent="0.2">
      <c r="A4993" s="1" t="s">
        <v>2570</v>
      </c>
      <c r="B4993" s="1"/>
      <c r="C4993" s="3" t="str">
        <f ca="1">IFERROR(__xludf.DUMMYFUNCTION("regexreplace(A4993, ""(\s\(.*?\))"",)"),"Zoe")</f>
        <v>Zoe</v>
      </c>
    </row>
    <row r="4994" spans="1:3" ht="15.75" customHeight="1" x14ac:dyDescent="0.2">
      <c r="A4994" s="1" t="s">
        <v>2571</v>
      </c>
      <c r="B4994" s="1"/>
      <c r="C4994" s="3" t="str">
        <f ca="1">IFERROR(__xludf.DUMMYFUNCTION("regexreplace(A4994, ""(\s\(.*?\))"",)"),"Zoey")</f>
        <v>Zoey</v>
      </c>
    </row>
    <row r="4995" spans="1:3" ht="15.75" customHeight="1" x14ac:dyDescent="0.2">
      <c r="A4995" s="1" t="s">
        <v>2571</v>
      </c>
      <c r="B4995" s="1"/>
      <c r="C4995" s="3" t="str">
        <f ca="1">IFERROR(__xludf.DUMMYFUNCTION("regexreplace(A4995, ""(\s\(.*?\))"",)"),"Zoey")</f>
        <v>Zoey</v>
      </c>
    </row>
    <row r="4996" spans="1:3" ht="15.75" customHeight="1" x14ac:dyDescent="0.2">
      <c r="A4996" s="1" t="s">
        <v>2572</v>
      </c>
      <c r="B4996" s="1"/>
      <c r="C4996" s="3" t="str">
        <f ca="1">IFERROR(__xludf.DUMMYFUNCTION("regexreplace(A4996, ""(\s\(.*?\))"",)"),"Zoey")</f>
        <v>Zoey</v>
      </c>
    </row>
    <row r="4997" spans="1:3" ht="15.75" customHeight="1" x14ac:dyDescent="0.2">
      <c r="A4997" s="1" t="s">
        <v>2572</v>
      </c>
      <c r="B4997" s="1"/>
      <c r="C4997" s="3" t="str">
        <f ca="1">IFERROR(__xludf.DUMMYFUNCTION("regexreplace(A4997, ""(\s\(.*?\))"",)"),"Zoey")</f>
        <v>Zoey</v>
      </c>
    </row>
    <row r="4998" spans="1:3" ht="15.75" customHeight="1" x14ac:dyDescent="0.2">
      <c r="A4998" s="1" t="s">
        <v>2573</v>
      </c>
      <c r="B4998" s="1"/>
      <c r="C4998" s="3" t="str">
        <f ca="1">IFERROR(__xludf.DUMMYFUNCTION("regexreplace(A4998, ""(\s\(.*?\))"",)"),"Zoey Franklin")</f>
        <v>Zoey Franklin</v>
      </c>
    </row>
    <row r="4999" spans="1:3" ht="15.75" customHeight="1" x14ac:dyDescent="0.2">
      <c r="A4999" s="1" t="s">
        <v>2573</v>
      </c>
      <c r="B4999" s="1"/>
      <c r="C4999" s="3" t="str">
        <f ca="1">IFERROR(__xludf.DUMMYFUNCTION("regexreplace(A4999, ""(\s\(.*?\))"",)"),"Zoey Franklin")</f>
        <v>Zoey Franklin</v>
      </c>
    </row>
    <row r="5000" spans="1:3" ht="15.75" customHeight="1" x14ac:dyDescent="0.2">
      <c r="A5000" s="1" t="s">
        <v>2574</v>
      </c>
      <c r="B5000" s="1"/>
      <c r="C5000" s="3" t="str">
        <f ca="1">IFERROR(__xludf.DUMMYFUNCTION("regexreplace(A5000, ""(\s\(.*?\))"",)"),"Zokie Sparkleby")</f>
        <v>Zokie Sparkleby</v>
      </c>
    </row>
    <row r="5001" spans="1:3" ht="15.75" customHeight="1" x14ac:dyDescent="0.2">
      <c r="A5001" s="1" t="s">
        <v>2574</v>
      </c>
      <c r="B5001" s="1"/>
      <c r="C5001" s="3" t="str">
        <f ca="1">IFERROR(__xludf.DUMMYFUNCTION("regexreplace(A5001, ""(\s\(.*?\))"",)"),"Zokie Sparkleby")</f>
        <v>Zokie Sparkleby</v>
      </c>
    </row>
    <row r="5002" spans="1:3" ht="15.75" customHeight="1" x14ac:dyDescent="0.2">
      <c r="A5002" s="1" t="s">
        <v>2575</v>
      </c>
      <c r="B5002" s="1"/>
      <c r="C5002" s="3" t="str">
        <f ca="1">IFERROR(__xludf.DUMMYFUNCTION("regexreplace(A5002, ""(\s\(.*?\))"",)"),"Zooli")</f>
        <v>Zooli</v>
      </c>
    </row>
    <row r="5003" spans="1:3" ht="15.75" customHeight="1" x14ac:dyDescent="0.2">
      <c r="A5003" s="1" t="s">
        <v>2575</v>
      </c>
      <c r="B5003" s="1"/>
      <c r="C5003" s="3" t="str">
        <f ca="1">IFERROR(__xludf.DUMMYFUNCTION("regexreplace(A5003, ""(\s\(.*?\))"",)"),"Zooli")</f>
        <v>Zooli</v>
      </c>
    </row>
    <row r="5004" spans="1:3" ht="15.75" customHeight="1" x14ac:dyDescent="0.2">
      <c r="A5004" s="1" t="s">
        <v>2576</v>
      </c>
      <c r="B5004" s="1"/>
      <c r="C5004" s="3" t="str">
        <f ca="1">IFERROR(__xludf.DUMMYFUNCTION("regexreplace(A5004, ""(\s\(.*?\))"",)"),"Zuko")</f>
        <v>Zuko</v>
      </c>
    </row>
    <row r="5005" spans="1:3" ht="15.75" customHeight="1" x14ac:dyDescent="0.2">
      <c r="A5005" s="1" t="s">
        <v>2576</v>
      </c>
      <c r="B5005" s="1"/>
      <c r="C5005" s="3" t="str">
        <f ca="1">IFERROR(__xludf.DUMMYFUNCTION("regexreplace(A5005, ""(\s\(.*?\))"",)"),"Zuko")</f>
        <v>Zuko</v>
      </c>
    </row>
    <row r="5006" spans="1:3" ht="15.75" customHeight="1" x14ac:dyDescent="0.2">
      <c r="A5006" s="1" t="s">
        <v>2577</v>
      </c>
      <c r="B5006" s="1"/>
      <c r="C5006" s="3" t="str">
        <f ca="1">IFERROR(__xludf.DUMMYFUNCTION("regexreplace(A5006, ""(\s\(.*?\))"",)"),"Zuma")</f>
        <v>Zuma</v>
      </c>
    </row>
    <row r="5007" spans="1:3" ht="15.75" customHeight="1" x14ac:dyDescent="0.2">
      <c r="A5007" s="1" t="s">
        <v>2577</v>
      </c>
      <c r="B5007" s="1"/>
      <c r="C5007" s="3" t="str">
        <f ca="1">IFERROR(__xludf.DUMMYFUNCTION("regexreplace(A5007, ""(\s\(.*?\))"",)"),"Zuma")</f>
        <v>Zuma</v>
      </c>
    </row>
    <row r="5008" spans="1:3" ht="15.75" customHeight="1" x14ac:dyDescent="0.2">
      <c r="A5008" s="1"/>
      <c r="B5008" s="1"/>
      <c r="C5008" s="3" t="str">
        <f ca="1">IFERROR(__xludf.DUMMYFUNCTION("regexreplace(A5008, ""(\s\(.*?\))"",)"),"")</f>
        <v/>
      </c>
    </row>
    <row r="5009" spans="1:3" ht="15.75" customHeight="1" x14ac:dyDescent="0.2">
      <c r="A5009" s="1"/>
      <c r="B5009" s="1"/>
      <c r="C5009" s="3" t="str">
        <f ca="1">IFERROR(__xludf.DUMMYFUNCTION("regexreplace(A5009, ""(\s\(.*?\))"",)"),"")</f>
        <v/>
      </c>
    </row>
    <row r="5010" spans="1:3" ht="15.75" customHeight="1" x14ac:dyDescent="0.2">
      <c r="A5010" s="1"/>
      <c r="B5010" s="1"/>
      <c r="C5010" s="3" t="str">
        <f ca="1">IFERROR(__xludf.DUMMYFUNCTION("regexreplace(A5010, ""(\s\(.*?\))"",)"),"")</f>
        <v/>
      </c>
    </row>
    <row r="5011" spans="1:3" ht="15.75" customHeight="1" x14ac:dyDescent="0.2">
      <c r="A5011" s="1"/>
      <c r="B5011" s="1"/>
      <c r="C5011" s="3" t="str">
        <f ca="1">IFERROR(__xludf.DUMMYFUNCTION("regexreplace(A5011, ""(\s\(.*?\))"",)"),"")</f>
        <v/>
      </c>
    </row>
    <row r="5012" spans="1:3" ht="15.75" customHeight="1" x14ac:dyDescent="0.2">
      <c r="A5012" s="1"/>
      <c r="B5012" s="1"/>
      <c r="C5012" s="3" t="str">
        <f ca="1">IFERROR(__xludf.DUMMYFUNCTION("regexreplace(A5012, ""(\s\(.*?\))"",)"),"")</f>
        <v/>
      </c>
    </row>
    <row r="5013" spans="1:3" ht="15.75" customHeight="1" x14ac:dyDescent="0.2">
      <c r="A5013" s="1"/>
      <c r="B5013" s="1"/>
      <c r="C5013" s="3" t="str">
        <f ca="1">IFERROR(__xludf.DUMMYFUNCTION("regexreplace(A5013, ""(\s\(.*?\))"",)"),"")</f>
        <v/>
      </c>
    </row>
    <row r="5014" spans="1:3" ht="15.75" customHeight="1" x14ac:dyDescent="0.2">
      <c r="A5014" s="1"/>
      <c r="B5014" s="1"/>
      <c r="C5014" s="3" t="str">
        <f ca="1">IFERROR(__xludf.DUMMYFUNCTION("regexreplace(A5014, ""(\s\(.*?\))"",)"),"")</f>
        <v/>
      </c>
    </row>
    <row r="5015" spans="1:3" ht="15.75" customHeight="1" x14ac:dyDescent="0.2">
      <c r="A5015" s="1"/>
      <c r="B5015" s="1"/>
      <c r="C5015" s="3" t="str">
        <f ca="1">IFERROR(__xludf.DUMMYFUNCTION("regexreplace(A5015, ""(\s\(.*?\))"",)"),"")</f>
        <v/>
      </c>
    </row>
    <row r="5016" spans="1:3" ht="15.75" customHeight="1" x14ac:dyDescent="0.2">
      <c r="A5016" s="1"/>
      <c r="B5016" s="1"/>
      <c r="C5016" s="3" t="str">
        <f ca="1">IFERROR(__xludf.DUMMYFUNCTION("regexreplace(A5016, ""(\s\(.*?\))"",)"),"")</f>
        <v/>
      </c>
    </row>
    <row r="5017" spans="1:3" ht="15.75" customHeight="1" x14ac:dyDescent="0.2">
      <c r="A5017" s="1"/>
      <c r="B5017" s="1"/>
      <c r="C5017" s="3" t="str">
        <f ca="1">IFERROR(__xludf.DUMMYFUNCTION("regexreplace(A5017, ""(\s\(.*?\))"",)"),"")</f>
        <v/>
      </c>
    </row>
    <row r="5018" spans="1:3" ht="15.75" customHeight="1" x14ac:dyDescent="0.2">
      <c r="A5018" s="1"/>
      <c r="B5018" s="1"/>
      <c r="C5018" s="3" t="str">
        <f ca="1">IFERROR(__xludf.DUMMYFUNCTION("regexreplace(A5018, ""(\s\(.*?\))"",)"),"")</f>
        <v/>
      </c>
    </row>
    <row r="5019" spans="1:3" ht="15.75" customHeight="1" x14ac:dyDescent="0.2">
      <c r="A5019" s="1"/>
      <c r="B5019" s="1"/>
      <c r="C5019" s="3" t="str">
        <f ca="1">IFERROR(__xludf.DUMMYFUNCTION("regexreplace(A5019, ""(\s\(.*?\))"",)"),"")</f>
        <v/>
      </c>
    </row>
    <row r="5020" spans="1:3" ht="15.75" customHeight="1" x14ac:dyDescent="0.2">
      <c r="A5020" s="1"/>
      <c r="B5020" s="1"/>
      <c r="C5020" s="3" t="str">
        <f ca="1">IFERROR(__xludf.DUMMYFUNCTION("regexreplace(A5020, ""(\s\(.*?\))"",)"),"")</f>
        <v/>
      </c>
    </row>
    <row r="5021" spans="1:3" ht="15.75" customHeight="1" x14ac:dyDescent="0.2">
      <c r="A5021" s="1"/>
      <c r="B5021" s="1"/>
      <c r="C5021" s="3" t="str">
        <f ca="1">IFERROR(__xludf.DUMMYFUNCTION("regexreplace(A5021, ""(\s\(.*?\))"",)"),"")</f>
        <v/>
      </c>
    </row>
    <row r="5022" spans="1:3" ht="15.75" customHeight="1" x14ac:dyDescent="0.2">
      <c r="A5022" s="1"/>
      <c r="B5022" s="1"/>
      <c r="C5022" s="3" t="str">
        <f ca="1">IFERROR(__xludf.DUMMYFUNCTION("regexreplace(A5022, ""(\s\(.*?\))"",)"),"")</f>
        <v/>
      </c>
    </row>
    <row r="5023" spans="1:3" ht="15.75" customHeight="1" x14ac:dyDescent="0.2">
      <c r="A5023" s="1"/>
      <c r="B5023" s="1"/>
      <c r="C5023" s="3" t="str">
        <f ca="1">IFERROR(__xludf.DUMMYFUNCTION("regexreplace(A5023, ""(\s\(.*?\))"",)"),"")</f>
        <v/>
      </c>
    </row>
    <row r="5024" spans="1:3" ht="15.75" customHeight="1" x14ac:dyDescent="0.2">
      <c r="A5024" s="1"/>
      <c r="B5024" s="1"/>
      <c r="C5024" s="3" t="str">
        <f ca="1">IFERROR(__xludf.DUMMYFUNCTION("regexreplace(A5024, ""(\s\(.*?\))"",)"),"")</f>
        <v/>
      </c>
    </row>
    <row r="5025" spans="1:3" ht="15.75" customHeight="1" x14ac:dyDescent="0.2">
      <c r="A5025" s="1"/>
      <c r="B5025" s="1"/>
      <c r="C5025" s="3" t="str">
        <f ca="1">IFERROR(__xludf.DUMMYFUNCTION("regexreplace(A5025, ""(\s\(.*?\))"",)"),"")</f>
        <v/>
      </c>
    </row>
    <row r="5026" spans="1:3" ht="15.75" customHeight="1" x14ac:dyDescent="0.2">
      <c r="A5026" s="1"/>
      <c r="B5026" s="1"/>
      <c r="C5026" s="3" t="str">
        <f ca="1">IFERROR(__xludf.DUMMYFUNCTION("regexreplace(A5026, ""(\s\(.*?\))"",)"),"")</f>
        <v/>
      </c>
    </row>
    <row r="5027" spans="1:3" ht="15.75" customHeight="1" x14ac:dyDescent="0.2">
      <c r="A5027" s="1"/>
      <c r="B5027" s="1"/>
      <c r="C5027" s="3" t="str">
        <f ca="1">IFERROR(__xludf.DUMMYFUNCTION("regexreplace(A5027, ""(\s\(.*?\))"",)"),"")</f>
        <v/>
      </c>
    </row>
    <row r="5028" spans="1:3" ht="15.75" customHeight="1" x14ac:dyDescent="0.2">
      <c r="A5028" s="1"/>
      <c r="B5028" s="1"/>
      <c r="C5028" s="3" t="str">
        <f ca="1">IFERROR(__xludf.DUMMYFUNCTION("regexreplace(A5028, ""(\s\(.*?\))"",)"),"")</f>
        <v/>
      </c>
    </row>
    <row r="5029" spans="1:3" ht="15.75" customHeight="1" x14ac:dyDescent="0.2">
      <c r="A5029" s="1"/>
      <c r="B5029" s="1"/>
      <c r="C5029" s="3" t="str">
        <f ca="1">IFERROR(__xludf.DUMMYFUNCTION("regexreplace(A5029, ""(\s\(.*?\))"",)"),"")</f>
        <v/>
      </c>
    </row>
    <row r="5030" spans="1:3" ht="15.75" customHeight="1" x14ac:dyDescent="0.2">
      <c r="A5030" s="1"/>
      <c r="B5030" s="1"/>
      <c r="C5030" s="3" t="str">
        <f ca="1">IFERROR(__xludf.DUMMYFUNCTION("regexreplace(A5030, ""(\s\(.*?\))"",)"),"")</f>
        <v/>
      </c>
    </row>
    <row r="5031" spans="1:3" ht="15.75" customHeight="1" x14ac:dyDescent="0.2">
      <c r="A5031" s="1"/>
      <c r="B5031" s="1"/>
      <c r="C5031" s="3" t="str">
        <f ca="1">IFERROR(__xludf.DUMMYFUNCTION("regexreplace(A5031, ""(\s\(.*?\))"",)"),"")</f>
        <v/>
      </c>
    </row>
    <row r="5032" spans="1:3" ht="15.75" customHeight="1" x14ac:dyDescent="0.2">
      <c r="A5032" s="1"/>
      <c r="B5032" s="1"/>
      <c r="C5032" s="3" t="str">
        <f ca="1">IFERROR(__xludf.DUMMYFUNCTION("regexreplace(A5032, ""(\s\(.*?\))"",)"),"")</f>
        <v/>
      </c>
    </row>
    <row r="5033" spans="1:3" ht="15.75" customHeight="1" x14ac:dyDescent="0.2">
      <c r="A5033" s="1"/>
      <c r="B5033" s="1"/>
      <c r="C5033" s="3" t="str">
        <f ca="1">IFERROR(__xludf.DUMMYFUNCTION("regexreplace(A5033, ""(\s\(.*?\))"",)"),"")</f>
        <v/>
      </c>
    </row>
    <row r="5034" spans="1:3" ht="15.75" customHeight="1" x14ac:dyDescent="0.2">
      <c r="A5034" s="1"/>
      <c r="B5034" s="1"/>
      <c r="C5034" s="3" t="str">
        <f ca="1">IFERROR(__xludf.DUMMYFUNCTION("regexreplace(A5034, ""(\s\(.*?\))"",)"),"")</f>
        <v/>
      </c>
    </row>
    <row r="5035" spans="1:3" ht="15.75" customHeight="1" x14ac:dyDescent="0.2">
      <c r="A5035" s="1"/>
      <c r="B5035" s="1"/>
      <c r="C5035" s="3" t="str">
        <f ca="1">IFERROR(__xludf.DUMMYFUNCTION("regexreplace(A5035, ""(\s\(.*?\))"",)"),"")</f>
        <v/>
      </c>
    </row>
    <row r="5036" spans="1:3" ht="15.75" customHeight="1" x14ac:dyDescent="0.2">
      <c r="A5036" s="1"/>
      <c r="B5036" s="1"/>
      <c r="C5036" s="3" t="str">
        <f ca="1">IFERROR(__xludf.DUMMYFUNCTION("regexreplace(A5036, ""(\s\(.*?\))"",)"),"")</f>
        <v/>
      </c>
    </row>
    <row r="5037" spans="1:3" ht="15.75" customHeight="1" x14ac:dyDescent="0.2">
      <c r="A5037" s="1"/>
      <c r="B5037" s="1"/>
      <c r="C5037" s="3" t="str">
        <f ca="1">IFERROR(__xludf.DUMMYFUNCTION("regexreplace(A5037, ""(\s\(.*?\))"",)"),"")</f>
        <v/>
      </c>
    </row>
    <row r="5038" spans="1:3" ht="15.75" customHeight="1" x14ac:dyDescent="0.2">
      <c r="A5038" s="1"/>
      <c r="B5038" s="1"/>
      <c r="C5038" s="3" t="str">
        <f ca="1">IFERROR(__xludf.DUMMYFUNCTION("regexreplace(A5038, ""(\s\(.*?\))"",)"),"")</f>
        <v/>
      </c>
    </row>
    <row r="5039" spans="1:3" ht="15.75" customHeight="1" x14ac:dyDescent="0.2">
      <c r="A5039" s="1"/>
      <c r="B5039" s="1"/>
      <c r="C5039" s="3" t="str">
        <f ca="1">IFERROR(__xludf.DUMMYFUNCTION("regexreplace(A5039, ""(\s\(.*?\))"",)"),"")</f>
        <v/>
      </c>
    </row>
    <row r="5040" spans="1:3" ht="15.75" customHeight="1" x14ac:dyDescent="0.2">
      <c r="A5040" s="1"/>
      <c r="B5040" s="1"/>
      <c r="C5040" s="3" t="str">
        <f ca="1">IFERROR(__xludf.DUMMYFUNCTION("regexreplace(A5040, ""(\s\(.*?\))"",)"),"")</f>
        <v/>
      </c>
    </row>
    <row r="5041" spans="1:3" ht="15.75" customHeight="1" x14ac:dyDescent="0.2">
      <c r="A5041" s="1"/>
      <c r="B5041" s="1"/>
      <c r="C5041" s="3" t="str">
        <f ca="1">IFERROR(__xludf.DUMMYFUNCTION("regexreplace(A5041, ""(\s\(.*?\))"",)"),"")</f>
        <v/>
      </c>
    </row>
    <row r="5042" spans="1:3" ht="15.75" customHeight="1" x14ac:dyDescent="0.2">
      <c r="A5042" s="1"/>
      <c r="B5042" s="1"/>
      <c r="C5042" s="3" t="str">
        <f ca="1">IFERROR(__xludf.DUMMYFUNCTION("regexreplace(A5042, ""(\s\(.*?\))"",)"),"")</f>
        <v/>
      </c>
    </row>
    <row r="5043" spans="1:3" ht="15.75" customHeight="1" x14ac:dyDescent="0.2">
      <c r="A5043" s="1"/>
      <c r="B5043" s="1"/>
      <c r="C5043" s="3" t="str">
        <f ca="1">IFERROR(__xludf.DUMMYFUNCTION("regexreplace(A5043, ""(\s\(.*?\))"",)"),"")</f>
        <v/>
      </c>
    </row>
    <row r="5044" spans="1:3" ht="15.75" customHeight="1" x14ac:dyDescent="0.2">
      <c r="A5044" s="1"/>
      <c r="B5044" s="1"/>
      <c r="C5044" s="3" t="str">
        <f ca="1">IFERROR(__xludf.DUMMYFUNCTION("regexreplace(A5044, ""(\s\(.*?\))"",)"),"")</f>
        <v/>
      </c>
    </row>
    <row r="5045" spans="1:3" ht="15.75" customHeight="1" x14ac:dyDescent="0.2">
      <c r="A5045" s="1"/>
      <c r="B5045" s="1"/>
      <c r="C5045" s="3" t="str">
        <f ca="1">IFERROR(__xludf.DUMMYFUNCTION("regexreplace(A5045, ""(\s\(.*?\))"",)"),"")</f>
        <v/>
      </c>
    </row>
    <row r="5046" spans="1:3" ht="15.75" customHeight="1" x14ac:dyDescent="0.2">
      <c r="A5046" s="1"/>
      <c r="B5046" s="1"/>
      <c r="C5046" s="3" t="str">
        <f ca="1">IFERROR(__xludf.DUMMYFUNCTION("regexreplace(A5046, ""(\s\(.*?\))"",)"),"")</f>
        <v/>
      </c>
    </row>
    <row r="5047" spans="1:3" ht="15.75" customHeight="1" x14ac:dyDescent="0.2">
      <c r="A5047" s="1"/>
      <c r="B5047" s="1"/>
      <c r="C5047" s="3" t="str">
        <f ca="1">IFERROR(__xludf.DUMMYFUNCTION("regexreplace(A5047, ""(\s\(.*?\))"",)"),"")</f>
        <v/>
      </c>
    </row>
    <row r="5048" spans="1:3" ht="15.75" customHeight="1" x14ac:dyDescent="0.2">
      <c r="A5048" s="1"/>
      <c r="B5048" s="1"/>
      <c r="C5048" s="3" t="str">
        <f ca="1">IFERROR(__xludf.DUMMYFUNCTION("regexreplace(A5048, ""(\s\(.*?\))"",)"),"")</f>
        <v/>
      </c>
    </row>
    <row r="5049" spans="1:3" ht="15.75" customHeight="1" x14ac:dyDescent="0.2">
      <c r="A5049" s="1"/>
      <c r="B5049" s="1"/>
      <c r="C5049" s="3" t="str">
        <f ca="1">IFERROR(__xludf.DUMMYFUNCTION("regexreplace(A5049, ""(\s\(.*?\))"",)"),"")</f>
        <v/>
      </c>
    </row>
    <row r="5050" spans="1:3" ht="15.75" customHeight="1" x14ac:dyDescent="0.2">
      <c r="A5050" s="1"/>
      <c r="B5050" s="1"/>
      <c r="C5050" s="3" t="str">
        <f ca="1">IFERROR(__xludf.DUMMYFUNCTION("regexreplace(A5050, ""(\s\(.*?\))"",)"),"")</f>
        <v/>
      </c>
    </row>
    <row r="5051" spans="1:3" ht="15.75" customHeight="1" x14ac:dyDescent="0.2">
      <c r="A5051" s="1"/>
      <c r="B5051" s="1"/>
      <c r="C5051" s="3" t="str">
        <f ca="1">IFERROR(__xludf.DUMMYFUNCTION("regexreplace(A5051, ""(\s\(.*?\))"",)"),"")</f>
        <v/>
      </c>
    </row>
    <row r="5052" spans="1:3" ht="15.75" customHeight="1" x14ac:dyDescent="0.2">
      <c r="A5052" s="1"/>
      <c r="B5052" s="1"/>
      <c r="C5052" s="3" t="str">
        <f ca="1">IFERROR(__xludf.DUMMYFUNCTION("regexreplace(A5052, ""(\s\(.*?\))"",)"),"")</f>
        <v/>
      </c>
    </row>
    <row r="5053" spans="1:3" ht="15.75" customHeight="1" x14ac:dyDescent="0.2">
      <c r="A5053" s="1"/>
      <c r="B5053" s="1"/>
      <c r="C5053" s="3" t="str">
        <f ca="1">IFERROR(__xludf.DUMMYFUNCTION("regexreplace(A5053, ""(\s\(.*?\))"",)"),"")</f>
        <v/>
      </c>
    </row>
    <row r="5054" spans="1:3" ht="15.75" customHeight="1" x14ac:dyDescent="0.2">
      <c r="A5054" s="1"/>
      <c r="B5054" s="1"/>
      <c r="C5054" s="3" t="str">
        <f ca="1">IFERROR(__xludf.DUMMYFUNCTION("regexreplace(A5054, ""(\s\(.*?\))"",)"),"")</f>
        <v/>
      </c>
    </row>
    <row r="5055" spans="1:3" ht="15.75" customHeight="1" x14ac:dyDescent="0.2">
      <c r="A5055" s="1"/>
      <c r="B5055" s="1"/>
      <c r="C5055" s="3" t="str">
        <f ca="1">IFERROR(__xludf.DUMMYFUNCTION("regexreplace(A5055, ""(\s\(.*?\))"",)"),"")</f>
        <v/>
      </c>
    </row>
    <row r="5056" spans="1:3" ht="15.75" customHeight="1" x14ac:dyDescent="0.2">
      <c r="A5056" s="1"/>
      <c r="B5056" s="1"/>
      <c r="C5056" s="3" t="str">
        <f ca="1">IFERROR(__xludf.DUMMYFUNCTION("regexreplace(A5056, ""(\s\(.*?\))"",)"),"")</f>
        <v/>
      </c>
    </row>
    <row r="5057" spans="1:3" ht="15.75" customHeight="1" x14ac:dyDescent="0.2">
      <c r="A5057" s="1"/>
      <c r="B5057" s="1"/>
      <c r="C5057" s="3" t="str">
        <f ca="1">IFERROR(__xludf.DUMMYFUNCTION("regexreplace(A5057, ""(\s\(.*?\))"",)"),"")</f>
        <v/>
      </c>
    </row>
    <row r="5058" spans="1:3" ht="15.75" customHeight="1" x14ac:dyDescent="0.2">
      <c r="A5058" s="1"/>
      <c r="B5058" s="1"/>
      <c r="C5058" s="3" t="str">
        <f ca="1">IFERROR(__xludf.DUMMYFUNCTION("regexreplace(A5058, ""(\s\(.*?\))"",)"),"")</f>
        <v/>
      </c>
    </row>
    <row r="5059" spans="1:3" ht="15.75" customHeight="1" x14ac:dyDescent="0.2">
      <c r="A5059" s="1"/>
      <c r="B5059" s="1"/>
      <c r="C5059" s="3" t="str">
        <f ca="1">IFERROR(__xludf.DUMMYFUNCTION("regexreplace(A5059, ""(\s\(.*?\))"",)"),"")</f>
        <v/>
      </c>
    </row>
    <row r="5060" spans="1:3" ht="15.75" customHeight="1" x14ac:dyDescent="0.2">
      <c r="A5060" s="1"/>
      <c r="B5060" s="1"/>
      <c r="C5060" s="3" t="str">
        <f ca="1">IFERROR(__xludf.DUMMYFUNCTION("regexreplace(A5060, ""(\s\(.*?\))"",)"),"")</f>
        <v/>
      </c>
    </row>
    <row r="5061" spans="1:3" ht="15.75" customHeight="1" x14ac:dyDescent="0.2">
      <c r="A5061" s="1"/>
      <c r="B5061" s="1"/>
      <c r="C5061" s="3" t="str">
        <f ca="1">IFERROR(__xludf.DUMMYFUNCTION("regexreplace(A5061, ""(\s\(.*?\))"",)"),"")</f>
        <v/>
      </c>
    </row>
    <row r="5062" spans="1:3" ht="15.75" customHeight="1" x14ac:dyDescent="0.2">
      <c r="A5062" s="1"/>
      <c r="B5062" s="1"/>
      <c r="C5062" s="3" t="str">
        <f ca="1">IFERROR(__xludf.DUMMYFUNCTION("regexreplace(A5062, ""(\s\(.*?\))"",)"),"")</f>
        <v/>
      </c>
    </row>
    <row r="5063" spans="1:3" ht="15.75" customHeight="1" x14ac:dyDescent="0.2">
      <c r="A5063" s="1"/>
      <c r="B5063" s="1"/>
      <c r="C5063" s="3" t="str">
        <f ca="1">IFERROR(__xludf.DUMMYFUNCTION("regexreplace(A5063, ""(\s\(.*?\))"",)"),"")</f>
        <v/>
      </c>
    </row>
    <row r="5064" spans="1:3" ht="15.75" customHeight="1" x14ac:dyDescent="0.2">
      <c r="A5064" s="1"/>
      <c r="B5064" s="1"/>
      <c r="C5064" s="3" t="str">
        <f ca="1">IFERROR(__xludf.DUMMYFUNCTION("regexreplace(A5064, ""(\s\(.*?\))"",)"),"")</f>
        <v/>
      </c>
    </row>
    <row r="5065" spans="1:3" ht="15.75" customHeight="1" x14ac:dyDescent="0.2">
      <c r="A5065" s="1"/>
      <c r="B5065" s="1"/>
      <c r="C5065" s="3" t="str">
        <f ca="1">IFERROR(__xludf.DUMMYFUNCTION("regexreplace(A5065, ""(\s\(.*?\))"",)"),"")</f>
        <v/>
      </c>
    </row>
    <row r="5066" spans="1:3" ht="15.75" customHeight="1" x14ac:dyDescent="0.2">
      <c r="A5066" s="1"/>
      <c r="B5066" s="1"/>
      <c r="C5066" s="3" t="str">
        <f ca="1">IFERROR(__xludf.DUMMYFUNCTION("regexreplace(A5066, ""(\s\(.*?\))"",)"),"")</f>
        <v/>
      </c>
    </row>
    <row r="5067" spans="1:3" ht="15.75" customHeight="1" x14ac:dyDescent="0.2">
      <c r="A5067" s="1"/>
      <c r="B5067" s="1"/>
      <c r="C5067" s="3" t="str">
        <f ca="1">IFERROR(__xludf.DUMMYFUNCTION("regexreplace(A5067, ""(\s\(.*?\))"",)"),"")</f>
        <v/>
      </c>
    </row>
    <row r="5068" spans="1:3" ht="15.75" customHeight="1" x14ac:dyDescent="0.2">
      <c r="A5068" s="1"/>
      <c r="B5068" s="1"/>
      <c r="C5068" s="3" t="str">
        <f ca="1">IFERROR(__xludf.DUMMYFUNCTION("regexreplace(A5068, ""(\s\(.*?\))"",)"),"")</f>
        <v/>
      </c>
    </row>
    <row r="5069" spans="1:3" ht="15.75" customHeight="1" x14ac:dyDescent="0.2">
      <c r="A5069" s="1"/>
      <c r="B5069" s="1"/>
      <c r="C5069" s="3" t="str">
        <f ca="1">IFERROR(__xludf.DUMMYFUNCTION("regexreplace(A5069, ""(\s\(.*?\))"",)"),"")</f>
        <v/>
      </c>
    </row>
    <row r="5070" spans="1:3" ht="15.75" customHeight="1" x14ac:dyDescent="0.2">
      <c r="A5070" s="1"/>
      <c r="B5070" s="1"/>
      <c r="C5070" s="3" t="str">
        <f ca="1">IFERROR(__xludf.DUMMYFUNCTION("regexreplace(A5070, ""(\s\(.*?\))"",)"),"")</f>
        <v/>
      </c>
    </row>
    <row r="5071" spans="1:3" ht="15.75" customHeight="1" x14ac:dyDescent="0.2">
      <c r="A5071" s="1"/>
      <c r="B5071" s="1"/>
      <c r="C5071" s="3" t="str">
        <f ca="1">IFERROR(__xludf.DUMMYFUNCTION("regexreplace(A5071, ""(\s\(.*?\))"",)"),"")</f>
        <v/>
      </c>
    </row>
    <row r="5072" spans="1:3" ht="15.75" customHeight="1" x14ac:dyDescent="0.2">
      <c r="A5072" s="1"/>
      <c r="B5072" s="1"/>
      <c r="C5072" s="3" t="str">
        <f ca="1">IFERROR(__xludf.DUMMYFUNCTION("regexreplace(A5072, ""(\s\(.*?\))"",)"),"")</f>
        <v/>
      </c>
    </row>
    <row r="5073" spans="1:3" ht="15.75" customHeight="1" x14ac:dyDescent="0.2">
      <c r="A5073" s="1"/>
      <c r="B5073" s="1"/>
      <c r="C5073" s="3" t="str">
        <f ca="1">IFERROR(__xludf.DUMMYFUNCTION("regexreplace(A5073, ""(\s\(.*?\))"",)"),"")</f>
        <v/>
      </c>
    </row>
    <row r="5074" spans="1:3" ht="15.75" customHeight="1" x14ac:dyDescent="0.2">
      <c r="A5074" s="1"/>
      <c r="B5074" s="1"/>
      <c r="C5074" s="3" t="str">
        <f ca="1">IFERROR(__xludf.DUMMYFUNCTION("regexreplace(A5074, ""(\s\(.*?\))"",)"),"")</f>
        <v/>
      </c>
    </row>
    <row r="5075" spans="1:3" ht="15.75" customHeight="1" x14ac:dyDescent="0.2">
      <c r="A5075" s="1"/>
      <c r="B5075" s="1"/>
      <c r="C5075" s="3" t="str">
        <f ca="1">IFERROR(__xludf.DUMMYFUNCTION("regexreplace(A5075, ""(\s\(.*?\))"",)"),"")</f>
        <v/>
      </c>
    </row>
    <row r="5076" spans="1:3" ht="15.75" customHeight="1" x14ac:dyDescent="0.2">
      <c r="A5076" s="1"/>
      <c r="B5076" s="1"/>
      <c r="C5076" s="3" t="str">
        <f ca="1">IFERROR(__xludf.DUMMYFUNCTION("regexreplace(A5076, ""(\s\(.*?\))"",)"),"")</f>
        <v/>
      </c>
    </row>
    <row r="5077" spans="1:3" ht="15.75" customHeight="1" x14ac:dyDescent="0.2">
      <c r="A5077" s="1"/>
      <c r="B5077" s="1"/>
      <c r="C5077" s="3" t="str">
        <f ca="1">IFERROR(__xludf.DUMMYFUNCTION("regexreplace(A5077, ""(\s\(.*?\))"",)"),"")</f>
        <v/>
      </c>
    </row>
    <row r="5078" spans="1:3" ht="15.75" customHeight="1" x14ac:dyDescent="0.2">
      <c r="A5078" s="1"/>
      <c r="B5078" s="1"/>
      <c r="C5078" s="3" t="str">
        <f ca="1">IFERROR(__xludf.DUMMYFUNCTION("regexreplace(A5078, ""(\s\(.*?\))"",)"),"")</f>
        <v/>
      </c>
    </row>
    <row r="5079" spans="1:3" ht="15.75" customHeight="1" x14ac:dyDescent="0.2">
      <c r="A5079" s="1"/>
      <c r="B5079" s="1"/>
      <c r="C5079" s="3" t="str">
        <f ca="1">IFERROR(__xludf.DUMMYFUNCTION("regexreplace(A5079, ""(\s\(.*?\))"",)"),"")</f>
        <v/>
      </c>
    </row>
    <row r="5080" spans="1:3" ht="15.75" customHeight="1" x14ac:dyDescent="0.2">
      <c r="A5080" s="1"/>
      <c r="B5080" s="1"/>
      <c r="C5080" s="3" t="str">
        <f ca="1">IFERROR(__xludf.DUMMYFUNCTION("regexreplace(A5080, ""(\s\(.*?\))"",)"),"")</f>
        <v/>
      </c>
    </row>
    <row r="5081" spans="1:3" ht="15.75" customHeight="1" x14ac:dyDescent="0.2">
      <c r="A5081" s="1"/>
      <c r="B5081" s="1"/>
      <c r="C5081" s="3" t="str">
        <f ca="1">IFERROR(__xludf.DUMMYFUNCTION("regexreplace(A5081, ""(\s\(.*?\))"",)"),"")</f>
        <v/>
      </c>
    </row>
    <row r="5082" spans="1:3" ht="15.75" customHeight="1" x14ac:dyDescent="0.2">
      <c r="A5082" s="1"/>
      <c r="B5082" s="1"/>
      <c r="C5082" s="3" t="str">
        <f ca="1">IFERROR(__xludf.DUMMYFUNCTION("regexreplace(A5082, ""(\s\(.*?\))"",)"),"")</f>
        <v/>
      </c>
    </row>
    <row r="5083" spans="1:3" ht="15.75" customHeight="1" x14ac:dyDescent="0.2">
      <c r="A5083" s="1"/>
      <c r="B5083" s="1"/>
      <c r="C5083" s="3" t="str">
        <f ca="1">IFERROR(__xludf.DUMMYFUNCTION("regexreplace(A5083, ""(\s\(.*?\))"",)"),"")</f>
        <v/>
      </c>
    </row>
    <row r="5084" spans="1:3" ht="15.75" customHeight="1" x14ac:dyDescent="0.2">
      <c r="A5084" s="1"/>
      <c r="B5084" s="1"/>
      <c r="C5084" s="3" t="str">
        <f ca="1">IFERROR(__xludf.DUMMYFUNCTION("regexreplace(A5084, ""(\s\(.*?\))"",)"),"")</f>
        <v/>
      </c>
    </row>
    <row r="5085" spans="1:3" ht="15.75" customHeight="1" x14ac:dyDescent="0.2">
      <c r="A5085" s="1"/>
      <c r="B5085" s="1"/>
      <c r="C5085" s="3" t="str">
        <f ca="1">IFERROR(__xludf.DUMMYFUNCTION("regexreplace(A5085, ""(\s\(.*?\))"",)"),"")</f>
        <v/>
      </c>
    </row>
    <row r="5086" spans="1:3" ht="15.75" customHeight="1" x14ac:dyDescent="0.2">
      <c r="A5086" s="1"/>
      <c r="B5086" s="1"/>
      <c r="C5086" s="3" t="str">
        <f ca="1">IFERROR(__xludf.DUMMYFUNCTION("regexreplace(A5086, ""(\s\(.*?\))"",)"),"")</f>
        <v/>
      </c>
    </row>
    <row r="5087" spans="1:3" ht="15.75" customHeight="1" x14ac:dyDescent="0.2">
      <c r="A5087" s="1"/>
      <c r="B5087" s="1"/>
      <c r="C5087" s="3" t="str">
        <f ca="1">IFERROR(__xludf.DUMMYFUNCTION("regexreplace(A5087, ""(\s\(.*?\))"",)"),"")</f>
        <v/>
      </c>
    </row>
    <row r="5088" spans="1:3" ht="15.75" customHeight="1" x14ac:dyDescent="0.2">
      <c r="A5088" s="1"/>
      <c r="B5088" s="1"/>
      <c r="C5088" s="3" t="str">
        <f ca="1">IFERROR(__xludf.DUMMYFUNCTION("regexreplace(A5088, ""(\s\(.*?\))"",)"),"")</f>
        <v/>
      </c>
    </row>
    <row r="5089" spans="1:3" ht="15.75" customHeight="1" x14ac:dyDescent="0.2">
      <c r="A5089" s="1"/>
      <c r="B5089" s="1"/>
      <c r="C5089" s="3" t="str">
        <f ca="1">IFERROR(__xludf.DUMMYFUNCTION("regexreplace(A5089, ""(\s\(.*?\))"",)"),"")</f>
        <v/>
      </c>
    </row>
    <row r="5090" spans="1:3" ht="15.75" customHeight="1" x14ac:dyDescent="0.2">
      <c r="A5090" s="1"/>
      <c r="B5090" s="1"/>
      <c r="C5090" s="3" t="str">
        <f ca="1">IFERROR(__xludf.DUMMYFUNCTION("regexreplace(A5090, ""(\s\(.*?\))"",)"),"")</f>
        <v/>
      </c>
    </row>
    <row r="5091" spans="1:3" ht="15.75" customHeight="1" x14ac:dyDescent="0.2">
      <c r="A5091" s="1"/>
      <c r="B5091" s="1"/>
      <c r="C5091" s="3" t="str">
        <f ca="1">IFERROR(__xludf.DUMMYFUNCTION("regexreplace(A5091, ""(\s\(.*?\))"",)"),"")</f>
        <v/>
      </c>
    </row>
    <row r="5092" spans="1:3" ht="15.75" customHeight="1" x14ac:dyDescent="0.2">
      <c r="A5092" s="1"/>
      <c r="B5092" s="1"/>
      <c r="C5092" s="3" t="str">
        <f ca="1">IFERROR(__xludf.DUMMYFUNCTION("regexreplace(A5092, ""(\s\(.*?\))"",)"),"")</f>
        <v/>
      </c>
    </row>
    <row r="5093" spans="1:3" ht="15.75" customHeight="1" x14ac:dyDescent="0.2">
      <c r="A5093" s="1"/>
      <c r="B5093" s="1"/>
      <c r="C5093" s="3" t="str">
        <f ca="1">IFERROR(__xludf.DUMMYFUNCTION("regexreplace(A5093, ""(\s\(.*?\))"",)"),"")</f>
        <v/>
      </c>
    </row>
    <row r="5094" spans="1:3" ht="15.75" customHeight="1" x14ac:dyDescent="0.2">
      <c r="A5094" s="1"/>
      <c r="B5094" s="1"/>
      <c r="C5094" s="3" t="str">
        <f ca="1">IFERROR(__xludf.DUMMYFUNCTION("regexreplace(A5094, ""(\s\(.*?\))"",)"),"")</f>
        <v/>
      </c>
    </row>
    <row r="5095" spans="1:3" ht="15.75" customHeight="1" x14ac:dyDescent="0.2">
      <c r="A5095" s="1"/>
      <c r="B5095" s="1"/>
      <c r="C5095" s="3" t="str">
        <f ca="1">IFERROR(__xludf.DUMMYFUNCTION("regexreplace(A5095, ""(\s\(.*?\))"",)"),"")</f>
        <v/>
      </c>
    </row>
    <row r="5096" spans="1:3" ht="15.75" customHeight="1" x14ac:dyDescent="0.2">
      <c r="A5096" s="1"/>
      <c r="B5096" s="1"/>
      <c r="C5096" s="3" t="str">
        <f ca="1">IFERROR(__xludf.DUMMYFUNCTION("regexreplace(A5096, ""(\s\(.*?\))"",)"),"")</f>
        <v/>
      </c>
    </row>
    <row r="5097" spans="1:3" ht="15.75" customHeight="1" x14ac:dyDescent="0.2">
      <c r="A5097" s="1"/>
      <c r="B5097" s="1"/>
      <c r="C5097" s="3" t="str">
        <f ca="1">IFERROR(__xludf.DUMMYFUNCTION("regexreplace(A5097, ""(\s\(.*?\))"",)"),"")</f>
        <v/>
      </c>
    </row>
    <row r="5098" spans="1:3" ht="15.75" customHeight="1" x14ac:dyDescent="0.2">
      <c r="A5098" s="1"/>
      <c r="B5098" s="1"/>
      <c r="C5098" s="3" t="str">
        <f ca="1">IFERROR(__xludf.DUMMYFUNCTION("regexreplace(A5098, ""(\s\(.*?\))"",)"),"")</f>
        <v/>
      </c>
    </row>
    <row r="5099" spans="1:3" ht="15.75" customHeight="1" x14ac:dyDescent="0.2">
      <c r="A5099" s="1"/>
      <c r="B5099" s="1"/>
      <c r="C5099" s="3" t="str">
        <f ca="1">IFERROR(__xludf.DUMMYFUNCTION("regexreplace(A5099, ""(\s\(.*?\))"",)"),"")</f>
        <v/>
      </c>
    </row>
    <row r="5100" spans="1:3" ht="15.75" customHeight="1" x14ac:dyDescent="0.2">
      <c r="A5100" s="1"/>
      <c r="B5100" s="1"/>
      <c r="C5100" s="3" t="str">
        <f ca="1">IFERROR(__xludf.DUMMYFUNCTION("regexreplace(A5100, ""(\s\(.*?\))"",)"),"")</f>
        <v/>
      </c>
    </row>
    <row r="5101" spans="1:3" ht="15.75" customHeight="1" x14ac:dyDescent="0.2">
      <c r="A5101" s="1"/>
      <c r="B5101" s="1"/>
      <c r="C5101" s="3" t="str">
        <f ca="1">IFERROR(__xludf.DUMMYFUNCTION("regexreplace(A5101, ""(\s\(.*?\))"",)"),"")</f>
        <v/>
      </c>
    </row>
    <row r="5102" spans="1:3" ht="15.75" customHeight="1" x14ac:dyDescent="0.2">
      <c r="A5102" s="1"/>
      <c r="B5102" s="1"/>
      <c r="C5102" s="3" t="str">
        <f ca="1">IFERROR(__xludf.DUMMYFUNCTION("regexreplace(A5102, ""(\s\(.*?\))"",)"),"")</f>
        <v/>
      </c>
    </row>
    <row r="5103" spans="1:3" ht="15.75" customHeight="1" x14ac:dyDescent="0.2">
      <c r="A5103" s="1"/>
      <c r="B5103" s="1"/>
      <c r="C5103" s="3" t="str">
        <f ca="1">IFERROR(__xludf.DUMMYFUNCTION("regexreplace(A5103, ""(\s\(.*?\))"",)"),"")</f>
        <v/>
      </c>
    </row>
    <row r="5104" spans="1:3" ht="15.75" customHeight="1" x14ac:dyDescent="0.2">
      <c r="A5104" s="1"/>
      <c r="B5104" s="1"/>
      <c r="C5104" s="3" t="str">
        <f ca="1">IFERROR(__xludf.DUMMYFUNCTION("regexreplace(A5104, ""(\s\(.*?\))"",)"),"")</f>
        <v/>
      </c>
    </row>
    <row r="5105" spans="1:3" ht="15.75" customHeight="1" x14ac:dyDescent="0.2">
      <c r="A5105" s="1"/>
      <c r="B5105" s="1"/>
      <c r="C5105" s="3" t="str">
        <f ca="1">IFERROR(__xludf.DUMMYFUNCTION("regexreplace(A5105, ""(\s\(.*?\))"",)"),"")</f>
        <v/>
      </c>
    </row>
    <row r="5106" spans="1:3" ht="15.75" customHeight="1" x14ac:dyDescent="0.2">
      <c r="A5106" s="1"/>
      <c r="B5106" s="1"/>
      <c r="C5106" s="3" t="str">
        <f ca="1">IFERROR(__xludf.DUMMYFUNCTION("regexreplace(A5106, ""(\s\(.*?\))"",)"),"")</f>
        <v/>
      </c>
    </row>
    <row r="5107" spans="1:3" ht="15.75" customHeight="1" x14ac:dyDescent="0.2">
      <c r="A5107" s="1"/>
      <c r="B5107" s="1"/>
      <c r="C5107" s="3" t="str">
        <f ca="1">IFERROR(__xludf.DUMMYFUNCTION("regexreplace(A5107, ""(\s\(.*?\))"",)"),"")</f>
        <v/>
      </c>
    </row>
    <row r="5108" spans="1:3" ht="15.75" customHeight="1" x14ac:dyDescent="0.2">
      <c r="A5108" s="1"/>
      <c r="B5108" s="1"/>
      <c r="C5108" s="3" t="str">
        <f ca="1">IFERROR(__xludf.DUMMYFUNCTION("regexreplace(A5108, ""(\s\(.*?\))"",)"),"")</f>
        <v/>
      </c>
    </row>
    <row r="5109" spans="1:3" ht="15.75" customHeight="1" x14ac:dyDescent="0.2">
      <c r="A5109" s="1"/>
      <c r="B5109" s="1"/>
      <c r="C5109" s="3" t="str">
        <f ca="1">IFERROR(__xludf.DUMMYFUNCTION("regexreplace(A5109, ""(\s\(.*?\))"",)"),"")</f>
        <v/>
      </c>
    </row>
    <row r="5110" spans="1:3" ht="15.75" customHeight="1" x14ac:dyDescent="0.2">
      <c r="A5110" s="1"/>
      <c r="B5110" s="1"/>
      <c r="C5110" s="3" t="str">
        <f ca="1">IFERROR(__xludf.DUMMYFUNCTION("regexreplace(A5110, ""(\s\(.*?\))"",)"),"")</f>
        <v/>
      </c>
    </row>
    <row r="5111" spans="1:3" ht="15.75" customHeight="1" x14ac:dyDescent="0.2">
      <c r="A5111" s="1"/>
      <c r="B5111" s="1"/>
      <c r="C5111" s="3" t="str">
        <f ca="1">IFERROR(__xludf.DUMMYFUNCTION("regexreplace(A5111, ""(\s\(.*?\))"",)"),"")</f>
        <v/>
      </c>
    </row>
    <row r="5112" spans="1:3" ht="15.75" customHeight="1" x14ac:dyDescent="0.2">
      <c r="A5112" s="1"/>
      <c r="B5112" s="1"/>
      <c r="C5112" s="3" t="str">
        <f ca="1">IFERROR(__xludf.DUMMYFUNCTION("regexreplace(A5112, ""(\s\(.*?\))"",)"),"")</f>
        <v/>
      </c>
    </row>
    <row r="5113" spans="1:3" ht="15.75" customHeight="1" x14ac:dyDescent="0.2">
      <c r="A5113" s="1"/>
      <c r="B5113" s="1"/>
      <c r="C5113" s="3" t="str">
        <f ca="1">IFERROR(__xludf.DUMMYFUNCTION("regexreplace(A5113, ""(\s\(.*?\))"",)"),"")</f>
        <v/>
      </c>
    </row>
    <row r="5114" spans="1:3" ht="15.75" customHeight="1" x14ac:dyDescent="0.2">
      <c r="A5114" s="1"/>
      <c r="B5114" s="1"/>
      <c r="C5114" s="3" t="str">
        <f ca="1">IFERROR(__xludf.DUMMYFUNCTION("regexreplace(A5114, ""(\s\(.*?\))"",)"),"")</f>
        <v/>
      </c>
    </row>
    <row r="5115" spans="1:3" ht="15.75" customHeight="1" x14ac:dyDescent="0.2">
      <c r="A5115" s="1"/>
      <c r="B5115" s="1"/>
      <c r="C5115" s="3" t="str">
        <f ca="1">IFERROR(__xludf.DUMMYFUNCTION("regexreplace(A5115, ""(\s\(.*?\))"",)"),"")</f>
        <v/>
      </c>
    </row>
    <row r="5116" spans="1:3" ht="15.75" customHeight="1" x14ac:dyDescent="0.2">
      <c r="A5116" s="1"/>
      <c r="B5116" s="1"/>
      <c r="C5116" s="3" t="str">
        <f ca="1">IFERROR(__xludf.DUMMYFUNCTION("regexreplace(A5116, ""(\s\(.*?\))"",)"),"")</f>
        <v/>
      </c>
    </row>
    <row r="5117" spans="1:3" ht="15.75" customHeight="1" x14ac:dyDescent="0.2">
      <c r="A5117" s="1"/>
      <c r="B5117" s="1"/>
      <c r="C5117" s="3" t="str">
        <f ca="1">IFERROR(__xludf.DUMMYFUNCTION("regexreplace(A5117, ""(\s\(.*?\))"",)"),"")</f>
        <v/>
      </c>
    </row>
    <row r="5118" spans="1:3" ht="15.75" customHeight="1" x14ac:dyDescent="0.2">
      <c r="A5118" s="1"/>
      <c r="B5118" s="1"/>
      <c r="C5118" s="3" t="str">
        <f ca="1">IFERROR(__xludf.DUMMYFUNCTION("regexreplace(A5118, ""(\s\(.*?\))"",)"),"")</f>
        <v/>
      </c>
    </row>
    <row r="5119" spans="1:3" ht="15.75" customHeight="1" x14ac:dyDescent="0.2">
      <c r="A5119" s="1"/>
      <c r="B5119" s="1"/>
      <c r="C5119" s="3" t="str">
        <f ca="1">IFERROR(__xludf.DUMMYFUNCTION("regexreplace(A5119, ""(\s\(.*?\))"",)"),"")</f>
        <v/>
      </c>
    </row>
    <row r="5120" spans="1:3" ht="15.75" customHeight="1" x14ac:dyDescent="0.2">
      <c r="A5120" s="1"/>
      <c r="B5120" s="1"/>
      <c r="C5120" s="3" t="str">
        <f ca="1">IFERROR(__xludf.DUMMYFUNCTION("regexreplace(A5120, ""(\s\(.*?\))"",)"),"")</f>
        <v/>
      </c>
    </row>
    <row r="5121" spans="1:3" ht="15.75" customHeight="1" x14ac:dyDescent="0.2">
      <c r="A5121" s="1"/>
      <c r="B5121" s="1"/>
      <c r="C5121" s="3" t="str">
        <f ca="1">IFERROR(__xludf.DUMMYFUNCTION("regexreplace(A5121, ""(\s\(.*?\))"",)"),"")</f>
        <v/>
      </c>
    </row>
    <row r="5122" spans="1:3" ht="15.75" customHeight="1" x14ac:dyDescent="0.2">
      <c r="A5122" s="1"/>
      <c r="B5122" s="1"/>
      <c r="C5122" s="3" t="str">
        <f ca="1">IFERROR(__xludf.DUMMYFUNCTION("regexreplace(A5122, ""(\s\(.*?\))"",)"),"")</f>
        <v/>
      </c>
    </row>
    <row r="5123" spans="1:3" ht="15.75" customHeight="1" x14ac:dyDescent="0.2">
      <c r="A5123" s="1"/>
      <c r="B5123" s="1"/>
      <c r="C5123" s="3" t="str">
        <f ca="1">IFERROR(__xludf.DUMMYFUNCTION("regexreplace(A5123, ""(\s\(.*?\))"",)"),"")</f>
        <v/>
      </c>
    </row>
    <row r="5124" spans="1:3" ht="15.75" customHeight="1" x14ac:dyDescent="0.2">
      <c r="A5124" s="1"/>
      <c r="B5124" s="1"/>
      <c r="C5124" s="3" t="str">
        <f ca="1">IFERROR(__xludf.DUMMYFUNCTION("regexreplace(A5124, ""(\s\(.*?\))"",)"),"")</f>
        <v/>
      </c>
    </row>
    <row r="5125" spans="1:3" ht="15.75" customHeight="1" x14ac:dyDescent="0.2">
      <c r="A5125" s="1"/>
      <c r="B5125" s="1"/>
      <c r="C5125" s="3" t="str">
        <f ca="1">IFERROR(__xludf.DUMMYFUNCTION("regexreplace(A5125, ""(\s\(.*?\))"",)"),"")</f>
        <v/>
      </c>
    </row>
    <row r="5126" spans="1:3" ht="15.75" customHeight="1" x14ac:dyDescent="0.2">
      <c r="A5126" s="1"/>
      <c r="B5126" s="1"/>
      <c r="C5126" s="3" t="str">
        <f ca="1">IFERROR(__xludf.DUMMYFUNCTION("regexreplace(A5126, ""(\s\(.*?\))"",)"),"")</f>
        <v/>
      </c>
    </row>
    <row r="5127" spans="1:3" ht="15.75" customHeight="1" x14ac:dyDescent="0.2">
      <c r="A5127" s="1"/>
      <c r="B5127" s="1"/>
      <c r="C5127" s="3" t="str">
        <f ca="1">IFERROR(__xludf.DUMMYFUNCTION("regexreplace(A5127, ""(\s\(.*?\))"",)"),"")</f>
        <v/>
      </c>
    </row>
    <row r="5128" spans="1:3" ht="15.75" customHeight="1" x14ac:dyDescent="0.2">
      <c r="A5128" s="1"/>
      <c r="B5128" s="1"/>
      <c r="C5128" s="3" t="str">
        <f ca="1">IFERROR(__xludf.DUMMYFUNCTION("regexreplace(A5128, ""(\s\(.*?\))"",)"),"")</f>
        <v/>
      </c>
    </row>
    <row r="5129" spans="1:3" ht="15.75" customHeight="1" x14ac:dyDescent="0.2">
      <c r="A5129" s="1"/>
      <c r="B5129" s="1"/>
      <c r="C5129" s="3" t="str">
        <f ca="1">IFERROR(__xludf.DUMMYFUNCTION("regexreplace(A5129, ""(\s\(.*?\))"",)"),"")</f>
        <v/>
      </c>
    </row>
    <row r="5130" spans="1:3" ht="15.75" customHeight="1" x14ac:dyDescent="0.2">
      <c r="A5130" s="1"/>
      <c r="B5130" s="1"/>
      <c r="C5130" s="3" t="str">
        <f ca="1">IFERROR(__xludf.DUMMYFUNCTION("regexreplace(A5130, ""(\s\(.*?\))"",)"),"")</f>
        <v/>
      </c>
    </row>
    <row r="5131" spans="1:3" ht="15.75" customHeight="1" x14ac:dyDescent="0.2">
      <c r="A5131" s="1"/>
      <c r="B5131" s="1"/>
      <c r="C5131" s="3" t="str">
        <f ca="1">IFERROR(__xludf.DUMMYFUNCTION("regexreplace(A5131, ""(\s\(.*?\))"",)"),"")</f>
        <v/>
      </c>
    </row>
    <row r="5132" spans="1:3" ht="15.75" customHeight="1" x14ac:dyDescent="0.2">
      <c r="A5132" s="1"/>
      <c r="B5132" s="1"/>
      <c r="C5132" s="3" t="str">
        <f ca="1">IFERROR(__xludf.DUMMYFUNCTION("regexreplace(A5132, ""(\s\(.*?\))"",)"),"")</f>
        <v/>
      </c>
    </row>
    <row r="5133" spans="1:3" ht="15.75" customHeight="1" x14ac:dyDescent="0.2">
      <c r="A5133" s="1"/>
      <c r="B5133" s="1"/>
      <c r="C5133" s="3" t="str">
        <f ca="1">IFERROR(__xludf.DUMMYFUNCTION("regexreplace(A5133, ""(\s\(.*?\))"",)"),"")</f>
        <v/>
      </c>
    </row>
    <row r="5134" spans="1:3" ht="15.75" customHeight="1" x14ac:dyDescent="0.2">
      <c r="A5134" s="1"/>
      <c r="B5134" s="1"/>
      <c r="C5134" s="3" t="str">
        <f ca="1">IFERROR(__xludf.DUMMYFUNCTION("regexreplace(A5134, ""(\s\(.*?\))"",)"),"")</f>
        <v/>
      </c>
    </row>
    <row r="5135" spans="1:3" ht="15.75" customHeight="1" x14ac:dyDescent="0.2">
      <c r="A5135" s="1"/>
      <c r="B5135" s="1"/>
      <c r="C5135" s="3" t="str">
        <f ca="1">IFERROR(__xludf.DUMMYFUNCTION("regexreplace(A5135, ""(\s\(.*?\))"",)"),"")</f>
        <v/>
      </c>
    </row>
    <row r="5136" spans="1:3" ht="15.75" customHeight="1" x14ac:dyDescent="0.2">
      <c r="A5136" s="1"/>
      <c r="B5136" s="1"/>
      <c r="C5136" s="3" t="str">
        <f ca="1">IFERROR(__xludf.DUMMYFUNCTION("regexreplace(A5136, ""(\s\(.*?\))"",)"),"")</f>
        <v/>
      </c>
    </row>
    <row r="5137" spans="1:3" ht="15.75" customHeight="1" x14ac:dyDescent="0.2">
      <c r="A5137" s="1"/>
      <c r="B5137" s="1"/>
      <c r="C5137" s="3" t="str">
        <f ca="1">IFERROR(__xludf.DUMMYFUNCTION("regexreplace(A5137, ""(\s\(.*?\))"",)"),"")</f>
        <v/>
      </c>
    </row>
    <row r="5138" spans="1:3" ht="15.75" customHeight="1" x14ac:dyDescent="0.2">
      <c r="A5138" s="1"/>
      <c r="B5138" s="1"/>
      <c r="C5138" s="3" t="str">
        <f ca="1">IFERROR(__xludf.DUMMYFUNCTION("regexreplace(A5138, ""(\s\(.*?\))"",)"),"")</f>
        <v/>
      </c>
    </row>
    <row r="5139" spans="1:3" ht="15.75" customHeight="1" x14ac:dyDescent="0.2">
      <c r="A5139" s="1"/>
      <c r="B5139" s="1"/>
      <c r="C5139" s="3" t="str">
        <f ca="1">IFERROR(__xludf.DUMMYFUNCTION("regexreplace(A5139, ""(\s\(.*?\))"",)"),"")</f>
        <v/>
      </c>
    </row>
    <row r="5140" spans="1:3" ht="15.75" customHeight="1" x14ac:dyDescent="0.2">
      <c r="A5140" s="1"/>
      <c r="B5140" s="1"/>
      <c r="C5140" s="3" t="str">
        <f ca="1">IFERROR(__xludf.DUMMYFUNCTION("regexreplace(A5140, ""(\s\(.*?\))"",)"),"")</f>
        <v/>
      </c>
    </row>
    <row r="5141" spans="1:3" ht="15.75" customHeight="1" x14ac:dyDescent="0.2">
      <c r="A5141" s="1"/>
      <c r="B5141" s="1"/>
      <c r="C5141" s="3" t="str">
        <f ca="1">IFERROR(__xludf.DUMMYFUNCTION("regexreplace(A5141, ""(\s\(.*?\))"",)"),"")</f>
        <v/>
      </c>
    </row>
    <row r="5142" spans="1:3" ht="15.75" customHeight="1" x14ac:dyDescent="0.2">
      <c r="A5142" s="1"/>
      <c r="B5142" s="1"/>
      <c r="C5142" s="3" t="str">
        <f ca="1">IFERROR(__xludf.DUMMYFUNCTION("regexreplace(A5142, ""(\s\(.*?\))"",)"),"")</f>
        <v/>
      </c>
    </row>
    <row r="5143" spans="1:3" ht="15.75" customHeight="1" x14ac:dyDescent="0.2">
      <c r="A5143" s="1"/>
      <c r="B5143" s="1"/>
      <c r="C5143" s="3" t="str">
        <f ca="1">IFERROR(__xludf.DUMMYFUNCTION("regexreplace(A5143, ""(\s\(.*?\))"",)"),"")</f>
        <v/>
      </c>
    </row>
    <row r="5144" spans="1:3" ht="15.75" customHeight="1" x14ac:dyDescent="0.2">
      <c r="A5144" s="1"/>
      <c r="B5144" s="1"/>
      <c r="C5144" s="3" t="str">
        <f ca="1">IFERROR(__xludf.DUMMYFUNCTION("regexreplace(A5144, ""(\s\(.*?\))"",)"),"")</f>
        <v/>
      </c>
    </row>
    <row r="5145" spans="1:3" ht="15.75" customHeight="1" x14ac:dyDescent="0.2">
      <c r="A5145" s="1"/>
      <c r="B5145" s="1"/>
      <c r="C5145" s="3" t="str">
        <f ca="1">IFERROR(__xludf.DUMMYFUNCTION("regexreplace(A5145, ""(\s\(.*?\))"",)"),"")</f>
        <v/>
      </c>
    </row>
    <row r="5146" spans="1:3" ht="15.75" customHeight="1" x14ac:dyDescent="0.2">
      <c r="A5146" s="1"/>
      <c r="B5146" s="1"/>
      <c r="C5146" s="3" t="str">
        <f ca="1">IFERROR(__xludf.DUMMYFUNCTION("regexreplace(A5146, ""(\s\(.*?\))"",)"),"")</f>
        <v/>
      </c>
    </row>
    <row r="5147" spans="1:3" ht="15.75" customHeight="1" x14ac:dyDescent="0.2">
      <c r="A5147" s="1"/>
      <c r="B5147" s="1"/>
      <c r="C5147" s="3" t="str">
        <f ca="1">IFERROR(__xludf.DUMMYFUNCTION("regexreplace(A5147, ""(\s\(.*?\))"",)"),"")</f>
        <v/>
      </c>
    </row>
    <row r="5148" spans="1:3" ht="15.75" customHeight="1" x14ac:dyDescent="0.2">
      <c r="A5148" s="1"/>
      <c r="B5148" s="1"/>
      <c r="C5148" s="3" t="str">
        <f ca="1">IFERROR(__xludf.DUMMYFUNCTION("regexreplace(A5148, ""(\s\(.*?\))"",)"),"")</f>
        <v/>
      </c>
    </row>
    <row r="5149" spans="1:3" ht="15.75" customHeight="1" x14ac:dyDescent="0.2">
      <c r="A5149" s="1"/>
      <c r="B5149" s="1"/>
      <c r="C5149" s="3" t="str">
        <f ca="1">IFERROR(__xludf.DUMMYFUNCTION("regexreplace(A5149, ""(\s\(.*?\))"",)"),"")</f>
        <v/>
      </c>
    </row>
    <row r="5150" spans="1:3" ht="15.75" customHeight="1" x14ac:dyDescent="0.2">
      <c r="A5150" s="1"/>
      <c r="B5150" s="1"/>
      <c r="C5150" s="3" t="str">
        <f ca="1">IFERROR(__xludf.DUMMYFUNCTION("regexreplace(A5150, ""(\s\(.*?\))"",)"),"")</f>
        <v/>
      </c>
    </row>
    <row r="5151" spans="1:3" ht="15.75" customHeight="1" x14ac:dyDescent="0.2">
      <c r="A5151" s="1"/>
      <c r="B5151" s="1"/>
      <c r="C5151" s="3" t="str">
        <f ca="1">IFERROR(__xludf.DUMMYFUNCTION("regexreplace(A5151, ""(\s\(.*?\))"",)"),"")</f>
        <v/>
      </c>
    </row>
    <row r="5152" spans="1:3" ht="15.75" customHeight="1" x14ac:dyDescent="0.2">
      <c r="A5152" s="1"/>
      <c r="B5152" s="1"/>
      <c r="C5152" s="3" t="str">
        <f ca="1">IFERROR(__xludf.DUMMYFUNCTION("regexreplace(A5152, ""(\s\(.*?\))"",)"),"")</f>
        <v/>
      </c>
    </row>
    <row r="5153" spans="1:3" ht="15.75" customHeight="1" x14ac:dyDescent="0.2">
      <c r="A5153" s="1"/>
      <c r="B5153" s="1"/>
      <c r="C5153" s="3" t="str">
        <f ca="1">IFERROR(__xludf.DUMMYFUNCTION("regexreplace(A5153, ""(\s\(.*?\))"",)"),"")</f>
        <v/>
      </c>
    </row>
    <row r="5154" spans="1:3" ht="15.75" customHeight="1" x14ac:dyDescent="0.2">
      <c r="A5154" s="1"/>
      <c r="B5154" s="1"/>
      <c r="C5154" s="3" t="str">
        <f ca="1">IFERROR(__xludf.DUMMYFUNCTION("regexreplace(A5154, ""(\s\(.*?\))"",)"),"")</f>
        <v/>
      </c>
    </row>
    <row r="5155" spans="1:3" ht="15.75" customHeight="1" x14ac:dyDescent="0.2">
      <c r="A5155" s="1"/>
      <c r="B5155" s="1"/>
      <c r="C5155" s="3" t="str">
        <f ca="1">IFERROR(__xludf.DUMMYFUNCTION("regexreplace(A5155, ""(\s\(.*?\))"",)"),"")</f>
        <v/>
      </c>
    </row>
    <row r="5156" spans="1:3" ht="15.75" customHeight="1" x14ac:dyDescent="0.2">
      <c r="A5156" s="1"/>
      <c r="B5156" s="1"/>
      <c r="C5156" s="3" t="str">
        <f ca="1">IFERROR(__xludf.DUMMYFUNCTION("regexreplace(A5156, ""(\s\(.*?\))"",)"),"")</f>
        <v/>
      </c>
    </row>
    <row r="5157" spans="1:3" ht="15.75" customHeight="1" x14ac:dyDescent="0.2">
      <c r="A5157" s="1"/>
      <c r="B5157" s="1"/>
      <c r="C5157" s="3" t="str">
        <f ca="1">IFERROR(__xludf.DUMMYFUNCTION("regexreplace(A5157, ""(\s\(.*?\))"",)"),"")</f>
        <v/>
      </c>
    </row>
    <row r="5158" spans="1:3" ht="15.75" customHeight="1" x14ac:dyDescent="0.2">
      <c r="A5158" s="1"/>
      <c r="B5158" s="1"/>
      <c r="C5158" s="3" t="str">
        <f ca="1">IFERROR(__xludf.DUMMYFUNCTION("regexreplace(A5158, ""(\s\(.*?\))"",)"),"")</f>
        <v/>
      </c>
    </row>
    <row r="5159" spans="1:3" ht="15.75" customHeight="1" x14ac:dyDescent="0.2">
      <c r="A5159" s="1"/>
      <c r="B5159" s="1"/>
      <c r="C5159" s="3" t="str">
        <f ca="1">IFERROR(__xludf.DUMMYFUNCTION("regexreplace(A5159, ""(\s\(.*?\))"",)"),"")</f>
        <v/>
      </c>
    </row>
    <row r="5160" spans="1:3" ht="15.75" customHeight="1" x14ac:dyDescent="0.2">
      <c r="A5160" s="1"/>
      <c r="B5160" s="1"/>
      <c r="C5160" s="3" t="str">
        <f ca="1">IFERROR(__xludf.DUMMYFUNCTION("regexreplace(A5160, ""(\s\(.*?\))"",)"),"")</f>
        <v/>
      </c>
    </row>
    <row r="5161" spans="1:3" ht="15.75" customHeight="1" x14ac:dyDescent="0.2">
      <c r="A5161" s="1"/>
      <c r="B5161" s="1"/>
      <c r="C5161" s="3" t="str">
        <f ca="1">IFERROR(__xludf.DUMMYFUNCTION("regexreplace(A5161, ""(\s\(.*?\))"",)"),"")</f>
        <v/>
      </c>
    </row>
    <row r="5162" spans="1:3" ht="15.75" customHeight="1" x14ac:dyDescent="0.2">
      <c r="A5162" s="1"/>
      <c r="B5162" s="1"/>
      <c r="C5162" s="3" t="str">
        <f ca="1">IFERROR(__xludf.DUMMYFUNCTION("regexreplace(A5162, ""(\s\(.*?\))"",)"),"")</f>
        <v/>
      </c>
    </row>
    <row r="5163" spans="1:3" ht="15.75" customHeight="1" x14ac:dyDescent="0.2">
      <c r="A5163" s="1"/>
      <c r="B5163" s="1"/>
      <c r="C5163" s="3" t="str">
        <f ca="1">IFERROR(__xludf.DUMMYFUNCTION("regexreplace(A5163, ""(\s\(.*?\))"",)"),"")</f>
        <v/>
      </c>
    </row>
    <row r="5164" spans="1:3" ht="15.75" customHeight="1" x14ac:dyDescent="0.2">
      <c r="A5164" s="1"/>
      <c r="B5164" s="1"/>
      <c r="C5164" s="3" t="str">
        <f ca="1">IFERROR(__xludf.DUMMYFUNCTION("regexreplace(A5164, ""(\s\(.*?\))"",)"),"")</f>
        <v/>
      </c>
    </row>
    <row r="5165" spans="1:3" ht="15.75" customHeight="1" x14ac:dyDescent="0.2">
      <c r="A5165" s="1"/>
      <c r="B5165" s="1"/>
      <c r="C5165" s="3" t="str">
        <f ca="1">IFERROR(__xludf.DUMMYFUNCTION("regexreplace(A5165, ""(\s\(.*?\))"",)"),"")</f>
        <v/>
      </c>
    </row>
    <row r="5166" spans="1:3" ht="15.75" customHeight="1" x14ac:dyDescent="0.2">
      <c r="A5166" s="1"/>
      <c r="B5166" s="1"/>
      <c r="C5166" s="3" t="str">
        <f ca="1">IFERROR(__xludf.DUMMYFUNCTION("regexreplace(A5166, ""(\s\(.*?\))"",)"),"")</f>
        <v/>
      </c>
    </row>
    <row r="5167" spans="1:3" ht="15.75" customHeight="1" x14ac:dyDescent="0.2">
      <c r="A5167" s="1"/>
      <c r="B5167" s="1"/>
      <c r="C5167" s="3" t="str">
        <f ca="1">IFERROR(__xludf.DUMMYFUNCTION("regexreplace(A5167, ""(\s\(.*?\))"",)"),"")</f>
        <v/>
      </c>
    </row>
    <row r="5168" spans="1:3" ht="15.75" customHeight="1" x14ac:dyDescent="0.2">
      <c r="A5168" s="1"/>
      <c r="B5168" s="1"/>
      <c r="C5168" s="3" t="str">
        <f ca="1">IFERROR(__xludf.DUMMYFUNCTION("regexreplace(A5168, ""(\s\(.*?\))"",)"),"")</f>
        <v/>
      </c>
    </row>
    <row r="5169" spans="1:3" ht="15.75" customHeight="1" x14ac:dyDescent="0.2">
      <c r="A5169" s="1"/>
      <c r="B5169" s="1"/>
      <c r="C5169" s="3" t="str">
        <f ca="1">IFERROR(__xludf.DUMMYFUNCTION("regexreplace(A5169, ""(\s\(.*?\))"",)"),"")</f>
        <v/>
      </c>
    </row>
    <row r="5170" spans="1:3" ht="15.75" customHeight="1" x14ac:dyDescent="0.2">
      <c r="A5170" s="1"/>
      <c r="B5170" s="1"/>
      <c r="C5170" s="3" t="str">
        <f ca="1">IFERROR(__xludf.DUMMYFUNCTION("regexreplace(A5170, ""(\s\(.*?\))"",)"),"")</f>
        <v/>
      </c>
    </row>
    <row r="5171" spans="1:3" ht="15.75" customHeight="1" x14ac:dyDescent="0.2">
      <c r="A5171" s="1"/>
      <c r="B5171" s="1"/>
      <c r="C5171" s="3" t="str">
        <f ca="1">IFERROR(__xludf.DUMMYFUNCTION("regexreplace(A5171, ""(\s\(.*?\))"",)"),"")</f>
        <v/>
      </c>
    </row>
    <row r="5172" spans="1:3" ht="15.75" customHeight="1" x14ac:dyDescent="0.2">
      <c r="A5172" s="1"/>
      <c r="B5172" s="1"/>
      <c r="C5172" s="3" t="str">
        <f ca="1">IFERROR(__xludf.DUMMYFUNCTION("regexreplace(A5172, ""(\s\(.*?\))"",)"),"")</f>
        <v/>
      </c>
    </row>
    <row r="5173" spans="1:3" ht="15.75" customHeight="1" x14ac:dyDescent="0.2">
      <c r="A5173" s="1"/>
      <c r="B5173" s="1"/>
      <c r="C5173" s="3" t="str">
        <f ca="1">IFERROR(__xludf.DUMMYFUNCTION("regexreplace(A5173, ""(\s\(.*?\))"",)"),"")</f>
        <v/>
      </c>
    </row>
    <row r="5174" spans="1:3" ht="15.75" customHeight="1" x14ac:dyDescent="0.2">
      <c r="A5174" s="1"/>
      <c r="B5174" s="1"/>
      <c r="C5174" s="3" t="str">
        <f ca="1">IFERROR(__xludf.DUMMYFUNCTION("regexreplace(A5174, ""(\s\(.*?\))"",)"),"")</f>
        <v/>
      </c>
    </row>
    <row r="5175" spans="1:3" ht="15.75" customHeight="1" x14ac:dyDescent="0.2">
      <c r="A5175" s="1"/>
      <c r="B5175" s="1"/>
      <c r="C5175" s="3" t="str">
        <f ca="1">IFERROR(__xludf.DUMMYFUNCTION("regexreplace(A5175, ""(\s\(.*?\))"",)"),"")</f>
        <v/>
      </c>
    </row>
    <row r="5176" spans="1:3" ht="15.75" customHeight="1" x14ac:dyDescent="0.2">
      <c r="A5176" s="1"/>
      <c r="B5176" s="1"/>
      <c r="C5176" s="3" t="str">
        <f ca="1">IFERROR(__xludf.DUMMYFUNCTION("regexreplace(A5176, ""(\s\(.*?\))"",)"),"")</f>
        <v/>
      </c>
    </row>
    <row r="5177" spans="1:3" ht="15.75" customHeight="1" x14ac:dyDescent="0.2">
      <c r="A5177" s="1"/>
      <c r="B5177" s="1"/>
      <c r="C5177" s="3" t="str">
        <f ca="1">IFERROR(__xludf.DUMMYFUNCTION("regexreplace(A5177, ""(\s\(.*?\))"",)"),"")</f>
        <v/>
      </c>
    </row>
    <row r="5178" spans="1:3" ht="15.75" customHeight="1" x14ac:dyDescent="0.2">
      <c r="A5178" s="1"/>
      <c r="B5178" s="1"/>
      <c r="C5178" s="3" t="str">
        <f ca="1">IFERROR(__xludf.DUMMYFUNCTION("regexreplace(A5178, ""(\s\(.*?\))"",)"),"")</f>
        <v/>
      </c>
    </row>
    <row r="5179" spans="1:3" ht="15.75" customHeight="1" x14ac:dyDescent="0.2">
      <c r="A5179" s="1"/>
      <c r="B5179" s="1"/>
      <c r="C5179" s="3" t="str">
        <f ca="1">IFERROR(__xludf.DUMMYFUNCTION("regexreplace(A5179, ""(\s\(.*?\))"",)"),"")</f>
        <v/>
      </c>
    </row>
    <row r="5180" spans="1:3" ht="15.75" customHeight="1" x14ac:dyDescent="0.2">
      <c r="A5180" s="1"/>
      <c r="B5180" s="1"/>
      <c r="C5180" s="3" t="str">
        <f ca="1">IFERROR(__xludf.DUMMYFUNCTION("regexreplace(A5180, ""(\s\(.*?\))"",)"),"")</f>
        <v/>
      </c>
    </row>
    <row r="5181" spans="1:3" ht="15.75" customHeight="1" x14ac:dyDescent="0.2">
      <c r="A5181" s="1"/>
      <c r="B5181" s="1"/>
      <c r="C5181" s="3" t="str">
        <f ca="1">IFERROR(__xludf.DUMMYFUNCTION("regexreplace(A5181, ""(\s\(.*?\))"",)"),"")</f>
        <v/>
      </c>
    </row>
    <row r="5182" spans="1:3" ht="15.75" customHeight="1" x14ac:dyDescent="0.2">
      <c r="A5182" s="1"/>
      <c r="B5182" s="1"/>
      <c r="C5182" s="3" t="str">
        <f ca="1">IFERROR(__xludf.DUMMYFUNCTION("regexreplace(A5182, ""(\s\(.*?\))"",)"),"")</f>
        <v/>
      </c>
    </row>
    <row r="5183" spans="1:3" ht="15.75" customHeight="1" x14ac:dyDescent="0.2">
      <c r="A5183" s="1"/>
      <c r="B5183" s="1"/>
      <c r="C5183" s="3" t="str">
        <f ca="1">IFERROR(__xludf.DUMMYFUNCTION("regexreplace(A5183, ""(\s\(.*?\))"",)"),"")</f>
        <v/>
      </c>
    </row>
    <row r="5184" spans="1:3" ht="15.75" customHeight="1" x14ac:dyDescent="0.2">
      <c r="A5184" s="1"/>
      <c r="B5184" s="1"/>
      <c r="C5184" s="3" t="str">
        <f ca="1">IFERROR(__xludf.DUMMYFUNCTION("regexreplace(A5184, ""(\s\(.*?\))"",)"),"")</f>
        <v/>
      </c>
    </row>
    <row r="5185" spans="1:3" ht="15.75" customHeight="1" x14ac:dyDescent="0.2">
      <c r="A5185" s="1"/>
      <c r="B5185" s="1"/>
      <c r="C5185" s="3" t="str">
        <f ca="1">IFERROR(__xludf.DUMMYFUNCTION("regexreplace(A5185, ""(\s\(.*?\))"",)"),"")</f>
        <v/>
      </c>
    </row>
    <row r="5186" spans="1:3" ht="15.75" customHeight="1" x14ac:dyDescent="0.2">
      <c r="A5186" s="1"/>
      <c r="B5186" s="1"/>
      <c r="C5186" s="3" t="str">
        <f ca="1">IFERROR(__xludf.DUMMYFUNCTION("regexreplace(A5186, ""(\s\(.*?\))"",)"),"")</f>
        <v/>
      </c>
    </row>
    <row r="5187" spans="1:3" ht="15.75" customHeight="1" x14ac:dyDescent="0.2">
      <c r="A5187" s="1"/>
      <c r="B5187" s="1"/>
      <c r="C5187" s="3" t="str">
        <f ca="1">IFERROR(__xludf.DUMMYFUNCTION("regexreplace(A5187, ""(\s\(.*?\))"",)"),"")</f>
        <v/>
      </c>
    </row>
    <row r="5188" spans="1:3" ht="15.75" customHeight="1" x14ac:dyDescent="0.2">
      <c r="A5188" s="1"/>
      <c r="B5188" s="1"/>
      <c r="C5188" s="3" t="str">
        <f ca="1">IFERROR(__xludf.DUMMYFUNCTION("regexreplace(A5188, ""(\s\(.*?\))"",)"),"")</f>
        <v/>
      </c>
    </row>
    <row r="5189" spans="1:3" ht="15.75" customHeight="1" x14ac:dyDescent="0.2">
      <c r="A5189" s="1"/>
      <c r="B5189" s="1"/>
      <c r="C5189" s="3" t="str">
        <f ca="1">IFERROR(__xludf.DUMMYFUNCTION("regexreplace(A5189, ""(\s\(.*?\))"",)"),"")</f>
        <v/>
      </c>
    </row>
    <row r="5190" spans="1:3" ht="15.75" customHeight="1" x14ac:dyDescent="0.2">
      <c r="A5190" s="1"/>
      <c r="B5190" s="1"/>
      <c r="C5190" s="3" t="str">
        <f ca="1">IFERROR(__xludf.DUMMYFUNCTION("regexreplace(A5190, ""(\s\(.*?\))"",)"),"")</f>
        <v/>
      </c>
    </row>
    <row r="5191" spans="1:3" ht="15.75" customHeight="1" x14ac:dyDescent="0.2">
      <c r="A5191" s="1"/>
      <c r="B5191" s="1"/>
      <c r="C5191" s="3" t="str">
        <f ca="1">IFERROR(__xludf.DUMMYFUNCTION("regexreplace(A5191, ""(\s\(.*?\))"",)"),"")</f>
        <v/>
      </c>
    </row>
    <row r="5192" spans="1:3" ht="15.75" customHeight="1" x14ac:dyDescent="0.2">
      <c r="A5192" s="1"/>
      <c r="B5192" s="1"/>
      <c r="C5192" s="3" t="str">
        <f ca="1">IFERROR(__xludf.DUMMYFUNCTION("regexreplace(A5192, ""(\s\(.*?\))"",)"),"")</f>
        <v/>
      </c>
    </row>
    <row r="5193" spans="1:3" ht="15.75" customHeight="1" x14ac:dyDescent="0.2">
      <c r="A5193" s="1"/>
      <c r="B5193" s="1"/>
      <c r="C5193" s="3" t="str">
        <f ca="1">IFERROR(__xludf.DUMMYFUNCTION("regexreplace(A5193, ""(\s\(.*?\))"",)"),"")</f>
        <v/>
      </c>
    </row>
    <row r="5194" spans="1:3" ht="15.75" customHeight="1" x14ac:dyDescent="0.2">
      <c r="A5194" s="1"/>
      <c r="B5194" s="1"/>
      <c r="C5194" s="3" t="str">
        <f ca="1">IFERROR(__xludf.DUMMYFUNCTION("regexreplace(A5194, ""(\s\(.*?\))"",)"),"")</f>
        <v/>
      </c>
    </row>
    <row r="5195" spans="1:3" ht="15.75" customHeight="1" x14ac:dyDescent="0.2">
      <c r="A5195" s="1"/>
      <c r="B5195" s="1"/>
      <c r="C5195" s="3" t="str">
        <f ca="1">IFERROR(__xludf.DUMMYFUNCTION("regexreplace(A5195, ""(\s\(.*?\))"",)"),"")</f>
        <v/>
      </c>
    </row>
    <row r="5196" spans="1:3" ht="15.75" customHeight="1" x14ac:dyDescent="0.2">
      <c r="A5196" s="1"/>
      <c r="B5196" s="1"/>
      <c r="C5196" s="3" t="str">
        <f ca="1">IFERROR(__xludf.DUMMYFUNCTION("regexreplace(A5196, ""(\s\(.*?\))"",)"),"")</f>
        <v/>
      </c>
    </row>
    <row r="5197" spans="1:3" ht="15.75" customHeight="1" x14ac:dyDescent="0.2">
      <c r="A5197" s="1"/>
      <c r="B5197" s="1"/>
      <c r="C5197" s="3" t="str">
        <f ca="1">IFERROR(__xludf.DUMMYFUNCTION("regexreplace(A5197, ""(\s\(.*?\))"",)"),"")</f>
        <v/>
      </c>
    </row>
    <row r="5198" spans="1:3" ht="15.75" customHeight="1" x14ac:dyDescent="0.2">
      <c r="A5198" s="1"/>
      <c r="B5198" s="1"/>
      <c r="C5198" s="3" t="str">
        <f ca="1">IFERROR(__xludf.DUMMYFUNCTION("regexreplace(A5198, ""(\s\(.*?\))"",)"),"")</f>
        <v/>
      </c>
    </row>
    <row r="5199" spans="1:3" ht="15.75" customHeight="1" x14ac:dyDescent="0.2">
      <c r="A5199" s="1"/>
      <c r="B5199" s="1"/>
      <c r="C5199" s="3" t="str">
        <f ca="1">IFERROR(__xludf.DUMMYFUNCTION("regexreplace(A5199, ""(\s\(.*?\))"",)"),"")</f>
        <v/>
      </c>
    </row>
    <row r="5200" spans="1:3" ht="15.75" customHeight="1" x14ac:dyDescent="0.2">
      <c r="A5200" s="1"/>
      <c r="B5200" s="1"/>
      <c r="C5200" s="3" t="str">
        <f ca="1">IFERROR(__xludf.DUMMYFUNCTION("regexreplace(A5200, ""(\s\(.*?\))"",)"),"")</f>
        <v/>
      </c>
    </row>
    <row r="5201" spans="1:3" ht="15.75" customHeight="1" x14ac:dyDescent="0.2">
      <c r="A5201" s="1"/>
      <c r="B5201" s="1"/>
      <c r="C5201" s="3" t="str">
        <f ca="1">IFERROR(__xludf.DUMMYFUNCTION("regexreplace(A5201, ""(\s\(.*?\))"",)"),"")</f>
        <v/>
      </c>
    </row>
    <row r="5202" spans="1:3" ht="15.75" customHeight="1" x14ac:dyDescent="0.2">
      <c r="A5202" s="1"/>
      <c r="B5202" s="1"/>
      <c r="C5202" s="3" t="str">
        <f ca="1">IFERROR(__xludf.DUMMYFUNCTION("regexreplace(A5202, ""(\s\(.*?\))"",)"),"")</f>
        <v/>
      </c>
    </row>
    <row r="5203" spans="1:3" ht="15.75" customHeight="1" x14ac:dyDescent="0.2">
      <c r="A5203" s="1"/>
      <c r="B5203" s="1"/>
      <c r="C5203" s="3" t="str">
        <f ca="1">IFERROR(__xludf.DUMMYFUNCTION("regexreplace(A5203, ""(\s\(.*?\))"",)"),"")</f>
        <v/>
      </c>
    </row>
    <row r="5204" spans="1:3" ht="15.75" customHeight="1" x14ac:dyDescent="0.2">
      <c r="A5204" s="1"/>
      <c r="B5204" s="1"/>
      <c r="C5204" s="3" t="str">
        <f ca="1">IFERROR(__xludf.DUMMYFUNCTION("regexreplace(A5204, ""(\s\(.*?\))"",)"),"")</f>
        <v/>
      </c>
    </row>
    <row r="5205" spans="1:3" ht="15.75" customHeight="1" x14ac:dyDescent="0.2">
      <c r="A5205" s="1"/>
      <c r="B5205" s="1"/>
      <c r="C5205" s="3" t="str">
        <f ca="1">IFERROR(__xludf.DUMMYFUNCTION("regexreplace(A5205, ""(\s\(.*?\))"",)"),"")</f>
        <v/>
      </c>
    </row>
    <row r="5206" spans="1:3" ht="15.75" customHeight="1" x14ac:dyDescent="0.2">
      <c r="A5206" s="1"/>
      <c r="B5206" s="1"/>
      <c r="C5206" s="3" t="str">
        <f ca="1">IFERROR(__xludf.DUMMYFUNCTION("regexreplace(A5206, ""(\s\(.*?\))"",)"),"")</f>
        <v/>
      </c>
    </row>
    <row r="5207" spans="1:3" ht="15.75" customHeight="1" x14ac:dyDescent="0.2">
      <c r="A5207" s="1"/>
      <c r="B5207" s="1"/>
      <c r="C5207" s="3" t="str">
        <f ca="1">IFERROR(__xludf.DUMMYFUNCTION("regexreplace(A5207, ""(\s\(.*?\))"",)"),"")</f>
        <v/>
      </c>
    </row>
    <row r="5208" spans="1:3" ht="15.75" customHeight="1" x14ac:dyDescent="0.2">
      <c r="A5208" s="1"/>
      <c r="B5208" s="1"/>
      <c r="C5208" s="3" t="str">
        <f ca="1">IFERROR(__xludf.DUMMYFUNCTION("regexreplace(A5208, ""(\s\(.*?\))"",)"),"")</f>
        <v/>
      </c>
    </row>
    <row r="5209" spans="1:3" ht="15.75" customHeight="1" x14ac:dyDescent="0.2">
      <c r="A5209" s="1"/>
      <c r="B5209" s="1"/>
      <c r="C5209" s="3" t="str">
        <f ca="1">IFERROR(__xludf.DUMMYFUNCTION("regexreplace(A5209, ""(\s\(.*?\))"",)"),"")</f>
        <v/>
      </c>
    </row>
    <row r="5210" spans="1:3" ht="15.75" customHeight="1" x14ac:dyDescent="0.2">
      <c r="A5210" s="1"/>
      <c r="B5210" s="1"/>
      <c r="C5210" s="3" t="str">
        <f ca="1">IFERROR(__xludf.DUMMYFUNCTION("regexreplace(A5210, ""(\s\(.*?\))"",)"),"")</f>
        <v/>
      </c>
    </row>
    <row r="5211" spans="1:3" ht="15.75" customHeight="1" x14ac:dyDescent="0.2">
      <c r="A5211" s="1"/>
      <c r="B5211" s="1"/>
      <c r="C5211" s="3" t="str">
        <f ca="1">IFERROR(__xludf.DUMMYFUNCTION("regexreplace(A5211, ""(\s\(.*?\))"",)"),"")</f>
        <v/>
      </c>
    </row>
    <row r="5212" spans="1:3" ht="15.75" customHeight="1" x14ac:dyDescent="0.2">
      <c r="A5212" s="1"/>
      <c r="B5212" s="1"/>
      <c r="C5212" s="3" t="str">
        <f ca="1">IFERROR(__xludf.DUMMYFUNCTION("regexreplace(A5212, ""(\s\(.*?\))"",)"),"")</f>
        <v/>
      </c>
    </row>
    <row r="5213" spans="1:3" ht="15.75" customHeight="1" x14ac:dyDescent="0.2">
      <c r="A5213" s="1"/>
      <c r="B5213" s="1"/>
      <c r="C5213" s="3" t="str">
        <f ca="1">IFERROR(__xludf.DUMMYFUNCTION("regexreplace(A5213, ""(\s\(.*?\))"",)"),"")</f>
        <v/>
      </c>
    </row>
    <row r="5214" spans="1:3" ht="15.75" customHeight="1" x14ac:dyDescent="0.2">
      <c r="A5214" s="1"/>
      <c r="B5214" s="1"/>
      <c r="C5214" s="3" t="str">
        <f ca="1">IFERROR(__xludf.DUMMYFUNCTION("regexreplace(A5214, ""(\s\(.*?\))"",)"),"")</f>
        <v/>
      </c>
    </row>
    <row r="5215" spans="1:3" ht="15.75" customHeight="1" x14ac:dyDescent="0.2">
      <c r="A5215" s="1"/>
      <c r="B5215" s="1"/>
      <c r="C5215" s="3" t="str">
        <f ca="1">IFERROR(__xludf.DUMMYFUNCTION("regexreplace(A5215, ""(\s\(.*?\))"",)"),"")</f>
        <v/>
      </c>
    </row>
    <row r="5216" spans="1:3" ht="15.75" customHeight="1" x14ac:dyDescent="0.2">
      <c r="A5216" s="1"/>
      <c r="B5216" s="1"/>
      <c r="C5216" s="3" t="str">
        <f ca="1">IFERROR(__xludf.DUMMYFUNCTION("regexreplace(A5216, ""(\s\(.*?\))"",)"),"")</f>
        <v/>
      </c>
    </row>
    <row r="5217" spans="1:3" ht="15.75" customHeight="1" x14ac:dyDescent="0.2">
      <c r="A5217" s="1"/>
      <c r="B5217" s="1"/>
      <c r="C5217" s="3" t="str">
        <f ca="1">IFERROR(__xludf.DUMMYFUNCTION("regexreplace(A5217, ""(\s\(.*?\))"",)"),"")</f>
        <v/>
      </c>
    </row>
    <row r="5218" spans="1:3" ht="15.75" customHeight="1" x14ac:dyDescent="0.2">
      <c r="A5218" s="1"/>
      <c r="B5218" s="1"/>
      <c r="C5218" s="3" t="str">
        <f ca="1">IFERROR(__xludf.DUMMYFUNCTION("regexreplace(A5218, ""(\s\(.*?\))"",)"),"")</f>
        <v/>
      </c>
    </row>
    <row r="5219" spans="1:3" ht="15.75" customHeight="1" x14ac:dyDescent="0.2">
      <c r="A5219" s="1"/>
      <c r="B5219" s="1"/>
      <c r="C5219" s="3" t="str">
        <f ca="1">IFERROR(__xludf.DUMMYFUNCTION("regexreplace(A5219, ""(\s\(.*?\))"",)"),"")</f>
        <v/>
      </c>
    </row>
    <row r="5220" spans="1:3" ht="15.75" customHeight="1" x14ac:dyDescent="0.2">
      <c r="A5220" s="1"/>
      <c r="B5220" s="1"/>
      <c r="C5220" s="3" t="str">
        <f ca="1">IFERROR(__xludf.DUMMYFUNCTION("regexreplace(A5220, ""(\s\(.*?\))"",)"),"")</f>
        <v/>
      </c>
    </row>
    <row r="5221" spans="1:3" ht="15.75" customHeight="1" x14ac:dyDescent="0.2">
      <c r="A5221" s="1"/>
      <c r="B5221" s="1"/>
      <c r="C5221" s="3" t="str">
        <f ca="1">IFERROR(__xludf.DUMMYFUNCTION("regexreplace(A5221, ""(\s\(.*?\))"",)"),"")</f>
        <v/>
      </c>
    </row>
    <row r="5222" spans="1:3" ht="15.75" customHeight="1" x14ac:dyDescent="0.2">
      <c r="A5222" s="1"/>
      <c r="B5222" s="1"/>
      <c r="C5222" s="3" t="str">
        <f ca="1">IFERROR(__xludf.DUMMYFUNCTION("regexreplace(A5222, ""(\s\(.*?\))"",)"),"")</f>
        <v/>
      </c>
    </row>
    <row r="5223" spans="1:3" ht="15.75" customHeight="1" x14ac:dyDescent="0.2">
      <c r="A5223" s="1"/>
      <c r="B5223" s="1"/>
      <c r="C5223" s="3" t="str">
        <f ca="1">IFERROR(__xludf.DUMMYFUNCTION("regexreplace(A5223, ""(\s\(.*?\))"",)"),"")</f>
        <v/>
      </c>
    </row>
    <row r="5224" spans="1:3" ht="15.75" customHeight="1" x14ac:dyDescent="0.2">
      <c r="A5224" s="1"/>
      <c r="B5224" s="1"/>
      <c r="C5224" s="3" t="str">
        <f ca="1">IFERROR(__xludf.DUMMYFUNCTION("regexreplace(A5224, ""(\s\(.*?\))"",)"),"")</f>
        <v/>
      </c>
    </row>
    <row r="5225" spans="1:3" ht="15.75" customHeight="1" x14ac:dyDescent="0.2">
      <c r="A5225" s="1"/>
      <c r="B5225" s="1"/>
      <c r="C5225" s="3" t="str">
        <f ca="1">IFERROR(__xludf.DUMMYFUNCTION("regexreplace(A5225, ""(\s\(.*?\))"",)"),"")</f>
        <v/>
      </c>
    </row>
    <row r="5226" spans="1:3" ht="15.75" customHeight="1" x14ac:dyDescent="0.2">
      <c r="A5226" s="1"/>
      <c r="B5226" s="1"/>
      <c r="C5226" s="3" t="str">
        <f ca="1">IFERROR(__xludf.DUMMYFUNCTION("regexreplace(A5226, ""(\s\(.*?\))"",)"),"")</f>
        <v/>
      </c>
    </row>
    <row r="5227" spans="1:3" ht="15.75" customHeight="1" x14ac:dyDescent="0.2">
      <c r="A5227" s="1"/>
      <c r="B5227" s="1"/>
      <c r="C5227" s="3" t="str">
        <f ca="1">IFERROR(__xludf.DUMMYFUNCTION("regexreplace(A5227, ""(\s\(.*?\))"",)"),"")</f>
        <v/>
      </c>
    </row>
    <row r="5228" spans="1:3" ht="15.75" customHeight="1" x14ac:dyDescent="0.2">
      <c r="A5228" s="1"/>
      <c r="B5228" s="1"/>
      <c r="C5228" s="3" t="str">
        <f ca="1">IFERROR(__xludf.DUMMYFUNCTION("regexreplace(A5228, ""(\s\(.*?\))"",)"),"")</f>
        <v/>
      </c>
    </row>
    <row r="5229" spans="1:3" ht="15.75" customHeight="1" x14ac:dyDescent="0.2">
      <c r="A5229" s="1"/>
      <c r="B5229" s="1"/>
      <c r="C5229" s="3" t="str">
        <f ca="1">IFERROR(__xludf.DUMMYFUNCTION("regexreplace(A5229, ""(\s\(.*?\))"",)"),"")</f>
        <v/>
      </c>
    </row>
    <row r="5230" spans="1:3" ht="15.75" customHeight="1" x14ac:dyDescent="0.2">
      <c r="A5230" s="1"/>
      <c r="B5230" s="1"/>
      <c r="C5230" s="3" t="str">
        <f ca="1">IFERROR(__xludf.DUMMYFUNCTION("regexreplace(A5230, ""(\s\(.*?\))"",)"),"")</f>
        <v/>
      </c>
    </row>
    <row r="5231" spans="1:3" ht="15.75" customHeight="1" x14ac:dyDescent="0.2">
      <c r="A5231" s="1"/>
      <c r="B5231" s="1"/>
      <c r="C5231" s="3" t="str">
        <f ca="1">IFERROR(__xludf.DUMMYFUNCTION("regexreplace(A5231, ""(\s\(.*?\))"",)"),"")</f>
        <v/>
      </c>
    </row>
    <row r="5232" spans="1:3" ht="15.75" customHeight="1" x14ac:dyDescent="0.2">
      <c r="A5232" s="1"/>
      <c r="B5232" s="1"/>
      <c r="C5232" s="3" t="str">
        <f ca="1">IFERROR(__xludf.DUMMYFUNCTION("regexreplace(A5232, ""(\s\(.*?\))"",)"),"")</f>
        <v/>
      </c>
    </row>
    <row r="5233" spans="1:3" ht="15.75" customHeight="1" x14ac:dyDescent="0.2">
      <c r="A5233" s="1"/>
      <c r="B5233" s="1"/>
      <c r="C5233" s="3" t="str">
        <f ca="1">IFERROR(__xludf.DUMMYFUNCTION("regexreplace(A5233, ""(\s\(.*?\))"",)"),"")</f>
        <v/>
      </c>
    </row>
    <row r="5234" spans="1:3" ht="15.75" customHeight="1" x14ac:dyDescent="0.2">
      <c r="A5234" s="1"/>
      <c r="B5234" s="1"/>
      <c r="C5234" s="3" t="str">
        <f ca="1">IFERROR(__xludf.DUMMYFUNCTION("regexreplace(A5234, ""(\s\(.*?\))"",)"),"")</f>
        <v/>
      </c>
    </row>
    <row r="5235" spans="1:3" ht="15.75" customHeight="1" x14ac:dyDescent="0.2">
      <c r="A5235" s="1"/>
      <c r="B5235" s="1"/>
      <c r="C5235" s="3" t="str">
        <f ca="1">IFERROR(__xludf.DUMMYFUNCTION("regexreplace(A5235, ""(\s\(.*?\))"",)"),"")</f>
        <v/>
      </c>
    </row>
    <row r="5236" spans="1:3" ht="15.75" customHeight="1" x14ac:dyDescent="0.2">
      <c r="A5236" s="1"/>
      <c r="B5236" s="1"/>
      <c r="C5236" s="3" t="str">
        <f ca="1">IFERROR(__xludf.DUMMYFUNCTION("regexreplace(A5236, ""(\s\(.*?\))"",)"),"")</f>
        <v/>
      </c>
    </row>
    <row r="5237" spans="1:3" ht="15.75" customHeight="1" x14ac:dyDescent="0.2">
      <c r="A5237" s="1"/>
      <c r="B5237" s="1"/>
      <c r="C5237" s="3" t="str">
        <f ca="1">IFERROR(__xludf.DUMMYFUNCTION("regexreplace(A5237, ""(\s\(.*?\))"",)"),"")</f>
        <v/>
      </c>
    </row>
    <row r="5238" spans="1:3" ht="15.75" customHeight="1" x14ac:dyDescent="0.2">
      <c r="A5238" s="1"/>
      <c r="B5238" s="1"/>
      <c r="C5238" s="3" t="str">
        <f ca="1">IFERROR(__xludf.DUMMYFUNCTION("regexreplace(A5238, ""(\s\(.*?\))"",)"),"")</f>
        <v/>
      </c>
    </row>
    <row r="5239" spans="1:3" ht="15.75" customHeight="1" x14ac:dyDescent="0.2">
      <c r="A5239" s="1"/>
      <c r="B5239" s="1"/>
      <c r="C5239" s="3" t="str">
        <f ca="1">IFERROR(__xludf.DUMMYFUNCTION("regexreplace(A5239, ""(\s\(.*?\))"",)"),"")</f>
        <v/>
      </c>
    </row>
    <row r="5240" spans="1:3" ht="15.75" customHeight="1" x14ac:dyDescent="0.2">
      <c r="A5240" s="1"/>
      <c r="B5240" s="1"/>
      <c r="C5240" s="3" t="str">
        <f ca="1">IFERROR(__xludf.DUMMYFUNCTION("regexreplace(A5240, ""(\s\(.*?\))"",)"),"")</f>
        <v/>
      </c>
    </row>
    <row r="5241" spans="1:3" ht="15.75" customHeight="1" x14ac:dyDescent="0.2">
      <c r="A5241" s="1"/>
      <c r="B5241" s="1"/>
      <c r="C5241" s="3" t="str">
        <f ca="1">IFERROR(__xludf.DUMMYFUNCTION("regexreplace(A5241, ""(\s\(.*?\))"",)"),"")</f>
        <v/>
      </c>
    </row>
    <row r="5242" spans="1:3" ht="15.75" customHeight="1" x14ac:dyDescent="0.2">
      <c r="A5242" s="1"/>
      <c r="B5242" s="1"/>
      <c r="C5242" s="3" t="str">
        <f ca="1">IFERROR(__xludf.DUMMYFUNCTION("regexreplace(A5242, ""(\s\(.*?\))"",)"),"")</f>
        <v/>
      </c>
    </row>
    <row r="5243" spans="1:3" ht="15.75" customHeight="1" x14ac:dyDescent="0.2">
      <c r="A5243" s="1"/>
      <c r="B5243" s="1"/>
      <c r="C5243" s="3" t="str">
        <f ca="1">IFERROR(__xludf.DUMMYFUNCTION("regexreplace(A5243, ""(\s\(.*?\))"",)"),"")</f>
        <v/>
      </c>
    </row>
    <row r="5244" spans="1:3" ht="15.75" customHeight="1" x14ac:dyDescent="0.2">
      <c r="A5244" s="1"/>
      <c r="B5244" s="1"/>
      <c r="C5244" s="3" t="str">
        <f ca="1">IFERROR(__xludf.DUMMYFUNCTION("regexreplace(A5244, ""(\s\(.*?\))"",)"),"")</f>
        <v/>
      </c>
    </row>
    <row r="5245" spans="1:3" ht="15.75" customHeight="1" x14ac:dyDescent="0.2">
      <c r="A5245" s="1"/>
      <c r="B5245" s="1"/>
      <c r="C5245" s="3" t="str">
        <f ca="1">IFERROR(__xludf.DUMMYFUNCTION("regexreplace(A5245, ""(\s\(.*?\))"",)"),"")</f>
        <v/>
      </c>
    </row>
    <row r="5246" spans="1:3" ht="15.75" customHeight="1" x14ac:dyDescent="0.2">
      <c r="A5246" s="1"/>
      <c r="B5246" s="1"/>
      <c r="C5246" s="3" t="str">
        <f ca="1">IFERROR(__xludf.DUMMYFUNCTION("regexreplace(A5246, ""(\s\(.*?\))"",)"),"")</f>
        <v/>
      </c>
    </row>
    <row r="5247" spans="1:3" ht="15.75" customHeight="1" x14ac:dyDescent="0.2">
      <c r="A5247" s="1"/>
      <c r="B5247" s="1"/>
      <c r="C5247" s="3" t="str">
        <f ca="1">IFERROR(__xludf.DUMMYFUNCTION("regexreplace(A5247, ""(\s\(.*?\))"",)"),"")</f>
        <v/>
      </c>
    </row>
    <row r="5248" spans="1:3" ht="15.75" customHeight="1" x14ac:dyDescent="0.2">
      <c r="A5248" s="1"/>
      <c r="B5248" s="1"/>
      <c r="C5248" s="3" t="str">
        <f ca="1">IFERROR(__xludf.DUMMYFUNCTION("regexreplace(A5248, ""(\s\(.*?\))"",)"),"")</f>
        <v/>
      </c>
    </row>
    <row r="5249" spans="1:3" ht="15.75" customHeight="1" x14ac:dyDescent="0.2">
      <c r="A5249" s="1"/>
      <c r="B5249" s="1"/>
      <c r="C5249" s="3" t="str">
        <f ca="1">IFERROR(__xludf.DUMMYFUNCTION("regexreplace(A5249, ""(\s\(.*?\))"",)"),"")</f>
        <v/>
      </c>
    </row>
    <row r="5250" spans="1:3" ht="15.75" customHeight="1" x14ac:dyDescent="0.2">
      <c r="A5250" s="1"/>
      <c r="B5250" s="1"/>
      <c r="C5250" s="3" t="str">
        <f ca="1">IFERROR(__xludf.DUMMYFUNCTION("regexreplace(A5250, ""(\s\(.*?\))"",)"),"")</f>
        <v/>
      </c>
    </row>
    <row r="5251" spans="1:3" ht="15.75" customHeight="1" x14ac:dyDescent="0.2">
      <c r="A5251" s="1"/>
      <c r="B5251" s="1"/>
      <c r="C5251" s="3" t="str">
        <f ca="1">IFERROR(__xludf.DUMMYFUNCTION("regexreplace(A5251, ""(\s\(.*?\))"",)"),"")</f>
        <v/>
      </c>
    </row>
    <row r="5252" spans="1:3" ht="15.75" customHeight="1" x14ac:dyDescent="0.2">
      <c r="A5252" s="1"/>
      <c r="B5252" s="1"/>
      <c r="C5252" s="3" t="str">
        <f ca="1">IFERROR(__xludf.DUMMYFUNCTION("regexreplace(A5252, ""(\s\(.*?\))"",)"),"")</f>
        <v/>
      </c>
    </row>
    <row r="5253" spans="1:3" ht="15.75" customHeight="1" x14ac:dyDescent="0.2">
      <c r="A5253" s="1"/>
      <c r="B5253" s="1"/>
      <c r="C5253" s="3" t="str">
        <f ca="1">IFERROR(__xludf.DUMMYFUNCTION("regexreplace(A5253, ""(\s\(.*?\))"",)"),"")</f>
        <v/>
      </c>
    </row>
    <row r="5254" spans="1:3" ht="15.75" customHeight="1" x14ac:dyDescent="0.2">
      <c r="A5254" s="1"/>
      <c r="B5254" s="1"/>
      <c r="C5254" s="3" t="str">
        <f ca="1">IFERROR(__xludf.DUMMYFUNCTION("regexreplace(A5254, ""(\s\(.*?\))"",)"),"")</f>
        <v/>
      </c>
    </row>
    <row r="5255" spans="1:3" ht="15.75" customHeight="1" x14ac:dyDescent="0.2">
      <c r="A5255" s="1"/>
      <c r="B5255" s="1"/>
      <c r="C5255" s="3" t="str">
        <f ca="1">IFERROR(__xludf.DUMMYFUNCTION("regexreplace(A5255, ""(\s\(.*?\))"",)"),"")</f>
        <v/>
      </c>
    </row>
    <row r="5256" spans="1:3" ht="15.75" customHeight="1" x14ac:dyDescent="0.2">
      <c r="A5256" s="1"/>
      <c r="B5256" s="1"/>
      <c r="C5256" s="3" t="str">
        <f ca="1">IFERROR(__xludf.DUMMYFUNCTION("regexreplace(A5256, ""(\s\(.*?\))"",)"),"")</f>
        <v/>
      </c>
    </row>
    <row r="5257" spans="1:3" ht="15.75" customHeight="1" x14ac:dyDescent="0.2">
      <c r="A5257" s="1"/>
      <c r="B5257" s="1"/>
      <c r="C5257" s="3" t="str">
        <f ca="1">IFERROR(__xludf.DUMMYFUNCTION("regexreplace(A5257, ""(\s\(.*?\))"",)"),"")</f>
        <v/>
      </c>
    </row>
    <row r="5258" spans="1:3" ht="15.75" customHeight="1" x14ac:dyDescent="0.2">
      <c r="A5258" s="1"/>
      <c r="B5258" s="1"/>
      <c r="C5258" s="3" t="str">
        <f ca="1">IFERROR(__xludf.DUMMYFUNCTION("regexreplace(A5258, ""(\s\(.*?\))"",)"),"")</f>
        <v/>
      </c>
    </row>
    <row r="5259" spans="1:3" ht="15.75" customHeight="1" x14ac:dyDescent="0.2">
      <c r="A5259" s="1"/>
      <c r="B5259" s="1"/>
      <c r="C5259" s="3" t="str">
        <f ca="1">IFERROR(__xludf.DUMMYFUNCTION("regexreplace(A5259, ""(\s\(.*?\))"",)"),"")</f>
        <v/>
      </c>
    </row>
    <row r="5260" spans="1:3" ht="15.75" customHeight="1" x14ac:dyDescent="0.2">
      <c r="A5260" s="1"/>
      <c r="B5260" s="1"/>
      <c r="C5260" s="3" t="str">
        <f ca="1">IFERROR(__xludf.DUMMYFUNCTION("regexreplace(A5260, ""(\s\(.*?\))"",)"),"")</f>
        <v/>
      </c>
    </row>
    <row r="5261" spans="1:3" ht="15.75" customHeight="1" x14ac:dyDescent="0.2">
      <c r="A5261" s="1"/>
      <c r="B5261" s="1"/>
      <c r="C5261" s="3" t="str">
        <f ca="1">IFERROR(__xludf.DUMMYFUNCTION("regexreplace(A5261, ""(\s\(.*?\))"",)"),"")</f>
        <v/>
      </c>
    </row>
    <row r="5262" spans="1:3" ht="15.75" customHeight="1" x14ac:dyDescent="0.2">
      <c r="A5262" s="1"/>
      <c r="B5262" s="1"/>
      <c r="C5262" s="3"/>
    </row>
    <row r="5263" spans="1:3" ht="15.75" customHeight="1" x14ac:dyDescent="0.2">
      <c r="A5263" s="1"/>
      <c r="B5263" s="1"/>
      <c r="C5263" s="3"/>
    </row>
    <row r="5264" spans="1:3" ht="15.75" customHeight="1" x14ac:dyDescent="0.2">
      <c r="A5264" s="1"/>
      <c r="B5264" s="1"/>
      <c r="C5264" s="3"/>
    </row>
    <row r="5265" spans="1:3" ht="15.75" customHeight="1" x14ac:dyDescent="0.2">
      <c r="A5265" s="1"/>
      <c r="B5265" s="1"/>
      <c r="C5265" s="3"/>
    </row>
    <row r="5266" spans="1:3" ht="15.75" customHeight="1" x14ac:dyDescent="0.2">
      <c r="A5266" s="1"/>
      <c r="B5266" s="1"/>
      <c r="C5266" s="3"/>
    </row>
    <row r="5267" spans="1:3" ht="15.75" customHeight="1" x14ac:dyDescent="0.2">
      <c r="A5267" s="1"/>
      <c r="B5267" s="1"/>
      <c r="C5267" s="3"/>
    </row>
    <row r="5268" spans="1:3" ht="15.75" customHeight="1" x14ac:dyDescent="0.2">
      <c r="A5268" s="1"/>
      <c r="B5268" s="1"/>
      <c r="C5268" s="3"/>
    </row>
    <row r="5269" spans="1:3" ht="15.75" customHeight="1" x14ac:dyDescent="0.2">
      <c r="A5269" s="1"/>
      <c r="B5269" s="1"/>
      <c r="C5269" s="3"/>
    </row>
    <row r="5270" spans="1:3" ht="15.75" customHeight="1" x14ac:dyDescent="0.2">
      <c r="A5270" s="1"/>
      <c r="B5270" s="1"/>
      <c r="C5270" s="3"/>
    </row>
    <row r="5271" spans="1:3" ht="15.75" customHeight="1" x14ac:dyDescent="0.2">
      <c r="A5271" s="1"/>
      <c r="B5271" s="1"/>
      <c r="C5271" s="3"/>
    </row>
    <row r="5272" spans="1:3" ht="15.75" customHeight="1" x14ac:dyDescent="0.2">
      <c r="A5272" s="1"/>
      <c r="B5272" s="1"/>
      <c r="C5272" s="3"/>
    </row>
    <row r="5273" spans="1:3" ht="15.75" customHeight="1" x14ac:dyDescent="0.2">
      <c r="A5273" s="1"/>
      <c r="B5273" s="1"/>
      <c r="C5273" s="3"/>
    </row>
    <row r="5274" spans="1:3" ht="15.75" customHeight="1" x14ac:dyDescent="0.2">
      <c r="A5274" s="1"/>
      <c r="B5274" s="1"/>
      <c r="C5274" s="3"/>
    </row>
    <row r="5275" spans="1:3" ht="15.75" customHeight="1" x14ac:dyDescent="0.2">
      <c r="A5275" s="1"/>
      <c r="B5275" s="1"/>
      <c r="C5275" s="3"/>
    </row>
    <row r="5276" spans="1:3" ht="15.75" customHeight="1" x14ac:dyDescent="0.2">
      <c r="A5276" s="1"/>
      <c r="B5276" s="1"/>
      <c r="C5276" s="3"/>
    </row>
    <row r="5277" spans="1:3" ht="15.75" customHeight="1" x14ac:dyDescent="0.2">
      <c r="A5277" s="1"/>
      <c r="B5277" s="1"/>
      <c r="C5277" s="3"/>
    </row>
    <row r="5278" spans="1:3" ht="15.75" customHeight="1" x14ac:dyDescent="0.2">
      <c r="A5278" s="1"/>
      <c r="B5278" s="1"/>
      <c r="C5278" s="3"/>
    </row>
    <row r="5279" spans="1:3" ht="15.75" customHeight="1" x14ac:dyDescent="0.2">
      <c r="A5279" s="1"/>
      <c r="B5279" s="1"/>
      <c r="C5279" s="3"/>
    </row>
    <row r="5280" spans="1:3" ht="15.75" customHeight="1" x14ac:dyDescent="0.2">
      <c r="A5280" s="1"/>
      <c r="B5280" s="1"/>
      <c r="C5280" s="3"/>
    </row>
    <row r="5281" spans="1:3" ht="15.75" customHeight="1" x14ac:dyDescent="0.2">
      <c r="A5281" s="1"/>
      <c r="B5281" s="1"/>
      <c r="C5281" s="3"/>
    </row>
    <row r="5282" spans="1:3" ht="15.75" customHeight="1" x14ac:dyDescent="0.2">
      <c r="A5282" s="1"/>
      <c r="B5282" s="1"/>
      <c r="C5282" s="3"/>
    </row>
    <row r="5283" spans="1:3" ht="15.75" customHeight="1" x14ac:dyDescent="0.2">
      <c r="A5283" s="1"/>
      <c r="B5283" s="1"/>
      <c r="C5283" s="3"/>
    </row>
    <row r="5284" spans="1:3" ht="15.75" customHeight="1" x14ac:dyDescent="0.2">
      <c r="A5284" s="1"/>
      <c r="B5284" s="1"/>
      <c r="C5284" s="3"/>
    </row>
    <row r="5285" spans="1:3" ht="15.75" customHeight="1" x14ac:dyDescent="0.2">
      <c r="A5285" s="1"/>
      <c r="B5285" s="1"/>
      <c r="C5285" s="3"/>
    </row>
    <row r="5286" spans="1:3" ht="15.75" customHeight="1" x14ac:dyDescent="0.2">
      <c r="A5286" s="1"/>
      <c r="B5286" s="1"/>
      <c r="C5286" s="3"/>
    </row>
    <row r="5287" spans="1:3" ht="15.75" customHeight="1" x14ac:dyDescent="0.2">
      <c r="A5287" s="1"/>
      <c r="B5287" s="1"/>
      <c r="C5287" s="3"/>
    </row>
    <row r="5288" spans="1:3" ht="15.75" customHeight="1" x14ac:dyDescent="0.2">
      <c r="A5288" s="1"/>
      <c r="B5288" s="1"/>
      <c r="C5288" s="3"/>
    </row>
    <row r="5289" spans="1:3" ht="15.75" customHeight="1" x14ac:dyDescent="0.2">
      <c r="A5289" s="1"/>
      <c r="B5289" s="1"/>
      <c r="C5289" s="3"/>
    </row>
    <row r="5290" spans="1:3" ht="15.75" customHeight="1" x14ac:dyDescent="0.2">
      <c r="A5290" s="1"/>
      <c r="B5290" s="1"/>
      <c r="C5290" s="3"/>
    </row>
    <row r="5291" spans="1:3" ht="15.75" customHeight="1" x14ac:dyDescent="0.2">
      <c r="A5291" s="1"/>
      <c r="B5291" s="1"/>
      <c r="C5291" s="3"/>
    </row>
    <row r="5292" spans="1:3" ht="15.75" customHeight="1" x14ac:dyDescent="0.2">
      <c r="A5292" s="1"/>
      <c r="B5292" s="1"/>
      <c r="C5292" s="3"/>
    </row>
    <row r="5293" spans="1:3" ht="15.75" customHeight="1" x14ac:dyDescent="0.2">
      <c r="A5293" s="1"/>
      <c r="B5293" s="1"/>
      <c r="C5293" s="3"/>
    </row>
    <row r="5294" spans="1:3" ht="15.75" customHeight="1" x14ac:dyDescent="0.2">
      <c r="A5294" s="1"/>
      <c r="B5294" s="1"/>
      <c r="C5294" s="3"/>
    </row>
    <row r="5295" spans="1:3" ht="15.75" customHeight="1" x14ac:dyDescent="0.2">
      <c r="A5295" s="1"/>
      <c r="B5295" s="1"/>
      <c r="C5295" s="3"/>
    </row>
    <row r="5296" spans="1:3" ht="15.75" customHeight="1" x14ac:dyDescent="0.2">
      <c r="A5296" s="1"/>
      <c r="B5296" s="1"/>
      <c r="C5296" s="3"/>
    </row>
    <row r="5297" spans="1:3" ht="15.75" customHeight="1" x14ac:dyDescent="0.2">
      <c r="A5297" s="1"/>
      <c r="B5297" s="1"/>
      <c r="C5297" s="3"/>
    </row>
    <row r="5298" spans="1:3" ht="15.75" customHeight="1" x14ac:dyDescent="0.2">
      <c r="A5298" s="1"/>
      <c r="B5298" s="1"/>
      <c r="C5298" s="3"/>
    </row>
    <row r="5299" spans="1:3" ht="15.75" customHeight="1" x14ac:dyDescent="0.2">
      <c r="A5299" s="1"/>
      <c r="B5299" s="1"/>
      <c r="C5299" s="3"/>
    </row>
    <row r="5300" spans="1:3" ht="15.75" customHeight="1" x14ac:dyDescent="0.2">
      <c r="A5300" s="1"/>
      <c r="B5300" s="1"/>
      <c r="C5300" s="3"/>
    </row>
    <row r="5301" spans="1:3" ht="15.75" customHeight="1" x14ac:dyDescent="0.2">
      <c r="A5301" s="1"/>
      <c r="B5301" s="1"/>
      <c r="C5301" s="3"/>
    </row>
    <row r="5302" spans="1:3" ht="15.75" customHeight="1" x14ac:dyDescent="0.2">
      <c r="A5302" s="1"/>
      <c r="B5302" s="1"/>
      <c r="C5302" s="3"/>
    </row>
    <row r="5303" spans="1:3" ht="15.75" customHeight="1" x14ac:dyDescent="0.2">
      <c r="A5303" s="1"/>
      <c r="B5303" s="1"/>
      <c r="C5303" s="3"/>
    </row>
    <row r="5304" spans="1:3" ht="15.75" customHeight="1" x14ac:dyDescent="0.2">
      <c r="A5304" s="1"/>
      <c r="B5304" s="1"/>
      <c r="C5304" s="3"/>
    </row>
    <row r="5305" spans="1:3" ht="15.75" customHeight="1" x14ac:dyDescent="0.2">
      <c r="A5305" s="1"/>
      <c r="B5305" s="1"/>
      <c r="C5305" s="3"/>
    </row>
    <row r="5306" spans="1:3" ht="15.75" customHeight="1" x14ac:dyDescent="0.2">
      <c r="A5306" s="1"/>
      <c r="B5306" s="1"/>
      <c r="C5306" s="3"/>
    </row>
    <row r="5307" spans="1:3" ht="15.75" customHeight="1" x14ac:dyDescent="0.2">
      <c r="A5307" s="1"/>
      <c r="B5307" s="1"/>
      <c r="C5307" s="3"/>
    </row>
    <row r="5308" spans="1:3" ht="15.75" customHeight="1" x14ac:dyDescent="0.2">
      <c r="A5308" s="1"/>
      <c r="B5308" s="1"/>
      <c r="C5308" s="3"/>
    </row>
    <row r="5309" spans="1:3" ht="15.75" customHeight="1" x14ac:dyDescent="0.2">
      <c r="A5309" s="1"/>
      <c r="B5309" s="1"/>
      <c r="C5309" s="3"/>
    </row>
    <row r="5310" spans="1:3" ht="15.75" customHeight="1" x14ac:dyDescent="0.2">
      <c r="A5310" s="1"/>
      <c r="B5310" s="1"/>
      <c r="C5310" s="3"/>
    </row>
    <row r="5311" spans="1:3" ht="15.75" customHeight="1" x14ac:dyDescent="0.2">
      <c r="A5311" s="1"/>
      <c r="B5311" s="1"/>
      <c r="C5311" s="3"/>
    </row>
    <row r="5312" spans="1:3" ht="15.75" customHeight="1" x14ac:dyDescent="0.2">
      <c r="A5312" s="1"/>
      <c r="B5312" s="1"/>
      <c r="C5312" s="3"/>
    </row>
    <row r="5313" spans="1:3" ht="15.75" customHeight="1" x14ac:dyDescent="0.2">
      <c r="A5313" s="1"/>
      <c r="B5313" s="1"/>
      <c r="C5313" s="3"/>
    </row>
    <row r="5314" spans="1:3" ht="15.75" customHeight="1" x14ac:dyDescent="0.2">
      <c r="A5314" s="1"/>
      <c r="B5314" s="1"/>
      <c r="C5314" s="3"/>
    </row>
    <row r="5315" spans="1:3" ht="15.75" customHeight="1" x14ac:dyDescent="0.2">
      <c r="A5315" s="1"/>
      <c r="B5315" s="1"/>
      <c r="C5315" s="3"/>
    </row>
    <row r="5316" spans="1:3" ht="15.75" customHeight="1" x14ac:dyDescent="0.2">
      <c r="A5316" s="1"/>
      <c r="B5316" s="1"/>
      <c r="C5316" s="3"/>
    </row>
    <row r="5317" spans="1:3" ht="15.75" customHeight="1" x14ac:dyDescent="0.2">
      <c r="A5317" s="1"/>
      <c r="B5317" s="1"/>
      <c r="C5317" s="3"/>
    </row>
    <row r="5318" spans="1:3" ht="15.75" customHeight="1" x14ac:dyDescent="0.2">
      <c r="A5318" s="1"/>
      <c r="B5318" s="1"/>
      <c r="C5318" s="3"/>
    </row>
    <row r="5319" spans="1:3" ht="15.75" customHeight="1" x14ac:dyDescent="0.2">
      <c r="A5319" s="1"/>
      <c r="B5319" s="1"/>
      <c r="C5319" s="3"/>
    </row>
    <row r="5320" spans="1:3" ht="15.75" customHeight="1" x14ac:dyDescent="0.2">
      <c r="A5320" s="1"/>
      <c r="B5320" s="1"/>
      <c r="C5320" s="3"/>
    </row>
    <row r="5321" spans="1:3" ht="15.75" customHeight="1" x14ac:dyDescent="0.2">
      <c r="A5321" s="1"/>
      <c r="B5321" s="1"/>
      <c r="C5321" s="3"/>
    </row>
    <row r="5322" spans="1:3" ht="15.75" customHeight="1" x14ac:dyDescent="0.2">
      <c r="A5322" s="1"/>
      <c r="B5322" s="1"/>
      <c r="C5322" s="3"/>
    </row>
    <row r="5323" spans="1:3" ht="15.75" customHeight="1" x14ac:dyDescent="0.2">
      <c r="A5323" s="1"/>
      <c r="B5323" s="1"/>
      <c r="C5323" s="3"/>
    </row>
    <row r="5324" spans="1:3" ht="15.75" customHeight="1" x14ac:dyDescent="0.2">
      <c r="A5324" s="1"/>
      <c r="B5324" s="1"/>
      <c r="C5324" s="3"/>
    </row>
    <row r="5325" spans="1:3" ht="15.75" customHeight="1" x14ac:dyDescent="0.2">
      <c r="A5325" s="1"/>
      <c r="B5325" s="1"/>
      <c r="C5325" s="3"/>
    </row>
    <row r="5326" spans="1:3" ht="15.75" customHeight="1" x14ac:dyDescent="0.2">
      <c r="A5326" s="1"/>
      <c r="B5326" s="1"/>
      <c r="C5326" s="3"/>
    </row>
    <row r="5327" spans="1:3" ht="15.75" customHeight="1" x14ac:dyDescent="0.2">
      <c r="A5327" s="1"/>
      <c r="B5327" s="1"/>
      <c r="C5327" s="3"/>
    </row>
    <row r="5328" spans="1:3" ht="15.75" customHeight="1" x14ac:dyDescent="0.2">
      <c r="A5328" s="1"/>
      <c r="B5328" s="1"/>
      <c r="C5328" s="3"/>
    </row>
    <row r="5329" spans="1:3" ht="15.75" customHeight="1" x14ac:dyDescent="0.2">
      <c r="A5329" s="1"/>
      <c r="B5329" s="1"/>
      <c r="C5329" s="3"/>
    </row>
    <row r="5330" spans="1:3" ht="15.75" customHeight="1" x14ac:dyDescent="0.2">
      <c r="A5330" s="1"/>
      <c r="B5330" s="1"/>
      <c r="C5330" s="3"/>
    </row>
    <row r="5331" spans="1:3" ht="15.75" customHeight="1" x14ac:dyDescent="0.2">
      <c r="A5331" s="1"/>
      <c r="B5331" s="1"/>
      <c r="C5331" s="3"/>
    </row>
    <row r="5332" spans="1:3" ht="15.75" customHeight="1" x14ac:dyDescent="0.2">
      <c r="A5332" s="1"/>
      <c r="B5332" s="1"/>
      <c r="C5332" s="3"/>
    </row>
    <row r="5333" spans="1:3" ht="15.75" customHeight="1" x14ac:dyDescent="0.2">
      <c r="A5333" s="1"/>
      <c r="B5333" s="1"/>
      <c r="C5333" s="3"/>
    </row>
    <row r="5334" spans="1:3" ht="15.75" customHeight="1" x14ac:dyDescent="0.2">
      <c r="A5334" s="1"/>
      <c r="B5334" s="1"/>
      <c r="C5334" s="3"/>
    </row>
    <row r="5335" spans="1:3" ht="15.75" customHeight="1" x14ac:dyDescent="0.2">
      <c r="A5335" s="1"/>
      <c r="B5335" s="1"/>
      <c r="C5335" s="3"/>
    </row>
    <row r="5336" spans="1:3" ht="15.75" customHeight="1" x14ac:dyDescent="0.2">
      <c r="A5336" s="1"/>
      <c r="B5336" s="1"/>
      <c r="C5336" s="3"/>
    </row>
    <row r="5337" spans="1:3" ht="15.75" customHeight="1" x14ac:dyDescent="0.2">
      <c r="A5337" s="1"/>
      <c r="B5337" s="1"/>
      <c r="C5337" s="3"/>
    </row>
    <row r="5338" spans="1:3" ht="15.75" customHeight="1" x14ac:dyDescent="0.2">
      <c r="A5338" s="1"/>
      <c r="B5338" s="1"/>
      <c r="C5338" s="3"/>
    </row>
    <row r="5339" spans="1:3" ht="15.75" customHeight="1" x14ac:dyDescent="0.2">
      <c r="A5339" s="1"/>
      <c r="B5339" s="1"/>
      <c r="C5339" s="3"/>
    </row>
    <row r="5340" spans="1:3" ht="15.75" customHeight="1" x14ac:dyDescent="0.2">
      <c r="A5340" s="1"/>
      <c r="B5340" s="1"/>
      <c r="C5340" s="3"/>
    </row>
    <row r="5341" spans="1:3" ht="15.75" customHeight="1" x14ac:dyDescent="0.2">
      <c r="A5341" s="1"/>
      <c r="B5341" s="1"/>
      <c r="C5341" s="3"/>
    </row>
    <row r="5342" spans="1:3" ht="15.75" customHeight="1" x14ac:dyDescent="0.2">
      <c r="A5342" s="1"/>
      <c r="B5342" s="1"/>
      <c r="C5342" s="3"/>
    </row>
    <row r="5343" spans="1:3" ht="15.75" customHeight="1" x14ac:dyDescent="0.2">
      <c r="A5343" s="1"/>
      <c r="B5343" s="1"/>
      <c r="C5343" s="3"/>
    </row>
    <row r="5344" spans="1:3" ht="15.75" customHeight="1" x14ac:dyDescent="0.2">
      <c r="A5344" s="1"/>
      <c r="B5344" s="1"/>
      <c r="C5344" s="3"/>
    </row>
    <row r="5345" spans="1:3" ht="15.75" customHeight="1" x14ac:dyDescent="0.2">
      <c r="A5345" s="1"/>
      <c r="B5345" s="1"/>
      <c r="C5345" s="3"/>
    </row>
    <row r="5346" spans="1:3" ht="15.75" customHeight="1" x14ac:dyDescent="0.2">
      <c r="A5346" s="1"/>
      <c r="B5346" s="1"/>
      <c r="C5346" s="3"/>
    </row>
    <row r="5347" spans="1:3" ht="15.75" customHeight="1" x14ac:dyDescent="0.2">
      <c r="A5347" s="1"/>
      <c r="B5347" s="1"/>
      <c r="C5347" s="3"/>
    </row>
    <row r="5348" spans="1:3" ht="15.75" customHeight="1" x14ac:dyDescent="0.2">
      <c r="A5348" s="1"/>
      <c r="B5348" s="1"/>
      <c r="C5348" s="3"/>
    </row>
    <row r="5349" spans="1:3" ht="15.75" customHeight="1" x14ac:dyDescent="0.2">
      <c r="A5349" s="1"/>
      <c r="B5349" s="1"/>
      <c r="C5349" s="3"/>
    </row>
    <row r="5350" spans="1:3" ht="15.75" customHeight="1" x14ac:dyDescent="0.2">
      <c r="A5350" s="1"/>
      <c r="B5350" s="1"/>
      <c r="C5350" s="3"/>
    </row>
    <row r="5351" spans="1:3" ht="15.75" customHeight="1" x14ac:dyDescent="0.2">
      <c r="A5351" s="1"/>
      <c r="B5351" s="1"/>
      <c r="C5351" s="3"/>
    </row>
    <row r="5352" spans="1:3" ht="15.75" customHeight="1" x14ac:dyDescent="0.2">
      <c r="A5352" s="1"/>
      <c r="B5352" s="1"/>
      <c r="C5352" s="3"/>
    </row>
    <row r="5353" spans="1:3" ht="15.75" customHeight="1" x14ac:dyDescent="0.2">
      <c r="A5353" s="1"/>
      <c r="B5353" s="1"/>
      <c r="C5353" s="3"/>
    </row>
    <row r="5354" spans="1:3" ht="15.75" customHeight="1" x14ac:dyDescent="0.2">
      <c r="A5354" s="1"/>
      <c r="B5354" s="1"/>
      <c r="C5354" s="3"/>
    </row>
    <row r="5355" spans="1:3" ht="15.75" customHeight="1" x14ac:dyDescent="0.2">
      <c r="A5355" s="1"/>
      <c r="B5355" s="1"/>
      <c r="C5355" s="3"/>
    </row>
    <row r="5356" spans="1:3" ht="15.75" customHeight="1" x14ac:dyDescent="0.2">
      <c r="A5356" s="1"/>
      <c r="B5356" s="1"/>
      <c r="C5356" s="3"/>
    </row>
    <row r="5357" spans="1:3" ht="15.75" customHeight="1" x14ac:dyDescent="0.2">
      <c r="A5357" s="1"/>
      <c r="B5357" s="1"/>
      <c r="C5357" s="3"/>
    </row>
    <row r="5358" spans="1:3" ht="15.75" customHeight="1" x14ac:dyDescent="0.2">
      <c r="A5358" s="1"/>
      <c r="B5358" s="1"/>
      <c r="C5358" s="3"/>
    </row>
    <row r="5359" spans="1:3" ht="15.75" customHeight="1" x14ac:dyDescent="0.2">
      <c r="A5359" s="1"/>
      <c r="B5359" s="1"/>
      <c r="C5359" s="3"/>
    </row>
    <row r="5360" spans="1:3" ht="15.75" customHeight="1" x14ac:dyDescent="0.2">
      <c r="A5360" s="1"/>
      <c r="B5360" s="1"/>
      <c r="C5360" s="3"/>
    </row>
    <row r="5361" spans="1:3" ht="15.75" customHeight="1" x14ac:dyDescent="0.2">
      <c r="A5361" s="1"/>
      <c r="B5361" s="1"/>
      <c r="C5361" s="3"/>
    </row>
    <row r="5362" spans="1:3" ht="15.75" customHeight="1" x14ac:dyDescent="0.2">
      <c r="A5362" s="1"/>
      <c r="B5362" s="1"/>
      <c r="C5362" s="3"/>
    </row>
    <row r="5363" spans="1:3" ht="15.75" customHeight="1" x14ac:dyDescent="0.2">
      <c r="A5363" s="1"/>
      <c r="B5363" s="1"/>
      <c r="C5363" s="3"/>
    </row>
    <row r="5364" spans="1:3" ht="15.75" customHeight="1" x14ac:dyDescent="0.2">
      <c r="A5364" s="1"/>
      <c r="B5364" s="1"/>
      <c r="C5364" s="3"/>
    </row>
    <row r="5365" spans="1:3" ht="15.75" customHeight="1" x14ac:dyDescent="0.2">
      <c r="A5365" s="1"/>
      <c r="B5365" s="1"/>
      <c r="C5365" s="3"/>
    </row>
    <row r="5366" spans="1:3" ht="15.75" customHeight="1" x14ac:dyDescent="0.2">
      <c r="A5366" s="1"/>
      <c r="B5366" s="1"/>
      <c r="C5366" s="3"/>
    </row>
    <row r="5367" spans="1:3" ht="15.75" customHeight="1" x14ac:dyDescent="0.2">
      <c r="A5367" s="1"/>
      <c r="B5367" s="1"/>
      <c r="C5367" s="3"/>
    </row>
    <row r="5368" spans="1:3" ht="15.75" customHeight="1" x14ac:dyDescent="0.2">
      <c r="A5368" s="1"/>
      <c r="B5368" s="1"/>
      <c r="C5368" s="3"/>
    </row>
    <row r="5369" spans="1:3" ht="15.75" customHeight="1" x14ac:dyDescent="0.2">
      <c r="A5369" s="1"/>
      <c r="B5369" s="1"/>
      <c r="C5369" s="3"/>
    </row>
    <row r="5370" spans="1:3" ht="15.75" customHeight="1" x14ac:dyDescent="0.2">
      <c r="A5370" s="1"/>
      <c r="B5370" s="1"/>
      <c r="C5370" s="3"/>
    </row>
    <row r="5371" spans="1:3" ht="15.75" customHeight="1" x14ac:dyDescent="0.2">
      <c r="A5371" s="1"/>
      <c r="B5371" s="1"/>
      <c r="C5371" s="3"/>
    </row>
    <row r="5372" spans="1:3" ht="15.75" customHeight="1" x14ac:dyDescent="0.2">
      <c r="A5372" s="1"/>
      <c r="B5372" s="1"/>
      <c r="C5372" s="3"/>
    </row>
    <row r="5373" spans="1:3" ht="15.75" customHeight="1" x14ac:dyDescent="0.2">
      <c r="A5373" s="1"/>
      <c r="B5373" s="1"/>
      <c r="C5373" s="3"/>
    </row>
    <row r="5374" spans="1:3" ht="15.75" customHeight="1" x14ac:dyDescent="0.2">
      <c r="A5374" s="1"/>
      <c r="B5374" s="1"/>
      <c r="C5374" s="3"/>
    </row>
    <row r="5375" spans="1:3" ht="15.75" customHeight="1" x14ac:dyDescent="0.2">
      <c r="A5375" s="1"/>
      <c r="B5375" s="1"/>
      <c r="C5375" s="3"/>
    </row>
    <row r="5376" spans="1:3" ht="15.75" customHeight="1" x14ac:dyDescent="0.2">
      <c r="A5376" s="1"/>
      <c r="B5376" s="1"/>
      <c r="C5376" s="3"/>
    </row>
    <row r="5377" spans="1:3" ht="15.75" customHeight="1" x14ac:dyDescent="0.2">
      <c r="A5377" s="1"/>
      <c r="B5377" s="1"/>
      <c r="C5377" s="3"/>
    </row>
    <row r="5378" spans="1:3" ht="15.75" customHeight="1" x14ac:dyDescent="0.2">
      <c r="A5378" s="1"/>
      <c r="B5378" s="1"/>
      <c r="C5378" s="3"/>
    </row>
    <row r="5379" spans="1:3" ht="15.75" customHeight="1" x14ac:dyDescent="0.2">
      <c r="A5379" s="1"/>
      <c r="B5379" s="1"/>
      <c r="C5379" s="3"/>
    </row>
    <row r="5380" spans="1:3" ht="15.75" customHeight="1" x14ac:dyDescent="0.2">
      <c r="A5380" s="1"/>
      <c r="B5380" s="1"/>
      <c r="C5380" s="3"/>
    </row>
    <row r="5381" spans="1:3" ht="15.75" customHeight="1" x14ac:dyDescent="0.2">
      <c r="A5381" s="1"/>
      <c r="B5381" s="1"/>
      <c r="C5381" s="3"/>
    </row>
    <row r="5382" spans="1:3" ht="15.75" customHeight="1" x14ac:dyDescent="0.2">
      <c r="A5382" s="1"/>
      <c r="B5382" s="1"/>
      <c r="C5382" s="3"/>
    </row>
    <row r="5383" spans="1:3" ht="15.75" customHeight="1" x14ac:dyDescent="0.2">
      <c r="A5383" s="1"/>
      <c r="B5383" s="1"/>
      <c r="C5383" s="3"/>
    </row>
    <row r="5384" spans="1:3" ht="15.75" customHeight="1" x14ac:dyDescent="0.2">
      <c r="A5384" s="1"/>
      <c r="B5384" s="1"/>
      <c r="C5384" s="3"/>
    </row>
    <row r="5385" spans="1:3" ht="15.75" customHeight="1" x14ac:dyDescent="0.2">
      <c r="A5385" s="1"/>
      <c r="B5385" s="1"/>
      <c r="C5385" s="3"/>
    </row>
    <row r="5386" spans="1:3" ht="15.75" customHeight="1" x14ac:dyDescent="0.2">
      <c r="A5386" s="1"/>
      <c r="B5386" s="1"/>
      <c r="C5386" s="3"/>
    </row>
    <row r="5387" spans="1:3" ht="15.75" customHeight="1" x14ac:dyDescent="0.2">
      <c r="A5387" s="1"/>
      <c r="B5387" s="1"/>
      <c r="C5387" s="3"/>
    </row>
    <row r="5388" spans="1:3" ht="15.75" customHeight="1" x14ac:dyDescent="0.2">
      <c r="A5388" s="1"/>
      <c r="B5388" s="1"/>
      <c r="C5388" s="3"/>
    </row>
    <row r="5389" spans="1:3" ht="15.75" customHeight="1" x14ac:dyDescent="0.2">
      <c r="A5389" s="1"/>
      <c r="B5389" s="1"/>
      <c r="C5389" s="3"/>
    </row>
    <row r="5390" spans="1:3" ht="15.75" customHeight="1" x14ac:dyDescent="0.2">
      <c r="A5390" s="1"/>
      <c r="B5390" s="1"/>
      <c r="C5390" s="3"/>
    </row>
    <row r="5391" spans="1:3" ht="15.75" customHeight="1" x14ac:dyDescent="0.2">
      <c r="A5391" s="1"/>
      <c r="B5391" s="1"/>
      <c r="C5391" s="3"/>
    </row>
    <row r="5392" spans="1:3" ht="15.75" customHeight="1" x14ac:dyDescent="0.2">
      <c r="A5392" s="1"/>
      <c r="B5392" s="1"/>
      <c r="C5392" s="3"/>
    </row>
    <row r="5393" spans="1:3" ht="15.75" customHeight="1" x14ac:dyDescent="0.2">
      <c r="A5393" s="1"/>
      <c r="B5393" s="1"/>
      <c r="C5393" s="3"/>
    </row>
    <row r="5394" spans="1:3" ht="15.75" customHeight="1" x14ac:dyDescent="0.2">
      <c r="A5394" s="1"/>
      <c r="B5394" s="1"/>
      <c r="C5394" s="3"/>
    </row>
    <row r="5395" spans="1:3" ht="15.75" customHeight="1" x14ac:dyDescent="0.2">
      <c r="A5395" s="1"/>
      <c r="B5395" s="1"/>
      <c r="C5395" s="3"/>
    </row>
    <row r="5396" spans="1:3" ht="15.75" customHeight="1" x14ac:dyDescent="0.2">
      <c r="A5396" s="1"/>
      <c r="B5396" s="1"/>
      <c r="C5396" s="3"/>
    </row>
    <row r="5397" spans="1:3" ht="15.75" customHeight="1" x14ac:dyDescent="0.2">
      <c r="A5397" s="1"/>
      <c r="B5397" s="1"/>
      <c r="C5397" s="3"/>
    </row>
    <row r="5398" spans="1:3" ht="15.75" customHeight="1" x14ac:dyDescent="0.2">
      <c r="A5398" s="1"/>
      <c r="B5398" s="1"/>
      <c r="C5398" s="3"/>
    </row>
    <row r="5399" spans="1:3" ht="15.75" customHeight="1" x14ac:dyDescent="0.2">
      <c r="A5399" s="1"/>
      <c r="B5399" s="1"/>
      <c r="C5399" s="3"/>
    </row>
    <row r="5400" spans="1:3" ht="15.75" customHeight="1" x14ac:dyDescent="0.2">
      <c r="A5400" s="1"/>
      <c r="B5400" s="1"/>
      <c r="C5400" s="3"/>
    </row>
    <row r="5401" spans="1:3" ht="15.75" customHeight="1" x14ac:dyDescent="0.2">
      <c r="A5401" s="1"/>
      <c r="B5401" s="1"/>
      <c r="C5401" s="3"/>
    </row>
    <row r="5402" spans="1:3" ht="15.75" customHeight="1" x14ac:dyDescent="0.2">
      <c r="A5402" s="1"/>
      <c r="B5402" s="1"/>
      <c r="C5402" s="3"/>
    </row>
    <row r="5403" spans="1:3" ht="15.75" customHeight="1" x14ac:dyDescent="0.2">
      <c r="A5403" s="1"/>
      <c r="B5403" s="1"/>
      <c r="C5403" s="3"/>
    </row>
    <row r="5404" spans="1:3" ht="15.75" customHeight="1" x14ac:dyDescent="0.2">
      <c r="A5404" s="1"/>
      <c r="B5404" s="1"/>
      <c r="C5404" s="3"/>
    </row>
    <row r="5405" spans="1:3" ht="15.75" customHeight="1" x14ac:dyDescent="0.2">
      <c r="A5405" s="1"/>
      <c r="B5405" s="1"/>
      <c r="C5405" s="3"/>
    </row>
    <row r="5406" spans="1:3" ht="15.75" customHeight="1" x14ac:dyDescent="0.2">
      <c r="A5406" s="1"/>
      <c r="B5406" s="1"/>
      <c r="C5406" s="3"/>
    </row>
    <row r="5407" spans="1:3" ht="15.75" customHeight="1" x14ac:dyDescent="0.2">
      <c r="A5407" s="1"/>
      <c r="B5407" s="1"/>
      <c r="C5407" s="3"/>
    </row>
    <row r="5408" spans="1:3" ht="15.75" customHeight="1" x14ac:dyDescent="0.2">
      <c r="A5408" s="1"/>
      <c r="B5408" s="1"/>
      <c r="C5408" s="3"/>
    </row>
    <row r="5409" spans="1:3" ht="15.75" customHeight="1" x14ac:dyDescent="0.2">
      <c r="A5409" s="1"/>
      <c r="B5409" s="1"/>
      <c r="C5409" s="3"/>
    </row>
    <row r="5410" spans="1:3" ht="15.75" customHeight="1" x14ac:dyDescent="0.2">
      <c r="A5410" s="1"/>
      <c r="B5410" s="1"/>
      <c r="C5410" s="3"/>
    </row>
    <row r="5411" spans="1:3" ht="15.75" customHeight="1" x14ac:dyDescent="0.2">
      <c r="A5411" s="1"/>
      <c r="B5411" s="1"/>
      <c r="C5411" s="3"/>
    </row>
    <row r="5412" spans="1:3" ht="15.75" customHeight="1" x14ac:dyDescent="0.2">
      <c r="A5412" s="1"/>
      <c r="B5412" s="1"/>
      <c r="C5412" s="3"/>
    </row>
    <row r="5413" spans="1:3" ht="15.75" customHeight="1" x14ac:dyDescent="0.2">
      <c r="A5413" s="1"/>
      <c r="B5413" s="1"/>
      <c r="C5413" s="3"/>
    </row>
    <row r="5414" spans="1:3" ht="15.75" customHeight="1" x14ac:dyDescent="0.2">
      <c r="A5414" s="1"/>
      <c r="B5414" s="1"/>
      <c r="C5414" s="3"/>
    </row>
    <row r="5415" spans="1:3" ht="15.75" customHeight="1" x14ac:dyDescent="0.2">
      <c r="A5415" s="1"/>
      <c r="B5415" s="1"/>
      <c r="C5415" s="3"/>
    </row>
    <row r="5416" spans="1:3" ht="15.75" customHeight="1" x14ac:dyDescent="0.2">
      <c r="A5416" s="1"/>
      <c r="B5416" s="1"/>
      <c r="C5416" s="3"/>
    </row>
    <row r="5417" spans="1:3" ht="15.75" customHeight="1" x14ac:dyDescent="0.2">
      <c r="A5417" s="1"/>
      <c r="B5417" s="1"/>
      <c r="C5417" s="3"/>
    </row>
    <row r="5418" spans="1:3" ht="15.75" customHeight="1" x14ac:dyDescent="0.2">
      <c r="A5418" s="1"/>
      <c r="B5418" s="1"/>
      <c r="C5418" s="3"/>
    </row>
    <row r="5419" spans="1:3" ht="15.75" customHeight="1" x14ac:dyDescent="0.2">
      <c r="A5419" s="1"/>
      <c r="B5419" s="1"/>
      <c r="C5419" s="3"/>
    </row>
    <row r="5420" spans="1:3" ht="15.75" customHeight="1" x14ac:dyDescent="0.2">
      <c r="A5420" s="1"/>
      <c r="B5420" s="1"/>
      <c r="C5420" s="3"/>
    </row>
    <row r="5421" spans="1:3" ht="15.75" customHeight="1" x14ac:dyDescent="0.2">
      <c r="A5421" s="1"/>
      <c r="B5421" s="1"/>
      <c r="C5421" s="3"/>
    </row>
    <row r="5422" spans="1:3" ht="15.75" customHeight="1" x14ac:dyDescent="0.2">
      <c r="A5422" s="1"/>
      <c r="B5422" s="1"/>
      <c r="C5422" s="3"/>
    </row>
    <row r="5423" spans="1:3" ht="15.75" customHeight="1" x14ac:dyDescent="0.2">
      <c r="A5423" s="1"/>
      <c r="B5423" s="1"/>
      <c r="C5423" s="3"/>
    </row>
    <row r="5424" spans="1:3" ht="15.75" customHeight="1" x14ac:dyDescent="0.2">
      <c r="A5424" s="1"/>
      <c r="B5424" s="1"/>
      <c r="C5424" s="3"/>
    </row>
    <row r="5425" spans="1:3" ht="15.75" customHeight="1" x14ac:dyDescent="0.2">
      <c r="A5425" s="1"/>
      <c r="B5425" s="1"/>
      <c r="C5425" s="3"/>
    </row>
    <row r="5426" spans="1:3" ht="15.75" customHeight="1" x14ac:dyDescent="0.2">
      <c r="A5426" s="1"/>
      <c r="B5426" s="1"/>
      <c r="C5426" s="3"/>
    </row>
    <row r="5427" spans="1:3" ht="15.75" customHeight="1" x14ac:dyDescent="0.2">
      <c r="A5427" s="1"/>
      <c r="B5427" s="1"/>
      <c r="C5427" s="3"/>
    </row>
    <row r="5428" spans="1:3" ht="15.75" customHeight="1" x14ac:dyDescent="0.2">
      <c r="A5428" s="1"/>
      <c r="B5428" s="1"/>
      <c r="C5428" s="3"/>
    </row>
    <row r="5429" spans="1:3" ht="15.75" customHeight="1" x14ac:dyDescent="0.2">
      <c r="A5429" s="1"/>
      <c r="B5429" s="1"/>
      <c r="C5429" s="3"/>
    </row>
    <row r="5430" spans="1:3" ht="15.75" customHeight="1" x14ac:dyDescent="0.2">
      <c r="A5430" s="1"/>
      <c r="B5430" s="1"/>
      <c r="C5430" s="3"/>
    </row>
    <row r="5431" spans="1:3" ht="15.75" customHeight="1" x14ac:dyDescent="0.2">
      <c r="A5431" s="1"/>
      <c r="B5431" s="1"/>
      <c r="C5431" s="3"/>
    </row>
    <row r="5432" spans="1:3" ht="15.75" customHeight="1" x14ac:dyDescent="0.2">
      <c r="A5432" s="1"/>
      <c r="B5432" s="1"/>
      <c r="C5432" s="3"/>
    </row>
    <row r="5433" spans="1:3" ht="15.75" customHeight="1" x14ac:dyDescent="0.2">
      <c r="A5433" s="1"/>
      <c r="B5433" s="1"/>
      <c r="C5433" s="3"/>
    </row>
    <row r="5434" spans="1:3" ht="15.75" customHeight="1" x14ac:dyDescent="0.2">
      <c r="A5434" s="1"/>
      <c r="B5434" s="1"/>
      <c r="C5434" s="3"/>
    </row>
    <row r="5435" spans="1:3" ht="15.75" customHeight="1" x14ac:dyDescent="0.2">
      <c r="A5435" s="1"/>
      <c r="B5435" s="1"/>
      <c r="C5435" s="3"/>
    </row>
    <row r="5436" spans="1:3" ht="15.75" customHeight="1" x14ac:dyDescent="0.2">
      <c r="A5436" s="1"/>
      <c r="B5436" s="1"/>
      <c r="C5436" s="3"/>
    </row>
    <row r="5437" spans="1:3" ht="15.75" customHeight="1" x14ac:dyDescent="0.2">
      <c r="A5437" s="1"/>
      <c r="B5437" s="1"/>
      <c r="C5437" s="3"/>
    </row>
    <row r="5438" spans="1:3" ht="15.75" customHeight="1" x14ac:dyDescent="0.2">
      <c r="A5438" s="1"/>
      <c r="B5438" s="1"/>
      <c r="C5438" s="3"/>
    </row>
    <row r="5439" spans="1:3" ht="15.75" customHeight="1" x14ac:dyDescent="0.2">
      <c r="A5439" s="1"/>
      <c r="B5439" s="1"/>
      <c r="C5439" s="3"/>
    </row>
    <row r="5440" spans="1:3" ht="15.75" customHeight="1" x14ac:dyDescent="0.2">
      <c r="A5440" s="1"/>
      <c r="B5440" s="1"/>
      <c r="C5440" s="3"/>
    </row>
    <row r="5441" spans="1:3" ht="15.75" customHeight="1" x14ac:dyDescent="0.2">
      <c r="A5441" s="1"/>
      <c r="B5441" s="1"/>
      <c r="C5441" s="3"/>
    </row>
    <row r="5442" spans="1:3" ht="15.75" customHeight="1" x14ac:dyDescent="0.2">
      <c r="A5442" s="1"/>
      <c r="B5442" s="1"/>
      <c r="C5442" s="3"/>
    </row>
    <row r="5443" spans="1:3" ht="15.75" customHeight="1" x14ac:dyDescent="0.2">
      <c r="A5443" s="1"/>
      <c r="B5443" s="1"/>
      <c r="C5443" s="3"/>
    </row>
    <row r="5444" spans="1:3" ht="15.75" customHeight="1" x14ac:dyDescent="0.2">
      <c r="A5444" s="1"/>
      <c r="B5444" s="1"/>
      <c r="C5444" s="3"/>
    </row>
    <row r="5445" spans="1:3" ht="15.75" customHeight="1" x14ac:dyDescent="0.2">
      <c r="A5445" s="1"/>
      <c r="B5445" s="1"/>
      <c r="C5445" s="3"/>
    </row>
    <row r="5446" spans="1:3" ht="15.75" customHeight="1" x14ac:dyDescent="0.2">
      <c r="A5446" s="1"/>
      <c r="B5446" s="1"/>
      <c r="C5446" s="3"/>
    </row>
    <row r="5447" spans="1:3" ht="15.75" customHeight="1" x14ac:dyDescent="0.2">
      <c r="A5447" s="1"/>
      <c r="B5447" s="1"/>
      <c r="C5447" s="3"/>
    </row>
    <row r="5448" spans="1:3" ht="15.75" customHeight="1" x14ac:dyDescent="0.2">
      <c r="A5448" s="1"/>
      <c r="B5448" s="1"/>
      <c r="C5448" s="3"/>
    </row>
    <row r="5449" spans="1:3" ht="15.75" customHeight="1" x14ac:dyDescent="0.2">
      <c r="A5449" s="1"/>
      <c r="B5449" s="1"/>
      <c r="C5449" s="3"/>
    </row>
    <row r="5450" spans="1:3" ht="15.75" customHeight="1" x14ac:dyDescent="0.2">
      <c r="A5450" s="1"/>
      <c r="B5450" s="1"/>
      <c r="C5450" s="3"/>
    </row>
    <row r="5451" spans="1:3" ht="15.75" customHeight="1" x14ac:dyDescent="0.2">
      <c r="A5451" s="1"/>
      <c r="B5451" s="1"/>
      <c r="C5451" s="3"/>
    </row>
    <row r="5452" spans="1:3" ht="15.75" customHeight="1" x14ac:dyDescent="0.2">
      <c r="A5452" s="1"/>
      <c r="B5452" s="1"/>
      <c r="C5452" s="3"/>
    </row>
    <row r="5453" spans="1:3" ht="15.75" customHeight="1" x14ac:dyDescent="0.2">
      <c r="A5453" s="1"/>
      <c r="B5453" s="1"/>
      <c r="C5453" s="3"/>
    </row>
    <row r="5454" spans="1:3" ht="15.75" customHeight="1" x14ac:dyDescent="0.2">
      <c r="A5454" s="1"/>
      <c r="B5454" s="1"/>
      <c r="C5454" s="3"/>
    </row>
    <row r="5455" spans="1:3" ht="15.75" customHeight="1" x14ac:dyDescent="0.2">
      <c r="A5455" s="1"/>
      <c r="B5455" s="1"/>
      <c r="C5455" s="3"/>
    </row>
    <row r="5456" spans="1:3" ht="15.75" customHeight="1" x14ac:dyDescent="0.2">
      <c r="A5456" s="1"/>
      <c r="B5456" s="1"/>
      <c r="C5456" s="3"/>
    </row>
    <row r="5457" spans="1:3" ht="15.75" customHeight="1" x14ac:dyDescent="0.2">
      <c r="A5457" s="1"/>
      <c r="B5457" s="1"/>
      <c r="C5457" s="3"/>
    </row>
    <row r="5458" spans="1:3" ht="15.75" customHeight="1" x14ac:dyDescent="0.2">
      <c r="A5458" s="1"/>
      <c r="B5458" s="1"/>
      <c r="C5458" s="3"/>
    </row>
    <row r="5459" spans="1:3" ht="15.75" customHeight="1" x14ac:dyDescent="0.2">
      <c r="A5459" s="1"/>
      <c r="B5459" s="1"/>
      <c r="C5459" s="3"/>
    </row>
    <row r="5460" spans="1:3" ht="15.75" customHeight="1" x14ac:dyDescent="0.2">
      <c r="A5460" s="1"/>
      <c r="B5460" s="1"/>
      <c r="C5460" s="3"/>
    </row>
    <row r="5461" spans="1:3" ht="15.75" customHeight="1" x14ac:dyDescent="0.2">
      <c r="A5461" s="1"/>
      <c r="B5461" s="1"/>
      <c r="C5461" s="3"/>
    </row>
    <row r="5462" spans="1:3" ht="15.75" customHeight="1" x14ac:dyDescent="0.2">
      <c r="A5462" s="1"/>
      <c r="B5462" s="1"/>
      <c r="C5462" s="3"/>
    </row>
    <row r="5463" spans="1:3" ht="15.75" customHeight="1" x14ac:dyDescent="0.2">
      <c r="A5463" s="1"/>
      <c r="B5463" s="1"/>
      <c r="C5463" s="3"/>
    </row>
    <row r="5464" spans="1:3" ht="15.75" customHeight="1" x14ac:dyDescent="0.2">
      <c r="A5464" s="1"/>
      <c r="B5464" s="1"/>
      <c r="C5464" s="3"/>
    </row>
    <row r="5465" spans="1:3" ht="15.75" customHeight="1" x14ac:dyDescent="0.2">
      <c r="A5465" s="1"/>
      <c r="B5465" s="1"/>
      <c r="C5465" s="3"/>
    </row>
    <row r="5466" spans="1:3" ht="15.75" customHeight="1" x14ac:dyDescent="0.2">
      <c r="A5466" s="1"/>
      <c r="B5466" s="1"/>
      <c r="C5466" s="3"/>
    </row>
    <row r="5467" spans="1:3" ht="15.75" customHeight="1" x14ac:dyDescent="0.2">
      <c r="A5467" s="1"/>
      <c r="B5467" s="1"/>
      <c r="C5467" s="3"/>
    </row>
    <row r="5468" spans="1:3" ht="15.75" customHeight="1" x14ac:dyDescent="0.2">
      <c r="A5468" s="1"/>
      <c r="B5468" s="1"/>
      <c r="C5468" s="3"/>
    </row>
    <row r="5469" spans="1:3" ht="15.75" customHeight="1" x14ac:dyDescent="0.2">
      <c r="A5469" s="1"/>
      <c r="B5469" s="1"/>
      <c r="C5469" s="3"/>
    </row>
    <row r="5470" spans="1:3" ht="15.75" customHeight="1" x14ac:dyDescent="0.2">
      <c r="A5470" s="1"/>
      <c r="B5470" s="1"/>
      <c r="C5470" s="3"/>
    </row>
    <row r="5471" spans="1:3" ht="15.75" customHeight="1" x14ac:dyDescent="0.2">
      <c r="A5471" s="1"/>
      <c r="B5471" s="1"/>
      <c r="C5471" s="3"/>
    </row>
    <row r="5472" spans="1:3" ht="15.75" customHeight="1" x14ac:dyDescent="0.2">
      <c r="A5472" s="1"/>
      <c r="B5472" s="1"/>
      <c r="C5472" s="3"/>
    </row>
    <row r="5473" spans="1:3" ht="15.75" customHeight="1" x14ac:dyDescent="0.2">
      <c r="A5473" s="1"/>
      <c r="B5473" s="1"/>
      <c r="C5473" s="3"/>
    </row>
    <row r="5474" spans="1:3" ht="15.75" customHeight="1" x14ac:dyDescent="0.2">
      <c r="A5474" s="1"/>
      <c r="B5474" s="1"/>
      <c r="C5474" s="3"/>
    </row>
    <row r="5475" spans="1:3" ht="15.75" customHeight="1" x14ac:dyDescent="0.2">
      <c r="A5475" s="1"/>
      <c r="B5475" s="1"/>
      <c r="C5475" s="3"/>
    </row>
    <row r="5476" spans="1:3" ht="15.75" customHeight="1" x14ac:dyDescent="0.2">
      <c r="A5476" s="1"/>
      <c r="B5476" s="1"/>
      <c r="C5476" s="3"/>
    </row>
    <row r="5477" spans="1:3" ht="15.75" customHeight="1" x14ac:dyDescent="0.2">
      <c r="A5477" s="1"/>
      <c r="B5477" s="1"/>
      <c r="C5477" s="3"/>
    </row>
    <row r="5478" spans="1:3" ht="15.75" customHeight="1" x14ac:dyDescent="0.2">
      <c r="A5478" s="1"/>
      <c r="B5478" s="1"/>
      <c r="C5478" s="3"/>
    </row>
    <row r="5479" spans="1:3" ht="15.75" customHeight="1" x14ac:dyDescent="0.2">
      <c r="A5479" s="1"/>
      <c r="B5479" s="1"/>
      <c r="C5479" s="3"/>
    </row>
    <row r="5480" spans="1:3" ht="15.75" customHeight="1" x14ac:dyDescent="0.2">
      <c r="A5480" s="1"/>
      <c r="B5480" s="1"/>
      <c r="C5480" s="3"/>
    </row>
    <row r="5481" spans="1:3" ht="15.75" customHeight="1" x14ac:dyDescent="0.2">
      <c r="A5481" s="1"/>
      <c r="B5481" s="1"/>
      <c r="C5481" s="3"/>
    </row>
    <row r="5482" spans="1:3" ht="15.75" customHeight="1" x14ac:dyDescent="0.2">
      <c r="A5482" s="1"/>
      <c r="B5482" s="1"/>
      <c r="C5482" s="3"/>
    </row>
    <row r="5483" spans="1:3" ht="15.75" customHeight="1" x14ac:dyDescent="0.2">
      <c r="A5483" s="1"/>
      <c r="B5483" s="1"/>
      <c r="C5483" s="3"/>
    </row>
    <row r="5484" spans="1:3" ht="15.75" customHeight="1" x14ac:dyDescent="0.2">
      <c r="A5484" s="1"/>
      <c r="B5484" s="1"/>
      <c r="C5484" s="3"/>
    </row>
    <row r="5485" spans="1:3" ht="15.75" customHeight="1" x14ac:dyDescent="0.2">
      <c r="A5485" s="1"/>
      <c r="B5485" s="1"/>
      <c r="C5485" s="3"/>
    </row>
    <row r="5486" spans="1:3" ht="15.75" customHeight="1" x14ac:dyDescent="0.2">
      <c r="A5486" s="1"/>
      <c r="B5486" s="1"/>
      <c r="C5486" s="3"/>
    </row>
    <row r="5487" spans="1:3" ht="15.75" customHeight="1" x14ac:dyDescent="0.2">
      <c r="A5487" s="1"/>
      <c r="B5487" s="1"/>
      <c r="C5487" s="3"/>
    </row>
    <row r="5488" spans="1:3" ht="15.75" customHeight="1" x14ac:dyDescent="0.2">
      <c r="A5488" s="1"/>
      <c r="B5488" s="1"/>
      <c r="C5488" s="3"/>
    </row>
    <row r="5489" spans="1:3" ht="15.75" customHeight="1" x14ac:dyDescent="0.2">
      <c r="A5489" s="1"/>
      <c r="B5489" s="1"/>
      <c r="C5489" s="3"/>
    </row>
    <row r="5490" spans="1:3" ht="15.75" customHeight="1" x14ac:dyDescent="0.2">
      <c r="A5490" s="1"/>
      <c r="B5490" s="1"/>
      <c r="C5490" s="3"/>
    </row>
    <row r="5491" spans="1:3" ht="15.75" customHeight="1" x14ac:dyDescent="0.2">
      <c r="A5491" s="1"/>
      <c r="B5491" s="1"/>
      <c r="C5491" s="3"/>
    </row>
    <row r="5492" spans="1:3" ht="15.75" customHeight="1" x14ac:dyDescent="0.2">
      <c r="A5492" s="1"/>
      <c r="B5492" s="1"/>
      <c r="C5492" s="3"/>
    </row>
    <row r="5493" spans="1:3" ht="15.75" customHeight="1" x14ac:dyDescent="0.2">
      <c r="A5493" s="1"/>
      <c r="B5493" s="1"/>
      <c r="C5493" s="3"/>
    </row>
    <row r="5494" spans="1:3" ht="15.75" customHeight="1" x14ac:dyDescent="0.2">
      <c r="A5494" s="1"/>
      <c r="B5494" s="1"/>
      <c r="C5494" s="3"/>
    </row>
    <row r="5495" spans="1:3" ht="15.75" customHeight="1" x14ac:dyDescent="0.2">
      <c r="A5495" s="1"/>
      <c r="B5495" s="1"/>
      <c r="C5495" s="3"/>
    </row>
    <row r="5496" spans="1:3" ht="15.75" customHeight="1" x14ac:dyDescent="0.2">
      <c r="A5496" s="1"/>
      <c r="B5496" s="1"/>
      <c r="C5496" s="3"/>
    </row>
    <row r="5497" spans="1:3" ht="15.75" customHeight="1" x14ac:dyDescent="0.2">
      <c r="A5497" s="1"/>
      <c r="B5497" s="1"/>
      <c r="C5497" s="3"/>
    </row>
    <row r="5498" spans="1:3" ht="15.75" customHeight="1" x14ac:dyDescent="0.2">
      <c r="A5498" s="1"/>
      <c r="B5498" s="1"/>
      <c r="C5498" s="3"/>
    </row>
    <row r="5499" spans="1:3" ht="15.75" customHeight="1" x14ac:dyDescent="0.2">
      <c r="A5499" s="1"/>
      <c r="B5499" s="1"/>
      <c r="C5499" s="3"/>
    </row>
    <row r="5500" spans="1:3" ht="15.75" customHeight="1" x14ac:dyDescent="0.2">
      <c r="A5500" s="1"/>
      <c r="B5500" s="1"/>
      <c r="C5500" s="3"/>
    </row>
    <row r="5501" spans="1:3" ht="15.75" customHeight="1" x14ac:dyDescent="0.2">
      <c r="A5501" s="1"/>
      <c r="B5501" s="1"/>
      <c r="C5501" s="3"/>
    </row>
    <row r="5502" spans="1:3" ht="15.75" customHeight="1" x14ac:dyDescent="0.2">
      <c r="A5502" s="1"/>
      <c r="B5502" s="1"/>
      <c r="C5502" s="3"/>
    </row>
    <row r="5503" spans="1:3" ht="15.75" customHeight="1" x14ac:dyDescent="0.2">
      <c r="A5503" s="1"/>
      <c r="B5503" s="1"/>
      <c r="C5503" s="3"/>
    </row>
    <row r="5504" spans="1:3" ht="15.75" customHeight="1" x14ac:dyDescent="0.2">
      <c r="A5504" s="1"/>
      <c r="B5504" s="1"/>
      <c r="C5504" s="3"/>
    </row>
    <row r="5505" spans="1:3" ht="15.75" customHeight="1" x14ac:dyDescent="0.2">
      <c r="A5505" s="1"/>
      <c r="B5505" s="1"/>
      <c r="C5505" s="3"/>
    </row>
    <row r="5506" spans="1:3" ht="15.75" customHeight="1" x14ac:dyDescent="0.2">
      <c r="A5506" s="1"/>
      <c r="B5506" s="1"/>
      <c r="C5506" s="3"/>
    </row>
    <row r="5507" spans="1:3" ht="15.75" customHeight="1" x14ac:dyDescent="0.2">
      <c r="A5507" s="1"/>
      <c r="B5507" s="1"/>
      <c r="C5507" s="3"/>
    </row>
    <row r="5508" spans="1:3" ht="15.75" customHeight="1" x14ac:dyDescent="0.2">
      <c r="A5508" s="1"/>
      <c r="B5508" s="1"/>
      <c r="C5508" s="3"/>
    </row>
    <row r="5509" spans="1:3" ht="15.75" customHeight="1" x14ac:dyDescent="0.2">
      <c r="A5509" s="1"/>
      <c r="B5509" s="1"/>
      <c r="C5509" s="3"/>
    </row>
    <row r="5510" spans="1:3" ht="15.75" customHeight="1" x14ac:dyDescent="0.2">
      <c r="A5510" s="1"/>
      <c r="B5510" s="1"/>
      <c r="C5510" s="3"/>
    </row>
    <row r="5511" spans="1:3" ht="15.75" customHeight="1" x14ac:dyDescent="0.2">
      <c r="A5511" s="1"/>
      <c r="B5511" s="1"/>
      <c r="C5511" s="3"/>
    </row>
    <row r="5512" spans="1:3" ht="15.75" customHeight="1" x14ac:dyDescent="0.2">
      <c r="A5512" s="1"/>
      <c r="B5512" s="1"/>
      <c r="C5512" s="3"/>
    </row>
    <row r="5513" spans="1:3" ht="15.75" customHeight="1" x14ac:dyDescent="0.2">
      <c r="A5513" s="1"/>
      <c r="B5513" s="1"/>
      <c r="C5513" s="3"/>
    </row>
    <row r="5514" spans="1:3" ht="15.75" customHeight="1" x14ac:dyDescent="0.2">
      <c r="A5514" s="1"/>
      <c r="B5514" s="1"/>
      <c r="C5514" s="3"/>
    </row>
    <row r="5515" spans="1:3" ht="15.75" customHeight="1" x14ac:dyDescent="0.2">
      <c r="A5515" s="1"/>
      <c r="B5515" s="1"/>
      <c r="C5515" s="3"/>
    </row>
    <row r="5516" spans="1:3" ht="15.75" customHeight="1" x14ac:dyDescent="0.2">
      <c r="A5516" s="1"/>
      <c r="B5516" s="1"/>
      <c r="C5516" s="3"/>
    </row>
    <row r="5517" spans="1:3" ht="15.75" customHeight="1" x14ac:dyDescent="0.2">
      <c r="A5517" s="1"/>
      <c r="B5517" s="1"/>
      <c r="C5517" s="3"/>
    </row>
    <row r="5518" spans="1:3" ht="15.75" customHeight="1" x14ac:dyDescent="0.2">
      <c r="A5518" s="1"/>
      <c r="B5518" s="1"/>
      <c r="C5518" s="3"/>
    </row>
    <row r="5519" spans="1:3" ht="15.75" customHeight="1" x14ac:dyDescent="0.2">
      <c r="A5519" s="1"/>
      <c r="B5519" s="1"/>
      <c r="C5519" s="3"/>
    </row>
    <row r="5520" spans="1:3" ht="15.75" customHeight="1" x14ac:dyDescent="0.2">
      <c r="A5520" s="1"/>
      <c r="B5520" s="1"/>
      <c r="C5520" s="3"/>
    </row>
    <row r="5521" spans="1:3" ht="15.75" customHeight="1" x14ac:dyDescent="0.2">
      <c r="A5521" s="1"/>
      <c r="B5521" s="1"/>
      <c r="C5521" s="3"/>
    </row>
    <row r="5522" spans="1:3" ht="15.75" customHeight="1" x14ac:dyDescent="0.2">
      <c r="A5522" s="1"/>
      <c r="B5522" s="1"/>
      <c r="C5522" s="3"/>
    </row>
    <row r="5523" spans="1:3" ht="15.75" customHeight="1" x14ac:dyDescent="0.2">
      <c r="A5523" s="1"/>
      <c r="B5523" s="1"/>
      <c r="C5523" s="3"/>
    </row>
    <row r="5524" spans="1:3" ht="15.75" customHeight="1" x14ac:dyDescent="0.2">
      <c r="A5524" s="1"/>
      <c r="B5524" s="1"/>
      <c r="C5524" s="3"/>
    </row>
    <row r="5525" spans="1:3" ht="15.75" customHeight="1" x14ac:dyDescent="0.2">
      <c r="A5525" s="1"/>
      <c r="B5525" s="1"/>
      <c r="C5525" s="3"/>
    </row>
    <row r="5526" spans="1:3" ht="15.75" customHeight="1" x14ac:dyDescent="0.2">
      <c r="A5526" s="1"/>
      <c r="B5526" s="1"/>
      <c r="C5526" s="3"/>
    </row>
    <row r="5527" spans="1:3" ht="15.75" customHeight="1" x14ac:dyDescent="0.2">
      <c r="A5527" s="1"/>
      <c r="B5527" s="1"/>
      <c r="C5527" s="3"/>
    </row>
    <row r="5528" spans="1:3" ht="15.75" customHeight="1" x14ac:dyDescent="0.2">
      <c r="A5528" s="1"/>
      <c r="B5528" s="1"/>
      <c r="C5528" s="3"/>
    </row>
    <row r="5529" spans="1:3" ht="15.75" customHeight="1" x14ac:dyDescent="0.2">
      <c r="A5529" s="1"/>
      <c r="B5529" s="1"/>
      <c r="C5529" s="3"/>
    </row>
    <row r="5530" spans="1:3" ht="15.75" customHeight="1" x14ac:dyDescent="0.2">
      <c r="A5530" s="1"/>
      <c r="B5530" s="1"/>
      <c r="C5530" s="3"/>
    </row>
    <row r="5531" spans="1:3" ht="15.75" customHeight="1" x14ac:dyDescent="0.2">
      <c r="A5531" s="1"/>
      <c r="B5531" s="1"/>
      <c r="C5531" s="3"/>
    </row>
    <row r="5532" spans="1:3" ht="15.75" customHeight="1" x14ac:dyDescent="0.2">
      <c r="A5532" s="1"/>
      <c r="B5532" s="1"/>
      <c r="C5532" s="3"/>
    </row>
    <row r="5533" spans="1:3" ht="15.75" customHeight="1" x14ac:dyDescent="0.2">
      <c r="A5533" s="1"/>
      <c r="B5533" s="1"/>
      <c r="C5533" s="3"/>
    </row>
    <row r="5534" spans="1:3" ht="15.75" customHeight="1" x14ac:dyDescent="0.2">
      <c r="A5534" s="1"/>
      <c r="B5534" s="1"/>
      <c r="C5534" s="3"/>
    </row>
    <row r="5535" spans="1:3" ht="15.75" customHeight="1" x14ac:dyDescent="0.2">
      <c r="A5535" s="1"/>
      <c r="B5535" s="1"/>
      <c r="C5535" s="3"/>
    </row>
    <row r="5536" spans="1:3" ht="15.75" customHeight="1" x14ac:dyDescent="0.2">
      <c r="A5536" s="1"/>
      <c r="B5536" s="1"/>
      <c r="C5536" s="3"/>
    </row>
    <row r="5537" spans="1:3" ht="15.75" customHeight="1" x14ac:dyDescent="0.2">
      <c r="A5537" s="1"/>
      <c r="B5537" s="1"/>
      <c r="C5537" s="3"/>
    </row>
    <row r="5538" spans="1:3" ht="15.75" customHeight="1" x14ac:dyDescent="0.2">
      <c r="A5538" s="1"/>
      <c r="B5538" s="1"/>
      <c r="C5538" s="3"/>
    </row>
    <row r="5539" spans="1:3" ht="15.75" customHeight="1" x14ac:dyDescent="0.2">
      <c r="A5539" s="1"/>
      <c r="B5539" s="1"/>
      <c r="C5539" s="3"/>
    </row>
    <row r="5540" spans="1:3" ht="15.75" customHeight="1" x14ac:dyDescent="0.2">
      <c r="A5540" s="1"/>
      <c r="B5540" s="1"/>
      <c r="C5540" s="3"/>
    </row>
    <row r="5541" spans="1:3" ht="15.75" customHeight="1" x14ac:dyDescent="0.2">
      <c r="A5541" s="1"/>
      <c r="B5541" s="1"/>
      <c r="C5541" s="3"/>
    </row>
    <row r="5542" spans="1:3" ht="15.75" customHeight="1" x14ac:dyDescent="0.2">
      <c r="A5542" s="1"/>
      <c r="B5542" s="1"/>
      <c r="C5542" s="3"/>
    </row>
    <row r="5543" spans="1:3" ht="15.75" customHeight="1" x14ac:dyDescent="0.2">
      <c r="A5543" s="1"/>
      <c r="B5543" s="1"/>
      <c r="C5543" s="3"/>
    </row>
    <row r="5544" spans="1:3" ht="15.75" customHeight="1" x14ac:dyDescent="0.2">
      <c r="A5544" s="1"/>
      <c r="B5544" s="1"/>
      <c r="C5544" s="3"/>
    </row>
    <row r="5545" spans="1:3" ht="15.75" customHeight="1" x14ac:dyDescent="0.2">
      <c r="A5545" s="1"/>
      <c r="B5545" s="1"/>
      <c r="C554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2331"/>
  <sheetViews>
    <sheetView tabSelected="1" workbookViewId="0">
      <selection activeCell="D7" sqref="D7"/>
    </sheetView>
  </sheetViews>
  <sheetFormatPr defaultColWidth="12.5703125" defaultRowHeight="15" customHeight="1" x14ac:dyDescent="0.2"/>
  <sheetData>
    <row r="2" spans="1:1" x14ac:dyDescent="0.2">
      <c r="A2" s="4" t="str">
        <f ca="1">IFERROR(__xludf.DUMMYFUNCTION("unique(Sheet1!C:C)"),"Aang")</f>
        <v>Aang</v>
      </c>
    </row>
    <row r="3" spans="1:1" x14ac:dyDescent="0.2">
      <c r="A3" s="4" t="str">
        <f ca="1">IFERROR(__xludf.DUMMYFUNCTION("""COMPUTED_VALUE"""),"Aayla Secura")</f>
        <v>Aayla Secura</v>
      </c>
    </row>
    <row r="4" spans="1:1" x14ac:dyDescent="0.2">
      <c r="A4" s="4" t="str">
        <f ca="1">IFERROR(__xludf.DUMMYFUNCTION("""COMPUTED_VALUE"""),"Abboud")</f>
        <v>Abboud</v>
      </c>
    </row>
    <row r="5" spans="1:1" x14ac:dyDescent="0.2">
      <c r="A5" s="4" t="str">
        <f ca="1">IFERROR(__xludf.DUMMYFUNCTION("""COMPUTED_VALUE"""),"Abby")</f>
        <v>Abby</v>
      </c>
    </row>
    <row r="6" spans="1:1" x14ac:dyDescent="0.2">
      <c r="A6" s="4" t="str">
        <f ca="1">IFERROR(__xludf.DUMMYFUNCTION("""COMPUTED_VALUE"""),"Abe")</f>
        <v>Abe</v>
      </c>
    </row>
    <row r="7" spans="1:1" x14ac:dyDescent="0.2">
      <c r="A7" s="4" t="str">
        <f ca="1">IFERROR(__xludf.DUMMYFUNCTION("""COMPUTED_VALUE"""),"Abigail P.J Goldstar")</f>
        <v>Abigail P.J Goldstar</v>
      </c>
    </row>
    <row r="8" spans="1:1" x14ac:dyDescent="0.2">
      <c r="A8" s="4" t="str">
        <f ca="1">IFERROR(__xludf.DUMMYFUNCTION("""COMPUTED_VALUE"""),"Abis Mal")</f>
        <v>Abis Mal</v>
      </c>
    </row>
    <row r="9" spans="1:1" x14ac:dyDescent="0.2">
      <c r="A9" s="4" t="str">
        <f ca="1">IFERROR(__xludf.DUMMYFUNCTION("""COMPUTED_VALUE"""),"Abominable snow molusk")</f>
        <v>Abominable snow molusk</v>
      </c>
    </row>
    <row r="10" spans="1:1" x14ac:dyDescent="0.2">
      <c r="A10" s="4" t="str">
        <f ca="1">IFERROR(__xludf.DUMMYFUNCTION("""COMPUTED_VALUE"""),"Abracadaniel")</f>
        <v>Abracadaniel</v>
      </c>
    </row>
    <row r="11" spans="1:1" x14ac:dyDescent="0.2">
      <c r="A11" s="4" t="str">
        <f ca="1">IFERROR(__xludf.DUMMYFUNCTION("""COMPUTED_VALUE"""),"Abraham Lincoln")</f>
        <v>Abraham Lincoln</v>
      </c>
    </row>
    <row r="12" spans="1:1" x14ac:dyDescent="0.2">
      <c r="A12" s="4" t="str">
        <f ca="1">IFERROR(__xludf.DUMMYFUNCTION("""COMPUTED_VALUE"""),"Abraslam Lincoln")</f>
        <v>Abraslam Lincoln</v>
      </c>
    </row>
    <row r="13" spans="1:1" x14ac:dyDescent="0.2">
      <c r="A13" s="4" t="str">
        <f ca="1">IFERROR(__xludf.DUMMYFUNCTION("""COMPUTED_VALUE"""),"Abuelo")</f>
        <v>Abuelo</v>
      </c>
    </row>
    <row r="14" spans="1:1" x14ac:dyDescent="0.2">
      <c r="A14" s="4" t="str">
        <f ca="1">IFERROR(__xludf.DUMMYFUNCTION("""COMPUTED_VALUE"""),"Adam")</f>
        <v>Adam</v>
      </c>
    </row>
    <row r="15" spans="1:1" x14ac:dyDescent="0.2">
      <c r="A15" s="4" t="str">
        <f ca="1">IFERROR(__xludf.DUMMYFUNCTION("""COMPUTED_VALUE"""),"Adam Braut")</f>
        <v>Adam Braut</v>
      </c>
    </row>
    <row r="16" spans="1:1" x14ac:dyDescent="0.2">
      <c r="A16" s="4" t="str">
        <f ca="1">IFERROR(__xludf.DUMMYFUNCTION("""COMPUTED_VALUE"""),"Adam Harrison")</f>
        <v>Adam Harrison</v>
      </c>
    </row>
    <row r="17" spans="1:1" x14ac:dyDescent="0.2">
      <c r="A17" s="4" t="str">
        <f ca="1">IFERROR(__xludf.DUMMYFUNCTION("""COMPUTED_VALUE"""),"Adam Lyon")</f>
        <v>Adam Lyon</v>
      </c>
    </row>
    <row r="18" spans="1:1" x14ac:dyDescent="0.2">
      <c r="A18" s="4" t="str">
        <f ca="1">IFERROR(__xludf.DUMMYFUNCTION("""COMPUTED_VALUE"""),"Adam Taurus")</f>
        <v>Adam Taurus</v>
      </c>
    </row>
    <row r="19" spans="1:1" x14ac:dyDescent="0.2">
      <c r="A19" s="4" t="str">
        <f ca="1">IFERROR(__xludf.DUMMYFUNCTION("""COMPUTED_VALUE"""),"Adeline")</f>
        <v>Adeline</v>
      </c>
    </row>
    <row r="20" spans="1:1" x14ac:dyDescent="0.2">
      <c r="A20" s="4" t="str">
        <f ca="1">IFERROR(__xludf.DUMMYFUNCTION("""COMPUTED_VALUE"""),"Adi Adrenalini")</f>
        <v>Adi Adrenalini</v>
      </c>
    </row>
    <row r="21" spans="1:1" x14ac:dyDescent="0.2">
      <c r="A21" s="4" t="str">
        <f ca="1">IFERROR(__xludf.DUMMYFUNCTION("""COMPUTED_VALUE"""),"Adi Gallia")</f>
        <v>Adi Gallia</v>
      </c>
    </row>
    <row r="22" spans="1:1" x14ac:dyDescent="0.2">
      <c r="A22" s="4" t="str">
        <f ca="1">IFERROR(__xludf.DUMMYFUNCTION("""COMPUTED_VALUE"""),"Admiral Kittyhawk")</f>
        <v>Admiral Kittyhawk</v>
      </c>
    </row>
    <row r="23" spans="1:1" x14ac:dyDescent="0.2">
      <c r="A23" s="4" t="str">
        <f ca="1">IFERROR(__xludf.DUMMYFUNCTION("""COMPUTED_VALUE"""),"Admiral Rampart")</f>
        <v>Admiral Rampart</v>
      </c>
    </row>
    <row r="24" spans="1:1" x14ac:dyDescent="0.2">
      <c r="A24" s="4" t="str">
        <f ca="1">IFERROR(__xludf.DUMMYFUNCTION("""COMPUTED_VALUE"""),"Admiral Trench")</f>
        <v>Admiral Trench</v>
      </c>
    </row>
    <row r="25" spans="1:1" x14ac:dyDescent="0.2">
      <c r="A25" s="4" t="str">
        <f ca="1">IFERROR(__xludf.DUMMYFUNCTION("""COMPUTED_VALUE"""),"Adrien Agreste")</f>
        <v>Adrien Agreste</v>
      </c>
    </row>
    <row r="26" spans="1:1" x14ac:dyDescent="0.2">
      <c r="A26" s="4" t="str">
        <f ca="1">IFERROR(__xludf.DUMMYFUNCTION("""COMPUTED_VALUE"""),"Adventure")</f>
        <v>Adventure</v>
      </c>
    </row>
    <row r="27" spans="1:1" x14ac:dyDescent="0.2">
      <c r="A27" s="4" t="str">
        <f ca="1">IFERROR(__xludf.DUMMYFUNCTION("""COMPUTED_VALUE"""),"Aerodactyl")</f>
        <v>Aerodactyl</v>
      </c>
    </row>
    <row r="28" spans="1:1" x14ac:dyDescent="0.2">
      <c r="A28" s="4" t="str">
        <f ca="1">IFERROR(__xludf.DUMMYFUNCTION("""COMPUTED_VALUE"""),"Aesop")</f>
        <v>Aesop</v>
      </c>
    </row>
    <row r="29" spans="1:1" x14ac:dyDescent="0.2">
      <c r="A29" s="4" t="str">
        <f ca="1">IFERROR(__xludf.DUMMYFUNCTION("""COMPUTED_VALUE"""),"Aesop's Mother")</f>
        <v>Aesop's Mother</v>
      </c>
    </row>
    <row r="30" spans="1:1" x14ac:dyDescent="0.2">
      <c r="A30" s="4" t="str">
        <f ca="1">IFERROR(__xludf.DUMMYFUNCTION("""COMPUTED_VALUE"""),"Agent Darkbootie")</f>
        <v>Agent Darkbootie</v>
      </c>
    </row>
    <row r="31" spans="1:1" x14ac:dyDescent="0.2">
      <c r="A31" s="4" t="str">
        <f ca="1">IFERROR(__xludf.DUMMYFUNCTION("""COMPUTED_VALUE"""),"Agent Disembodied Head")</f>
        <v>Agent Disembodied Head</v>
      </c>
    </row>
    <row r="32" spans="1:1" x14ac:dyDescent="0.2">
      <c r="A32" s="4" t="str">
        <f ca="1">IFERROR(__xludf.DUMMYFUNCTION("""COMPUTED_VALUE"""),"Agent Kallus")</f>
        <v>Agent Kallus</v>
      </c>
    </row>
    <row r="33" spans="1:1" x14ac:dyDescent="0.2">
      <c r="A33" s="4" t="str">
        <f ca="1">IFERROR(__xludf.DUMMYFUNCTION("""COMPUTED_VALUE"""),"Agent Nessie")</f>
        <v>Agent Nessie</v>
      </c>
    </row>
    <row r="34" spans="1:1" x14ac:dyDescent="0.2">
      <c r="A34" s="4" t="str">
        <f ca="1">IFERROR(__xludf.DUMMYFUNCTION("""COMPUTED_VALUE"""),"Agent Tierny")</f>
        <v>Agent Tierny</v>
      </c>
    </row>
    <row r="35" spans="1:1" x14ac:dyDescent="0.2">
      <c r="A35" s="4" t="str">
        <f ca="1">IFERROR(__xludf.DUMMYFUNCTION("""COMPUTED_VALUE"""),"Agent Trout")</f>
        <v>Agent Trout</v>
      </c>
    </row>
    <row r="36" spans="1:1" x14ac:dyDescent="0.2">
      <c r="A36" s="4" t="str">
        <f ca="1">IFERROR(__xludf.DUMMYFUNCTION("""COMPUTED_VALUE"""),"Agent Tunaghost")</f>
        <v>Agent Tunaghost</v>
      </c>
    </row>
    <row r="37" spans="1:1" x14ac:dyDescent="0.2">
      <c r="A37" s="4" t="str">
        <f ca="1">IFERROR(__xludf.DUMMYFUNCTION("""COMPUTED_VALUE"""),"Aggie")</f>
        <v>Aggie</v>
      </c>
    </row>
    <row r="38" spans="1:1" x14ac:dyDescent="0.2">
      <c r="A38" s="4" t="str">
        <f ca="1">IFERROR(__xludf.DUMMYFUNCTION("""COMPUTED_VALUE"""),"Agnes")</f>
        <v>Agnes</v>
      </c>
    </row>
    <row r="39" spans="1:1" x14ac:dyDescent="0.2">
      <c r="A39" s="4" t="str">
        <f ca="1">IFERROR(__xludf.DUMMYFUNCTION("""COMPUTED_VALUE"""),"Agnes Gru")</f>
        <v>Agnes Gru</v>
      </c>
    </row>
    <row r="40" spans="1:1" x14ac:dyDescent="0.2">
      <c r="A40" s="4" t="str">
        <f ca="1">IFERROR(__xludf.DUMMYFUNCTION("""COMPUTED_VALUE"""),"Ailish")</f>
        <v>Ailish</v>
      </c>
    </row>
    <row r="41" spans="1:1" x14ac:dyDescent="0.2">
      <c r="A41" s="4" t="str">
        <f ca="1">IFERROR(__xludf.DUMMYFUNCTION("""COMPUTED_VALUE"""),"Aisha")</f>
        <v>Aisha</v>
      </c>
    </row>
    <row r="42" spans="1:1" x14ac:dyDescent="0.2">
      <c r="A42" s="4" t="str">
        <f ca="1">IFERROR(__xludf.DUMMYFUNCTION("""COMPUTED_VALUE"""),"Akiko Glitter")</f>
        <v>Akiko Glitter</v>
      </c>
    </row>
    <row r="43" spans="1:1" x14ac:dyDescent="0.2">
      <c r="A43" s="4" t="str">
        <f ca="1">IFERROR(__xludf.DUMMYFUNCTION("""COMPUTED_VALUE"""),"Aku")</f>
        <v>Aku</v>
      </c>
    </row>
    <row r="44" spans="1:1" x14ac:dyDescent="0.2">
      <c r="A44" s="4" t="str">
        <f ca="1">IFERROR(__xludf.DUMMYFUNCTION("""COMPUTED_VALUE"""),"Al Oft")</f>
        <v>Al Oft</v>
      </c>
    </row>
    <row r="45" spans="1:1" x14ac:dyDescent="0.2">
      <c r="A45" s="4" t="str">
        <f ca="1">IFERROR(__xludf.DUMMYFUNCTION("""COMPUTED_VALUE"""),"Alan Duffy")</f>
        <v>Alan Duffy</v>
      </c>
    </row>
    <row r="46" spans="1:1" x14ac:dyDescent="0.2">
      <c r="A46" s="4" t="str">
        <f ca="1">IFERROR(__xludf.DUMMYFUNCTION("""COMPUTED_VALUE"""),"Alan Keane")</f>
        <v>Alan Keane</v>
      </c>
    </row>
    <row r="47" spans="1:1" x14ac:dyDescent="0.2">
      <c r="A47" s="4" t="str">
        <f ca="1">IFERROR(__xludf.DUMMYFUNCTION("""COMPUTED_VALUE"""),"Alan Parrish")</f>
        <v>Alan Parrish</v>
      </c>
    </row>
    <row r="48" spans="1:1" x14ac:dyDescent="0.2">
      <c r="A48" s="4" t="str">
        <f ca="1">IFERROR(__xludf.DUMMYFUNCTION("""COMPUTED_VALUE"""),"Alberto Molina")</f>
        <v>Alberto Molina</v>
      </c>
    </row>
    <row r="49" spans="1:1" x14ac:dyDescent="0.2">
      <c r="A49" s="4" t="str">
        <f ca="1">IFERROR(__xludf.DUMMYFUNCTION("""COMPUTED_VALUE"""),"Albino Alligator")</f>
        <v>Albino Alligator</v>
      </c>
    </row>
    <row r="50" spans="1:1" x14ac:dyDescent="0.2">
      <c r="A50" s="4" t="str">
        <f ca="1">IFERROR(__xludf.DUMMYFUNCTION("""COMPUTED_VALUE"""),"Alejandro Burromuerto")</f>
        <v>Alejandro Burromuerto</v>
      </c>
    </row>
    <row r="51" spans="1:1" x14ac:dyDescent="0.2">
      <c r="A51" s="4" t="str">
        <f ca="1">IFERROR(__xludf.DUMMYFUNCTION("""COMPUTED_VALUE"""),"Alex")</f>
        <v>Alex</v>
      </c>
    </row>
    <row r="52" spans="1:1" x14ac:dyDescent="0.2">
      <c r="A52" s="4" t="str">
        <f ca="1">IFERROR(__xludf.DUMMYFUNCTION("""COMPUTED_VALUE"""),"Alexander")</f>
        <v>Alexander</v>
      </c>
    </row>
    <row r="53" spans="1:1" x14ac:dyDescent="0.2">
      <c r="A53" s="4" t="str">
        <f ca="1">IFERROR(__xludf.DUMMYFUNCTION("""COMPUTED_VALUE"""),"Alfe")</f>
        <v>Alfe</v>
      </c>
    </row>
    <row r="54" spans="1:1" x14ac:dyDescent="0.2">
      <c r="A54" s="4" t="str">
        <f ca="1">IFERROR(__xludf.DUMMYFUNCTION("""COMPUTED_VALUE"""),"Alfonzo Frohicky")</f>
        <v>Alfonzo Frohicky</v>
      </c>
    </row>
    <row r="55" spans="1:1" x14ac:dyDescent="0.2">
      <c r="A55" s="4" t="str">
        <f ca="1">IFERROR(__xludf.DUMMYFUNCTION("""COMPUTED_VALUE"""),"Alfred")</f>
        <v>Alfred</v>
      </c>
    </row>
    <row r="56" spans="1:1" x14ac:dyDescent="0.2">
      <c r="A56" s="4" t="str">
        <f ca="1">IFERROR(__xludf.DUMMYFUNCTION("""COMPUTED_VALUE"""),"Alfredo Linguini")</f>
        <v>Alfredo Linguini</v>
      </c>
    </row>
    <row r="57" spans="1:1" x14ac:dyDescent="0.2">
      <c r="A57" s="4" t="str">
        <f ca="1">IFERROR(__xludf.DUMMYFUNCTION("""COMPUTED_VALUE"""),"Ali")</f>
        <v>Ali</v>
      </c>
    </row>
    <row r="58" spans="1:1" x14ac:dyDescent="0.2">
      <c r="A58" s="4" t="str">
        <f ca="1">IFERROR(__xludf.DUMMYFUNCTION("""COMPUTED_VALUE"""),"Alice Fefferman")</f>
        <v>Alice Fefferman</v>
      </c>
    </row>
    <row r="59" spans="1:1" x14ac:dyDescent="0.2">
      <c r="A59" s="4" t="str">
        <f ca="1">IFERROR(__xludf.DUMMYFUNCTION("""COMPUTED_VALUE"""),"Alicia Botti")</f>
        <v>Alicia Botti</v>
      </c>
    </row>
    <row r="60" spans="1:1" x14ac:dyDescent="0.2">
      <c r="A60" s="4" t="str">
        <f ca="1">IFERROR(__xludf.DUMMYFUNCTION("""COMPUTED_VALUE"""),"Alicia Marquez")</f>
        <v>Alicia Marquez</v>
      </c>
    </row>
    <row r="61" spans="1:1" x14ac:dyDescent="0.2">
      <c r="A61" s="4" t="str">
        <f ca="1">IFERROR(__xludf.DUMMYFUNCTION("""COMPUTED_VALUE"""),"Alien Morty")</f>
        <v>Alien Morty</v>
      </c>
    </row>
    <row r="62" spans="1:1" x14ac:dyDescent="0.2">
      <c r="A62" s="4" t="str">
        <f ca="1">IFERROR(__xludf.DUMMYFUNCTION("""COMPUTED_VALUE"""),"Alistair Wonderland")</f>
        <v>Alistair Wonderland</v>
      </c>
    </row>
    <row r="63" spans="1:1" x14ac:dyDescent="0.2">
      <c r="A63" s="4" t="str">
        <f ca="1">IFERROR(__xludf.DUMMYFUNCTION("""COMPUTED_VALUE"""),"Alix Kubdel")</f>
        <v>Alix Kubdel</v>
      </c>
    </row>
    <row r="64" spans="1:1" x14ac:dyDescent="0.2">
      <c r="A64" s="4" t="str">
        <f ca="1">IFERROR(__xludf.DUMMYFUNCTION("""COMPUTED_VALUE"""),"Allegra Leaps ‘N’ Bounds")</f>
        <v>Allegra Leaps ‘N’ Bounds</v>
      </c>
    </row>
    <row r="65" spans="1:1" x14ac:dyDescent="0.2">
      <c r="A65" s="4" t="str">
        <f ca="1">IFERROR(__xludf.DUMMYFUNCTION("""COMPUTED_VALUE"""),"Allie Nelson")</f>
        <v>Allie Nelson</v>
      </c>
    </row>
    <row r="66" spans="1:1" x14ac:dyDescent="0.2">
      <c r="A66" s="4" t="str">
        <f ca="1">IFERROR(__xludf.DUMMYFUNCTION("""COMPUTED_VALUE"""),"Alligator")</f>
        <v>Alligator</v>
      </c>
    </row>
    <row r="67" spans="1:1" x14ac:dyDescent="0.2">
      <c r="A67" s="4" t="str">
        <f ca="1">IFERROR(__xludf.DUMMYFUNCTION("""COMPUTED_VALUE"""),"Alma")</f>
        <v>Alma</v>
      </c>
    </row>
    <row r="68" spans="1:1" x14ac:dyDescent="0.2">
      <c r="A68" s="4" t="str">
        <f ca="1">IFERROR(__xludf.DUMMYFUNCTION("""COMPUTED_VALUE"""),"Alma Madrigal")</f>
        <v>Alma Madrigal</v>
      </c>
    </row>
    <row r="69" spans="1:1" x14ac:dyDescent="0.2">
      <c r="A69" s="4" t="str">
        <f ca="1">IFERROR(__xludf.DUMMYFUNCTION("""COMPUTED_VALUE"""),"Almec")</f>
        <v>Almec</v>
      </c>
    </row>
    <row r="70" spans="1:1" x14ac:dyDescent="0.2">
      <c r="A70" s="4" t="str">
        <f ca="1">IFERROR(__xludf.DUMMYFUNCTION("""COMPUTED_VALUE"""),"Almondine")</f>
        <v>Almondine</v>
      </c>
    </row>
    <row r="71" spans="1:1" x14ac:dyDescent="0.2">
      <c r="A71" s="4" t="str">
        <f ca="1">IFERROR(__xludf.DUMMYFUNCTION("""COMPUTED_VALUE"""),"Alya Césaire")</f>
        <v>Alya Césaire</v>
      </c>
    </row>
    <row r="72" spans="1:1" x14ac:dyDescent="0.2">
      <c r="A72" s="4" t="str">
        <f ca="1">IFERROR(__xludf.DUMMYFUNCTION("""COMPUTED_VALUE"""),"Alyssa")</f>
        <v>Alyssa</v>
      </c>
    </row>
    <row r="73" spans="1:1" x14ac:dyDescent="0.2">
      <c r="A73" s="4" t="str">
        <f ca="1">IFERROR(__xludf.DUMMYFUNCTION("""COMPUTED_VALUE"""),"Amalthea")</f>
        <v>Amalthea</v>
      </c>
    </row>
    <row r="74" spans="1:1" x14ac:dyDescent="0.2">
      <c r="A74" s="4" t="str">
        <f ca="1">IFERROR(__xludf.DUMMYFUNCTION("""COMPUTED_VALUE"""),"Amanda")</f>
        <v>Amanda</v>
      </c>
    </row>
    <row r="75" spans="1:1" x14ac:dyDescent="0.2">
      <c r="A75" s="4" t="str">
        <f ca="1">IFERROR(__xludf.DUMMYFUNCTION("""COMPUTED_VALUE"""),"Amanda Killman")</f>
        <v>Amanda Killman</v>
      </c>
    </row>
    <row r="76" spans="1:1" x14ac:dyDescent="0.2">
      <c r="A76" s="4" t="str">
        <f ca="1">IFERROR(__xludf.DUMMYFUNCTION("""COMPUTED_VALUE"""),"Amber")</f>
        <v>Amber</v>
      </c>
    </row>
    <row r="77" spans="1:1" x14ac:dyDescent="0.2">
      <c r="A77" s="4" t="str">
        <f ca="1">IFERROR(__xludf.DUMMYFUNCTION("""COMPUTED_VALUE"""),"Amelia")</f>
        <v>Amelia</v>
      </c>
    </row>
    <row r="78" spans="1:1" x14ac:dyDescent="0.2">
      <c r="A78" s="4" t="str">
        <f ca="1">IFERROR(__xludf.DUMMYFUNCTION("""COMPUTED_VALUE"""),"Amethyst")</f>
        <v>Amethyst</v>
      </c>
    </row>
    <row r="79" spans="1:1" x14ac:dyDescent="0.2">
      <c r="A79" s="4" t="str">
        <f ca="1">IFERROR(__xludf.DUMMYFUNCTION("""COMPUTED_VALUE"""),"Amethyst Star")</f>
        <v>Amethyst Star</v>
      </c>
    </row>
    <row r="80" spans="1:1" x14ac:dyDescent="0.2">
      <c r="A80" s="4" t="str">
        <f ca="1">IFERROR(__xludf.DUMMYFUNCTION("""COMPUTED_VALUE"""),"Ami Onuki")</f>
        <v>Ami Onuki</v>
      </c>
    </row>
    <row r="81" spans="1:1" x14ac:dyDescent="0.2">
      <c r="A81" s="4" t="str">
        <f ca="1">IFERROR(__xludf.DUMMYFUNCTION("""COMPUTED_VALUE"""),"Amonsun")</f>
        <v>Amonsun</v>
      </c>
    </row>
    <row r="82" spans="1:1" x14ac:dyDescent="0.2">
      <c r="A82" s="4" t="str">
        <f ca="1">IFERROR(__xludf.DUMMYFUNCTION("""COMPUTED_VALUE"""),"Amy")</f>
        <v>Amy</v>
      </c>
    </row>
    <row r="83" spans="1:1" x14ac:dyDescent="0.2">
      <c r="A83" s="4" t="str">
        <f ca="1">IFERROR(__xludf.DUMMYFUNCTION("""COMPUTED_VALUE"""),"Amy Rose")</f>
        <v>Amy Rose</v>
      </c>
    </row>
    <row r="84" spans="1:1" x14ac:dyDescent="0.2">
      <c r="A84" s="4" t="str">
        <f ca="1">IFERROR(__xludf.DUMMYFUNCTION("""COMPUTED_VALUE"""),"Anabella")</f>
        <v>Anabella</v>
      </c>
    </row>
    <row r="85" spans="1:1" x14ac:dyDescent="0.2">
      <c r="A85" s="4" t="str">
        <f ca="1">IFERROR(__xludf.DUMMYFUNCTION("""COMPUTED_VALUE"""),"Anais Watterson")</f>
        <v>Anais Watterson</v>
      </c>
    </row>
    <row r="86" spans="1:1" x14ac:dyDescent="0.2">
      <c r="A86" s="4" t="str">
        <f ca="1">IFERROR(__xludf.DUMMYFUNCTION("""COMPUTED_VALUE"""),"Anakin Skywalker")</f>
        <v>Anakin Skywalker</v>
      </c>
    </row>
    <row r="87" spans="1:1" x14ac:dyDescent="0.2">
      <c r="A87" s="4" t="str">
        <f ca="1">IFERROR(__xludf.DUMMYFUNCTION("""COMPUTED_VALUE"""),"Andrew")</f>
        <v>Andrew</v>
      </c>
    </row>
    <row r="88" spans="1:1" x14ac:dyDescent="0.2">
      <c r="A88" s="4" t="str">
        <f ca="1">IFERROR(__xludf.DUMMYFUNCTION("""COMPUTED_VALUE"""),"Andrew LeGustambos")</f>
        <v>Andrew LeGustambos</v>
      </c>
    </row>
    <row r="89" spans="1:1" x14ac:dyDescent="0.2">
      <c r="A89" s="4" t="str">
        <f ca="1">IFERROR(__xludf.DUMMYFUNCTION("""COMPUTED_VALUE"""),"Andy")</f>
        <v>Andy</v>
      </c>
    </row>
    <row r="90" spans="1:1" x14ac:dyDescent="0.2">
      <c r="A90" s="4" t="str">
        <f ca="1">IFERROR(__xludf.DUMMYFUNCTION("""COMPUTED_VALUE"""),"Andy Bangs")</f>
        <v>Andy Bangs</v>
      </c>
    </row>
    <row r="91" spans="1:1" x14ac:dyDescent="0.2">
      <c r="A91" s="4" t="str">
        <f ca="1">IFERROR(__xludf.DUMMYFUNCTION("""COMPUTED_VALUE"""),"Andy DeMayo")</f>
        <v>Andy DeMayo</v>
      </c>
    </row>
    <row r="92" spans="1:1" x14ac:dyDescent="0.2">
      <c r="A92" s="4" t="str">
        <f ca="1">IFERROR(__xludf.DUMMYFUNCTION("""COMPUTED_VALUE"""),"Andy Panda")</f>
        <v>Andy Panda</v>
      </c>
    </row>
    <row r="93" spans="1:1" x14ac:dyDescent="0.2">
      <c r="A93" s="4" t="str">
        <f ca="1">IFERROR(__xludf.DUMMYFUNCTION("""COMPUTED_VALUE"""),"Angel Bunny")</f>
        <v>Angel Bunny</v>
      </c>
    </row>
    <row r="94" spans="1:1" x14ac:dyDescent="0.2">
      <c r="A94" s="4" t="str">
        <f ca="1">IFERROR(__xludf.DUMMYFUNCTION("""COMPUTED_VALUE"""),"Angel Dust")</f>
        <v>Angel Dust</v>
      </c>
    </row>
    <row r="95" spans="1:1" x14ac:dyDescent="0.2">
      <c r="A95" s="4" t="str">
        <f ca="1">IFERROR(__xludf.DUMMYFUNCTION("""COMPUTED_VALUE"""),"Angela")</f>
        <v>Angela</v>
      </c>
    </row>
    <row r="96" spans="1:1" x14ac:dyDescent="0.2">
      <c r="A96" s="4" t="str">
        <f ca="1">IFERROR(__xludf.DUMMYFUNCTION("""COMPUTED_VALUE"""),"Angelica Pickles")</f>
        <v>Angelica Pickles</v>
      </c>
    </row>
    <row r="97" spans="1:1" x14ac:dyDescent="0.2">
      <c r="A97" s="4" t="str">
        <f ca="1">IFERROR(__xludf.DUMMYFUNCTION("""COMPUTED_VALUE"""),"Anger")</f>
        <v>Anger</v>
      </c>
    </row>
    <row r="98" spans="1:1" x14ac:dyDescent="0.2">
      <c r="A98" s="4" t="str">
        <f ca="1">IFERROR(__xludf.DUMMYFUNCTION("""COMPUTED_VALUE"""),"Anger Watkins")</f>
        <v>Anger Watkins</v>
      </c>
    </row>
    <row r="99" spans="1:1" x14ac:dyDescent="0.2">
      <c r="A99" s="4" t="str">
        <f ca="1">IFERROR(__xludf.DUMMYFUNCTION("""COMPUTED_VALUE"""),"Anitra")</f>
        <v>Anitra</v>
      </c>
    </row>
    <row r="100" spans="1:1" x14ac:dyDescent="0.2">
      <c r="A100" s="4" t="str">
        <f ca="1">IFERROR(__xludf.DUMMYFUNCTION("""COMPUTED_VALUE"""),"Anna Banana")</f>
        <v>Anna Banana</v>
      </c>
    </row>
    <row r="101" spans="1:1" x14ac:dyDescent="0.2">
      <c r="A101" s="4" t="str">
        <f ca="1">IFERROR(__xludf.DUMMYFUNCTION("""COMPUTED_VALUE"""),"Anne Maria")</f>
        <v>Anne Maria</v>
      </c>
    </row>
    <row r="102" spans="1:1" x14ac:dyDescent="0.2">
      <c r="A102" s="4" t="str">
        <f ca="1">IFERROR(__xludf.DUMMYFUNCTION("""COMPUTED_VALUE"""),"Annie")</f>
        <v>Annie</v>
      </c>
    </row>
    <row r="103" spans="1:1" x14ac:dyDescent="0.2">
      <c r="A103" s="4" t="str">
        <f ca="1">IFERROR(__xludf.DUMMYFUNCTION("""COMPUTED_VALUE"""),"Annie Knitts")</f>
        <v>Annie Knitts</v>
      </c>
    </row>
    <row r="104" spans="1:1" x14ac:dyDescent="0.2">
      <c r="A104" s="4" t="str">
        <f ca="1">IFERROR(__xludf.DUMMYFUNCTION("""COMPUTED_VALUE"""),"Annie Onion")</f>
        <v>Annie Onion</v>
      </c>
    </row>
    <row r="105" spans="1:1" x14ac:dyDescent="0.2">
      <c r="A105" s="4" t="str">
        <f ca="1">IFERROR(__xludf.DUMMYFUNCTION("""COMPUTED_VALUE"""),"Ant")</f>
        <v>Ant</v>
      </c>
    </row>
    <row r="106" spans="1:1" x14ac:dyDescent="0.2">
      <c r="A106" s="4" t="str">
        <f ca="1">IFERROR(__xludf.DUMMYFUNCTION("""COMPUTED_VALUE"""),"Anti-Pops")</f>
        <v>Anti-Pops</v>
      </c>
    </row>
    <row r="107" spans="1:1" x14ac:dyDescent="0.2">
      <c r="A107" s="4" t="str">
        <f ca="1">IFERROR(__xludf.DUMMYFUNCTION("""COMPUTED_VALUE"""),"Anton")</f>
        <v>Anton</v>
      </c>
    </row>
    <row r="108" spans="1:1" x14ac:dyDescent="0.2">
      <c r="A108" s="4" t="str">
        <f ca="1">IFERROR(__xludf.DUMMYFUNCTION("""COMPUTED_VALUE"""),"Antonio Madrigal")</f>
        <v>Antonio Madrigal</v>
      </c>
    </row>
    <row r="109" spans="1:1" x14ac:dyDescent="0.2">
      <c r="A109" s="4" t="str">
        <f ca="1">IFERROR(__xludf.DUMMYFUNCTION("""COMPUTED_VALUE"""),"Antonio Perez")</f>
        <v>Antonio Perez</v>
      </c>
    </row>
    <row r="110" spans="1:1" x14ac:dyDescent="0.2">
      <c r="A110" s="4" t="str">
        <f ca="1">IFERROR(__xludf.DUMMYFUNCTION("""COMPUTED_VALUE"""),"Anyo ukani")</f>
        <v>Anyo ukani</v>
      </c>
    </row>
    <row r="111" spans="1:1" x14ac:dyDescent="0.2">
      <c r="A111" s="4" t="str">
        <f ca="1">IFERROR(__xludf.DUMMYFUNCTION("""COMPUTED_VALUE"""),"Apple")</f>
        <v>Apple</v>
      </c>
    </row>
    <row r="112" spans="1:1" x14ac:dyDescent="0.2">
      <c r="A112" s="4" t="str">
        <f ca="1">IFERROR(__xludf.DUMMYFUNCTION("""COMPUTED_VALUE"""),"Apple Bloom")</f>
        <v>Apple Bloom</v>
      </c>
    </row>
    <row r="113" spans="1:1" x14ac:dyDescent="0.2">
      <c r="A113" s="4" t="str">
        <f ca="1">IFERROR(__xludf.DUMMYFUNCTION("""COMPUTED_VALUE"""),"Apple White")</f>
        <v>Apple White</v>
      </c>
    </row>
    <row r="114" spans="1:1" x14ac:dyDescent="0.2">
      <c r="A114" s="4" t="str">
        <f ca="1">IFERROR(__xludf.DUMMYFUNCTION("""COMPUTED_VALUE"""),"April, May and June Duck")</f>
        <v>April, May and June Duck</v>
      </c>
    </row>
    <row r="115" spans="1:1" x14ac:dyDescent="0.2">
      <c r="A115" s="4" t="str">
        <f ca="1">IFERROR(__xludf.DUMMYFUNCTION("""COMPUTED_VALUE"""),"Apu")</f>
        <v>Apu</v>
      </c>
    </row>
    <row r="116" spans="1:1" x14ac:dyDescent="0.2">
      <c r="A116" s="4" t="str">
        <f ca="1">IFERROR(__xludf.DUMMYFUNCTION("""COMPUTED_VALUE"""),"Apu Nahasapeemapetilon")</f>
        <v>Apu Nahasapeemapetilon</v>
      </c>
    </row>
    <row r="117" spans="1:1" x14ac:dyDescent="0.2">
      <c r="A117" s="4" t="str">
        <f ca="1">IFERROR(__xludf.DUMMYFUNCTION("""COMPUTED_VALUE"""),"Aquamarine")</f>
        <v>Aquamarine</v>
      </c>
    </row>
    <row r="118" spans="1:1" x14ac:dyDescent="0.2">
      <c r="A118" s="4" t="str">
        <f ca="1">IFERROR(__xludf.DUMMYFUNCTION("""COMPUTED_VALUE"""),"Archer Pastry")</f>
        <v>Archer Pastry</v>
      </c>
    </row>
    <row r="119" spans="1:1" x14ac:dyDescent="0.2">
      <c r="A119" s="4" t="str">
        <f ca="1">IFERROR(__xludf.DUMMYFUNCTION("""COMPUTED_VALUE"""),"Archimedes Q. Porter")</f>
        <v>Archimedes Q. Porter</v>
      </c>
    </row>
    <row r="120" spans="1:1" x14ac:dyDescent="0.2">
      <c r="A120" s="4" t="str">
        <f ca="1">IFERROR(__xludf.DUMMYFUNCTION("""COMPUTED_VALUE"""),"Argent")</f>
        <v>Argent</v>
      </c>
    </row>
    <row r="121" spans="1:1" x14ac:dyDescent="0.2">
      <c r="A121" s="4" t="str">
        <f ca="1">IFERROR(__xludf.DUMMYFUNCTION("""COMPUTED_VALUE"""),"Ari Curd")</f>
        <v>Ari Curd</v>
      </c>
    </row>
    <row r="122" spans="1:1" x14ac:dyDescent="0.2">
      <c r="A122" s="4" t="str">
        <f ca="1">IFERROR(__xludf.DUMMYFUNCTION("""COMPUTED_VALUE"""),"Arihnda Pryce")</f>
        <v>Arihnda Pryce</v>
      </c>
    </row>
    <row r="123" spans="1:1" x14ac:dyDescent="0.2">
      <c r="A123" s="4" t="str">
        <f ca="1">IFERROR(__xludf.DUMMYFUNCTION("""COMPUTED_VALUE"""),"Arkade")</f>
        <v>Arkade</v>
      </c>
    </row>
    <row r="124" spans="1:1" x14ac:dyDescent="0.2">
      <c r="A124" s="4" t="str">
        <f ca="1">IFERROR(__xludf.DUMMYFUNCTION("""COMPUTED_VALUE"""),"Arkayna Goodfey")</f>
        <v>Arkayna Goodfey</v>
      </c>
    </row>
    <row r="125" spans="1:1" x14ac:dyDescent="0.2">
      <c r="A125" s="4" t="str">
        <f ca="1">IFERROR(__xludf.DUMMYFUNCTION("""COMPUTED_VALUE"""),"Arlene")</f>
        <v>Arlene</v>
      </c>
    </row>
    <row r="126" spans="1:1" x14ac:dyDescent="0.2">
      <c r="A126" s="4" t="str">
        <f ca="1">IFERROR(__xludf.DUMMYFUNCTION("""COMPUTED_VALUE"""),"Arnold Perlstein")</f>
        <v>Arnold Perlstein</v>
      </c>
    </row>
    <row r="127" spans="1:1" x14ac:dyDescent="0.2">
      <c r="A127" s="4" t="str">
        <f ca="1">IFERROR(__xludf.DUMMYFUNCTION("""COMPUTED_VALUE"""),"Arthur")</f>
        <v>Arthur</v>
      </c>
    </row>
    <row r="128" spans="1:1" x14ac:dyDescent="0.2">
      <c r="A128" s="4" t="str">
        <f ca="1">IFERROR(__xludf.DUMMYFUNCTION("""COMPUTED_VALUE"""),"Arthur Monroe")</f>
        <v>Arthur Monroe</v>
      </c>
    </row>
    <row r="129" spans="1:1" x14ac:dyDescent="0.2">
      <c r="A129" s="4" t="str">
        <f ca="1">IFERROR(__xludf.DUMMYFUNCTION("""COMPUTED_VALUE"""),"Arthur Read")</f>
        <v>Arthur Read</v>
      </c>
    </row>
    <row r="130" spans="1:1" x14ac:dyDescent="0.2">
      <c r="A130" s="4" t="str">
        <f ca="1">IFERROR(__xludf.DUMMYFUNCTION("""COMPUTED_VALUE"""),"Asajj Ventress")</f>
        <v>Asajj Ventress</v>
      </c>
    </row>
    <row r="131" spans="1:1" x14ac:dyDescent="0.2">
      <c r="A131" s="4" t="str">
        <f ca="1">IFERROR(__xludf.DUMMYFUNCTION("""COMPUTED_VALUE"""),"Ashi")</f>
        <v>Ashi</v>
      </c>
    </row>
    <row r="132" spans="1:1" x14ac:dyDescent="0.2">
      <c r="A132" s="4" t="str">
        <f ca="1">IFERROR(__xludf.DUMMYFUNCTION("""COMPUTED_VALUE"""),"Ashley")</f>
        <v>Ashley</v>
      </c>
    </row>
    <row r="133" spans="1:1" x14ac:dyDescent="0.2">
      <c r="A133" s="4" t="str">
        <f ca="1">IFERROR(__xludf.DUMMYFUNCTION("""COMPUTED_VALUE"""),"Astro")</f>
        <v>Astro</v>
      </c>
    </row>
    <row r="134" spans="1:1" x14ac:dyDescent="0.2">
      <c r="A134" s="4" t="str">
        <f ca="1">IFERROR(__xludf.DUMMYFUNCTION("""COMPUTED_VALUE"""),"Atchan")</f>
        <v>Atchan</v>
      </c>
    </row>
    <row r="135" spans="1:1" x14ac:dyDescent="0.2">
      <c r="A135" s="4" t="str">
        <f ca="1">IFERROR(__xludf.DUMMYFUNCTION("""COMPUTED_VALUE"""),"Atom Ant")</f>
        <v>Atom Ant</v>
      </c>
    </row>
    <row r="136" spans="1:1" x14ac:dyDescent="0.2">
      <c r="A136" s="4" t="str">
        <f ca="1">IFERROR(__xludf.DUMMYFUNCTION("""COMPUTED_VALUE"""),"Aubergine Pearl")</f>
        <v>Aubergine Pearl</v>
      </c>
    </row>
    <row r="137" spans="1:1" x14ac:dyDescent="0.2">
      <c r="A137" s="4" t="str">
        <f ca="1">IFERROR(__xludf.DUMMYFUNCTION("""COMPUTED_VALUE"""),"Aubrey Rudich")</f>
        <v>Aubrey Rudich</v>
      </c>
    </row>
    <row r="138" spans="1:1" x14ac:dyDescent="0.2">
      <c r="A138" s="4" t="str">
        <f ca="1">IFERROR(__xludf.DUMMYFUNCTION("""COMPUTED_VALUE"""),"Audrey the Ostrich")</f>
        <v>Audrey the Ostrich</v>
      </c>
    </row>
    <row r="139" spans="1:1" x14ac:dyDescent="0.2">
      <c r="A139" s="4" t="str">
        <f ca="1">IFERROR(__xludf.DUMMYFUNCTION("""COMPUTED_VALUE"""),"Aunt Nanner")</f>
        <v>Aunt Nanner</v>
      </c>
    </row>
    <row r="140" spans="1:1" x14ac:dyDescent="0.2">
      <c r="A140" s="4" t="str">
        <f ca="1">IFERROR(__xludf.DUMMYFUNCTION("""COMPUTED_VALUE"""),"Aurra Sing")</f>
        <v>Aurra Sing</v>
      </c>
    </row>
    <row r="141" spans="1:1" x14ac:dyDescent="0.2">
      <c r="A141" s="4" t="str">
        <f ca="1">IFERROR(__xludf.DUMMYFUNCTION("""COMPUTED_VALUE"""),"Avalanche Anderson")</f>
        <v>Avalanche Anderson</v>
      </c>
    </row>
    <row r="142" spans="1:1" x14ac:dyDescent="0.2">
      <c r="A142" s="4" t="str">
        <f ca="1">IFERROR(__xludf.DUMMYFUNCTION("""COMPUTED_VALUE"""),"Avi Singh")</f>
        <v>Avi Singh</v>
      </c>
    </row>
    <row r="143" spans="1:1" x14ac:dyDescent="0.2">
      <c r="A143" s="4" t="str">
        <f ca="1">IFERROR(__xludf.DUMMYFUNCTION("""COMPUTED_VALUE"""),"Axel")</f>
        <v>Axel</v>
      </c>
    </row>
    <row r="144" spans="1:1" x14ac:dyDescent="0.2">
      <c r="A144" s="4" t="str">
        <f ca="1">IFERROR(__xludf.DUMMYFUNCTION("""COMPUTED_VALUE"""),"Azula")</f>
        <v>Azula</v>
      </c>
    </row>
    <row r="145" spans="1:1" x14ac:dyDescent="0.2">
      <c r="A145" s="4" t="str">
        <f ca="1">IFERROR(__xludf.DUMMYFUNCTION("""COMPUTED_VALUE"""),"Azzouz")</f>
        <v>Azzouz</v>
      </c>
    </row>
    <row r="146" spans="1:1" x14ac:dyDescent="0.2">
      <c r="A146" s="4" t="str">
        <f ca="1">IFERROR(__xludf.DUMMYFUNCTION("""COMPUTED_VALUE"""),"B1")</f>
        <v>B1</v>
      </c>
    </row>
    <row r="147" spans="1:1" x14ac:dyDescent="0.2">
      <c r="A147" s="4" t="str">
        <f ca="1">IFERROR(__xludf.DUMMYFUNCTION("""COMPUTED_VALUE"""),"Baa Baa")</f>
        <v>Baa Baa</v>
      </c>
    </row>
    <row r="148" spans="1:1" x14ac:dyDescent="0.2">
      <c r="A148" s="4" t="str">
        <f ca="1">IFERROR(__xludf.DUMMYFUNCTION("""COMPUTED_VALUE"""),"Babban")</f>
        <v>Babban</v>
      </c>
    </row>
    <row r="149" spans="1:1" x14ac:dyDescent="0.2">
      <c r="A149" s="4" t="str">
        <f ca="1">IFERROR(__xludf.DUMMYFUNCTION("""COMPUTED_VALUE"""),"Babs Bunny")</f>
        <v>Babs Bunny</v>
      </c>
    </row>
    <row r="150" spans="1:1" x14ac:dyDescent="0.2">
      <c r="A150" s="4" t="str">
        <f ca="1">IFERROR(__xludf.DUMMYFUNCTION("""COMPUTED_VALUE"""),"Baby Bird")</f>
        <v>Baby Bird</v>
      </c>
    </row>
    <row r="151" spans="1:1" x14ac:dyDescent="0.2">
      <c r="A151" s="4" t="str">
        <f ca="1">IFERROR(__xludf.DUMMYFUNCTION("""COMPUTED_VALUE"""),"Baby Chick")</f>
        <v>Baby Chick</v>
      </c>
    </row>
    <row r="152" spans="1:1" x14ac:dyDescent="0.2">
      <c r="A152" s="4" t="str">
        <f ca="1">IFERROR(__xludf.DUMMYFUNCTION("""COMPUTED_VALUE"""),"Baby Doll")</f>
        <v>Baby Doll</v>
      </c>
    </row>
    <row r="153" spans="1:1" x14ac:dyDescent="0.2">
      <c r="A153" s="4" t="str">
        <f ca="1">IFERROR(__xludf.DUMMYFUNCTION("""COMPUTED_VALUE"""),"Baby Fox")</f>
        <v>Baby Fox</v>
      </c>
    </row>
    <row r="154" spans="1:1" x14ac:dyDescent="0.2">
      <c r="A154" s="4" t="str">
        <f ca="1">IFERROR(__xludf.DUMMYFUNCTION("""COMPUTED_VALUE"""),"Baby Goo Goo")</f>
        <v>Baby Goo Goo</v>
      </c>
    </row>
    <row r="155" spans="1:1" x14ac:dyDescent="0.2">
      <c r="A155" s="4" t="str">
        <f ca="1">IFERROR(__xludf.DUMMYFUNCTION("""COMPUTED_VALUE"""),"Baby Huey")</f>
        <v>Baby Huey</v>
      </c>
    </row>
    <row r="156" spans="1:1" x14ac:dyDescent="0.2">
      <c r="A156" s="4" t="str">
        <f ca="1">IFERROR(__xludf.DUMMYFUNCTION("""COMPUTED_VALUE"""),"Baby Kermit")</f>
        <v>Baby Kermit</v>
      </c>
    </row>
    <row r="157" spans="1:1" x14ac:dyDescent="0.2">
      <c r="A157" s="4" t="str">
        <f ca="1">IFERROR(__xludf.DUMMYFUNCTION("""COMPUTED_VALUE"""),"Baby Ostrich")</f>
        <v>Baby Ostrich</v>
      </c>
    </row>
    <row r="158" spans="1:1" x14ac:dyDescent="0.2">
      <c r="A158" s="4" t="str">
        <f ca="1">IFERROR(__xludf.DUMMYFUNCTION("""COMPUTED_VALUE"""),"Baby Panda")</f>
        <v>Baby Panda</v>
      </c>
    </row>
    <row r="159" spans="1:1" x14ac:dyDescent="0.2">
      <c r="A159" s="4" t="str">
        <f ca="1">IFERROR(__xludf.DUMMYFUNCTION("""COMPUTED_VALUE"""),"Baby Puss")</f>
        <v>Baby Puss</v>
      </c>
    </row>
    <row r="160" spans="1:1" x14ac:dyDescent="0.2">
      <c r="A160" s="4" t="str">
        <f ca="1">IFERROR(__xludf.DUMMYFUNCTION("""COMPUTED_VALUE"""),"Baby Rowlf")</f>
        <v>Baby Rowlf</v>
      </c>
    </row>
    <row r="161" spans="1:1" x14ac:dyDescent="0.2">
      <c r="A161" s="4" t="str">
        <f ca="1">IFERROR(__xludf.DUMMYFUNCTION("""COMPUTED_VALUE"""),"Baby Sam the Eagle")</f>
        <v>Baby Sam the Eagle</v>
      </c>
    </row>
    <row r="162" spans="1:1" x14ac:dyDescent="0.2">
      <c r="A162" s="4" t="str">
        <f ca="1">IFERROR(__xludf.DUMMYFUNCTION("""COMPUTED_VALUE"""),"Baby Statler")</f>
        <v>Baby Statler</v>
      </c>
    </row>
    <row r="163" spans="1:1" x14ac:dyDescent="0.2">
      <c r="A163" s="4" t="str">
        <f ca="1">IFERROR(__xludf.DUMMYFUNCTION("""COMPUTED_VALUE"""),"Baby Waldorf")</f>
        <v>Baby Waldorf</v>
      </c>
    </row>
    <row r="164" spans="1:1" x14ac:dyDescent="0.2">
      <c r="A164" s="4" t="str">
        <f ca="1">IFERROR(__xludf.DUMMYFUNCTION("""COMPUTED_VALUE"""),"Bad Bob")</f>
        <v>Bad Bob</v>
      </c>
    </row>
    <row r="165" spans="1:1" x14ac:dyDescent="0.2">
      <c r="A165" s="4" t="str">
        <f ca="1">IFERROR(__xludf.DUMMYFUNCTION("""COMPUTED_VALUE"""),"C-3PO")</f>
        <v>C-3PO</v>
      </c>
    </row>
    <row r="166" spans="1:1" x14ac:dyDescent="0.2">
      <c r="A166" s="4" t="str">
        <f ca="1">IFERROR(__xludf.DUMMYFUNCTION("""COMPUTED_VALUE"""),"Caged Bears")</f>
        <v>Caged Bears</v>
      </c>
    </row>
    <row r="167" spans="1:1" x14ac:dyDescent="0.2">
      <c r="A167" s="4" t="str">
        <f ca="1">IFERROR(__xludf.DUMMYFUNCTION("""COMPUTED_VALUE"""),"Caillou")</f>
        <v>Caillou</v>
      </c>
    </row>
    <row r="168" spans="1:1" x14ac:dyDescent="0.2">
      <c r="A168" s="4" t="str">
        <f ca="1">IFERROR(__xludf.DUMMYFUNCTION("""COMPUTED_VALUE"""),"Caine")</f>
        <v>Caine</v>
      </c>
    </row>
    <row r="169" spans="1:1" x14ac:dyDescent="0.2">
      <c r="A169" s="4" t="str">
        <f ca="1">IFERROR(__xludf.DUMMYFUNCTION("""COMPUTED_VALUE"""),"Caitlin Cooke")</f>
        <v>Caitlin Cooke</v>
      </c>
    </row>
    <row r="170" spans="1:1" x14ac:dyDescent="0.2">
      <c r="A170" s="4" t="str">
        <f ca="1">IFERROR(__xludf.DUMMYFUNCTION("""COMPUTED_VALUE"""),"Cake")</f>
        <v>Cake</v>
      </c>
    </row>
    <row r="171" spans="1:1" x14ac:dyDescent="0.2">
      <c r="A171" s="4" t="str">
        <f ca="1">IFERROR(__xludf.DUMMYFUNCTION("""COMPUTED_VALUE"""),"Cake the Cat")</f>
        <v>Cake the Cat</v>
      </c>
    </row>
    <row r="172" spans="1:1" x14ac:dyDescent="0.2">
      <c r="A172" s="4" t="str">
        <f ca="1">IFERROR(__xludf.DUMMYFUNCTION("""COMPUTED_VALUE"""),"Caleb")</f>
        <v>Caleb</v>
      </c>
    </row>
    <row r="173" spans="1:1" x14ac:dyDescent="0.2">
      <c r="A173" s="4" t="str">
        <f ca="1">IFERROR(__xludf.DUMMYFUNCTION("""COMPUTED_VALUE"""),"Calliope Juniper")</f>
        <v>Calliope Juniper</v>
      </c>
    </row>
    <row r="174" spans="1:1" x14ac:dyDescent="0.2">
      <c r="A174" s="4" t="str">
        <f ca="1">IFERROR(__xludf.DUMMYFUNCTION("""COMPUTED_VALUE"""),"Cameron")</f>
        <v>Cameron</v>
      </c>
    </row>
    <row r="175" spans="1:1" x14ac:dyDescent="0.2">
      <c r="A175" s="4" t="str">
        <f ca="1">IFERROR(__xludf.DUMMYFUNCTION("""COMPUTED_VALUE"""),"Camilo Madrigal")</f>
        <v>Camilo Madrigal</v>
      </c>
    </row>
    <row r="176" spans="1:1" x14ac:dyDescent="0.2">
      <c r="A176" s="4" t="str">
        <f ca="1">IFERROR(__xludf.DUMMYFUNCTION("""COMPUTED_VALUE"""),"Canadian Ranger")</f>
        <v>Canadian Ranger</v>
      </c>
    </row>
    <row r="177" spans="1:1" x14ac:dyDescent="0.2">
      <c r="A177" s="4" t="str">
        <f ca="1">IFERROR(__xludf.DUMMYFUNCTION("""COMPUTED_VALUE"""),"Candace Flynn")</f>
        <v>Candace Flynn</v>
      </c>
    </row>
    <row r="178" spans="1:1" x14ac:dyDescent="0.2">
      <c r="A178" s="4" t="str">
        <f ca="1">IFERROR(__xludf.DUMMYFUNCTION("""COMPUTED_VALUE"""),"Candace's C.O.")</f>
        <v>Candace's C.O.</v>
      </c>
    </row>
    <row r="179" spans="1:1" x14ac:dyDescent="0.2">
      <c r="A179" s="4" t="str">
        <f ca="1">IFERROR(__xludf.DUMMYFUNCTION("""COMPUTED_VALUE"""),"Candie Chipmunk")</f>
        <v>Candie Chipmunk</v>
      </c>
    </row>
    <row r="180" spans="1:1" x14ac:dyDescent="0.2">
      <c r="A180" s="4" t="str">
        <f ca="1">IFERROR(__xludf.DUMMYFUNCTION("""COMPUTED_VALUE"""),"Candle Fox")</f>
        <v>Candle Fox</v>
      </c>
    </row>
    <row r="181" spans="1:1" x14ac:dyDescent="0.2">
      <c r="A181" s="4" t="str">
        <f ca="1">IFERROR(__xludf.DUMMYFUNCTION("""COMPUTED_VALUE"""),"Candlehead")</f>
        <v>Candlehead</v>
      </c>
    </row>
    <row r="182" spans="1:1" x14ac:dyDescent="0.2">
      <c r="A182" s="4" t="str">
        <f ca="1">IFERROR(__xludf.DUMMYFUNCTION("""COMPUTED_VALUE"""),"Candy Cat")</f>
        <v>Candy Cat</v>
      </c>
    </row>
    <row r="183" spans="1:1" x14ac:dyDescent="0.2">
      <c r="A183" s="4" t="str">
        <f ca="1">IFERROR(__xludf.DUMMYFUNCTION("""COMPUTED_VALUE"""),"Candy Floss")</f>
        <v>Candy Floss</v>
      </c>
    </row>
    <row r="184" spans="1:1" x14ac:dyDescent="0.2">
      <c r="A184" s="4" t="str">
        <f ca="1">IFERROR(__xludf.DUMMYFUNCTION("""COMPUTED_VALUE"""),"Captain")</f>
        <v>Captain</v>
      </c>
    </row>
    <row r="185" spans="1:1" x14ac:dyDescent="0.2">
      <c r="A185" s="4" t="str">
        <f ca="1">IFERROR(__xludf.DUMMYFUNCTION("""COMPUTED_VALUE"""),"Captain Bragg")</f>
        <v>Captain Bragg</v>
      </c>
    </row>
    <row r="186" spans="1:1" x14ac:dyDescent="0.2">
      <c r="A186" s="4" t="str">
        <f ca="1">IFERROR(__xludf.DUMMYFUNCTION("""COMPUTED_VALUE"""),"Captain Carter")</f>
        <v>Captain Carter</v>
      </c>
    </row>
    <row r="187" spans="1:1" x14ac:dyDescent="0.2">
      <c r="A187" s="4" t="str">
        <f ca="1">IFERROR(__xludf.DUMMYFUNCTION("""COMPUTED_VALUE"""),"Captain Craboo")</f>
        <v>Captain Craboo</v>
      </c>
    </row>
    <row r="188" spans="1:1" x14ac:dyDescent="0.2">
      <c r="A188" s="4" t="str">
        <f ca="1">IFERROR(__xludf.DUMMYFUNCTION("""COMPUTED_VALUE"""),"Captain Crane")</f>
        <v>Captain Crane</v>
      </c>
    </row>
    <row r="189" spans="1:1" x14ac:dyDescent="0.2">
      <c r="A189" s="4" t="str">
        <f ca="1">IFERROR(__xludf.DUMMYFUNCTION("""COMPUTED_VALUE"""),"Captain Elephire")</f>
        <v>Captain Elephire</v>
      </c>
    </row>
    <row r="190" spans="1:1" x14ac:dyDescent="0.2">
      <c r="A190" s="4" t="str">
        <f ca="1">IFERROR(__xludf.DUMMYFUNCTION("""COMPUTED_VALUE"""),"Captain Fordo")</f>
        <v>Captain Fordo</v>
      </c>
    </row>
    <row r="191" spans="1:1" x14ac:dyDescent="0.2">
      <c r="A191" s="4" t="str">
        <f ca="1">IFERROR(__xludf.DUMMYFUNCTION("""COMPUTED_VALUE"""),"Captain Gantu")</f>
        <v>Captain Gantu</v>
      </c>
    </row>
    <row r="192" spans="1:1" x14ac:dyDescent="0.2">
      <c r="A192" s="4" t="str">
        <f ca="1">IFERROR(__xludf.DUMMYFUNCTION("""COMPUTED_VALUE"""),"Captain Gutt")</f>
        <v>Captain Gutt</v>
      </c>
    </row>
    <row r="193" spans="1:1" x14ac:dyDescent="0.2">
      <c r="A193" s="4" t="str">
        <f ca="1">IFERROR(__xludf.DUMMYFUNCTION("""COMPUTED_VALUE"""),"Captain Kiddie")</f>
        <v>Captain Kiddie</v>
      </c>
    </row>
    <row r="194" spans="1:1" x14ac:dyDescent="0.2">
      <c r="A194" s="4" t="str">
        <f ca="1">IFERROR(__xludf.DUMMYFUNCTION("""COMPUTED_VALUE"""),"Captain Mann")</f>
        <v>Captain Mann</v>
      </c>
    </row>
    <row r="195" spans="1:1" x14ac:dyDescent="0.2">
      <c r="A195" s="4" t="str">
        <f ca="1">IFERROR(__xludf.DUMMYFUNCTION("""COMPUTED_VALUE"""),"Captain Rex")</f>
        <v>Captain Rex</v>
      </c>
    </row>
    <row r="196" spans="1:1" x14ac:dyDescent="0.2">
      <c r="A196" s="4" t="str">
        <f ca="1">IFERROR(__xludf.DUMMYFUNCTION("""COMPUTED_VALUE"""),"Captain Tromaras")</f>
        <v>Captain Tromaras</v>
      </c>
    </row>
    <row r="197" spans="1:1" x14ac:dyDescent="0.2">
      <c r="A197" s="4" t="str">
        <f ca="1">IFERROR(__xludf.DUMMYFUNCTION("""COMPUTED_VALUE"""),"Captain Underpants")</f>
        <v>Captain Underpants</v>
      </c>
    </row>
    <row r="198" spans="1:1" x14ac:dyDescent="0.2">
      <c r="A198" s="4" t="str">
        <f ca="1">IFERROR(__xludf.DUMMYFUNCTION("""COMPUTED_VALUE"""),"Captain Wilco")</f>
        <v>Captain Wilco</v>
      </c>
    </row>
    <row r="199" spans="1:1" x14ac:dyDescent="0.2">
      <c r="A199" s="4" t="str">
        <f ca="1">IFERROR(__xludf.DUMMYFUNCTION("""COMPUTED_VALUE"""),"Carl")</f>
        <v>Carl</v>
      </c>
    </row>
    <row r="200" spans="1:1" x14ac:dyDescent="0.2">
      <c r="A200" s="4" t="str">
        <f ca="1">IFERROR(__xludf.DUMMYFUNCTION("""COMPUTED_VALUE"""),"Carl Carlson")</f>
        <v>Carl Carlson</v>
      </c>
    </row>
    <row r="201" spans="1:1" x14ac:dyDescent="0.2">
      <c r="A201" s="4" t="str">
        <f ca="1">IFERROR(__xludf.DUMMYFUNCTION("""COMPUTED_VALUE"""),"Carl Karl")</f>
        <v>Carl Karl</v>
      </c>
    </row>
    <row r="202" spans="1:1" x14ac:dyDescent="0.2">
      <c r="A202" s="4" t="str">
        <f ca="1">IFERROR(__xludf.DUMMYFUNCTION("""COMPUTED_VALUE"""),"Carla")</f>
        <v>Carla</v>
      </c>
    </row>
    <row r="203" spans="1:1" x14ac:dyDescent="0.2">
      <c r="A203" s="4" t="str">
        <f ca="1">IFERROR(__xludf.DUMMYFUNCTION("""COMPUTED_VALUE"""),"Carlita")</f>
        <v>Carlita</v>
      </c>
    </row>
    <row r="204" spans="1:1" x14ac:dyDescent="0.2">
      <c r="A204" s="4" t="str">
        <f ca="1">IFERROR(__xludf.DUMMYFUNCTION("""COMPUTED_VALUE"""),"Carly")</f>
        <v>Carly</v>
      </c>
    </row>
    <row r="205" spans="1:1" x14ac:dyDescent="0.2">
      <c r="A205" s="4" t="str">
        <f ca="1">IFERROR(__xludf.DUMMYFUNCTION("""COMPUTED_VALUE"""),"Carmen")</f>
        <v>Carmen</v>
      </c>
    </row>
    <row r="206" spans="1:1" x14ac:dyDescent="0.2">
      <c r="A206" s="4" t="str">
        <f ca="1">IFERROR(__xludf.DUMMYFUNCTION("""COMPUTED_VALUE"""),"Carnelian")</f>
        <v>Carnelian</v>
      </c>
    </row>
    <row r="207" spans="1:1" x14ac:dyDescent="0.2">
      <c r="A207" s="4" t="str">
        <f ca="1">IFERROR(__xludf.DUMMYFUNCTION("""COMPUTED_VALUE"""),"Carol")</f>
        <v>Carol</v>
      </c>
    </row>
    <row r="208" spans="1:1" x14ac:dyDescent="0.2">
      <c r="A208" s="4" t="str">
        <f ca="1">IFERROR(__xludf.DUMMYFUNCTION("""COMPUTED_VALUE"""),"Caroleena Creecher")</f>
        <v>Caroleena Creecher</v>
      </c>
    </row>
    <row r="209" spans="1:1" x14ac:dyDescent="0.2">
      <c r="A209" s="4" t="str">
        <f ca="1">IFERROR(__xludf.DUMMYFUNCTION("""COMPUTED_VALUE"""),"Carrie Krueger")</f>
        <v>Carrie Krueger</v>
      </c>
    </row>
    <row r="210" spans="1:1" x14ac:dyDescent="0.2">
      <c r="A210" s="4" t="str">
        <f ca="1">IFERROR(__xludf.DUMMYFUNCTION("""COMPUTED_VALUE"""),"Carrot")</f>
        <v>Carrot</v>
      </c>
    </row>
    <row r="211" spans="1:1" x14ac:dyDescent="0.2">
      <c r="A211" s="4" t="str">
        <f ca="1">IFERROR(__xludf.DUMMYFUNCTION("""COMPUTED_VALUE"""),"Cartax")</f>
        <v>Cartax</v>
      </c>
    </row>
    <row r="212" spans="1:1" x14ac:dyDescent="0.2">
      <c r="A212" s="4" t="str">
        <f ca="1">IFERROR(__xludf.DUMMYFUNCTION("""COMPUTED_VALUE"""),"Carter Pewterschmidt")</f>
        <v>Carter Pewterschmidt</v>
      </c>
    </row>
    <row r="213" spans="1:1" x14ac:dyDescent="0.2">
      <c r="A213" s="4" t="str">
        <f ca="1">IFERROR(__xludf.DUMMYFUNCTION("""COMPUTED_VALUE"""),"Casey Junior")</f>
        <v>Casey Junior</v>
      </c>
    </row>
    <row r="214" spans="1:1" x14ac:dyDescent="0.2">
      <c r="A214" s="4" t="str">
        <f ca="1">IFERROR(__xludf.DUMMYFUNCTION("""COMPUTED_VALUE"""),"Casper the Friendly Ghost")</f>
        <v>Casper the Friendly Ghost</v>
      </c>
    </row>
    <row r="215" spans="1:1" x14ac:dyDescent="0.2">
      <c r="A215" s="4" t="str">
        <f ca="1">IFERROR(__xludf.DUMMYFUNCTION("""COMPUTED_VALUE"""),"Cassandra")</f>
        <v>Cassandra</v>
      </c>
    </row>
    <row r="216" spans="1:1" x14ac:dyDescent="0.2">
      <c r="A216" s="4" t="str">
        <f ca="1">IFERROR(__xludf.DUMMYFUNCTION("""COMPUTED_VALUE"""),"Cassi")</f>
        <v>Cassi</v>
      </c>
    </row>
    <row r="217" spans="1:1" x14ac:dyDescent="0.2">
      <c r="A217" s="4" t="str">
        <f ca="1">IFERROR(__xludf.DUMMYFUNCTION("""COMPUTED_VALUE"""),"Cat")</f>
        <v>Cat</v>
      </c>
    </row>
    <row r="218" spans="1:1" x14ac:dyDescent="0.2">
      <c r="A218" s="4" t="str">
        <f ca="1">IFERROR(__xludf.DUMMYFUNCTION("""COMPUTED_VALUE"""),"Cat Family")</f>
        <v>Cat Family</v>
      </c>
    </row>
    <row r="219" spans="1:1" x14ac:dyDescent="0.2">
      <c r="A219" s="4" t="str">
        <f ca="1">IFERROR(__xludf.DUMMYFUNCTION("""COMPUTED_VALUE"""),"Catbus")</f>
        <v>Catbus</v>
      </c>
    </row>
    <row r="220" spans="1:1" x14ac:dyDescent="0.2">
      <c r="A220" s="4" t="str">
        <f ca="1">IFERROR(__xludf.DUMMYFUNCTION("""COMPUTED_VALUE"""),"Catherine Frensky")</f>
        <v>Catherine Frensky</v>
      </c>
    </row>
    <row r="221" spans="1:1" x14ac:dyDescent="0.2">
      <c r="A221" s="4" t="str">
        <f ca="1">IFERROR(__xludf.DUMMYFUNCTION("""COMPUTED_VALUE"""),"Cece")</f>
        <v>Cece</v>
      </c>
    </row>
    <row r="222" spans="1:1" x14ac:dyDescent="0.2">
      <c r="A222" s="4" t="str">
        <f ca="1">IFERROR(__xludf.DUMMYFUNCTION("""COMPUTED_VALUE"""),"Cecile")</f>
        <v>Cecile</v>
      </c>
    </row>
    <row r="223" spans="1:1" x14ac:dyDescent="0.2">
      <c r="A223" s="4" t="str">
        <f ca="1">IFERROR(__xludf.DUMMYFUNCTION("""COMPUTED_VALUE"""),"Cecilia")</f>
        <v>Cecilia</v>
      </c>
    </row>
    <row r="224" spans="1:1" x14ac:dyDescent="0.2">
      <c r="A224" s="4" t="str">
        <f ca="1">IFERROR(__xludf.DUMMYFUNCTION("""COMPUTED_VALUE"""),"Celia Mae")</f>
        <v>Celia Mae</v>
      </c>
    </row>
    <row r="225" spans="1:1" x14ac:dyDescent="0.2">
      <c r="A225" s="4" t="str">
        <f ca="1">IFERROR(__xludf.DUMMYFUNCTION("""COMPUTED_VALUE"""),"Celine")</f>
        <v>Celine</v>
      </c>
    </row>
    <row r="226" spans="1:1" x14ac:dyDescent="0.2">
      <c r="A226" s="4" t="str">
        <f ca="1">IFERROR(__xludf.DUMMYFUNCTION("""COMPUTED_VALUE"""),"Chacho")</f>
        <v>Chacho</v>
      </c>
    </row>
    <row r="227" spans="1:1" x14ac:dyDescent="0.2">
      <c r="A227" s="4" t="str">
        <f ca="1">IFERROR(__xludf.DUMMYFUNCTION("""COMPUTED_VALUE"""),"Chad")</f>
        <v>Chad</v>
      </c>
    </row>
    <row r="228" spans="1:1" x14ac:dyDescent="0.2">
      <c r="A228" s="4" t="str">
        <f ca="1">IFERROR(__xludf.DUMMYFUNCTION("""COMPUTED_VALUE"""),"Chandler McCann")</f>
        <v>Chandler McCann</v>
      </c>
    </row>
    <row r="229" spans="1:1" x14ac:dyDescent="0.2">
      <c r="A229" s="4" t="str">
        <f ca="1">IFERROR(__xludf.DUMMYFUNCTION("""COMPUTED_VALUE"""),"Charizard")</f>
        <v>Charizard</v>
      </c>
    </row>
    <row r="230" spans="1:1" x14ac:dyDescent="0.2">
      <c r="A230" s="4" t="str">
        <f ca="1">IFERROR(__xludf.DUMMYFUNCTION("""COMPUTED_VALUE"""),"Charlene Doofenshmirtz")</f>
        <v>Charlene Doofenshmirtz</v>
      </c>
    </row>
    <row r="231" spans="1:1" x14ac:dyDescent="0.2">
      <c r="A231" s="4" t="str">
        <f ca="1">IFERROR(__xludf.DUMMYFUNCTION("""COMPUTED_VALUE"""),"Charles Barkley")</f>
        <v>Charles Barkley</v>
      </c>
    </row>
    <row r="232" spans="1:1" x14ac:dyDescent="0.2">
      <c r="A232" s="4" t="str">
        <f ca="1">IFERROR(__xludf.DUMMYFUNCTION("""COMPUTED_VALUE"""),"Charlie")</f>
        <v>Charlie</v>
      </c>
    </row>
    <row r="233" spans="1:1" x14ac:dyDescent="0.2">
      <c r="A233" s="4" t="str">
        <f ca="1">IFERROR(__xludf.DUMMYFUNCTION("""COMPUTED_VALUE"""),"Charlie Dog")</f>
        <v>Charlie Dog</v>
      </c>
    </row>
    <row r="234" spans="1:1" x14ac:dyDescent="0.2">
      <c r="A234" s="4" t="str">
        <f ca="1">IFERROR(__xludf.DUMMYFUNCTION("""COMPUTED_VALUE"""),"Charlie in the Box")</f>
        <v>Charlie in the Box</v>
      </c>
    </row>
    <row r="235" spans="1:1" x14ac:dyDescent="0.2">
      <c r="A235" s="4" t="str">
        <f ca="1">IFERROR(__xludf.DUMMYFUNCTION("""COMPUTED_VALUE"""),"Charlie Morningstar")</f>
        <v>Charlie Morningstar</v>
      </c>
    </row>
    <row r="236" spans="1:1" x14ac:dyDescent="0.2">
      <c r="A236" s="4" t="str">
        <f ca="1">IFERROR(__xludf.DUMMYFUNCTION("""COMPUTED_VALUE"""),"Charlotte Pickles")</f>
        <v>Charlotte Pickles</v>
      </c>
    </row>
    <row r="237" spans="1:1" x14ac:dyDescent="0.2">
      <c r="A237" s="4" t="str">
        <f ca="1">IFERROR(__xludf.DUMMYFUNCTION("""COMPUTED_VALUE"""),"Charmander")</f>
        <v>Charmander</v>
      </c>
    </row>
    <row r="238" spans="1:1" x14ac:dyDescent="0.2">
      <c r="A238" s="4" t="str">
        <f ca="1">IFERROR(__xludf.DUMMYFUNCTION("""COMPUTED_VALUE"""),"Charmin Bear Family")</f>
        <v>Charmin Bear Family</v>
      </c>
    </row>
    <row r="239" spans="1:1" x14ac:dyDescent="0.2">
      <c r="A239" s="4" t="str">
        <f ca="1">IFERROR(__xludf.DUMMYFUNCTION("""COMPUTED_VALUE"""),"Charmmy Kitty")</f>
        <v>Charmmy Kitty</v>
      </c>
    </row>
    <row r="240" spans="1:1" x14ac:dyDescent="0.2">
      <c r="A240" s="4" t="str">
        <f ca="1">IFERROR(__xludf.DUMMYFUNCTION("""COMPUTED_VALUE"""),"Charms Seven Carat")</f>
        <v>Charms Seven Carat</v>
      </c>
    </row>
    <row r="241" spans="1:1" x14ac:dyDescent="0.2">
      <c r="A241" s="4" t="str">
        <f ca="1">IFERROR(__xludf.DUMMYFUNCTION("""COMPUTED_VALUE"""),"Chase")</f>
        <v>Chase</v>
      </c>
    </row>
    <row r="242" spans="1:1" x14ac:dyDescent="0.2">
      <c r="A242" s="4" t="str">
        <f ca="1">IFERROR(__xludf.DUMMYFUNCTION("""COMPUTED_VALUE"""),"Chauncey Pesky")</f>
        <v>Chauncey Pesky</v>
      </c>
    </row>
    <row r="243" spans="1:1" x14ac:dyDescent="0.2">
      <c r="A243" s="4" t="str">
        <f ca="1">IFERROR(__xludf.DUMMYFUNCTION("""COMPUTED_VALUE"""),"Chaz Finster")</f>
        <v>Chaz Finster</v>
      </c>
    </row>
    <row r="244" spans="1:1" x14ac:dyDescent="0.2">
      <c r="A244" s="4" t="str">
        <f ca="1">IFERROR(__xludf.DUMMYFUNCTION("""COMPUTED_VALUE"""),"Checkers")</f>
        <v>Checkers</v>
      </c>
    </row>
    <row r="245" spans="1:1" x14ac:dyDescent="0.2">
      <c r="A245" s="4" t="str">
        <f ca="1">IFERROR(__xludf.DUMMYFUNCTION("""COMPUTED_VALUE"""),"Cheese")</f>
        <v>Cheese</v>
      </c>
    </row>
    <row r="246" spans="1:1" x14ac:dyDescent="0.2">
      <c r="A246" s="4" t="str">
        <f ca="1">IFERROR(__xludf.DUMMYFUNCTION("""COMPUTED_VALUE"""),"Cheese Sandwich")</f>
        <v>Cheese Sandwich</v>
      </c>
    </row>
    <row r="247" spans="1:1" x14ac:dyDescent="0.2">
      <c r="A247" s="4" t="str">
        <f ca="1">IFERROR(__xludf.DUMMYFUNCTION("""COMPUTED_VALUE"""),"Cheesy")</f>
        <v>Cheesy</v>
      </c>
    </row>
    <row r="248" spans="1:1" x14ac:dyDescent="0.2">
      <c r="A248" s="4" t="str">
        <f ca="1">IFERROR(__xludf.DUMMYFUNCTION("""COMPUTED_VALUE"""),"Chef")</f>
        <v>Chef</v>
      </c>
    </row>
    <row r="249" spans="1:1" x14ac:dyDescent="0.2">
      <c r="A249" s="4" t="str">
        <f ca="1">IFERROR(__xludf.DUMMYFUNCTION("""COMPUTED_VALUE"""),"Chef Hatchet")</f>
        <v>Chef Hatchet</v>
      </c>
    </row>
    <row r="250" spans="1:1" x14ac:dyDescent="0.2">
      <c r="A250" s="4" t="str">
        <f ca="1">IFERROR(__xludf.DUMMYFUNCTION("""COMPUTED_VALUE"""),"Chef Heimlich McMuesli")</f>
        <v>Chef Heimlich McMuesli</v>
      </c>
    </row>
    <row r="251" spans="1:1" x14ac:dyDescent="0.2">
      <c r="A251" s="4" t="str">
        <f ca="1">IFERROR(__xludf.DUMMYFUNCTION("""COMPUTED_VALUE"""),"Chef Louis")</f>
        <v>Chef Louis</v>
      </c>
    </row>
    <row r="252" spans="1:1" x14ac:dyDescent="0.2">
      <c r="A252" s="4" t="str">
        <f ca="1">IFERROR(__xludf.DUMMYFUNCTION("""COMPUTED_VALUE"""),"Cherry Berry")</f>
        <v>Cherry Berry</v>
      </c>
    </row>
    <row r="253" spans="1:1" x14ac:dyDescent="0.2">
      <c r="A253" s="4" t="str">
        <f ca="1">IFERROR(__xludf.DUMMYFUNCTION("""COMPUTED_VALUE"""),"Cherry Jam")</f>
        <v>Cherry Jam</v>
      </c>
    </row>
    <row r="254" spans="1:1" x14ac:dyDescent="0.2">
      <c r="A254" s="4" t="str">
        <f ca="1">IFERROR(__xludf.DUMMYFUNCTION("""COMPUTED_VALUE"""),"Cherry Quartz")</f>
        <v>Cherry Quartz</v>
      </c>
    </row>
    <row r="255" spans="1:1" x14ac:dyDescent="0.2">
      <c r="A255" s="4" t="str">
        <f ca="1">IFERROR(__xludf.DUMMYFUNCTION("""COMPUTED_VALUE"""),"Chert")</f>
        <v>Chert</v>
      </c>
    </row>
    <row r="256" spans="1:1" x14ac:dyDescent="0.2">
      <c r="A256" s="4" t="str">
        <f ca="1">IFERROR(__xludf.DUMMYFUNCTION("""COMPUTED_VALUE"""),"Chester")</f>
        <v>Chester</v>
      </c>
    </row>
    <row r="257" spans="1:1" x14ac:dyDescent="0.2">
      <c r="A257" s="4" t="str">
        <f ca="1">IFERROR(__xludf.DUMMYFUNCTION("""COMPUTED_VALUE"""),"Chester the Jester")</f>
        <v>Chester the Jester</v>
      </c>
    </row>
    <row r="258" spans="1:1" x14ac:dyDescent="0.2">
      <c r="A258" s="4" t="str">
        <f ca="1">IFERROR(__xludf.DUMMYFUNCTION("""COMPUTED_VALUE"""),"Chewbacca")</f>
        <v>Chewbacca</v>
      </c>
    </row>
    <row r="259" spans="1:1" x14ac:dyDescent="0.2">
      <c r="A259" s="4" t="str">
        <f ca="1">IFERROR(__xludf.DUMMYFUNCTION("""COMPUTED_VALUE"""),"Chi Chi")</f>
        <v>Chi Chi</v>
      </c>
    </row>
    <row r="260" spans="1:1" x14ac:dyDescent="0.2">
      <c r="A260" s="4" t="str">
        <f ca="1">IFERROR(__xludf.DUMMYFUNCTION("""COMPUTED_VALUE"""),"Chiaki")</f>
        <v>Chiaki</v>
      </c>
    </row>
    <row r="261" spans="1:1" x14ac:dyDescent="0.2">
      <c r="A261" s="4" t="str">
        <f ca="1">IFERROR(__xludf.DUMMYFUNCTION("""COMPUTED_VALUE"""),"Chickadee Family")</f>
        <v>Chickadee Family</v>
      </c>
    </row>
    <row r="262" spans="1:1" x14ac:dyDescent="0.2">
      <c r="A262" s="4" t="str">
        <f ca="1">IFERROR(__xludf.DUMMYFUNCTION("""COMPUTED_VALUE"""),"Chicken")</f>
        <v>Chicken</v>
      </c>
    </row>
    <row r="263" spans="1:1" x14ac:dyDescent="0.2">
      <c r="A263" s="4" t="str">
        <f ca="1">IFERROR(__xludf.DUMMYFUNCTION("""COMPUTED_VALUE"""),"Chicken Jane")</f>
        <v>Chicken Jane</v>
      </c>
    </row>
    <row r="264" spans="1:1" x14ac:dyDescent="0.2">
      <c r="A264" s="4" t="str">
        <f ca="1">IFERROR(__xludf.DUMMYFUNCTION("""COMPUTED_VALUE"""),"Chicken Joe")</f>
        <v>Chicken Joe</v>
      </c>
    </row>
    <row r="265" spans="1:1" x14ac:dyDescent="0.2">
      <c r="A265" s="4" t="str">
        <f ca="1">IFERROR(__xludf.DUMMYFUNCTION("""COMPUTED_VALUE"""),"Chicken Little")</f>
        <v>Chicken Little</v>
      </c>
    </row>
    <row r="266" spans="1:1" x14ac:dyDescent="0.2">
      <c r="A266" s="4" t="str">
        <f ca="1">IFERROR(__xludf.DUMMYFUNCTION("""COMPUTED_VALUE"""),"Chickens")</f>
        <v>Chickens</v>
      </c>
    </row>
    <row r="267" spans="1:1" x14ac:dyDescent="0.2">
      <c r="A267" s="4" t="str">
        <f ca="1">IFERROR(__xludf.DUMMYFUNCTION("""COMPUTED_VALUE"""),"Chicks")</f>
        <v>Chicks</v>
      </c>
    </row>
    <row r="268" spans="1:1" x14ac:dyDescent="0.2">
      <c r="A268" s="4" t="str">
        <f ca="1">IFERROR(__xludf.DUMMYFUNCTION("""COMPUTED_VALUE"""),"Chief Bogo")</f>
        <v>Chief Bogo</v>
      </c>
    </row>
    <row r="269" spans="1:1" x14ac:dyDescent="0.2">
      <c r="A269" s="4" t="str">
        <f ca="1">IFERROR(__xludf.DUMMYFUNCTION("""COMPUTED_VALUE"""),"Chieftess")</f>
        <v>Chieftess</v>
      </c>
    </row>
    <row r="270" spans="1:1" x14ac:dyDescent="0.2">
      <c r="A270" s="4" t="str">
        <f ca="1">IFERROR(__xludf.DUMMYFUNCTION("""COMPUTED_VALUE"""),"Chiku")</f>
        <v>Chiku</v>
      </c>
    </row>
    <row r="271" spans="1:1" x14ac:dyDescent="0.2">
      <c r="A271" s="4" t="str">
        <f ca="1">IFERROR(__xludf.DUMMYFUNCTION("""COMPUTED_VALUE"""),"Chip Skylark")</f>
        <v>Chip Skylark</v>
      </c>
    </row>
    <row r="272" spans="1:1" x14ac:dyDescent="0.2">
      <c r="A272" s="4" t="str">
        <f ca="1">IFERROR(__xludf.DUMMYFUNCTION("""COMPUTED_VALUE"""),"Chip the Dog")</f>
        <v>Chip the Dog</v>
      </c>
    </row>
    <row r="273" spans="1:1" x14ac:dyDescent="0.2">
      <c r="A273" s="4" t="str">
        <f ca="1">IFERROR(__xludf.DUMMYFUNCTION("""COMPUTED_VALUE"""),"Chippy the Squirrel")</f>
        <v>Chippy the Squirrel</v>
      </c>
    </row>
    <row r="274" spans="1:1" x14ac:dyDescent="0.2">
      <c r="A274" s="4" t="str">
        <f ca="1">IFERROR(__xludf.DUMMYFUNCTION("""COMPUTED_VALUE"""),"Chirag Gupta")</f>
        <v>Chirag Gupta</v>
      </c>
    </row>
    <row r="275" spans="1:1" x14ac:dyDescent="0.2">
      <c r="A275" s="4" t="str">
        <f ca="1">IFERROR(__xludf.DUMMYFUNCTION("""COMPUTED_VALUE"""),"Chloe")</f>
        <v>Chloe</v>
      </c>
    </row>
    <row r="276" spans="1:1" x14ac:dyDescent="0.2">
      <c r="A276" s="4" t="str">
        <f ca="1">IFERROR(__xludf.DUMMYFUNCTION("""COMPUTED_VALUE"""),"Chloé Bourgeois")</f>
        <v>Chloé Bourgeois</v>
      </c>
    </row>
    <row r="277" spans="1:1" x14ac:dyDescent="0.2">
      <c r="A277" s="4" t="str">
        <f ca="1">IFERROR(__xludf.DUMMYFUNCTION("""COMPUTED_VALUE"""),"Chloe Park")</f>
        <v>Chloe Park</v>
      </c>
    </row>
    <row r="278" spans="1:1" x14ac:dyDescent="0.2">
      <c r="A278" s="4" t="str">
        <f ca="1">IFERROR(__xludf.DUMMYFUNCTION("""COMPUTED_VALUE"""),"Chloe's Grandma")</f>
        <v>Chloe's Grandma</v>
      </c>
    </row>
    <row r="279" spans="1:1" x14ac:dyDescent="0.2">
      <c r="A279" s="4" t="str">
        <f ca="1">IFERROR(__xludf.DUMMYFUNCTION("""COMPUTED_VALUE"""),"Cho")</f>
        <v>Cho</v>
      </c>
    </row>
    <row r="280" spans="1:1" x14ac:dyDescent="0.2">
      <c r="A280" s="4" t="str">
        <f ca="1">IFERROR(__xludf.DUMMYFUNCTION("""COMPUTED_VALUE"""),"Chococat")</f>
        <v>Chococat</v>
      </c>
    </row>
    <row r="281" spans="1:1" x14ac:dyDescent="0.2">
      <c r="A281" s="4" t="str">
        <f ca="1">IFERROR(__xludf.DUMMYFUNCTION("""COMPUTED_VALUE"""),"Chocos Bear")</f>
        <v>Chocos Bear</v>
      </c>
    </row>
    <row r="282" spans="1:1" x14ac:dyDescent="0.2">
      <c r="A282" s="4" t="str">
        <f ca="1">IFERROR(__xludf.DUMMYFUNCTION("""COMPUTED_VALUE"""),"Choice")</f>
        <v>Choice</v>
      </c>
    </row>
    <row r="283" spans="1:1" x14ac:dyDescent="0.2">
      <c r="A283" s="4" t="str">
        <f ca="1">IFERROR(__xludf.DUMMYFUNCTION("""COMPUTED_VALUE"""),"Chompy the Beaver")</f>
        <v>Chompy the Beaver</v>
      </c>
    </row>
    <row r="284" spans="1:1" x14ac:dyDescent="0.2">
      <c r="A284" s="4" t="str">
        <f ca="1">IFERROR(__xludf.DUMMYFUNCTION("""COMPUTED_VALUE"""),"Chopper")</f>
        <v>Chopper</v>
      </c>
    </row>
    <row r="285" spans="1:1" x14ac:dyDescent="0.2">
      <c r="A285" s="4" t="str">
        <f ca="1">IFERROR(__xludf.DUMMYFUNCTION("""COMPUTED_VALUE"""),"Chris Freightman")</f>
        <v>Chris Freightman</v>
      </c>
    </row>
    <row r="286" spans="1:1" x14ac:dyDescent="0.2">
      <c r="A286" s="4" t="str">
        <f ca="1">IFERROR(__xludf.DUMMYFUNCTION("""COMPUTED_VALUE"""),"Chris McLean")</f>
        <v>Chris McLean</v>
      </c>
    </row>
    <row r="287" spans="1:1" x14ac:dyDescent="0.2">
      <c r="A287" s="4" t="str">
        <f ca="1">IFERROR(__xludf.DUMMYFUNCTION("""COMPUTED_VALUE"""),"Chrissy Carson")</f>
        <v>Chrissy Carson</v>
      </c>
    </row>
    <row r="288" spans="1:1" x14ac:dyDescent="0.2">
      <c r="A288" s="4" t="str">
        <f ca="1">IFERROR(__xludf.DUMMYFUNCTION("""COMPUTED_VALUE"""),"Christopher")</f>
        <v>Christopher</v>
      </c>
    </row>
    <row r="289" spans="1:1" x14ac:dyDescent="0.2">
      <c r="A289" s="4" t="str">
        <f ca="1">IFERROR(__xludf.DUMMYFUNCTION("""COMPUTED_VALUE"""),"Chromastone")</f>
        <v>Chromastone</v>
      </c>
    </row>
    <row r="290" spans="1:1" x14ac:dyDescent="0.2">
      <c r="A290" s="4" t="str">
        <f ca="1">IFERROR(__xludf.DUMMYFUNCTION("""COMPUTED_VALUE"""),"Chu-Chu")</f>
        <v>Chu-Chu</v>
      </c>
    </row>
    <row r="291" spans="1:1" x14ac:dyDescent="0.2">
      <c r="A291" s="4" t="str">
        <f ca="1">IFERROR(__xludf.DUMMYFUNCTION("""COMPUTED_VALUE"""),"Chuck")</f>
        <v>Chuck</v>
      </c>
    </row>
    <row r="292" spans="1:1" x14ac:dyDescent="0.2">
      <c r="A292" s="4" t="str">
        <f ca="1">IFERROR(__xludf.DUMMYFUNCTION("""COMPUTED_VALUE"""),"Chuck The Clucker")</f>
        <v>Chuck The Clucker</v>
      </c>
    </row>
    <row r="293" spans="1:1" x14ac:dyDescent="0.2">
      <c r="A293" s="4" t="str">
        <f ca="1">IFERROR(__xludf.DUMMYFUNCTION("""COMPUTED_VALUE"""),"Chuck The Evil Sandwich Making Guy")</f>
        <v>Chuck The Evil Sandwich Making Guy</v>
      </c>
    </row>
    <row r="294" spans="1:1" x14ac:dyDescent="0.2">
      <c r="A294" s="4" t="str">
        <f ca="1">IFERROR(__xludf.DUMMYFUNCTION("""COMPUTED_VALUE"""),"Chuck Wallace")</f>
        <v>Chuck Wallace</v>
      </c>
    </row>
    <row r="295" spans="1:1" x14ac:dyDescent="0.2">
      <c r="A295" s="4" t="str">
        <f ca="1">IFERROR(__xludf.DUMMYFUNCTION("""COMPUTED_VALUE"""),"Chuckie Finster")</f>
        <v>Chuckie Finster</v>
      </c>
    </row>
    <row r="296" spans="1:1" x14ac:dyDescent="0.2">
      <c r="A296" s="4" t="str">
        <f ca="1">IFERROR(__xludf.DUMMYFUNCTION("""COMPUTED_VALUE"""),"Chuckles the Clown")</f>
        <v>Chuckles the Clown</v>
      </c>
    </row>
    <row r="297" spans="1:1" x14ac:dyDescent="0.2">
      <c r="A297" s="4" t="str">
        <f ca="1">IFERROR(__xludf.DUMMYFUNCTION("""COMPUTED_VALUE"""),"Chuki")</f>
        <v>Chuki</v>
      </c>
    </row>
    <row r="298" spans="1:1" x14ac:dyDescent="0.2">
      <c r="A298" s="4" t="str">
        <f ca="1">IFERROR(__xludf.DUMMYFUNCTION("""COMPUTED_VALUE"""),"Chum Chum")</f>
        <v>Chum Chum</v>
      </c>
    </row>
    <row r="299" spans="1:1" x14ac:dyDescent="0.2">
      <c r="A299" s="4" t="str">
        <f ca="1">IFERROR(__xludf.DUMMYFUNCTION("""COMPUTED_VALUE"""),"Chungu")</f>
        <v>Chungu</v>
      </c>
    </row>
    <row r="300" spans="1:1" x14ac:dyDescent="0.2">
      <c r="A300" s="4" t="str">
        <f ca="1">IFERROR(__xludf.DUMMYFUNCTION("""COMPUTED_VALUE"""),"Chunk")</f>
        <v>Chunk</v>
      </c>
    </row>
    <row r="301" spans="1:1" x14ac:dyDescent="0.2">
      <c r="A301" s="4" t="str">
        <f ca="1">IFERROR(__xludf.DUMMYFUNCTION("""COMPUTED_VALUE"""),"Chunk the Boar")</f>
        <v>Chunk the Boar</v>
      </c>
    </row>
    <row r="302" spans="1:1" x14ac:dyDescent="0.2">
      <c r="A302" s="4" t="str">
        <f ca="1">IFERROR(__xludf.DUMMYFUNCTION("""COMPUTED_VALUE"""),"Chuy")</f>
        <v>Chuy</v>
      </c>
    </row>
    <row r="303" spans="1:1" x14ac:dyDescent="0.2">
      <c r="A303" s="4" t="str">
        <f ca="1">IFERROR(__xludf.DUMMYFUNCTION("""COMPUTED_VALUE"""),"Cici")</f>
        <v>Cici</v>
      </c>
    </row>
    <row r="304" spans="1:1" x14ac:dyDescent="0.2">
      <c r="A304" s="4" t="str">
        <f ca="1">IFERROR(__xludf.DUMMYFUNCTION("""COMPUTED_VALUE"""),"Ciddarin Scaleback")</f>
        <v>Ciddarin Scaleback</v>
      </c>
    </row>
    <row r="305" spans="1:1" x14ac:dyDescent="0.2">
      <c r="A305" s="4" t="str">
        <f ca="1">IFERROR(__xludf.DUMMYFUNCTION("""COMPUTED_VALUE"""),"Cinderella")</f>
        <v>Cinderella</v>
      </c>
    </row>
    <row r="306" spans="1:1" x14ac:dyDescent="0.2">
      <c r="A306" s="4" t="str">
        <f ca="1">IFERROR(__xludf.DUMMYFUNCTION("""COMPUTED_VALUE"""),"Cinnamoroll")</f>
        <v>Cinnamoroll</v>
      </c>
    </row>
    <row r="307" spans="1:1" x14ac:dyDescent="0.2">
      <c r="A307" s="4" t="str">
        <f ca="1">IFERROR(__xludf.DUMMYFUNCTION("""COMPUTED_VALUE"""),"City Mouse")</f>
        <v>City Mouse</v>
      </c>
    </row>
    <row r="308" spans="1:1" x14ac:dyDescent="0.2">
      <c r="A308" s="4" t="str">
        <f ca="1">IFERROR(__xludf.DUMMYFUNCTION("""COMPUTED_VALUE"""),"Claire")</f>
        <v>Claire</v>
      </c>
    </row>
    <row r="309" spans="1:1" x14ac:dyDescent="0.2">
      <c r="A309" s="4" t="str">
        <f ca="1">IFERROR(__xludf.DUMMYFUNCTION("""COMPUTED_VALUE"""),"Claire Brewster")</f>
        <v>Claire Brewster</v>
      </c>
    </row>
    <row r="310" spans="1:1" x14ac:dyDescent="0.2">
      <c r="A310" s="4" t="str">
        <f ca="1">IFERROR(__xludf.DUMMYFUNCTION("""COMPUTED_VALUE"""),"Claire Gunz'er")</f>
        <v>Claire Gunz'er</v>
      </c>
    </row>
    <row r="311" spans="1:1" x14ac:dyDescent="0.2">
      <c r="A311" s="4" t="str">
        <f ca="1">IFERROR(__xludf.DUMMYFUNCTION("""COMPUTED_VALUE"""),"Clambake")</f>
        <v>Clambake</v>
      </c>
    </row>
    <row r="312" spans="1:1" x14ac:dyDescent="0.2">
      <c r="A312" s="4" t="str">
        <f ca="1">IFERROR(__xludf.DUMMYFUNCTION("""COMPUTED_VALUE"""),"Clare Cooper")</f>
        <v>Clare Cooper</v>
      </c>
    </row>
    <row r="313" spans="1:1" x14ac:dyDescent="0.2">
      <c r="A313" s="4" t="str">
        <f ca="1">IFERROR(__xludf.DUMMYFUNCTION("""COMPUTED_VALUE"""),"Clarence Wendle")</f>
        <v>Clarence Wendle</v>
      </c>
    </row>
    <row r="314" spans="1:1" x14ac:dyDescent="0.2">
      <c r="A314" s="4" t="str">
        <f ca="1">IFERROR(__xludf.DUMMYFUNCTION("""COMPUTED_VALUE"""),"Clark")</f>
        <v>Clark</v>
      </c>
    </row>
    <row r="315" spans="1:1" x14ac:dyDescent="0.2">
      <c r="A315" s="4" t="str">
        <f ca="1">IFERROR(__xludf.DUMMYFUNCTION("""COMPUTED_VALUE"""),"Claude")</f>
        <v>Claude</v>
      </c>
    </row>
    <row r="316" spans="1:1" x14ac:dyDescent="0.2">
      <c r="A316" s="4" t="str">
        <f ca="1">IFERROR(__xludf.DUMMYFUNCTION("""COMPUTED_VALUE"""),"Clawhauser")</f>
        <v>Clawhauser</v>
      </c>
    </row>
    <row r="317" spans="1:1" x14ac:dyDescent="0.2">
      <c r="A317" s="4" t="str">
        <f ca="1">IFERROR(__xludf.DUMMYFUNCTION("""COMPUTED_VALUE"""),"Clay Puppington")</f>
        <v>Clay Puppington</v>
      </c>
    </row>
    <row r="318" spans="1:1" x14ac:dyDescent="0.2">
      <c r="A318" s="4" t="str">
        <f ca="1">IFERROR(__xludf.DUMMYFUNCTION("""COMPUTED_VALUE"""),"Clayton")</f>
        <v>Clayton</v>
      </c>
    </row>
    <row r="319" spans="1:1" x14ac:dyDescent="0.2">
      <c r="A319" s="4" t="str">
        <f ca="1">IFERROR(__xludf.DUMMYFUNCTION("""COMPUTED_VALUE"""),"Cleo")</f>
        <v>Cleo</v>
      </c>
    </row>
    <row r="320" spans="1:1" x14ac:dyDescent="0.2">
      <c r="A320" s="4" t="str">
        <f ca="1">IFERROR(__xludf.DUMMYFUNCTION("""COMPUTED_VALUE"""),"Cleo Carter")</f>
        <v>Cleo Carter</v>
      </c>
    </row>
    <row r="321" spans="1:1" x14ac:dyDescent="0.2">
      <c r="A321" s="4" t="str">
        <f ca="1">IFERROR(__xludf.DUMMYFUNCTION("""COMPUTED_VALUE"""),"Cleopatra")</f>
        <v>Cleopatra</v>
      </c>
    </row>
    <row r="322" spans="1:1" x14ac:dyDescent="0.2">
      <c r="A322" s="4" t="str">
        <f ca="1">IFERROR(__xludf.DUMMYFUNCTION("""COMPUTED_VALUE"""),"Cleveland Brown, Jr.")</f>
        <v>Cleveland Brown, Jr.</v>
      </c>
    </row>
    <row r="323" spans="1:1" x14ac:dyDescent="0.2">
      <c r="A323" s="4" t="str">
        <f ca="1">IFERROR(__xludf.DUMMYFUNCTION("""COMPUTED_VALUE"""),"Cliff")</f>
        <v>Cliff</v>
      </c>
    </row>
    <row r="324" spans="1:1" x14ac:dyDescent="0.2">
      <c r="A324" s="4" t="str">
        <f ca="1">IFERROR(__xludf.DUMMYFUNCTION("""COMPUTED_VALUE"""),"Cliff Hanger")</f>
        <v>Cliff Hanger</v>
      </c>
    </row>
    <row r="325" spans="1:1" x14ac:dyDescent="0.2">
      <c r="A325" s="4" t="str">
        <f ca="1">IFERROR(__xludf.DUMMYFUNCTION("""COMPUTED_VALUE"""),"Clifford")</f>
        <v>Clifford</v>
      </c>
    </row>
    <row r="326" spans="1:1" x14ac:dyDescent="0.2">
      <c r="A326" s="4" t="str">
        <f ca="1">IFERROR(__xludf.DUMMYFUNCTION("""COMPUTED_VALUE"""),"Clipboard men")</f>
        <v>Clipboard men</v>
      </c>
    </row>
    <row r="327" spans="1:1" x14ac:dyDescent="0.2">
      <c r="A327" s="4" t="str">
        <f ca="1">IFERROR(__xludf.DUMMYFUNCTION("""COMPUTED_VALUE"""),"Clockwork")</f>
        <v>Clockwork</v>
      </c>
    </row>
    <row r="328" spans="1:1" x14ac:dyDescent="0.2">
      <c r="A328" s="4" t="str">
        <f ca="1">IFERROR(__xludf.DUMMYFUNCTION("""COMPUTED_VALUE"""),"Cloe")</f>
        <v>Cloe</v>
      </c>
    </row>
    <row r="329" spans="1:1" x14ac:dyDescent="0.2">
      <c r="A329" s="4" t="str">
        <f ca="1">IFERROR(__xludf.DUMMYFUNCTION("""COMPUTED_VALUE"""),"Cloud Kicker")</f>
        <v>Cloud Kicker</v>
      </c>
    </row>
    <row r="330" spans="1:1" x14ac:dyDescent="0.2">
      <c r="A330" s="4" t="str">
        <f ca="1">IFERROR(__xludf.DUMMYFUNCTION("""COMPUTED_VALUE"""),"Cousin Itt")</f>
        <v>Cousin Itt</v>
      </c>
    </row>
    <row r="331" spans="1:1" x14ac:dyDescent="0.2">
      <c r="A331" s="4" t="str">
        <f ca="1">IFERROR(__xludf.DUMMYFUNCTION("""COMPUTED_VALUE"""),"D-Fekt")</f>
        <v>D-Fekt</v>
      </c>
    </row>
    <row r="332" spans="1:1" x14ac:dyDescent="0.2">
      <c r="A332" s="4" t="str">
        <f ca="1">IFERROR(__xludf.DUMMYFUNCTION("""COMPUTED_VALUE"""),"D.W. Read")</f>
        <v>D.W. Read</v>
      </c>
    </row>
    <row r="333" spans="1:1" x14ac:dyDescent="0.2">
      <c r="A333" s="4" t="str">
        <f ca="1">IFERROR(__xludf.DUMMYFUNCTION("""COMPUTED_VALUE"""),"Dactar")</f>
        <v>Dactar</v>
      </c>
    </row>
    <row r="334" spans="1:1" x14ac:dyDescent="0.2">
      <c r="A334" s="4" t="str">
        <f ca="1">IFERROR(__xludf.DUMMYFUNCTION("""COMPUTED_VALUE"""),"Dad")</f>
        <v>Dad</v>
      </c>
    </row>
    <row r="335" spans="1:1" x14ac:dyDescent="0.2">
      <c r="A335" s="4" t="str">
        <f ca="1">IFERROR(__xludf.DUMMYFUNCTION("""COMPUTED_VALUE"""),"Daemona")</f>
        <v>Daemona</v>
      </c>
    </row>
    <row r="336" spans="1:1" x14ac:dyDescent="0.2">
      <c r="A336" s="4" t="str">
        <f ca="1">IFERROR(__xludf.DUMMYFUNCTION("""COMPUTED_VALUE"""),"Daffy Duck")</f>
        <v>Daffy Duck</v>
      </c>
    </row>
    <row r="337" spans="1:1" x14ac:dyDescent="0.2">
      <c r="A337" s="4" t="str">
        <f ca="1">IFERROR(__xludf.DUMMYFUNCTION("""COMPUTED_VALUE"""),"Daisy Duck")</f>
        <v>Daisy Duck</v>
      </c>
    </row>
    <row r="338" spans="1:1" x14ac:dyDescent="0.2">
      <c r="A338" s="4" t="str">
        <f ca="1">IFERROR(__xludf.DUMMYFUNCTION("""COMPUTED_VALUE"""),"Daizzi")</f>
        <v>Daizzi</v>
      </c>
    </row>
    <row r="339" spans="1:1" x14ac:dyDescent="0.2">
      <c r="A339" s="4" t="str">
        <f ca="1">IFERROR(__xludf.DUMMYFUNCTION("""COMPUTED_VALUE"""),"Dakota Milton")</f>
        <v>Dakota Milton</v>
      </c>
    </row>
    <row r="340" spans="1:1" x14ac:dyDescent="0.2">
      <c r="A340" s="4" t="str">
        <f ca="1">IFERROR(__xludf.DUMMYFUNCTION("""COMPUTED_VALUE"""),"Dalia")</f>
        <v>Dalia</v>
      </c>
    </row>
    <row r="341" spans="1:1" x14ac:dyDescent="0.2">
      <c r="A341" s="4" t="str">
        <f ca="1">IFERROR(__xludf.DUMMYFUNCTION("""COMPUTED_VALUE"""),"Dalmatian")</f>
        <v>Dalmatian</v>
      </c>
    </row>
    <row r="342" spans="1:1" x14ac:dyDescent="0.2">
      <c r="A342" s="4" t="str">
        <f ca="1">IFERROR(__xludf.DUMMYFUNCTION("""COMPUTED_VALUE"""),"Damien")</f>
        <v>Damien</v>
      </c>
    </row>
    <row r="343" spans="1:1" x14ac:dyDescent="0.2">
      <c r="A343" s="4" t="str">
        <f ca="1">IFERROR(__xludf.DUMMYFUNCTION("""COMPUTED_VALUE"""),"Dana Dufresne")</f>
        <v>Dana Dufresne</v>
      </c>
    </row>
    <row r="344" spans="1:1" x14ac:dyDescent="0.2">
      <c r="A344" s="4" t="str">
        <f ca="1">IFERROR(__xludf.DUMMYFUNCTION("""COMPUTED_VALUE"""),"Dana Yeosan")</f>
        <v>Dana Yeosan</v>
      </c>
    </row>
    <row r="345" spans="1:1" x14ac:dyDescent="0.2">
      <c r="A345" s="4" t="str">
        <f ca="1">IFERROR(__xludf.DUMMYFUNCTION("""COMPUTED_VALUE"""),"Dandelion Family")</f>
        <v>Dandelion Family</v>
      </c>
    </row>
    <row r="346" spans="1:1" x14ac:dyDescent="0.2">
      <c r="A346" s="4" t="str">
        <f ca="1">IFERROR(__xludf.DUMMYFUNCTION("""COMPUTED_VALUE"""),"Daniel")</f>
        <v>Daniel</v>
      </c>
    </row>
    <row r="347" spans="1:1" x14ac:dyDescent="0.2">
      <c r="A347" s="4" t="str">
        <f ca="1">IFERROR(__xludf.DUMMYFUNCTION("""COMPUTED_VALUE"""),"Danny Dog")</f>
        <v>Danny Dog</v>
      </c>
    </row>
    <row r="348" spans="1:1" x14ac:dyDescent="0.2">
      <c r="A348" s="4" t="str">
        <f ca="1">IFERROR(__xludf.DUMMYFUNCTION("""COMPUTED_VALUE"""),"Danny Fenton/Phantom")</f>
        <v>Danny Fenton/Phantom</v>
      </c>
    </row>
    <row r="349" spans="1:1" x14ac:dyDescent="0.2">
      <c r="A349" s="4" t="str">
        <f ca="1">IFERROR(__xludf.DUMMYFUNCTION("""COMPUTED_VALUE"""),"Dante")</f>
        <v>Dante</v>
      </c>
    </row>
    <row r="350" spans="1:1" x14ac:dyDescent="0.2">
      <c r="A350" s="4" t="str">
        <f ca="1">IFERROR(__xludf.DUMMYFUNCTION("""COMPUTED_VALUE"""),"Darcy Wu")</f>
        <v>Darcy Wu</v>
      </c>
    </row>
    <row r="351" spans="1:1" x14ac:dyDescent="0.2">
      <c r="A351" s="4" t="str">
        <f ca="1">IFERROR(__xludf.DUMMYFUNCTION("""COMPUTED_VALUE"""),"Darius Deamonne")</f>
        <v>Darius Deamonne</v>
      </c>
    </row>
    <row r="352" spans="1:1" x14ac:dyDescent="0.2">
      <c r="A352" s="4" t="str">
        <f ca="1">IFERROR(__xludf.DUMMYFUNCTION("""COMPUTED_VALUE"""),"Dark Oak")</f>
        <v>Dark Oak</v>
      </c>
    </row>
    <row r="353" spans="1:1" x14ac:dyDescent="0.2">
      <c r="A353" s="4" t="str">
        <f ca="1">IFERROR(__xludf.DUMMYFUNCTION("""COMPUTED_VALUE"""),"Dark Yoda")</f>
        <v>Dark Yoda</v>
      </c>
    </row>
    <row r="354" spans="1:1" x14ac:dyDescent="0.2">
      <c r="A354" s="4" t="str">
        <f ca="1">IFERROR(__xludf.DUMMYFUNCTION("""COMPUTED_VALUE"""),"Darla Sherman")</f>
        <v>Darla Sherman</v>
      </c>
    </row>
    <row r="355" spans="1:1" x14ac:dyDescent="0.2">
      <c r="A355" s="4" t="str">
        <f ca="1">IFERROR(__xludf.DUMMYFUNCTION("""COMPUTED_VALUE"""),"Darrell Saragosa")</f>
        <v>Darrell Saragosa</v>
      </c>
    </row>
    <row r="356" spans="1:1" x14ac:dyDescent="0.2">
      <c r="A356" s="4" t="str">
        <f ca="1">IFERROR(__xludf.DUMMYFUNCTION("""COMPUTED_VALUE"""),"Darth Bane")</f>
        <v>Darth Bane</v>
      </c>
    </row>
    <row r="357" spans="1:1" x14ac:dyDescent="0.2">
      <c r="A357" s="4" t="str">
        <f ca="1">IFERROR(__xludf.DUMMYFUNCTION("""COMPUTED_VALUE"""),"Darth Sidious")</f>
        <v>Darth Sidious</v>
      </c>
    </row>
    <row r="358" spans="1:1" x14ac:dyDescent="0.2">
      <c r="A358" s="4" t="str">
        <f ca="1">IFERROR(__xludf.DUMMYFUNCTION("""COMPUTED_VALUE"""),"Darth Vader")</f>
        <v>Darth Vader</v>
      </c>
    </row>
    <row r="359" spans="1:1" x14ac:dyDescent="0.2">
      <c r="A359" s="4" t="str">
        <f ca="1">IFERROR(__xludf.DUMMYFUNCTION("""COMPUTED_VALUE"""),"Darwin Watterson")</f>
        <v>Darwin Watterson</v>
      </c>
    </row>
    <row r="360" spans="1:1" x14ac:dyDescent="0.2">
      <c r="A360" s="4" t="str">
        <f ca="1">IFERROR(__xludf.DUMMYFUNCTION("""COMPUTED_VALUE"""),"Dashiel")</f>
        <v>Dashiel</v>
      </c>
    </row>
    <row r="361" spans="1:1" x14ac:dyDescent="0.2">
      <c r="A361" s="4" t="str">
        <f ca="1">IFERROR(__xludf.DUMMYFUNCTION("""COMPUTED_VALUE"""),"Dave")</f>
        <v>Dave</v>
      </c>
    </row>
    <row r="362" spans="1:1" x14ac:dyDescent="0.2">
      <c r="A362" s="4" t="str">
        <f ca="1">IFERROR(__xludf.DUMMYFUNCTION("""COMPUTED_VALUE"""),"David Read")</f>
        <v>David Read</v>
      </c>
    </row>
    <row r="363" spans="1:1" x14ac:dyDescent="0.2">
      <c r="A363" s="4" t="str">
        <f ca="1">IFERROR(__xludf.DUMMYFUNCTION("""COMPUTED_VALUE"""),"Dawn")</f>
        <v>Dawn</v>
      </c>
    </row>
    <row r="364" spans="1:1" x14ac:dyDescent="0.2">
      <c r="A364" s="4" t="str">
        <f ca="1">IFERROR(__xludf.DUMMYFUNCTION("""COMPUTED_VALUE"""),"Dear Daniel")</f>
        <v>Dear Daniel</v>
      </c>
    </row>
    <row r="365" spans="1:1" x14ac:dyDescent="0.2">
      <c r="A365" s="4" t="str">
        <f ca="1">IFERROR(__xludf.DUMMYFUNCTION("""COMPUTED_VALUE"""),"Death Bear")</f>
        <v>Death Bear</v>
      </c>
    </row>
    <row r="366" spans="1:1" x14ac:dyDescent="0.2">
      <c r="A366" s="4" t="str">
        <f ca="1">IFERROR(__xludf.DUMMYFUNCTION("""COMPUTED_VALUE"""),"Death Troopers")</f>
        <v>Death Troopers</v>
      </c>
    </row>
    <row r="367" spans="1:1" x14ac:dyDescent="0.2">
      <c r="A367" s="4" t="str">
        <f ca="1">IFERROR(__xludf.DUMMYFUNCTION("""COMPUTED_VALUE"""),"Dee")</f>
        <v>Dee</v>
      </c>
    </row>
    <row r="368" spans="1:1" x14ac:dyDescent="0.2">
      <c r="A368" s="4" t="str">
        <f ca="1">IFERROR(__xludf.DUMMYFUNCTION("""COMPUTED_VALUE"""),"Dee Dee")</f>
        <v>Dee Dee</v>
      </c>
    </row>
    <row r="369" spans="1:1" x14ac:dyDescent="0.2">
      <c r="A369" s="4" t="str">
        <f ca="1">IFERROR(__xludf.DUMMYFUNCTION("""COMPUTED_VALUE"""),"Dee Dee Schwitzerson")</f>
        <v>Dee Dee Schwitzerson</v>
      </c>
    </row>
    <row r="370" spans="1:1" x14ac:dyDescent="0.2">
      <c r="A370" s="4" t="str">
        <f ca="1">IFERROR(__xludf.DUMMYFUNCTION("""COMPUTED_VALUE"""),"Deja Vus")</f>
        <v>Deja Vus</v>
      </c>
    </row>
    <row r="371" spans="1:1" x14ac:dyDescent="0.2">
      <c r="A371" s="4" t="str">
        <f ca="1">IFERROR(__xludf.DUMMYFUNCTION("""COMPUTED_VALUE"""),"Delightful Children From Down The Lane")</f>
        <v>Delightful Children From Down The Lane</v>
      </c>
    </row>
    <row r="372" spans="1:1" x14ac:dyDescent="0.2">
      <c r="A372" s="4" t="str">
        <f ca="1">IFERROR(__xludf.DUMMYFUNCTION("""COMPUTED_VALUE"""),"Delilah")</f>
        <v>Delilah</v>
      </c>
    </row>
    <row r="373" spans="1:1" x14ac:dyDescent="0.2">
      <c r="A373" s="4" t="str">
        <f ca="1">IFERROR(__xludf.DUMMYFUNCTION("""COMPUTED_VALUE"""),"Delinquent Road Hazards")</f>
        <v>Delinquent Road Hazards</v>
      </c>
    </row>
    <row r="374" spans="1:1" x14ac:dyDescent="0.2">
      <c r="A374" s="4" t="str">
        <f ca="1">IFERROR(__xludf.DUMMYFUNCTION("""COMPUTED_VALUE"""),"Demencia")</f>
        <v>Demencia</v>
      </c>
    </row>
    <row r="375" spans="1:1" x14ac:dyDescent="0.2">
      <c r="A375" s="4" t="str">
        <f ca="1">IFERROR(__xludf.DUMMYFUNCTION("""COMPUTED_VALUE"""),"Demon")</f>
        <v>Demon</v>
      </c>
    </row>
    <row r="376" spans="1:1" x14ac:dyDescent="0.2">
      <c r="A376" s="4" t="str">
        <f ca="1">IFERROR(__xludf.DUMMYFUNCTION("""COMPUTED_VALUE"""),"Denahi")</f>
        <v>Denahi</v>
      </c>
    </row>
    <row r="377" spans="1:1" x14ac:dyDescent="0.2">
      <c r="A377" s="4" t="str">
        <f ca="1">IFERROR(__xludf.DUMMYFUNCTION("""COMPUTED_VALUE"""),"Dengar")</f>
        <v>Dengar</v>
      </c>
    </row>
    <row r="378" spans="1:1" x14ac:dyDescent="0.2">
      <c r="A378" s="4" t="str">
        <f ca="1">IFERROR(__xludf.DUMMYFUNCTION("""COMPUTED_VALUE"""),"Dennis Smith")</f>
        <v>Dennis Smith</v>
      </c>
    </row>
    <row r="379" spans="1:1" x14ac:dyDescent="0.2">
      <c r="A379" s="4" t="str">
        <f ca="1">IFERROR(__xludf.DUMMYFUNCTION("""COMPUTED_VALUE"""),"Dennis the Menace")</f>
        <v>Dennis the Menace</v>
      </c>
    </row>
    <row r="380" spans="1:1" x14ac:dyDescent="0.2">
      <c r="A380" s="4" t="str">
        <f ca="1">IFERROR(__xludf.DUMMYFUNCTION("""COMPUTED_VALUE"""),"Dentist")</f>
        <v>Dentist</v>
      </c>
    </row>
    <row r="381" spans="1:1" x14ac:dyDescent="0.2">
      <c r="A381" s="4" t="str">
        <f ca="1">IFERROR(__xludf.DUMMYFUNCTION("""COMPUTED_VALUE"""),"Denzel Jackson")</f>
        <v>Denzel Jackson</v>
      </c>
    </row>
    <row r="382" spans="1:1" x14ac:dyDescent="0.2">
      <c r="A382" s="4" t="str">
        <f ca="1">IFERROR(__xludf.DUMMYFUNCTION("""COMPUTED_VALUE"""),"Deputy Doodle Doo")</f>
        <v>Deputy Doodle Doo</v>
      </c>
    </row>
    <row r="383" spans="1:1" x14ac:dyDescent="0.2">
      <c r="A383" s="4" t="str">
        <f ca="1">IFERROR(__xludf.DUMMYFUNCTION("""COMPUTED_VALUE"""),"Deputy Hazard")</f>
        <v>Deputy Hazard</v>
      </c>
    </row>
    <row r="384" spans="1:1" x14ac:dyDescent="0.2">
      <c r="A384" s="4" t="str">
        <f ca="1">IFERROR(__xludf.DUMMYFUNCTION("""COMPUTED_VALUE"""),"Derek Generic")</f>
        <v>Derek Generic</v>
      </c>
    </row>
    <row r="385" spans="1:1" x14ac:dyDescent="0.2">
      <c r="A385" s="4" t="str">
        <f ca="1">IFERROR(__xludf.DUMMYFUNCTION("""COMPUTED_VALUE"""),"Dewey Duck")</f>
        <v>Dewey Duck</v>
      </c>
    </row>
    <row r="386" spans="1:1" x14ac:dyDescent="0.2">
      <c r="A386" s="4" t="str">
        <f ca="1">IFERROR(__xludf.DUMMYFUNCTION("""COMPUTED_VALUE"""),"Dex")</f>
        <v>Dex</v>
      </c>
    </row>
    <row r="387" spans="1:1" x14ac:dyDescent="0.2">
      <c r="A387" s="4" t="str">
        <f ca="1">IFERROR(__xludf.DUMMYFUNCTION("""COMPUTED_VALUE"""),"Dexter")</f>
        <v>Dexter</v>
      </c>
    </row>
    <row r="388" spans="1:1" x14ac:dyDescent="0.2">
      <c r="A388" s="4" t="str">
        <f ca="1">IFERROR(__xludf.DUMMYFUNCTION("""COMPUTED_VALUE"""),"Dexter's Dad")</f>
        <v>Dexter's Dad</v>
      </c>
    </row>
    <row r="389" spans="1:1" x14ac:dyDescent="0.2">
      <c r="A389" s="4" t="str">
        <f ca="1">IFERROR(__xludf.DUMMYFUNCTION("""COMPUTED_VALUE"""),"Dexter's Mom")</f>
        <v>Dexter's Mom</v>
      </c>
    </row>
    <row r="390" spans="1:1" x14ac:dyDescent="0.2">
      <c r="A390" s="4" t="str">
        <f ca="1">IFERROR(__xludf.DUMMYFUNCTION("""COMPUTED_VALUE"""),"Dia")</f>
        <v>Dia</v>
      </c>
    </row>
    <row r="391" spans="1:1" x14ac:dyDescent="0.2">
      <c r="A391" s="4" t="str">
        <f ca="1">IFERROR(__xludf.DUMMYFUNCTION("""COMPUTED_VALUE"""),"Diamond Tiara")</f>
        <v>Diamond Tiara</v>
      </c>
    </row>
    <row r="392" spans="1:1" x14ac:dyDescent="0.2">
      <c r="A392" s="4" t="str">
        <f ca="1">IFERROR(__xludf.DUMMYFUNCTION("""COMPUTED_VALUE"""),"Diamondhead")</f>
        <v>Diamondhead</v>
      </c>
    </row>
    <row r="393" spans="1:1" x14ac:dyDescent="0.2">
      <c r="A393" s="4" t="str">
        <f ca="1">IFERROR(__xludf.DUMMYFUNCTION("""COMPUTED_VALUE"""),"Diana")</f>
        <v>Diana</v>
      </c>
    </row>
    <row r="394" spans="1:1" x14ac:dyDescent="0.2">
      <c r="A394" s="4" t="str">
        <f ca="1">IFERROR(__xludf.DUMMYFUNCTION("""COMPUTED_VALUE"""),"Diaz")</f>
        <v>Diaz</v>
      </c>
    </row>
    <row r="395" spans="1:1" x14ac:dyDescent="0.2">
      <c r="A395" s="4" t="str">
        <f ca="1">IFERROR(__xludf.DUMMYFUNCTION("""COMPUTED_VALUE"""),"Dick Dastardly")</f>
        <v>Dick Dastardly</v>
      </c>
    </row>
    <row r="396" spans="1:1" x14ac:dyDescent="0.2">
      <c r="A396" s="4" t="str">
        <f ca="1">IFERROR(__xludf.DUMMYFUNCTION("""COMPUTED_VALUE"""),"Dick Grayson")</f>
        <v>Dick Grayson</v>
      </c>
    </row>
    <row r="397" spans="1:1" x14ac:dyDescent="0.2">
      <c r="A397" s="4" t="str">
        <f ca="1">IFERROR(__xludf.DUMMYFUNCTION("""COMPUTED_VALUE"""),"Dickie Dastardly")</f>
        <v>Dickie Dastardly</v>
      </c>
    </row>
    <row r="398" spans="1:1" x14ac:dyDescent="0.2">
      <c r="A398" s="4" t="str">
        <f ca="1">IFERROR(__xludf.DUMMYFUNCTION("""COMPUTED_VALUE"""),"Diego Marquez")</f>
        <v>Diego Marquez</v>
      </c>
    </row>
    <row r="399" spans="1:1" x14ac:dyDescent="0.2">
      <c r="A399" s="4" t="str">
        <f ca="1">IFERROR(__xludf.DUMMYFUNCTION("""COMPUTED_VALUE"""),"Digby")</f>
        <v>Digby</v>
      </c>
    </row>
    <row r="400" spans="1:1" x14ac:dyDescent="0.2">
      <c r="A400" s="4" t="str">
        <f ca="1">IFERROR(__xludf.DUMMYFUNCTION("""COMPUTED_VALUE"""),"Dil Pickles")</f>
        <v>Dil Pickles</v>
      </c>
    </row>
    <row r="401" spans="1:1" x14ac:dyDescent="0.2">
      <c r="A401" s="4" t="str">
        <f ca="1">IFERROR(__xludf.DUMMYFUNCTION("""COMPUTED_VALUE"""),"Dilweed and Fungus")</f>
        <v>Dilweed and Fungus</v>
      </c>
    </row>
    <row r="402" spans="1:1" x14ac:dyDescent="0.2">
      <c r="A402" s="4" t="str">
        <f ca="1">IFERROR(__xludf.DUMMYFUNCTION("""COMPUTED_VALUE"""),"Dinah Lance")</f>
        <v>Dinah Lance</v>
      </c>
    </row>
    <row r="403" spans="1:1" x14ac:dyDescent="0.2">
      <c r="A403" s="4" t="str">
        <f ca="1">IFERROR(__xludf.DUMMYFUNCTION("""COMPUTED_VALUE"""),"Diner Waitress")</f>
        <v>Diner Waitress</v>
      </c>
    </row>
    <row r="404" spans="1:1" x14ac:dyDescent="0.2">
      <c r="A404" s="4" t="str">
        <f ca="1">IFERROR(__xludf.DUMMYFUNCTION("""COMPUTED_VALUE"""),"Ding-a-Ling Wolf")</f>
        <v>Ding-a-Ling Wolf</v>
      </c>
    </row>
    <row r="405" spans="1:1" x14ac:dyDescent="0.2">
      <c r="A405" s="4" t="str">
        <f ca="1">IFERROR(__xludf.DUMMYFUNCTION("""COMPUTED_VALUE"""),"Dinky Doo")</f>
        <v>Dinky Doo</v>
      </c>
    </row>
    <row r="406" spans="1:1" x14ac:dyDescent="0.2">
      <c r="A406" s="4" t="str">
        <f ca="1">IFERROR(__xludf.DUMMYFUNCTION("""COMPUTED_VALUE"""),"Dino")</f>
        <v>Dino</v>
      </c>
    </row>
    <row r="407" spans="1:1" x14ac:dyDescent="0.2">
      <c r="A407" s="4" t="str">
        <f ca="1">IFERROR(__xludf.DUMMYFUNCTION("""COMPUTED_VALUE"""),"Dinosaur")</f>
        <v>Dinosaur</v>
      </c>
    </row>
    <row r="408" spans="1:1" x14ac:dyDescent="0.2">
      <c r="A408" s="4" t="str">
        <f ca="1">IFERROR(__xludf.DUMMYFUNCTION("""COMPUTED_VALUE"""),"Dipper Pines")</f>
        <v>Dipper Pines</v>
      </c>
    </row>
    <row r="409" spans="1:1" x14ac:dyDescent="0.2">
      <c r="A409" s="4" t="str">
        <f ca="1">IFERROR(__xludf.DUMMYFUNCTION("""COMPUTED_VALUE"""),"Dippy")</f>
        <v>Dippy</v>
      </c>
    </row>
    <row r="410" spans="1:1" x14ac:dyDescent="0.2">
      <c r="A410" s="4" t="str">
        <f ca="1">IFERROR(__xludf.DUMMYFUNCTION("""COMPUTED_VALUE"""),"Director")</f>
        <v>Director</v>
      </c>
    </row>
    <row r="411" spans="1:1" x14ac:dyDescent="0.2">
      <c r="A411" s="4" t="str">
        <f ca="1">IFERROR(__xludf.DUMMYFUNCTION("""COMPUTED_VALUE"""),"Dirty Dawson")</f>
        <v>Dirty Dawson</v>
      </c>
    </row>
    <row r="412" spans="1:1" x14ac:dyDescent="0.2">
      <c r="A412" s="4" t="str">
        <f ca="1">IFERROR(__xludf.DUMMYFUNCTION("""COMPUTED_VALUE"""),"Disco Bear")</f>
        <v>Disco Bear</v>
      </c>
    </row>
    <row r="413" spans="1:1" x14ac:dyDescent="0.2">
      <c r="A413" s="4" t="str">
        <f ca="1">IFERROR(__xludf.DUMMYFUNCTION("""COMPUTED_VALUE"""),"Ditto")</f>
        <v>Ditto</v>
      </c>
    </row>
    <row r="414" spans="1:1" x14ac:dyDescent="0.2">
      <c r="A414" s="4" t="str">
        <f ca="1">IFERROR(__xludf.DUMMYFUNCTION("""COMPUTED_VALUE"""),"DJ")</f>
        <v>DJ</v>
      </c>
    </row>
    <row r="415" spans="1:1" x14ac:dyDescent="0.2">
      <c r="A415" s="4" t="str">
        <f ca="1">IFERROR(__xludf.DUMMYFUNCTION("""COMPUTED_VALUE"""),"DJ Pon-3")</f>
        <v>DJ Pon-3</v>
      </c>
    </row>
    <row r="416" spans="1:1" x14ac:dyDescent="0.2">
      <c r="A416" s="4" t="str">
        <f ca="1">IFERROR(__xludf.DUMMYFUNCTION("""COMPUTED_VALUE"""),"Doc Boy Arbuckle")</f>
        <v>Doc Boy Arbuckle</v>
      </c>
    </row>
    <row r="417" spans="1:1" x14ac:dyDescent="0.2">
      <c r="A417" s="4" t="str">
        <f ca="1">IFERROR(__xludf.DUMMYFUNCTION("""COMPUTED_VALUE"""),"Doctor")</f>
        <v>Doctor</v>
      </c>
    </row>
    <row r="418" spans="1:1" x14ac:dyDescent="0.2">
      <c r="A418" s="4" t="str">
        <f ca="1">IFERROR(__xludf.DUMMYFUNCTION("""COMPUTED_VALUE"""),"Doctor Anna")</f>
        <v>Doctor Anna</v>
      </c>
    </row>
    <row r="419" spans="1:1" x14ac:dyDescent="0.2">
      <c r="A419" s="4" t="str">
        <f ca="1">IFERROR(__xludf.DUMMYFUNCTION("""COMPUTED_VALUE"""),"Doctor Octopus")</f>
        <v>Doctor Octopus</v>
      </c>
    </row>
    <row r="420" spans="1:1" x14ac:dyDescent="0.2">
      <c r="A420" s="4" t="str">
        <f ca="1">IFERROR(__xludf.DUMMYFUNCTION("""COMPUTED_VALUE"""),"Doctor Royce Hemlock")</f>
        <v>Doctor Royce Hemlock</v>
      </c>
    </row>
    <row r="421" spans="1:1" x14ac:dyDescent="0.2">
      <c r="A421" s="4" t="str">
        <f ca="1">IFERROR(__xludf.DUMMYFUNCTION("""COMPUTED_VALUE"""),"Doctor Scalder")</f>
        <v>Doctor Scalder</v>
      </c>
    </row>
    <row r="422" spans="1:1" x14ac:dyDescent="0.2">
      <c r="A422" s="4" t="str">
        <f ca="1">IFERROR(__xludf.DUMMYFUNCTION("""COMPUTED_VALUE"""),"Dodge")</f>
        <v>Dodge</v>
      </c>
    </row>
    <row r="423" spans="1:1" x14ac:dyDescent="0.2">
      <c r="A423" s="4" t="str">
        <f ca="1">IFERROR(__xludf.DUMMYFUNCTION("""COMPUTED_VALUE"""),"Dog")</f>
        <v>Dog</v>
      </c>
    </row>
    <row r="424" spans="1:1" x14ac:dyDescent="0.2">
      <c r="A424" s="4" t="str">
        <f ca="1">IFERROR(__xludf.DUMMYFUNCTION("""COMPUTED_VALUE"""),"Dog Family")</f>
        <v>Dog Family</v>
      </c>
    </row>
    <row r="425" spans="1:1" x14ac:dyDescent="0.2">
      <c r="A425" s="4" t="str">
        <f ca="1">IFERROR(__xludf.DUMMYFUNCTION("""COMPUTED_VALUE"""),"Dogma")</f>
        <v>Dogma</v>
      </c>
    </row>
    <row r="426" spans="1:1" x14ac:dyDescent="0.2">
      <c r="A426" s="4" t="str">
        <f ca="1">IFERROR(__xludf.DUMMYFUNCTION("""COMPUTED_VALUE"""),"Dolores Madrigal")</f>
        <v>Dolores Madrigal</v>
      </c>
    </row>
    <row r="427" spans="1:1" x14ac:dyDescent="0.2">
      <c r="A427" s="4" t="str">
        <f ca="1">IFERROR(__xludf.DUMMYFUNCTION("""COMPUTED_VALUE"""),"Dolphins")</f>
        <v>Dolphins</v>
      </c>
    </row>
    <row r="428" spans="1:1" x14ac:dyDescent="0.2">
      <c r="A428" s="4" t="str">
        <f ca="1">IFERROR(__xludf.DUMMYFUNCTION("""COMPUTED_VALUE"""),"Domo")</f>
        <v>Domo</v>
      </c>
    </row>
    <row r="429" spans="1:1" x14ac:dyDescent="0.2">
      <c r="A429" s="4" t="str">
        <f ca="1">IFERROR(__xludf.DUMMYFUNCTION("""COMPUTED_VALUE"""),"Don Karnage")</f>
        <v>Don Karnage</v>
      </c>
    </row>
    <row r="430" spans="1:1" x14ac:dyDescent="0.2">
      <c r="A430" s="4" t="str">
        <f ca="1">IFERROR(__xludf.DUMMYFUNCTION("""COMPUTED_VALUE"""),"Donald Duck")</f>
        <v>Donald Duck</v>
      </c>
    </row>
    <row r="431" spans="1:1" x14ac:dyDescent="0.2">
      <c r="A431" s="4" t="str">
        <f ca="1">IFERROR(__xludf.DUMMYFUNCTION("""COMPUTED_VALUE"""),"Donald Trump")</f>
        <v>Donald Trump</v>
      </c>
    </row>
    <row r="432" spans="1:1" x14ac:dyDescent="0.2">
      <c r="A432" s="4" t="str">
        <f ca="1">IFERROR(__xludf.DUMMYFUNCTION("""COMPUTED_VALUE"""),"Donkey")</f>
        <v>Donkey</v>
      </c>
    </row>
    <row r="433" spans="1:1" x14ac:dyDescent="0.2">
      <c r="A433" s="4" t="str">
        <f ca="1">IFERROR(__xludf.DUMMYFUNCTION("""COMPUTED_VALUE"""),"Donkey see Donkey do")</f>
        <v>Donkey see Donkey do</v>
      </c>
    </row>
    <row r="434" spans="1:1" x14ac:dyDescent="0.2">
      <c r="A434" s="4" t="str">
        <f ca="1">IFERROR(__xludf.DUMMYFUNCTION("""COMPUTED_VALUE"""),"Donnie Thornberry")</f>
        <v>Donnie Thornberry</v>
      </c>
    </row>
    <row r="435" spans="1:1" x14ac:dyDescent="0.2">
      <c r="A435" s="4" t="str">
        <f ca="1">IFERROR(__xludf.DUMMYFUNCTION("""COMPUTED_VALUE"""),"Donut Cop")</f>
        <v>Donut Cop</v>
      </c>
    </row>
    <row r="436" spans="1:1" x14ac:dyDescent="0.2">
      <c r="A436" s="4" t="str">
        <f ca="1">IFERROR(__xludf.DUMMYFUNCTION("""COMPUTED_VALUE"""),"Dopey Dick")</f>
        <v>Dopey Dick</v>
      </c>
    </row>
    <row r="437" spans="1:1" x14ac:dyDescent="0.2">
      <c r="A437" s="4" t="str">
        <f ca="1">IFERROR(__xludf.DUMMYFUNCTION("""COMPUTED_VALUE"""),"Dora Márquez")</f>
        <v>Dora Márquez</v>
      </c>
    </row>
    <row r="438" spans="1:1" x14ac:dyDescent="0.2">
      <c r="A438" s="4" t="str">
        <f ca="1">IFERROR(__xludf.DUMMYFUNCTION("""COMPUTED_VALUE"""),"Doris")</f>
        <v>Doris</v>
      </c>
    </row>
    <row r="439" spans="1:1" x14ac:dyDescent="0.2">
      <c r="A439" s="4" t="str">
        <f ca="1">IFERROR(__xludf.DUMMYFUNCTION("""COMPUTED_VALUE"""),"Dottie Duffy")</f>
        <v>Dottie Duffy</v>
      </c>
    </row>
    <row r="440" spans="1:1" x14ac:dyDescent="0.2">
      <c r="A440" s="4" t="str">
        <f ca="1">IFERROR(__xludf.DUMMYFUNCTION("""COMPUTED_VALUE"""),"Double Trouble")</f>
        <v>Double Trouble</v>
      </c>
    </row>
    <row r="441" spans="1:1" x14ac:dyDescent="0.2">
      <c r="A441" s="4" t="str">
        <f ca="1">IFERROR(__xludf.DUMMYFUNCTION("""COMPUTED_VALUE"""),"Douche")</f>
        <v>Douche</v>
      </c>
    </row>
    <row r="442" spans="1:1" x14ac:dyDescent="0.2">
      <c r="A442" s="4" t="str">
        <f ca="1">IFERROR(__xludf.DUMMYFUNCTION("""COMPUTED_VALUE"""),"Doug Maheswaren")</f>
        <v>Doug Maheswaren</v>
      </c>
    </row>
    <row r="443" spans="1:1" x14ac:dyDescent="0.2">
      <c r="A443" s="4" t="str">
        <f ca="1">IFERROR(__xludf.DUMMYFUNCTION("""COMPUTED_VALUE"""),"Doug Ramses")</f>
        <v>Doug Ramses</v>
      </c>
    </row>
    <row r="444" spans="1:1" x14ac:dyDescent="0.2">
      <c r="A444" s="4" t="str">
        <f ca="1">IFERROR(__xludf.DUMMYFUNCTION("""COMPUTED_VALUE"""),"Dove")</f>
        <v>Dove</v>
      </c>
    </row>
    <row r="445" spans="1:1" x14ac:dyDescent="0.2">
      <c r="A445" s="4" t="str">
        <f ca="1">IFERROR(__xludf.DUMMYFUNCTION("""COMPUTED_VALUE"""),"Dr. Barber")</f>
        <v>Dr. Barber</v>
      </c>
    </row>
    <row r="446" spans="1:1" x14ac:dyDescent="0.2">
      <c r="A446" s="4" t="str">
        <f ca="1">IFERROR(__xludf.DUMMYFUNCTION("""COMPUTED_VALUE"""),"Dr. Bear")</f>
        <v>Dr. Bear</v>
      </c>
    </row>
    <row r="447" spans="1:1" x14ac:dyDescent="0.2">
      <c r="A447" s="4" t="str">
        <f ca="1">IFERROR(__xludf.DUMMYFUNCTION("""COMPUTED_VALUE"""),"Dr. Calico")</f>
        <v>Dr. Calico</v>
      </c>
    </row>
    <row r="448" spans="1:1" x14ac:dyDescent="0.2">
      <c r="A448" s="4" t="str">
        <f ca="1">IFERROR(__xludf.DUMMYFUNCTION("""COMPUTED_VALUE"""),"Dr. Calico's Cats")</f>
        <v>Dr. Calico's Cats</v>
      </c>
    </row>
    <row r="449" spans="1:1" x14ac:dyDescent="0.2">
      <c r="A449" s="4" t="str">
        <f ca="1">IFERROR(__xludf.DUMMYFUNCTION("""COMPUTED_VALUE"""),"Dr. Calico's Soldiers")</f>
        <v>Dr. Calico's Soldiers</v>
      </c>
    </row>
    <row r="450" spans="1:1" x14ac:dyDescent="0.2">
      <c r="A450" s="4" t="str">
        <f ca="1">IFERROR(__xludf.DUMMYFUNCTION("""COMPUTED_VALUE"""),"Dr. Clark")</f>
        <v>Dr. Clark</v>
      </c>
    </row>
    <row r="451" spans="1:1" x14ac:dyDescent="0.2">
      <c r="A451" s="4" t="str">
        <f ca="1">IFERROR(__xludf.DUMMYFUNCTION("""COMPUTED_VALUE"""),"Dr. Claw")</f>
        <v>Dr. Claw</v>
      </c>
    </row>
    <row r="452" spans="1:1" x14ac:dyDescent="0.2">
      <c r="A452" s="4" t="str">
        <f ca="1">IFERROR(__xludf.DUMMYFUNCTION("""COMPUTED_VALUE"""),"Dr. Damage")</f>
        <v>Dr. Damage</v>
      </c>
    </row>
    <row r="453" spans="1:1" x14ac:dyDescent="0.2">
      <c r="A453" s="4" t="str">
        <f ca="1">IFERROR(__xludf.DUMMYFUNCTION("""COMPUTED_VALUE"""),"Dr. Decker")</f>
        <v>Dr. Decker</v>
      </c>
    </row>
    <row r="454" spans="1:1" x14ac:dyDescent="0.2">
      <c r="A454" s="4" t="str">
        <f ca="1">IFERROR(__xludf.DUMMYFUNCTION("""COMPUTED_VALUE"""),"Dr. Dogg")</f>
        <v>Dr. Dogg</v>
      </c>
    </row>
    <row r="455" spans="1:1" x14ac:dyDescent="0.2">
      <c r="A455" s="4" t="str">
        <f ca="1">IFERROR(__xludf.DUMMYFUNCTION("""COMPUTED_VALUE"""),"Dr. Facilier")</f>
        <v>Dr. Facilier</v>
      </c>
    </row>
    <row r="456" spans="1:1" x14ac:dyDescent="0.2">
      <c r="A456" s="4" t="str">
        <f ca="1">IFERROR(__xludf.DUMMYFUNCTION("""COMPUTED_VALUE"""),"Dr. Feel Bad")</f>
        <v>Dr. Feel Bad</v>
      </c>
    </row>
    <row r="457" spans="1:1" x14ac:dyDescent="0.2">
      <c r="A457" s="4" t="str">
        <f ca="1">IFERROR(__xludf.DUMMYFUNCTION("""COMPUTED_VALUE"""),"Dr. Flug Slys")</f>
        <v>Dr. Flug Slys</v>
      </c>
    </row>
    <row r="458" spans="1:1" x14ac:dyDescent="0.2">
      <c r="A458" s="4" t="str">
        <f ca="1">IFERROR(__xludf.DUMMYFUNCTION("""COMPUTED_VALUE"""),"Dr. Frankenwagon")</f>
        <v>Dr. Frankenwagon</v>
      </c>
    </row>
    <row r="459" spans="1:1" x14ac:dyDescent="0.2">
      <c r="A459" s="4" t="str">
        <f ca="1">IFERROR(__xludf.DUMMYFUNCTION("""COMPUTED_VALUE"""),"Dr. Frankenwagon's Monster")</f>
        <v>Dr. Frankenwagon's Monster</v>
      </c>
    </row>
    <row r="460" spans="1:1" x14ac:dyDescent="0.2">
      <c r="A460" s="4" t="str">
        <f ca="1">IFERROR(__xludf.DUMMYFUNCTION("""COMPUTED_VALUE"""),"Dr. Hämsterviel")</f>
        <v>Dr. Hämsterviel</v>
      </c>
    </row>
    <row r="461" spans="1:1" x14ac:dyDescent="0.2">
      <c r="A461" s="4" t="str">
        <f ca="1">IFERROR(__xludf.DUMMYFUNCTION("""COMPUTED_VALUE"""),"Dr. Ivo ""Eggman"" Robotnik")</f>
        <v>Dr. Ivo "Eggman" Robotnik</v>
      </c>
    </row>
    <row r="462" spans="1:1" x14ac:dyDescent="0.2">
      <c r="A462" s="4" t="str">
        <f ca="1">IFERROR(__xludf.DUMMYFUNCTION("""COMPUTED_VALUE"""),"Dr. Kuzniak")</f>
        <v>Dr. Kuzniak</v>
      </c>
    </row>
    <row r="463" spans="1:1" x14ac:dyDescent="0.2">
      <c r="A463" s="4" t="str">
        <f ca="1">IFERROR(__xludf.DUMMYFUNCTION("""COMPUTED_VALUE"""),"Dr. Molar Fox")</f>
        <v>Dr. Molar Fox</v>
      </c>
    </row>
    <row r="464" spans="1:1" x14ac:dyDescent="0.2">
      <c r="A464" s="4" t="str">
        <f ca="1">IFERROR(__xludf.DUMMYFUNCTION("""COMPUTED_VALUE"""),"Dr. Nuvo Vindi")</f>
        <v>Dr. Nuvo Vindi</v>
      </c>
    </row>
    <row r="465" spans="1:1" x14ac:dyDescent="0.2">
      <c r="A465" s="4" t="str">
        <f ca="1">IFERROR(__xludf.DUMMYFUNCTION("""COMPUTED_VALUE"""),"Dr. Otto Scratchnsniff")</f>
        <v>Dr. Otto Scratchnsniff</v>
      </c>
    </row>
    <row r="466" spans="1:1" x14ac:dyDescent="0.2">
      <c r="A466" s="4" t="str">
        <f ca="1">IFERROR(__xludf.DUMMYFUNCTION("""COMPUTED_VALUE"""),"Dr. Priyanka Maheswaran")</f>
        <v>Dr. Priyanka Maheswaran</v>
      </c>
    </row>
    <row r="467" spans="1:1" x14ac:dyDescent="0.2">
      <c r="A467" s="4" t="str">
        <f ca="1">IFERROR(__xludf.DUMMYFUNCTION("""COMPUTED_VALUE"""),"Dr. Temi Tinker")</f>
        <v>Dr. Temi Tinker</v>
      </c>
    </row>
    <row r="468" spans="1:1" x14ac:dyDescent="0.2">
      <c r="A468" s="4" t="str">
        <f ca="1">IFERROR(__xludf.DUMMYFUNCTION("""COMPUTED_VALUE"""),"Dragon the Cat")</f>
        <v>Dragon the Cat</v>
      </c>
    </row>
    <row r="469" spans="1:1" x14ac:dyDescent="0.2">
      <c r="A469" s="4" t="str">
        <f ca="1">IFERROR(__xludf.DUMMYFUNCTION("""COMPUTED_VALUE"""),"Drake")</f>
        <v>Drake</v>
      </c>
    </row>
    <row r="470" spans="1:1" x14ac:dyDescent="0.2">
      <c r="A470" s="4" t="str">
        <f ca="1">IFERROR(__xludf.DUMMYFUNCTION("""COMPUTED_VALUE"""),"Dramatic Cow")</f>
        <v>Dramatic Cow</v>
      </c>
    </row>
    <row r="471" spans="1:1" x14ac:dyDescent="0.2">
      <c r="A471" s="4" t="str">
        <f ca="1">IFERROR(__xludf.DUMMYFUNCTION("""COMPUTED_VALUE"""),"Drew Saturday")</f>
        <v>Drew Saturday</v>
      </c>
    </row>
    <row r="472" spans="1:1" x14ac:dyDescent="0.2">
      <c r="A472" s="4" t="str">
        <f ca="1">IFERROR(__xludf.DUMMYFUNCTION("""COMPUTED_VALUE"""),"Drifter")</f>
        <v>Drifter</v>
      </c>
    </row>
    <row r="473" spans="1:1" x14ac:dyDescent="0.2">
      <c r="A473" s="4" t="str">
        <f ca="1">IFERROR(__xludf.DUMMYFUNCTION("""COMPUTED_VALUE"""),"Droop-a-Long")</f>
        <v>Droop-a-Long</v>
      </c>
    </row>
    <row r="474" spans="1:1" x14ac:dyDescent="0.2">
      <c r="A474" s="4" t="str">
        <f ca="1">IFERROR(__xludf.DUMMYFUNCTION("""COMPUTED_VALUE"""),"Droopy")</f>
        <v>Droopy</v>
      </c>
    </row>
    <row r="475" spans="1:1" x14ac:dyDescent="0.2">
      <c r="A475" s="4" t="str">
        <f ca="1">IFERROR(__xludf.DUMMYFUNCTION("""COMPUTED_VALUE"""),"Dryden Vos")</f>
        <v>Dryden Vos</v>
      </c>
    </row>
    <row r="476" spans="1:1" x14ac:dyDescent="0.2">
      <c r="A476" s="4" t="str">
        <f ca="1">IFERROR(__xludf.DUMMYFUNCTION("""COMPUTED_VALUE"""),"DT-F16")</f>
        <v>DT-F16</v>
      </c>
    </row>
    <row r="477" spans="1:1" x14ac:dyDescent="0.2">
      <c r="A477" s="4" t="str">
        <f ca="1">IFERROR(__xludf.DUMMYFUNCTION("""COMPUTED_VALUE"""),"Duchess")</f>
        <v>Duchess</v>
      </c>
    </row>
    <row r="478" spans="1:1" x14ac:dyDescent="0.2">
      <c r="A478" s="4" t="str">
        <f ca="1">IFERROR(__xludf.DUMMYFUNCTION("""COMPUTED_VALUE"""),"Duchess of Nuts")</f>
        <v>Duchess of Nuts</v>
      </c>
    </row>
    <row r="479" spans="1:1" x14ac:dyDescent="0.2">
      <c r="A479" s="4" t="str">
        <f ca="1">IFERROR(__xludf.DUMMYFUNCTION("""COMPUTED_VALUE"""),"Duck")</f>
        <v>Duck</v>
      </c>
    </row>
    <row r="480" spans="1:1" x14ac:dyDescent="0.2">
      <c r="A480" s="4" t="str">
        <f ca="1">IFERROR(__xludf.DUMMYFUNCTION("""COMPUTED_VALUE"""),"Eagle")</f>
        <v>Eagle</v>
      </c>
    </row>
    <row r="481" spans="1:1" x14ac:dyDescent="0.2">
      <c r="A481" s="4" t="str">
        <f ca="1">IFERROR(__xludf.DUMMYFUNCTION("""COMPUTED_VALUE"""),"Earthworm Jim")</f>
        <v>Earthworm Jim</v>
      </c>
    </row>
    <row r="482" spans="1:1" x14ac:dyDescent="0.2">
      <c r="A482" s="4" t="str">
        <f ca="1">IFERROR(__xludf.DUMMYFUNCTION("""COMPUTED_VALUE"""),"Eatle")</f>
        <v>Eatle</v>
      </c>
    </row>
    <row r="483" spans="1:1" x14ac:dyDescent="0.2">
      <c r="A483" s="4" t="str">
        <f ca="1">IFERROR(__xludf.DUMMYFUNCTION("""COMPUTED_VALUE"""),"Echo")</f>
        <v>Echo</v>
      </c>
    </row>
    <row r="484" spans="1:1" x14ac:dyDescent="0.2">
      <c r="A484" s="4" t="str">
        <f ca="1">IFERROR(__xludf.DUMMYFUNCTION("""COMPUTED_VALUE"""),"Echo Echo")</f>
        <v>Echo Echo</v>
      </c>
    </row>
    <row r="485" spans="1:1" x14ac:dyDescent="0.2">
      <c r="A485" s="4" t="str">
        <f ca="1">IFERROR(__xludf.DUMMYFUNCTION("""COMPUTED_VALUE"""),"Eclipsa Butterfly")</f>
        <v>Eclipsa Butterfly</v>
      </c>
    </row>
    <row r="486" spans="1:1" x14ac:dyDescent="0.2">
      <c r="A486" s="4" t="str">
        <f ca="1">IFERROR(__xludf.DUMMYFUNCTION("""COMPUTED_VALUE"""),"Ed")</f>
        <v>Ed</v>
      </c>
    </row>
    <row r="487" spans="1:1" x14ac:dyDescent="0.2">
      <c r="A487" s="4" t="str">
        <f ca="1">IFERROR(__xludf.DUMMYFUNCTION("""COMPUTED_VALUE"""),"Eddie")</f>
        <v>Eddie</v>
      </c>
    </row>
    <row r="488" spans="1:1" x14ac:dyDescent="0.2">
      <c r="A488" s="4" t="str">
        <f ca="1">IFERROR(__xludf.DUMMYFUNCTION("""COMPUTED_VALUE"""),"Eddie the Live Studio Ostrich")</f>
        <v>Eddie the Live Studio Ostrich</v>
      </c>
    </row>
    <row r="489" spans="1:1" x14ac:dyDescent="0.2">
      <c r="A489" s="4" t="str">
        <f ca="1">IFERROR(__xludf.DUMMYFUNCTION("""COMPUTED_VALUE"""),"Edith Gru")</f>
        <v>Edith Gru</v>
      </c>
    </row>
    <row r="490" spans="1:1" x14ac:dyDescent="0.2">
      <c r="A490" s="4" t="str">
        <f ca="1">IFERROR(__xludf.DUMMYFUNCTION("""COMPUTED_VALUE"""),"Edmund Pevensie")</f>
        <v>Edmund Pevensie</v>
      </c>
    </row>
    <row r="491" spans="1:1" x14ac:dyDescent="0.2">
      <c r="A491" s="4" t="str">
        <f ca="1">IFERROR(__xludf.DUMMYFUNCTION("""COMPUTED_VALUE"""),"Edna Krabappel")</f>
        <v>Edna Krabappel</v>
      </c>
    </row>
    <row r="492" spans="1:1" x14ac:dyDescent="0.2">
      <c r="A492" s="4" t="str">
        <f ca="1">IFERROR(__xludf.DUMMYFUNCTION("""COMPUTED_VALUE"""),"Edouard Snootie")</f>
        <v>Edouard Snootie</v>
      </c>
    </row>
    <row r="493" spans="1:1" x14ac:dyDescent="0.2">
      <c r="A493" s="4" t="str">
        <f ca="1">IFERROR(__xludf.DUMMYFUNCTION("""COMPUTED_VALUE"""),"Edrio")</f>
        <v>Edrio</v>
      </c>
    </row>
    <row r="494" spans="1:1" x14ac:dyDescent="0.2">
      <c r="A494" s="4" t="str">
        <f ca="1">IFERROR(__xludf.DUMMYFUNCTION("""COMPUTED_VALUE"""),"Eduardo")</f>
        <v>Eduardo</v>
      </c>
    </row>
    <row r="495" spans="1:1" x14ac:dyDescent="0.2">
      <c r="A495" s="4" t="str">
        <f ca="1">IFERROR(__xludf.DUMMYFUNCTION("""COMPUTED_VALUE"""),"Eeth Koth")</f>
        <v>Eeth Koth</v>
      </c>
    </row>
    <row r="496" spans="1:1" x14ac:dyDescent="0.2">
      <c r="A496" s="4" t="str">
        <f ca="1">IFERROR(__xludf.DUMMYFUNCTION("""COMPUTED_VALUE"""),"Egon Spengler")</f>
        <v>Egon Spengler</v>
      </c>
    </row>
    <row r="497" spans="1:1" x14ac:dyDescent="0.2">
      <c r="A497" s="4" t="str">
        <f ca="1">IFERROR(__xludf.DUMMYFUNCTION("""COMPUTED_VALUE"""),"Eight-Armed Willy")</f>
        <v>Eight-Armed Willy</v>
      </c>
    </row>
    <row r="498" spans="1:1" x14ac:dyDescent="0.2">
      <c r="A498" s="4" t="str">
        <f ca="1">IFERROR(__xludf.DUMMYFUNCTION("""COMPUTED_VALUE"""),"Eileen Roberts")</f>
        <v>Eileen Roberts</v>
      </c>
    </row>
    <row r="499" spans="1:1" x14ac:dyDescent="0.2">
      <c r="A499" s="4" t="str">
        <f ca="1">IFERROR(__xludf.DUMMYFUNCTION("""COMPUTED_VALUE"""),"El Coqui")</f>
        <v>El Coqui</v>
      </c>
    </row>
    <row r="500" spans="1:1" x14ac:dyDescent="0.2">
      <c r="A500" s="4" t="str">
        <f ca="1">IFERROR(__xludf.DUMMYFUNCTION("""COMPUTED_VALUE"""),"El Oso")</f>
        <v>El Oso</v>
      </c>
    </row>
    <row r="501" spans="1:1" x14ac:dyDescent="0.2">
      <c r="A501" s="4" t="str">
        <f ca="1">IFERROR(__xludf.DUMMYFUNCTION("""COMPUTED_VALUE"""),"Elbow Princess")</f>
        <v>Elbow Princess</v>
      </c>
    </row>
    <row r="502" spans="1:1" x14ac:dyDescent="0.2">
      <c r="A502" s="4" t="str">
        <f ca="1">IFERROR(__xludf.DUMMYFUNCTION("""COMPUTED_VALUE"""),"Eldwin Blair")</f>
        <v>Eldwin Blair</v>
      </c>
    </row>
    <row r="503" spans="1:1" x14ac:dyDescent="0.2">
      <c r="A503" s="4" t="str">
        <f ca="1">IFERROR(__xludf.DUMMYFUNCTION("""COMPUTED_VALUE"""),"Eleanor Miller")</f>
        <v>Eleanor Miller</v>
      </c>
    </row>
    <row r="504" spans="1:1" x14ac:dyDescent="0.2">
      <c r="A504" s="4" t="str">
        <f ca="1">IFERROR(__xludf.DUMMYFUNCTION("""COMPUTED_VALUE"""),"Elena, Teresa, and Yuki")</f>
        <v>Elena, Teresa, and Yuki</v>
      </c>
    </row>
    <row r="505" spans="1:1" x14ac:dyDescent="0.2">
      <c r="A505" s="4" t="str">
        <f ca="1">IFERROR(__xludf.DUMMYFUNCTION("""COMPUTED_VALUE"""),"Elephant")</f>
        <v>Elephant</v>
      </c>
    </row>
    <row r="506" spans="1:1" x14ac:dyDescent="0.2">
      <c r="A506" s="4" t="str">
        <f ca="1">IFERROR(__xludf.DUMMYFUNCTION("""COMPUTED_VALUE"""),"Eli the Elephant")</f>
        <v>Eli the Elephant</v>
      </c>
    </row>
    <row r="507" spans="1:1" x14ac:dyDescent="0.2">
      <c r="A507" s="4" t="str">
        <f ca="1">IFERROR(__xludf.DUMMYFUNCTION("""COMPUTED_VALUE"""),"Eliza Fletcher")</f>
        <v>Eliza Fletcher</v>
      </c>
    </row>
    <row r="508" spans="1:1" x14ac:dyDescent="0.2">
      <c r="A508" s="4" t="str">
        <f ca="1">IFERROR(__xludf.DUMMYFUNCTION("""COMPUTED_VALUE"""),"Eliza Thornberry")</f>
        <v>Eliza Thornberry</v>
      </c>
    </row>
    <row r="509" spans="1:1" x14ac:dyDescent="0.2">
      <c r="A509" s="4" t="str">
        <f ca="1">IFERROR(__xludf.DUMMYFUNCTION("""COMPUTED_VALUE"""),"Ella")</f>
        <v>Ella</v>
      </c>
    </row>
    <row r="510" spans="1:1" x14ac:dyDescent="0.2">
      <c r="A510" s="4" t="str">
        <f ca="1">IFERROR(__xludf.DUMMYFUNCTION("""COMPUTED_VALUE"""),"Ellie")</f>
        <v>Ellie</v>
      </c>
    </row>
    <row r="511" spans="1:1" x14ac:dyDescent="0.2">
      <c r="A511" s="4" t="str">
        <f ca="1">IFERROR(__xludf.DUMMYFUNCTION("""COMPUTED_VALUE"""),"Elly")</f>
        <v>Elly</v>
      </c>
    </row>
    <row r="512" spans="1:1" x14ac:dyDescent="0.2">
      <c r="A512" s="4" t="str">
        <f ca="1">IFERROR(__xludf.DUMMYFUNCTION("""COMPUTED_VALUE"""),"Elrik Vonreg")</f>
        <v>Elrik Vonreg</v>
      </c>
    </row>
    <row r="513" spans="1:1" x14ac:dyDescent="0.2">
      <c r="A513" s="4" t="str">
        <f ca="1">IFERROR(__xludf.DUMMYFUNCTION("""COMPUTED_VALUE"""),"Elvira")</f>
        <v>Elvira</v>
      </c>
    </row>
    <row r="514" spans="1:1" x14ac:dyDescent="0.2">
      <c r="A514" s="4" t="str">
        <f ca="1">IFERROR(__xludf.DUMMYFUNCTION("""COMPUTED_VALUE"""),"Elvis")</f>
        <v>Elvis</v>
      </c>
    </row>
    <row r="515" spans="1:1" x14ac:dyDescent="0.2">
      <c r="A515" s="4" t="str">
        <f ca="1">IFERROR(__xludf.DUMMYFUNCTION("""COMPUTED_VALUE"""),"Ember McLain")</f>
        <v>Ember McLain</v>
      </c>
    </row>
    <row r="516" spans="1:1" x14ac:dyDescent="0.2">
      <c r="A516" s="4" t="str">
        <f ca="1">IFERROR(__xludf.DUMMYFUNCTION("""COMPUTED_VALUE"""),"Emerald")</f>
        <v>Emerald</v>
      </c>
    </row>
    <row r="517" spans="1:1" x14ac:dyDescent="0.2">
      <c r="A517" s="4" t="str">
        <f ca="1">IFERROR(__xludf.DUMMYFUNCTION("""COMPUTED_VALUE"""),"Emerie Karr")</f>
        <v>Emerie Karr</v>
      </c>
    </row>
    <row r="518" spans="1:1" x14ac:dyDescent="0.2">
      <c r="A518" s="4" t="str">
        <f ca="1">IFERROR(__xludf.DUMMYFUNCTION("""COMPUTED_VALUE"""),"Emilia")</f>
        <v>Emilia</v>
      </c>
    </row>
    <row r="519" spans="1:1" x14ac:dyDescent="0.2">
      <c r="A519" s="4" t="str">
        <f ca="1">IFERROR(__xludf.DUMMYFUNCTION("""COMPUTED_VALUE"""),"Emilie Agreste")</f>
        <v>Emilie Agreste</v>
      </c>
    </row>
    <row r="520" spans="1:1" x14ac:dyDescent="0.2">
      <c r="A520" s="4" t="str">
        <f ca="1">IFERROR(__xludf.DUMMYFUNCTION("""COMPUTED_VALUE"""),"Emma")</f>
        <v>Emma</v>
      </c>
    </row>
    <row r="521" spans="1:1" x14ac:dyDescent="0.2">
      <c r="A521" s="4" t="str">
        <f ca="1">IFERROR(__xludf.DUMMYFUNCTION("""COMPUTED_VALUE"""),"Emma Saragosa")</f>
        <v>Emma Saragosa</v>
      </c>
    </row>
    <row r="522" spans="1:1" x14ac:dyDescent="0.2">
      <c r="A522" s="4" t="str">
        <f ca="1">IFERROR(__xludf.DUMMYFUNCTION("""COMPUTED_VALUE"""),"Emmet Brickowski")</f>
        <v>Emmet Brickowski</v>
      </c>
    </row>
    <row r="523" spans="1:1" x14ac:dyDescent="0.2">
      <c r="A523" s="4" t="str">
        <f ca="1">IFERROR(__xludf.DUMMYFUNCTION("""COMPUTED_VALUE"""),"Emmy")</f>
        <v>Emmy</v>
      </c>
    </row>
    <row r="524" spans="1:1" x14ac:dyDescent="0.2">
      <c r="A524" s="4" t="str">
        <f ca="1">IFERROR(__xludf.DUMMYFUNCTION("""COMPUTED_VALUE"""),"Emperor Awesome")</f>
        <v>Emperor Awesome</v>
      </c>
    </row>
    <row r="525" spans="1:1" x14ac:dyDescent="0.2">
      <c r="A525" s="4" t="str">
        <f ca="1">IFERROR(__xludf.DUMMYFUNCTION("""COMPUTED_VALUE"""),"Emperor Belos")</f>
        <v>Emperor Belos</v>
      </c>
    </row>
    <row r="526" spans="1:1" x14ac:dyDescent="0.2">
      <c r="A526" s="4" t="str">
        <f ca="1">IFERROR(__xludf.DUMMYFUNCTION("""COMPUTED_VALUE"""),"Emperor Carter")</f>
        <v>Emperor Carter</v>
      </c>
    </row>
    <row r="527" spans="1:1" x14ac:dyDescent="0.2">
      <c r="A527" s="4" t="str">
        <f ca="1">IFERROR(__xludf.DUMMYFUNCTION("""COMPUTED_VALUE"""),"Enk Adrenalini")</f>
        <v>Enk Adrenalini</v>
      </c>
    </row>
    <row r="528" spans="1:1" x14ac:dyDescent="0.2">
      <c r="A528" s="4" t="str">
        <f ca="1">IFERROR(__xludf.DUMMYFUNCTION("""COMPUTED_VALUE"""),"Eric Cartman")</f>
        <v>Eric Cartman</v>
      </c>
    </row>
    <row r="529" spans="1:1" x14ac:dyDescent="0.2">
      <c r="A529" s="4" t="str">
        <f ca="1">IFERROR(__xludf.DUMMYFUNCTION("""COMPUTED_VALUE"""),"Eric P.J Goldstar")</f>
        <v>Eric P.J Goldstar</v>
      </c>
    </row>
    <row r="530" spans="1:1" x14ac:dyDescent="0.2">
      <c r="A530" s="4" t="str">
        <f ca="1">IFERROR(__xludf.DUMMYFUNCTION("""COMPUTED_VALUE"""),"Erika Onuki")</f>
        <v>Erika Onuki</v>
      </c>
    </row>
    <row r="531" spans="1:1" x14ac:dyDescent="0.2">
      <c r="A531" s="4" t="str">
        <f ca="1">IFERROR(__xludf.DUMMYFUNCTION("""COMPUTED_VALUE"""),"Erin Esurance")</f>
        <v>Erin Esurance</v>
      </c>
    </row>
    <row r="532" spans="1:1" x14ac:dyDescent="0.2">
      <c r="A532" s="4" t="str">
        <f ca="1">IFERROR(__xludf.DUMMYFUNCTION("""COMPUTED_VALUE"""),"Erin Peterson")</f>
        <v>Erin Peterson</v>
      </c>
    </row>
    <row r="533" spans="1:1" x14ac:dyDescent="0.2">
      <c r="A533" s="4" t="str">
        <f ca="1">IFERROR(__xludf.DUMMYFUNCTION("""COMPUTED_VALUE"""),"Eris")</f>
        <v>Eris</v>
      </c>
    </row>
    <row r="534" spans="1:1" x14ac:dyDescent="0.2">
      <c r="A534" s="4" t="str">
        <f ca="1">IFERROR(__xludf.DUMMYFUNCTION("""COMPUTED_VALUE"""),"Ernest Otter")</f>
        <v>Ernest Otter</v>
      </c>
    </row>
    <row r="535" spans="1:1" x14ac:dyDescent="0.2">
      <c r="A535" s="4" t="str">
        <f ca="1">IFERROR(__xludf.DUMMYFUNCTION("""COMPUTED_VALUE"""),"Ernie Fett")</f>
        <v>Ernie Fett</v>
      </c>
    </row>
    <row r="536" spans="1:1" x14ac:dyDescent="0.2">
      <c r="A536" s="4" t="str">
        <f ca="1">IFERROR(__xludf.DUMMYFUNCTION("""COMPUTED_VALUE"""),"Ernie the Giant Chicken")</f>
        <v>Ernie the Giant Chicken</v>
      </c>
    </row>
    <row r="537" spans="1:1" x14ac:dyDescent="0.2">
      <c r="A537" s="4" t="str">
        <f ca="1">IFERROR(__xludf.DUMMYFUNCTION("""COMPUTED_VALUE"""),"Estellar")</f>
        <v>Estellar</v>
      </c>
    </row>
    <row r="538" spans="1:1" x14ac:dyDescent="0.2">
      <c r="A538" s="4" t="str">
        <f ca="1">IFERROR(__xludf.DUMMYFUNCTION("""COMPUTED_VALUE"""),"Esther")</f>
        <v>Esther</v>
      </c>
    </row>
    <row r="539" spans="1:1" x14ac:dyDescent="0.2">
      <c r="A539" s="4" t="str">
        <f ca="1">IFERROR(__xludf.DUMMYFUNCTION("""COMPUTED_VALUE"""),"Esther Stoley")</f>
        <v>Esther Stoley</v>
      </c>
    </row>
    <row r="540" spans="1:1" x14ac:dyDescent="0.2">
      <c r="A540" s="4" t="str">
        <f ca="1">IFERROR(__xludf.DUMMYFUNCTION("""COMPUTED_VALUE"""),"Ethan")</f>
        <v>Ethan</v>
      </c>
    </row>
    <row r="541" spans="1:1" x14ac:dyDescent="0.2">
      <c r="A541" s="4" t="str">
        <f ca="1">IFERROR(__xludf.DUMMYFUNCTION("""COMPUTED_VALUE"""),"Ethel Anderson")</f>
        <v>Ethel Anderson</v>
      </c>
    </row>
    <row r="542" spans="1:1" x14ac:dyDescent="0.2">
      <c r="A542" s="4" t="str">
        <f ca="1">IFERROR(__xludf.DUMMYFUNCTION("""COMPUTED_VALUE"""),"Eugene H. Krabs")</f>
        <v>Eugene H. Krabs</v>
      </c>
    </row>
    <row r="543" spans="1:1" x14ac:dyDescent="0.2">
      <c r="A543" s="4" t="str">
        <f ca="1">IFERROR(__xludf.DUMMYFUNCTION("""COMPUTED_VALUE"""),"Eurotrish")</f>
        <v>Eurotrish</v>
      </c>
    </row>
    <row r="544" spans="1:1" x14ac:dyDescent="0.2">
      <c r="A544" s="4" t="str">
        <f ca="1">IFERROR(__xludf.DUMMYFUNCTION("""COMPUTED_VALUE"""),"Eustace Bagge")</f>
        <v>Eustace Bagge</v>
      </c>
    </row>
    <row r="545" spans="1:1" x14ac:dyDescent="0.2">
      <c r="A545" s="4" t="str">
        <f ca="1">IFERROR(__xludf.DUMMYFUNCTION("""COMPUTED_VALUE"""),"EV-A4-D")</f>
        <v>EV-A4-D</v>
      </c>
    </row>
    <row r="546" spans="1:1" x14ac:dyDescent="0.2">
      <c r="A546" s="4" t="str">
        <f ca="1">IFERROR(__xludf.DUMMYFUNCTION("""COMPUTED_VALUE"""),"Eva")</f>
        <v>Eva</v>
      </c>
    </row>
    <row r="547" spans="1:1" x14ac:dyDescent="0.2">
      <c r="A547" s="4" t="str">
        <f ca="1">IFERROR(__xludf.DUMMYFUNCTION("""COMPUTED_VALUE"""),"Evil Entity")</f>
        <v>Evil Entity</v>
      </c>
    </row>
    <row r="548" spans="1:1" x14ac:dyDescent="0.2">
      <c r="A548" s="4" t="str">
        <f ca="1">IFERROR(__xludf.DUMMYFUNCTION("""COMPUTED_VALUE"""),"Evil Morty")</f>
        <v>Evil Morty</v>
      </c>
    </row>
    <row r="549" spans="1:1" x14ac:dyDescent="0.2">
      <c r="A549" s="4" t="str">
        <f ca="1">IFERROR(__xludf.DUMMYFUNCTION("""COMPUTED_VALUE"""),"Extremeasaur")</f>
        <v>Extremeasaur</v>
      </c>
    </row>
    <row r="550" spans="1:1" x14ac:dyDescent="0.2">
      <c r="A550" s="4" t="str">
        <f ca="1">IFERROR(__xludf.DUMMYFUNCTION("""COMPUTED_VALUE"""),"Eye Guy")</f>
        <v>Eye Guy</v>
      </c>
    </row>
    <row r="551" spans="1:1" x14ac:dyDescent="0.2">
      <c r="A551" s="4" t="str">
        <f ca="1">IFERROR(__xludf.DUMMYFUNCTION("""COMPUTED_VALUE"""),"Eyeball Ruby")</f>
        <v>Eyeball Ruby</v>
      </c>
    </row>
    <row r="552" spans="1:1" x14ac:dyDescent="0.2">
      <c r="A552" s="4" t="str">
        <f ca="1">IFERROR(__xludf.DUMMYFUNCTION("""COMPUTED_VALUE"""),"Eyerene")</f>
        <v>Eyerene</v>
      </c>
    </row>
    <row r="553" spans="1:1" x14ac:dyDescent="0.2">
      <c r="A553" s="4" t="str">
        <f ca="1">IFERROR(__xludf.DUMMYFUNCTION("""COMPUTED_VALUE"""),"Ezekiel")</f>
        <v>Ezekiel</v>
      </c>
    </row>
    <row r="554" spans="1:1" x14ac:dyDescent="0.2">
      <c r="A554" s="4" t="str">
        <f ca="1">IFERROR(__xludf.DUMMYFUNCTION("""COMPUTED_VALUE"""),"Ezra Bridger")</f>
        <v>Ezra Bridger</v>
      </c>
    </row>
    <row r="555" spans="1:1" x14ac:dyDescent="0.2">
      <c r="A555" s="4" t="str">
        <f ca="1">IFERROR(__xludf.DUMMYFUNCTION("""COMPUTED_VALUE"""),"Fairy Godmother")</f>
        <v>Fairy Godmother</v>
      </c>
    </row>
    <row r="556" spans="1:1" x14ac:dyDescent="0.2">
      <c r="A556" s="4" t="str">
        <f ca="1">IFERROR(__xludf.DUMMYFUNCTION("""COMPUTED_VALUE"""),"Fairy Queen")</f>
        <v>Fairy Queen</v>
      </c>
    </row>
    <row r="557" spans="1:1" x14ac:dyDescent="0.2">
      <c r="A557" s="4" t="str">
        <f ca="1">IFERROR(__xludf.DUMMYFUNCTION("""COMPUTED_VALUE"""),"Fake Santa")</f>
        <v>Fake Santa</v>
      </c>
    </row>
    <row r="558" spans="1:1" x14ac:dyDescent="0.2">
      <c r="A558" s="4" t="str">
        <f ca="1">IFERROR(__xludf.DUMMYFUNCTION("""COMPUTED_VALUE"""),"Falcon")</f>
        <v>Falcon</v>
      </c>
    </row>
    <row r="559" spans="1:1" x14ac:dyDescent="0.2">
      <c r="A559" s="4" t="str">
        <f ca="1">IFERROR(__xludf.DUMMYFUNCTION("""COMPUTED_VALUE"""),"Fanboy")</f>
        <v>Fanboy</v>
      </c>
    </row>
    <row r="560" spans="1:1" x14ac:dyDescent="0.2">
      <c r="A560" s="4" t="str">
        <f ca="1">IFERROR(__xludf.DUMMYFUNCTION("""COMPUTED_VALUE"""),"Fang")</f>
        <v>Fang</v>
      </c>
    </row>
    <row r="561" spans="1:1" x14ac:dyDescent="0.2">
      <c r="A561" s="4" t="str">
        <f ca="1">IFERROR(__xludf.DUMMYFUNCTION("""COMPUTED_VALUE"""),"Farah")</f>
        <v>Farah</v>
      </c>
    </row>
    <row r="562" spans="1:1" x14ac:dyDescent="0.2">
      <c r="A562" s="4" t="str">
        <f ca="1">IFERROR(__xludf.DUMMYFUNCTION("""COMPUTED_VALUE"""),"Farley")</f>
        <v>Farley</v>
      </c>
    </row>
    <row r="563" spans="1:1" x14ac:dyDescent="0.2">
      <c r="A563" s="4" t="str">
        <f ca="1">IFERROR(__xludf.DUMMYFUNCTION("""COMPUTED_VALUE"""),"Farmer")</f>
        <v>Farmer</v>
      </c>
    </row>
    <row r="564" spans="1:1" x14ac:dyDescent="0.2">
      <c r="A564" s="4" t="str">
        <f ca="1">IFERROR(__xludf.DUMMYFUNCTION("""COMPUTED_VALUE"""),"Farmer Boy")</f>
        <v>Farmer Boy</v>
      </c>
    </row>
    <row r="565" spans="1:1" x14ac:dyDescent="0.2">
      <c r="A565" s="4" t="str">
        <f ca="1">IFERROR(__xludf.DUMMYFUNCTION("""COMPUTED_VALUE"""),"Faro Argyus")</f>
        <v>Faro Argyus</v>
      </c>
    </row>
    <row r="566" spans="1:1" x14ac:dyDescent="0.2">
      <c r="A566" s="4" t="str">
        <f ca="1">IFERROR(__xludf.DUMMYFUNCTION("""COMPUTED_VALUE"""),"Farooha")</f>
        <v>Farooha</v>
      </c>
    </row>
    <row r="567" spans="1:1" x14ac:dyDescent="0.2">
      <c r="A567" s="4" t="str">
        <f ca="1">IFERROR(__xludf.DUMMYFUNCTION("""COMPUTED_VALUE"""),"Fast Bitters")</f>
        <v>Fast Bitters</v>
      </c>
    </row>
    <row r="568" spans="1:1" x14ac:dyDescent="0.2">
      <c r="A568" s="4" t="str">
        <f ca="1">IFERROR(__xludf.DUMMYFUNCTION("""COMPUTED_VALUE"""),"Fasttrack")</f>
        <v>Fasttrack</v>
      </c>
    </row>
    <row r="569" spans="1:1" x14ac:dyDescent="0.2">
      <c r="A569" s="4" t="str">
        <f ca="1">IFERROR(__xludf.DUMMYFUNCTION("""COMPUTED_VALUE"""),"Fat Duck")</f>
        <v>Fat Duck</v>
      </c>
    </row>
    <row r="570" spans="1:1" x14ac:dyDescent="0.2">
      <c r="A570" s="4" t="str">
        <f ca="1">IFERROR(__xludf.DUMMYFUNCTION("""COMPUTED_VALUE"""),"Father")</f>
        <v>Father</v>
      </c>
    </row>
    <row r="571" spans="1:1" x14ac:dyDescent="0.2">
      <c r="A571" s="4" t="str">
        <f ca="1">IFERROR(__xludf.DUMMYFUNCTION("""COMPUTED_VALUE"""),"Fatso")</f>
        <v>Fatso</v>
      </c>
    </row>
    <row r="572" spans="1:1" x14ac:dyDescent="0.2">
      <c r="A572" s="4" t="str">
        <f ca="1">IFERROR(__xludf.DUMMYFUNCTION("""COMPUTED_VALUE"""),"Faye")</f>
        <v>Faye</v>
      </c>
    </row>
    <row r="573" spans="1:1" x14ac:dyDescent="0.2">
      <c r="A573" s="4" t="str">
        <f ca="1">IFERROR(__xludf.DUMMYFUNCTION("""COMPUTED_VALUE"""),"Fearless Leader")</f>
        <v>Fearless Leader</v>
      </c>
    </row>
    <row r="574" spans="1:1" x14ac:dyDescent="0.2">
      <c r="A574" s="4" t="str">
        <f ca="1">IFERROR(__xludf.DUMMYFUNCTION("""COMPUTED_VALUE"""),"Fee")</f>
        <v>Fee</v>
      </c>
    </row>
    <row r="575" spans="1:1" x14ac:dyDescent="0.2">
      <c r="A575" s="4" t="str">
        <f ca="1">IFERROR(__xludf.DUMMYFUNCTION("""COMPUTED_VALUE"""),"Feedback")</f>
        <v>Feedback</v>
      </c>
    </row>
    <row r="576" spans="1:1" x14ac:dyDescent="0.2">
      <c r="A576" s="4" t="str">
        <f ca="1">IFERROR(__xludf.DUMMYFUNCTION("""COMPUTED_VALUE"""),"Feff")</f>
        <v>Feff</v>
      </c>
    </row>
    <row r="577" spans="1:1" x14ac:dyDescent="0.2">
      <c r="A577" s="4" t="str">
        <f ca="1">IFERROR(__xludf.DUMMYFUNCTION("""COMPUTED_VALUE"""),"Felicity Parham")</f>
        <v>Felicity Parham</v>
      </c>
    </row>
    <row r="578" spans="1:1" x14ac:dyDescent="0.2">
      <c r="A578" s="4" t="str">
        <f ca="1">IFERROR(__xludf.DUMMYFUNCTION("""COMPUTED_VALUE"""),"Félix Fathom")</f>
        <v>Félix Fathom</v>
      </c>
    </row>
    <row r="579" spans="1:1" x14ac:dyDescent="0.2">
      <c r="A579" s="4" t="str">
        <f ca="1">IFERROR(__xludf.DUMMYFUNCTION("""COMPUTED_VALUE"""),"Felix Madrigal")</f>
        <v>Felix Madrigal</v>
      </c>
    </row>
    <row r="580" spans="1:1" x14ac:dyDescent="0.2">
      <c r="A580" s="4" t="str">
        <f ca="1">IFERROR(__xludf.DUMMYFUNCTION("""COMPUTED_VALUE"""),"Female Dog")</f>
        <v>Female Dog</v>
      </c>
    </row>
    <row r="581" spans="1:1" x14ac:dyDescent="0.2">
      <c r="A581" s="4" t="str">
        <f ca="1">IFERROR(__xludf.DUMMYFUNCTION("""COMPUTED_VALUE"""),"Fennec Shand")</f>
        <v>Fennec Shand</v>
      </c>
    </row>
    <row r="582" spans="1:1" x14ac:dyDescent="0.2">
      <c r="A582" s="4" t="str">
        <f ca="1">IFERROR(__xludf.DUMMYFUNCTION("""COMPUTED_VALUE"""),"Fillmore")</f>
        <v>Fillmore</v>
      </c>
    </row>
    <row r="583" spans="1:1" x14ac:dyDescent="0.2">
      <c r="A583" s="4" t="str">
        <f ca="1">IFERROR(__xludf.DUMMYFUNCTION("""COMPUTED_VALUE"""),"Finis Valorum")</f>
        <v>Finis Valorum</v>
      </c>
    </row>
    <row r="584" spans="1:1" x14ac:dyDescent="0.2">
      <c r="A584" s="4" t="str">
        <f ca="1">IFERROR(__xludf.DUMMYFUNCTION("""COMPUTED_VALUE"""),"Fink")</f>
        <v>Fink</v>
      </c>
    </row>
    <row r="585" spans="1:1" x14ac:dyDescent="0.2">
      <c r="A585" s="4" t="str">
        <f ca="1">IFERROR(__xludf.DUMMYFUNCTION("""COMPUTED_VALUE"""),"Finn")</f>
        <v>Finn</v>
      </c>
    </row>
    <row r="586" spans="1:1" x14ac:dyDescent="0.2">
      <c r="A586" s="4" t="str">
        <f ca="1">IFERROR(__xludf.DUMMYFUNCTION("""COMPUTED_VALUE"""),"Finn the Human")</f>
        <v>Finn the Human</v>
      </c>
    </row>
    <row r="587" spans="1:1" x14ac:dyDescent="0.2">
      <c r="A587" s="4" t="str">
        <f ca="1">IFERROR(__xludf.DUMMYFUNCTION("""COMPUTED_VALUE"""),"Fiona Frizzle")</f>
        <v>Fiona Frizzle</v>
      </c>
    </row>
    <row r="588" spans="1:1" x14ac:dyDescent="0.2">
      <c r="A588" s="4" t="str">
        <f ca="1">IFERROR(__xludf.DUMMYFUNCTION("""COMPUTED_VALUE"""),"Fionna the Human Girl")</f>
        <v>Fionna the Human Girl</v>
      </c>
    </row>
    <row r="589" spans="1:1" x14ac:dyDescent="0.2">
      <c r="A589" s="4" t="str">
        <f ca="1">IFERROR(__xludf.DUMMYFUNCTION("""COMPUTED_VALUE"""),"Fire Lord Ozai")</f>
        <v>Fire Lord Ozai</v>
      </c>
    </row>
    <row r="590" spans="1:1" x14ac:dyDescent="0.2">
      <c r="A590" s="4" t="str">
        <f ca="1">IFERROR(__xludf.DUMMYFUNCTION("""COMPUTED_VALUE"""),"Firedrake")</f>
        <v>Firedrake</v>
      </c>
    </row>
    <row r="591" spans="1:1" x14ac:dyDescent="0.2">
      <c r="A591" s="4" t="str">
        <f ca="1">IFERROR(__xludf.DUMMYFUNCTION("""COMPUTED_VALUE"""),"Firefighter")</f>
        <v>Firefighter</v>
      </c>
    </row>
    <row r="592" spans="1:1" x14ac:dyDescent="0.2">
      <c r="A592" s="4" t="str">
        <f ca="1">IFERROR(__xludf.DUMMYFUNCTION("""COMPUTED_VALUE"""),"FireFly")</f>
        <v>FireFly</v>
      </c>
    </row>
    <row r="593" spans="1:1" x14ac:dyDescent="0.2">
      <c r="A593" s="4" t="str">
        <f ca="1">IFERROR(__xludf.DUMMYFUNCTION("""COMPUTED_VALUE"""),"Fireman")</f>
        <v>Fireman</v>
      </c>
    </row>
    <row r="594" spans="1:1" x14ac:dyDescent="0.2">
      <c r="A594" s="4" t="str">
        <f ca="1">IFERROR(__xludf.DUMMYFUNCTION("""COMPUTED_VALUE"""),"Fish")</f>
        <v>Fish</v>
      </c>
    </row>
    <row r="595" spans="1:1" x14ac:dyDescent="0.2">
      <c r="A595" s="4" t="str">
        <f ca="1">IFERROR(__xludf.DUMMYFUNCTION("""COMPUTED_VALUE"""),"Fishes")</f>
        <v>Fishes</v>
      </c>
    </row>
    <row r="596" spans="1:1" x14ac:dyDescent="0.2">
      <c r="A596" s="4" t="str">
        <f ca="1">IFERROR(__xludf.DUMMYFUNCTION("""COMPUTED_VALUE"""),"Fishface")</f>
        <v>Fishface</v>
      </c>
    </row>
    <row r="597" spans="1:1" x14ac:dyDescent="0.2">
      <c r="A597" s="4" t="str">
        <f ca="1">IFERROR(__xludf.DUMMYFUNCTION("""COMPUTED_VALUE"""),"Fives")</f>
        <v>Fives</v>
      </c>
    </row>
    <row r="598" spans="1:1" x14ac:dyDescent="0.2">
      <c r="A598" s="4" t="str">
        <f ca="1">IFERROR(__xludf.DUMMYFUNCTION("""COMPUTED_VALUE"""),"Fix-It Felix, Jr")</f>
        <v>Fix-It Felix, Jr</v>
      </c>
    </row>
    <row r="599" spans="1:1" x14ac:dyDescent="0.2">
      <c r="A599" s="4" t="str">
        <f ca="1">IFERROR(__xludf.DUMMYFUNCTION("""COMPUTED_VALUE"""),"Fixit")</f>
        <v>Fixit</v>
      </c>
    </row>
    <row r="600" spans="1:1" x14ac:dyDescent="0.2">
      <c r="A600" s="4" t="str">
        <f ca="1">IFERROR(__xludf.DUMMYFUNCTION("""COMPUTED_VALUE"""),"Flaky")</f>
        <v>Flaky</v>
      </c>
    </row>
    <row r="601" spans="1:1" x14ac:dyDescent="0.2">
      <c r="A601" s="4" t="str">
        <f ca="1">IFERROR(__xludf.DUMMYFUNCTION("""COMPUTED_VALUE"""),"Flame Princess")</f>
        <v>Flame Princess</v>
      </c>
    </row>
    <row r="602" spans="1:1" x14ac:dyDescent="0.2">
      <c r="A602" s="4" t="str">
        <f ca="1">IFERROR(__xludf.DUMMYFUNCTION("""COMPUTED_VALUE"""),"Flamingo")</f>
        <v>Flamingo</v>
      </c>
    </row>
    <row r="603" spans="1:1" x14ac:dyDescent="0.2">
      <c r="A603" s="4" t="str">
        <f ca="1">IFERROR(__xludf.DUMMYFUNCTION("""COMPUTED_VALUE"""),"Flamo")</f>
        <v>Flamo</v>
      </c>
    </row>
    <row r="604" spans="1:1" x14ac:dyDescent="0.2">
      <c r="A604" s="4" t="str">
        <f ca="1">IFERROR(__xludf.DUMMYFUNCTION("""COMPUTED_VALUE"""),"Flapjack")</f>
        <v>Flapjack</v>
      </c>
    </row>
    <row r="605" spans="1:1" x14ac:dyDescent="0.2">
      <c r="A605" s="4" t="str">
        <f ca="1">IFERROR(__xludf.DUMMYFUNCTION("""COMPUTED_VALUE"""),"Fleetfoot")</f>
        <v>Fleetfoot</v>
      </c>
    </row>
    <row r="606" spans="1:1" x14ac:dyDescent="0.2">
      <c r="A606" s="4" t="str">
        <f ca="1">IFERROR(__xludf.DUMMYFUNCTION("""COMPUTED_VALUE"""),"Flick Duck")</f>
        <v>Flick Duck</v>
      </c>
    </row>
    <row r="607" spans="1:1" x14ac:dyDescent="0.2">
      <c r="A607" s="4" t="str">
        <f ca="1">IFERROR(__xludf.DUMMYFUNCTION("""COMPUTED_VALUE"""),"Flicker")</f>
        <v>Flicker</v>
      </c>
    </row>
    <row r="608" spans="1:1" x14ac:dyDescent="0.2">
      <c r="A608" s="4" t="str">
        <f ca="1">IFERROR(__xludf.DUMMYFUNCTION("""COMPUTED_VALUE"""),"Flint")</f>
        <v>Flint</v>
      </c>
    </row>
    <row r="609" spans="1:1" x14ac:dyDescent="0.2">
      <c r="A609" s="4" t="str">
        <f ca="1">IFERROR(__xludf.DUMMYFUNCTION("""COMPUTED_VALUE"""),"Flintheart Glomgold")</f>
        <v>Flintheart Glomgold</v>
      </c>
    </row>
    <row r="610" spans="1:1" x14ac:dyDescent="0.2">
      <c r="A610" s="4" t="str">
        <f ca="1">IFERROR(__xludf.DUMMYFUNCTION("""COMPUTED_VALUE"""),"Flip Dover")</f>
        <v>Flip Dover</v>
      </c>
    </row>
    <row r="611" spans="1:1" x14ac:dyDescent="0.2">
      <c r="A611" s="4" t="str">
        <f ca="1">IFERROR(__xludf.DUMMYFUNCTION("""COMPUTED_VALUE"""),"Flippy")</f>
        <v>Flippy</v>
      </c>
    </row>
    <row r="612" spans="1:1" x14ac:dyDescent="0.2">
      <c r="A612" s="4" t="str">
        <f ca="1">IFERROR(__xludf.DUMMYFUNCTION("""COMPUTED_VALUE"""),"Fliqpy")</f>
        <v>Fliqpy</v>
      </c>
    </row>
    <row r="613" spans="1:1" x14ac:dyDescent="0.2">
      <c r="A613" s="4" t="str">
        <f ca="1">IFERROR(__xludf.DUMMYFUNCTION("""COMPUTED_VALUE"""),"Flit")</f>
        <v>Flit</v>
      </c>
    </row>
    <row r="614" spans="1:1" x14ac:dyDescent="0.2">
      <c r="A614" s="4" t="str">
        <f ca="1">IFERROR(__xludf.DUMMYFUNCTION("""COMPUTED_VALUE"""),"Flix")</f>
        <v>Flix</v>
      </c>
    </row>
    <row r="615" spans="1:1" x14ac:dyDescent="0.2">
      <c r="A615" s="4" t="str">
        <f ca="1">IFERROR(__xludf.DUMMYFUNCTION("""COMPUTED_VALUE"""),"Flo")</f>
        <v>Flo</v>
      </c>
    </row>
    <row r="616" spans="1:1" x14ac:dyDescent="0.2">
      <c r="A616" s="4" t="str">
        <f ca="1">IFERROR(__xludf.DUMMYFUNCTION("""COMPUTED_VALUE"""),"Flo Jerkins")</f>
        <v>Flo Jerkins</v>
      </c>
    </row>
    <row r="617" spans="1:1" x14ac:dyDescent="0.2">
      <c r="A617" s="4" t="str">
        <f ca="1">IFERROR(__xludf.DUMMYFUNCTION("""COMPUTED_VALUE"""),"Flora")</f>
        <v>Flora</v>
      </c>
    </row>
    <row r="618" spans="1:1" x14ac:dyDescent="0.2">
      <c r="A618" s="4" t="str">
        <f ca="1">IFERROR(__xludf.DUMMYFUNCTION("""COMPUTED_VALUE"""),"Florie Duffy")</f>
        <v>Florie Duffy</v>
      </c>
    </row>
    <row r="619" spans="1:1" x14ac:dyDescent="0.2">
      <c r="A619" s="4" t="str">
        <f ca="1">IFERROR(__xludf.DUMMYFUNCTION("""COMPUTED_VALUE"""),"Fluff")</f>
        <v>Fluff</v>
      </c>
    </row>
    <row r="620" spans="1:1" x14ac:dyDescent="0.2">
      <c r="A620" s="4" t="str">
        <f ca="1">IFERROR(__xludf.DUMMYFUNCTION("""COMPUTED_VALUE"""),"Fluffer Nutter")</f>
        <v>Fluffer Nutter</v>
      </c>
    </row>
    <row r="621" spans="1:1" x14ac:dyDescent="0.2">
      <c r="A621" s="4" t="str">
        <f ca="1">IFERROR(__xludf.DUMMYFUNCTION("""COMPUTED_VALUE"""),"Fluffy")</f>
        <v>Fluffy</v>
      </c>
    </row>
    <row r="622" spans="1:1" x14ac:dyDescent="0.2">
      <c r="A622" s="4" t="str">
        <f ca="1">IFERROR(__xludf.DUMMYFUNCTION("""COMPUTED_VALUE"""),"Fluffy the Cat")</f>
        <v>Fluffy the Cat</v>
      </c>
    </row>
    <row r="623" spans="1:1" x14ac:dyDescent="0.2">
      <c r="A623" s="4" t="str">
        <f ca="1">IFERROR(__xludf.DUMMYFUNCTION("""COMPUTED_VALUE"""),"Fluorite")</f>
        <v>Fluorite</v>
      </c>
    </row>
    <row r="624" spans="1:1" x14ac:dyDescent="0.2">
      <c r="A624" s="4" t="str">
        <f ca="1">IFERROR(__xludf.DUMMYFUNCTION("""COMPUTED_VALUE"""),"Flurry Heart")</f>
        <v>Flurry Heart</v>
      </c>
    </row>
    <row r="625" spans="1:1" x14ac:dyDescent="0.2">
      <c r="A625" s="4" t="str">
        <f ca="1">IFERROR(__xludf.DUMMYFUNCTION("""COMPUTED_VALUE"""),"Fluttershy")</f>
        <v>Fluttershy</v>
      </c>
    </row>
    <row r="626" spans="1:1" x14ac:dyDescent="0.2">
      <c r="A626" s="4" t="str">
        <f ca="1">IFERROR(__xludf.DUMMYFUNCTION("""COMPUTED_VALUE"""),"Fneep")</f>
        <v>Fneep</v>
      </c>
    </row>
    <row r="627" spans="1:1" x14ac:dyDescent="0.2">
      <c r="A627" s="4" t="str">
        <f ca="1">IFERROR(__xludf.DUMMYFUNCTION("""COMPUTED_VALUE"""),"Food Truck Owners")</f>
        <v>Food Truck Owners</v>
      </c>
    </row>
    <row r="628" spans="1:1" x14ac:dyDescent="0.2">
      <c r="A628" s="4" t="str">
        <f ca="1">IFERROR(__xludf.DUMMYFUNCTION("""COMPUTED_VALUE"""),"Force Priestesses")</f>
        <v>Force Priestesses</v>
      </c>
    </row>
    <row r="629" spans="1:1" x14ac:dyDescent="0.2">
      <c r="A629" s="4" t="str">
        <f ca="1">IFERROR(__xludf.DUMMYFUNCTION("""COMPUTED_VALUE"""),"Forest Evergreen")</f>
        <v>Forest Evergreen</v>
      </c>
    </row>
    <row r="630" spans="1:1" x14ac:dyDescent="0.2">
      <c r="A630" s="4" t="str">
        <f ca="1">IFERROR(__xludf.DUMMYFUNCTION("""COMPUTED_VALUE"""),"Forky")</f>
        <v>Forky</v>
      </c>
    </row>
    <row r="631" spans="1:1" x14ac:dyDescent="0.2">
      <c r="A631" s="4" t="str">
        <f ca="1">IFERROR(__xludf.DUMMYFUNCTION("""COMPUTED_VALUE"""),"Forsythe")</f>
        <v>Forsythe</v>
      </c>
    </row>
    <row r="632" spans="1:1" x14ac:dyDescent="0.2">
      <c r="A632" s="4" t="str">
        <f ca="1">IFERROR(__xludf.DUMMYFUNCTION("""COMPUTED_VALUE"""),"Foul Moudama")</f>
        <v>Foul Moudama</v>
      </c>
    </row>
    <row r="633" spans="1:1" x14ac:dyDescent="0.2">
      <c r="A633" s="4" t="str">
        <f ca="1">IFERROR(__xludf.DUMMYFUNCTION("""COMPUTED_VALUE"""),"Four Arms")</f>
        <v>Four Arms</v>
      </c>
    </row>
    <row r="634" spans="1:1" x14ac:dyDescent="0.2">
      <c r="A634" s="4" t="str">
        <f ca="1">IFERROR(__xludf.DUMMYFUNCTION("""COMPUTED_VALUE"""),"Fourth Sister")</f>
        <v>Fourth Sister</v>
      </c>
    </row>
    <row r="635" spans="1:1" x14ac:dyDescent="0.2">
      <c r="A635" s="4" t="str">
        <f ca="1">IFERROR(__xludf.DUMMYFUNCTION("""COMPUTED_VALUE"""),"Fracture")</f>
        <v>Fracture</v>
      </c>
    </row>
    <row r="636" spans="1:1" x14ac:dyDescent="0.2">
      <c r="A636" s="4" t="str">
        <f ca="1">IFERROR(__xludf.DUMMYFUNCTION("""COMPUTED_VALUE"""),"Frak")</f>
        <v>Frak</v>
      </c>
    </row>
    <row r="637" spans="1:1" x14ac:dyDescent="0.2">
      <c r="A637" s="4" t="str">
        <f ca="1">IFERROR(__xludf.DUMMYFUNCTION("""COMPUTED_VALUE"""),"Frances Piscine")</f>
        <v>Frances Piscine</v>
      </c>
    </row>
    <row r="638" spans="1:1" x14ac:dyDescent="0.2">
      <c r="A638" s="4" t="str">
        <f ca="1">IFERROR(__xludf.DUMMYFUNCTION("""COMPUTED_VALUE"""),"Francine Frensky")</f>
        <v>Francine Frensky</v>
      </c>
    </row>
    <row r="639" spans="1:1" x14ac:dyDescent="0.2">
      <c r="A639" s="4" t="str">
        <f ca="1">IFERROR(__xludf.DUMMYFUNCTION("""COMPUTED_VALUE"""),"Francine Smith")</f>
        <v>Francine Smith</v>
      </c>
    </row>
    <row r="640" spans="1:1" x14ac:dyDescent="0.2">
      <c r="A640" s="4" t="str">
        <f ca="1">IFERROR(__xludf.DUMMYFUNCTION("""COMPUTED_VALUE"""),"Francis")</f>
        <v>Francis</v>
      </c>
    </row>
    <row r="641" spans="1:1" x14ac:dyDescent="0.2">
      <c r="A641" s="4" t="str">
        <f ca="1">IFERROR(__xludf.DUMMYFUNCTION("""COMPUTED_VALUE"""),"Francis Monogram")</f>
        <v>Francis Monogram</v>
      </c>
    </row>
    <row r="642" spans="1:1" x14ac:dyDescent="0.2">
      <c r="A642" s="4" t="str">
        <f ca="1">IFERROR(__xludf.DUMMYFUNCTION("""COMPUTED_VALUE"""),"Frank")</f>
        <v>Frank</v>
      </c>
    </row>
    <row r="643" spans="1:1" x14ac:dyDescent="0.2">
      <c r="A643" s="4" t="str">
        <f ca="1">IFERROR(__xludf.DUMMYFUNCTION("""COMPUTED_VALUE"""),"Frank Heffley")</f>
        <v>Frank Heffley</v>
      </c>
    </row>
    <row r="644" spans="1:1" x14ac:dyDescent="0.2">
      <c r="A644" s="4" t="str">
        <f ca="1">IFERROR(__xludf.DUMMYFUNCTION("""COMPUTED_VALUE"""),"Frankenstrike")</f>
        <v>Frankenstrike</v>
      </c>
    </row>
    <row r="645" spans="1:1" x14ac:dyDescent="0.2">
      <c r="A645" s="4" t="str">
        <f ca="1">IFERROR(__xludf.DUMMYFUNCTION("""COMPUTED_VALUE"""),"Frankie Foster")</f>
        <v>Frankie Foster</v>
      </c>
    </row>
    <row r="646" spans="1:1" x14ac:dyDescent="0.2">
      <c r="A646" s="4" t="str">
        <f ca="1">IFERROR(__xludf.DUMMYFUNCTION("""COMPUTED_VALUE"""),"Frankie Pamplemousse")</f>
        <v>Frankie Pamplemousse</v>
      </c>
    </row>
    <row r="647" spans="1:1" x14ac:dyDescent="0.2">
      <c r="A647" s="4" t="str">
        <f ca="1">IFERROR(__xludf.DUMMYFUNCTION("""COMPUTED_VALUE"""),"Frankie Watterson")</f>
        <v>Frankie Watterson</v>
      </c>
    </row>
    <row r="648" spans="1:1" x14ac:dyDescent="0.2">
      <c r="A648" s="4" t="str">
        <f ca="1">IFERROR(__xludf.DUMMYFUNCTION("""COMPUTED_VALUE"""),"Franklin")</f>
        <v>Franklin</v>
      </c>
    </row>
    <row r="649" spans="1:1" x14ac:dyDescent="0.2">
      <c r="A649" s="4" t="str">
        <f ca="1">IFERROR(__xludf.DUMMYFUNCTION("""COMPUTED_VALUE"""),"Frannie")</f>
        <v>Frannie</v>
      </c>
    </row>
    <row r="650" spans="1:1" x14ac:dyDescent="0.2">
      <c r="A650" s="4" t="str">
        <f ca="1">IFERROR(__xludf.DUMMYFUNCTION("""COMPUTED_VALUE"""),"Fred")</f>
        <v>Fred</v>
      </c>
    </row>
    <row r="651" spans="1:1" x14ac:dyDescent="0.2">
      <c r="A651" s="4" t="str">
        <f ca="1">IFERROR(__xludf.DUMMYFUNCTION("""COMPUTED_VALUE"""),"Fred Cartman")</f>
        <v>Fred Cartman</v>
      </c>
    </row>
    <row r="652" spans="1:1" x14ac:dyDescent="0.2">
      <c r="A652" s="4" t="str">
        <f ca="1">IFERROR(__xludf.DUMMYFUNCTION("""COMPUTED_VALUE"""),"Fred Flintstone")</f>
        <v>Fred Flintstone</v>
      </c>
    </row>
    <row r="653" spans="1:1" x14ac:dyDescent="0.2">
      <c r="A653" s="4" t="str">
        <f ca="1">IFERROR(__xludf.DUMMYFUNCTION("""COMPUTED_VALUE"""),"Fred Fredburger")</f>
        <v>Fred Fredburger</v>
      </c>
    </row>
    <row r="654" spans="1:1" x14ac:dyDescent="0.2">
      <c r="A654" s="4" t="str">
        <f ca="1">IFERROR(__xludf.DUMMYFUNCTION("""COMPUTED_VALUE"""),"Fred Jones")</f>
        <v>Fred Jones</v>
      </c>
    </row>
    <row r="655" spans="1:1" x14ac:dyDescent="0.2">
      <c r="A655" s="4" t="str">
        <f ca="1">IFERROR(__xludf.DUMMYFUNCTION("""COMPUTED_VALUE"""),"Fred Pacer")</f>
        <v>Fred Pacer</v>
      </c>
    </row>
    <row r="656" spans="1:1" x14ac:dyDescent="0.2">
      <c r="A656" s="4" t="str">
        <f ca="1">IFERROR(__xludf.DUMMYFUNCTION("""COMPUTED_VALUE"""),"French Hen")</f>
        <v>French Hen</v>
      </c>
    </row>
    <row r="657" spans="1:1" x14ac:dyDescent="0.2">
      <c r="A657" s="4" t="str">
        <f ca="1">IFERROR(__xludf.DUMMYFUNCTION("""COMPUTED_VALUE"""),"Freshy Bear")</f>
        <v>Freshy Bear</v>
      </c>
    </row>
    <row r="658" spans="1:1" x14ac:dyDescent="0.2">
      <c r="A658" s="4" t="str">
        <f ca="1">IFERROR(__xludf.DUMMYFUNCTION("""COMPUTED_VALUE"""),"Frida Kahlo")</f>
        <v>Frida Kahlo</v>
      </c>
    </row>
    <row r="659" spans="1:1" x14ac:dyDescent="0.2">
      <c r="A659" s="4" t="str">
        <f ca="1">IFERROR(__xludf.DUMMYFUNCTION("""COMPUTED_VALUE"""),"Frida Suárez")</f>
        <v>Frida Suárez</v>
      </c>
    </row>
    <row r="660" spans="1:1" x14ac:dyDescent="0.2">
      <c r="A660" s="4" t="str">
        <f ca="1">IFERROR(__xludf.DUMMYFUNCTION("""COMPUTED_VALUE"""),"Frog")</f>
        <v>Frog</v>
      </c>
    </row>
    <row r="661" spans="1:1" x14ac:dyDescent="0.2">
      <c r="A661" s="4" t="str">
        <f ca="1">IFERROR(__xludf.DUMMYFUNCTION("""COMPUTED_VALUE"""),"Fugi-Dove")</f>
        <v>Fugi-Dove</v>
      </c>
    </row>
    <row r="662" spans="1:1" x14ac:dyDescent="0.2">
      <c r="A662" s="4" t="str">
        <f ca="1">IFERROR(__xludf.DUMMYFUNCTION("""COMPUTED_VALUE"""),"Fungus")</f>
        <v>Fungus</v>
      </c>
    </row>
    <row r="663" spans="1:1" x14ac:dyDescent="0.2">
      <c r="A663" s="4" t="str">
        <f ca="1">IFERROR(__xludf.DUMMYFUNCTION("""COMPUTED_VALUE"""),"FunZ")</f>
        <v>FunZ</v>
      </c>
    </row>
    <row r="664" spans="1:1" x14ac:dyDescent="0.2">
      <c r="A664" s="4" t="str">
        <f ca="1">IFERROR(__xludf.DUMMYFUNCTION("""COMPUTED_VALUE"""),"Fuzzbert")</f>
        <v>Fuzzbert</v>
      </c>
    </row>
    <row r="665" spans="1:1" x14ac:dyDescent="0.2">
      <c r="A665" s="4" t="str">
        <f ca="1">IFERROR(__xludf.DUMMYFUNCTION("""COMPUTED_VALUE"""),"Fuzzy Lumpkins")</f>
        <v>Fuzzy Lumpkins</v>
      </c>
    </row>
    <row r="666" spans="1:1" x14ac:dyDescent="0.2">
      <c r="A666" s="4" t="str">
        <f ca="1">IFERROR(__xludf.DUMMYFUNCTION("""COMPUTED_VALUE"""),"Gabriel Agreste")</f>
        <v>Gabriel Agreste</v>
      </c>
    </row>
    <row r="667" spans="1:1" x14ac:dyDescent="0.2">
      <c r="A667" s="4" t="str">
        <f ca="1">IFERROR(__xludf.DUMMYFUNCTION("""COMPUTED_VALUE"""),"Gabriella")</f>
        <v>Gabriella</v>
      </c>
    </row>
    <row r="668" spans="1:1" x14ac:dyDescent="0.2">
      <c r="A668" s="4" t="str">
        <f ca="1">IFERROR(__xludf.DUMMYFUNCTION("""COMPUTED_VALUE"""),"Gahri")</f>
        <v>Gahri</v>
      </c>
    </row>
    <row r="669" spans="1:1" x14ac:dyDescent="0.2">
      <c r="A669" s="4" t="str">
        <f ca="1">IFERROR(__xludf.DUMMYFUNCTION("""COMPUTED_VALUE"""),"Gandalf")</f>
        <v>Gandalf</v>
      </c>
    </row>
    <row r="670" spans="1:1" x14ac:dyDescent="0.2">
      <c r="A670" s="4" t="str">
        <f ca="1">IFERROR(__xludf.DUMMYFUNCTION("""COMPUTED_VALUE"""),"Gangreen Gang")</f>
        <v>Gangreen Gang</v>
      </c>
    </row>
    <row r="671" spans="1:1" x14ac:dyDescent="0.2">
      <c r="A671" s="4" t="str">
        <f ca="1">IFERROR(__xludf.DUMMYFUNCTION("""COMPUTED_VALUE"""),"Gar Saxon")</f>
        <v>Gar Saxon</v>
      </c>
    </row>
    <row r="672" spans="1:1" x14ac:dyDescent="0.2">
      <c r="A672" s="4" t="str">
        <f ca="1">IFERROR(__xludf.DUMMYFUNCTION("""COMPUTED_VALUE"""),"Garazeb Orrelios")</f>
        <v>Garazeb Orrelios</v>
      </c>
    </row>
    <row r="673" spans="1:1" x14ac:dyDescent="0.2">
      <c r="A673" s="4" t="str">
        <f ca="1">IFERROR(__xludf.DUMMYFUNCTION("""COMPUTED_VALUE"""),"Garcon")</f>
        <v>Garcon</v>
      </c>
    </row>
    <row r="674" spans="1:1" x14ac:dyDescent="0.2">
      <c r="A674" s="4" t="str">
        <f ca="1">IFERROR(__xludf.DUMMYFUNCTION("""COMPUTED_VALUE"""),"Garfield")</f>
        <v>Garfield</v>
      </c>
    </row>
    <row r="675" spans="1:1" x14ac:dyDescent="0.2">
      <c r="A675" s="4" t="str">
        <f ca="1">IFERROR(__xludf.DUMMYFUNCTION("""COMPUTED_VALUE"""),"GariGari")</f>
        <v>GariGari</v>
      </c>
    </row>
    <row r="676" spans="1:1" x14ac:dyDescent="0.2">
      <c r="A676" s="4" t="str">
        <f ca="1">IFERROR(__xludf.DUMMYFUNCTION("""COMPUTED_VALUE"""),"Garnet")</f>
        <v>Garnet</v>
      </c>
    </row>
    <row r="677" spans="1:1" x14ac:dyDescent="0.2">
      <c r="A677" s="4" t="str">
        <f ca="1">IFERROR(__xludf.DUMMYFUNCTION("""COMPUTED_VALUE"""),"Garrett Miller")</f>
        <v>Garrett Miller</v>
      </c>
    </row>
    <row r="678" spans="1:1" x14ac:dyDescent="0.2">
      <c r="A678" s="4" t="str">
        <f ca="1">IFERROR(__xludf.DUMMYFUNCTION("""COMPUTED_VALUE"""),"Gary")</f>
        <v>Gary</v>
      </c>
    </row>
    <row r="679" spans="1:1" x14ac:dyDescent="0.2">
      <c r="A679" s="4" t="str">
        <f ca="1">IFERROR(__xludf.DUMMYFUNCTION("""COMPUTED_VALUE"""),"Gary Borkovec")</f>
        <v>Gary Borkovec</v>
      </c>
    </row>
    <row r="680" spans="1:1" x14ac:dyDescent="0.2">
      <c r="A680" s="4" t="str">
        <f ca="1">IFERROR(__xludf.DUMMYFUNCTION("""COMPUTED_VALUE"""),"Gary the Snail")</f>
        <v>Gary the Snail</v>
      </c>
    </row>
    <row r="681" spans="1:1" x14ac:dyDescent="0.2">
      <c r="A681" s="4" t="str">
        <f ca="1">IFERROR(__xludf.DUMMYFUNCTION("""COMPUTED_VALUE"""),"Gayle")</f>
        <v>Gayle</v>
      </c>
    </row>
    <row r="682" spans="1:1" x14ac:dyDescent="0.2">
      <c r="A682" s="4" t="str">
        <f ca="1">IFERROR(__xludf.DUMMYFUNCTION("""COMPUTED_VALUE"""),"Gazelle")</f>
        <v>Gazelle</v>
      </c>
    </row>
    <row r="683" spans="1:1" x14ac:dyDescent="0.2">
      <c r="A683" s="4" t="str">
        <f ca="1">IFERROR(__xludf.DUMMYFUNCTION("""COMPUTED_VALUE"""),"General Bu")</f>
        <v>General Bu</v>
      </c>
    </row>
    <row r="684" spans="1:1" x14ac:dyDescent="0.2">
      <c r="A684" s="4" t="str">
        <f ca="1">IFERROR(__xludf.DUMMYFUNCTION("""COMPUTED_VALUE"""),"General Yunan")</f>
        <v>General Yunan</v>
      </c>
    </row>
    <row r="685" spans="1:1" x14ac:dyDescent="0.2">
      <c r="A685" s="4" t="str">
        <f ca="1">IFERROR(__xludf.DUMMYFUNCTION("""COMPUTED_VALUE"""),"Genevieve")</f>
        <v>Genevieve</v>
      </c>
    </row>
    <row r="686" spans="1:1" x14ac:dyDescent="0.2">
      <c r="A686" s="4" t="str">
        <f ca="1">IFERROR(__xludf.DUMMYFUNCTION("""COMPUTED_VALUE"""),"Genie")</f>
        <v>Genie</v>
      </c>
    </row>
    <row r="687" spans="1:1" x14ac:dyDescent="0.2">
      <c r="A687" s="4" t="str">
        <f ca="1">IFERROR(__xludf.DUMMYFUNCTION("""COMPUTED_VALUE"""),"Geo")</f>
        <v>Geo</v>
      </c>
    </row>
    <row r="688" spans="1:1" x14ac:dyDescent="0.2">
      <c r="A688" s="4" t="str">
        <f ca="1">IFERROR(__xludf.DUMMYFUNCTION("""COMPUTED_VALUE"""),"Geoff")</f>
        <v>Geoff</v>
      </c>
    </row>
    <row r="689" spans="1:1" x14ac:dyDescent="0.2">
      <c r="A689" s="4" t="str">
        <f ca="1">IFERROR(__xludf.DUMMYFUNCTION("""COMPUTED_VALUE"""),"George")</f>
        <v>George</v>
      </c>
    </row>
    <row r="690" spans="1:1" x14ac:dyDescent="0.2">
      <c r="A690" s="4" t="str">
        <f ca="1">IFERROR(__xludf.DUMMYFUNCTION("""COMPUTED_VALUE"""),"George Jetson")</f>
        <v>George Jetson</v>
      </c>
    </row>
    <row r="691" spans="1:1" x14ac:dyDescent="0.2">
      <c r="A691" s="4" t="str">
        <f ca="1">IFERROR(__xludf.DUMMYFUNCTION("""COMPUTED_VALUE"""),"George Shrinks")</f>
        <v>George Shrinks</v>
      </c>
    </row>
    <row r="692" spans="1:1" x14ac:dyDescent="0.2">
      <c r="A692" s="4" t="str">
        <f ca="1">IFERROR(__xludf.DUMMYFUNCTION("""COMPUTED_VALUE"""),"George the Stegosaur")</f>
        <v>George the Stegosaur</v>
      </c>
    </row>
    <row r="693" spans="1:1" x14ac:dyDescent="0.2">
      <c r="A693" s="4" t="str">
        <f ca="1">IFERROR(__xludf.DUMMYFUNCTION("""COMPUTED_VALUE"""),"George Washington")</f>
        <v>George Washington</v>
      </c>
    </row>
    <row r="694" spans="1:1" x14ac:dyDescent="0.2">
      <c r="A694" s="4" t="str">
        <f ca="1">IFERROR(__xludf.DUMMYFUNCTION("""COMPUTED_VALUE"""),"George's Mother")</f>
        <v>George's Mother</v>
      </c>
    </row>
    <row r="695" spans="1:1" x14ac:dyDescent="0.2">
      <c r="A695" s="4" t="str">
        <f ca="1">IFERROR(__xludf.DUMMYFUNCTION("""COMPUTED_VALUE"""),"Georgina Snootie")</f>
        <v>Georgina Snootie</v>
      </c>
    </row>
    <row r="696" spans="1:1" x14ac:dyDescent="0.2">
      <c r="A696" s="4" t="str">
        <f ca="1">IFERROR(__xludf.DUMMYFUNCTION("""COMPUTED_VALUE"""),"Gerald")</f>
        <v>Gerald</v>
      </c>
    </row>
    <row r="697" spans="1:1" x14ac:dyDescent="0.2">
      <c r="A697" s="4" t="str">
        <f ca="1">IFERROR(__xludf.DUMMYFUNCTION("""COMPUTED_VALUE"""),"Gerald Fitzgerald")</f>
        <v>Gerald Fitzgerald</v>
      </c>
    </row>
    <row r="698" spans="1:1" x14ac:dyDescent="0.2">
      <c r="A698" s="4" t="str">
        <f ca="1">IFERROR(__xludf.DUMMYFUNCTION("""COMPUTED_VALUE"""),"Geronimo")</f>
        <v>Geronimo</v>
      </c>
    </row>
    <row r="699" spans="1:1" x14ac:dyDescent="0.2">
      <c r="A699" s="4" t="str">
        <f ca="1">IFERROR(__xludf.DUMMYFUNCTION("""COMPUTED_VALUE"""),"Geronimo Stilton")</f>
        <v>Geronimo Stilton</v>
      </c>
    </row>
    <row r="700" spans="1:1" x14ac:dyDescent="0.2">
      <c r="A700" s="4" t="str">
        <f ca="1">IFERROR(__xludf.DUMMYFUNCTION("""COMPUTED_VALUE"""),"Gha Nachkt")</f>
        <v>Gha Nachkt</v>
      </c>
    </row>
    <row r="701" spans="1:1" x14ac:dyDescent="0.2">
      <c r="A701" s="4" t="str">
        <f ca="1">IFERROR(__xludf.DUMMYFUNCTION("""COMPUTED_VALUE"""),"Ghost Princess")</f>
        <v>Ghost Princess</v>
      </c>
    </row>
    <row r="702" spans="1:1" x14ac:dyDescent="0.2">
      <c r="A702" s="4" t="str">
        <f ca="1">IFERROR(__xludf.DUMMYFUNCTION("""COMPUTED_VALUE"""),"Ghost Wolf")</f>
        <v>Ghost Wolf</v>
      </c>
    </row>
    <row r="703" spans="1:1" x14ac:dyDescent="0.2">
      <c r="A703" s="4" t="str">
        <f ca="1">IFERROR(__xludf.DUMMYFUNCTION("""COMPUTED_VALUE"""),"Ghostfreak")</f>
        <v>Ghostfreak</v>
      </c>
    </row>
    <row r="704" spans="1:1" x14ac:dyDescent="0.2">
      <c r="A704" s="4" t="str">
        <f ca="1">IFERROR(__xludf.DUMMYFUNCTION("""COMPUTED_VALUE"""),"Ghosts")</f>
        <v>Ghosts</v>
      </c>
    </row>
    <row r="705" spans="1:1" x14ac:dyDescent="0.2">
      <c r="A705" s="4" t="str">
        <f ca="1">IFERROR(__xludf.DUMMYFUNCTION("""COMPUTED_VALUE"""),"Gia")</f>
        <v>Gia</v>
      </c>
    </row>
    <row r="706" spans="1:1" x14ac:dyDescent="0.2">
      <c r="A706" s="4" t="str">
        <f ca="1">IFERROR(__xludf.DUMMYFUNCTION("""COMPUTED_VALUE"""),"Giant")</f>
        <v>Giant</v>
      </c>
    </row>
    <row r="707" spans="1:1" x14ac:dyDescent="0.2">
      <c r="A707" s="4" t="str">
        <f ca="1">IFERROR(__xludf.DUMMYFUNCTION("""COMPUTED_VALUE"""),"Giant Microorganism")</f>
        <v>Giant Microorganism</v>
      </c>
    </row>
    <row r="708" spans="1:1" x14ac:dyDescent="0.2">
      <c r="A708" s="4" t="str">
        <f ca="1">IFERROR(__xludf.DUMMYFUNCTION("""COMPUTED_VALUE"""),"Giant Realistic Flying Tiger")</f>
        <v>Giant Realistic Flying Tiger</v>
      </c>
    </row>
    <row r="709" spans="1:1" x14ac:dyDescent="0.2">
      <c r="A709" s="4" t="str">
        <f ca="1">IFERROR(__xludf.DUMMYFUNCTION("""COMPUTED_VALUE"""),"Giant Ruby")</f>
        <v>Giant Ruby</v>
      </c>
    </row>
    <row r="710" spans="1:1" x14ac:dyDescent="0.2">
      <c r="A710" s="4" t="str">
        <f ca="1">IFERROR(__xludf.DUMMYFUNCTION("""COMPUTED_VALUE"""),"Giganto")</f>
        <v>Giganto</v>
      </c>
    </row>
    <row r="711" spans="1:1" x14ac:dyDescent="0.2">
      <c r="A711" s="4" t="str">
        <f ca="1">IFERROR(__xludf.DUMMYFUNCTION("""COMPUTED_VALUE"""),"Giggles")</f>
        <v>Giggles</v>
      </c>
    </row>
    <row r="712" spans="1:1" x14ac:dyDescent="0.2">
      <c r="A712" s="4" t="str">
        <f ca="1">IFERROR(__xludf.DUMMYFUNCTION("""COMPUTED_VALUE"""),"Gil")</f>
        <v>Gil</v>
      </c>
    </row>
    <row r="713" spans="1:1" x14ac:dyDescent="0.2">
      <c r="A713" s="4" t="str">
        <f ca="1">IFERROR(__xludf.DUMMYFUNCTION("""COMPUTED_VALUE"""),"Gilad Pellaeon")</f>
        <v>Gilad Pellaeon</v>
      </c>
    </row>
    <row r="714" spans="1:1" x14ac:dyDescent="0.2">
      <c r="A714" s="4" t="str">
        <f ca="1">IFERROR(__xludf.DUMMYFUNCTION("""COMPUTED_VALUE"""),"Gilbert")</f>
        <v>Gilbert</v>
      </c>
    </row>
    <row r="715" spans="1:1" x14ac:dyDescent="0.2">
      <c r="A715" s="4" t="str">
        <f ca="1">IFERROR(__xludf.DUMMYFUNCTION("""COMPUTED_VALUE"""),"Gina Gillotti")</f>
        <v>Gina Gillotti</v>
      </c>
    </row>
    <row r="716" spans="1:1" x14ac:dyDescent="0.2">
      <c r="A716" s="4" t="str">
        <f ca="1">IFERROR(__xludf.DUMMYFUNCTION("""COMPUTED_VALUE"""),"Gina Jabowski")</f>
        <v>Gina Jabowski</v>
      </c>
    </row>
    <row r="717" spans="1:1" x14ac:dyDescent="0.2">
      <c r="A717" s="4" t="str">
        <f ca="1">IFERROR(__xludf.DUMMYFUNCTION("""COMPUTED_VALUE"""),"Ginger")</f>
        <v>Ginger</v>
      </c>
    </row>
    <row r="718" spans="1:1" x14ac:dyDescent="0.2">
      <c r="A718" s="4" t="str">
        <f ca="1">IFERROR(__xludf.DUMMYFUNCTION("""COMPUTED_VALUE"""),"Ginger Breadhouse")</f>
        <v>Ginger Breadhouse</v>
      </c>
    </row>
    <row r="719" spans="1:1" x14ac:dyDescent="0.2">
      <c r="A719" s="4" t="str">
        <f ca="1">IFERROR(__xludf.DUMMYFUNCTION("""COMPUTED_VALUE"""),"Gino Terwilliger")</f>
        <v>Gino Terwilliger</v>
      </c>
    </row>
    <row r="720" spans="1:1" x14ac:dyDescent="0.2">
      <c r="A720" s="4" t="str">
        <f ca="1">IFERROR(__xludf.DUMMYFUNCTION("""COMPUTED_VALUE"""),"Gio")</f>
        <v>Gio</v>
      </c>
    </row>
    <row r="721" spans="1:1" x14ac:dyDescent="0.2">
      <c r="A721" s="4" t="str">
        <f ca="1">IFERROR(__xludf.DUMMYFUNCTION("""COMPUTED_VALUE"""),"Giovanni Jones")</f>
        <v>Giovanni Jones</v>
      </c>
    </row>
    <row r="722" spans="1:1" x14ac:dyDescent="0.2">
      <c r="A722" s="4" t="str">
        <f ca="1">IFERROR(__xludf.DUMMYFUNCTION("""COMPUTED_VALUE"""),"Giraffe")</f>
        <v>Giraffe</v>
      </c>
    </row>
    <row r="723" spans="1:1" x14ac:dyDescent="0.2">
      <c r="A723" s="4" t="str">
        <f ca="1">IFERROR(__xludf.DUMMYFUNCTION("""COMPUTED_VALUE"""),"Giraffes")</f>
        <v>Giraffes</v>
      </c>
    </row>
    <row r="724" spans="1:1" x14ac:dyDescent="0.2">
      <c r="A724" s="4" t="str">
        <f ca="1">IFERROR(__xludf.DUMMYFUNCTION("""COMPUTED_VALUE"""),"Girl")</f>
        <v>Girl</v>
      </c>
    </row>
    <row r="725" spans="1:1" x14ac:dyDescent="0.2">
      <c r="A725" s="4" t="str">
        <f ca="1">IFERROR(__xludf.DUMMYFUNCTION("""COMPUTED_VALUE"""),"Gladys")</f>
        <v>Gladys</v>
      </c>
    </row>
    <row r="726" spans="1:1" x14ac:dyDescent="0.2">
      <c r="A726" s="4" t="str">
        <f ca="1">IFERROR(__xludf.DUMMYFUNCTION("""COMPUTED_VALUE"""),"Glam Yankees")</f>
        <v>Glam Yankees</v>
      </c>
    </row>
    <row r="727" spans="1:1" x14ac:dyDescent="0.2">
      <c r="A727" s="4" t="str">
        <f ca="1">IFERROR(__xludf.DUMMYFUNCTION("""COMPUTED_VALUE"""),"Glenn Quagmire")</f>
        <v>Glenn Quagmire</v>
      </c>
    </row>
    <row r="728" spans="1:1" x14ac:dyDescent="0.2">
      <c r="A728" s="4" t="str">
        <f ca="1">IFERROR(__xludf.DUMMYFUNCTION("""COMPUTED_VALUE"""),"Gloria")</f>
        <v>Gloria</v>
      </c>
    </row>
    <row r="729" spans="1:1" x14ac:dyDescent="0.2">
      <c r="A729" s="4" t="str">
        <f ca="1">IFERROR(__xludf.DUMMYFUNCTION("""COMPUTED_VALUE"""),"Gloria Sato")</f>
        <v>Gloria Sato</v>
      </c>
    </row>
    <row r="730" spans="1:1" x14ac:dyDescent="0.2">
      <c r="A730" s="4" t="str">
        <f ca="1">IFERROR(__xludf.DUMMYFUNCTION("""COMPUTED_VALUE"""),"Glowworm")</f>
        <v>Glowworm</v>
      </c>
    </row>
    <row r="731" spans="1:1" x14ac:dyDescent="0.2">
      <c r="A731" s="4" t="str">
        <f ca="1">IFERROR(__xludf.DUMMYFUNCTION("""COMPUTED_VALUE"""),"Gluten-cat")</f>
        <v>Gluten-cat</v>
      </c>
    </row>
    <row r="732" spans="1:1" x14ac:dyDescent="0.2">
      <c r="A732" s="4" t="str">
        <f ca="1">IFERROR(__xludf.DUMMYFUNCTION("""COMPUTED_VALUE"""),"Go-Go Gomez")</f>
        <v>Go-Go Gomez</v>
      </c>
    </row>
    <row r="733" spans="1:1" x14ac:dyDescent="0.2">
      <c r="A733" s="4" t="str">
        <f ca="1">IFERROR(__xludf.DUMMYFUNCTION("""COMPUTED_VALUE"""),"Goblin")</f>
        <v>Goblin</v>
      </c>
    </row>
    <row r="734" spans="1:1" x14ac:dyDescent="0.2">
      <c r="A734" s="4" t="str">
        <f ca="1">IFERROR(__xludf.DUMMYFUNCTION("""COMPUTED_VALUE"""),"Goby")</f>
        <v>Goby</v>
      </c>
    </row>
    <row r="735" spans="1:1" x14ac:dyDescent="0.2">
      <c r="A735" s="4" t="str">
        <f ca="1">IFERROR(__xludf.DUMMYFUNCTION("""COMPUTED_VALUE"""),"Goldheart")</f>
        <v>Goldheart</v>
      </c>
    </row>
    <row r="736" spans="1:1" x14ac:dyDescent="0.2">
      <c r="A736" s="4" t="str">
        <f ca="1">IFERROR(__xludf.DUMMYFUNCTION("""COMPUTED_VALUE"""),"Goldie")</f>
        <v>Goldie</v>
      </c>
    </row>
    <row r="737" spans="1:1" x14ac:dyDescent="0.2">
      <c r="A737" s="4" t="str">
        <f ca="1">IFERROR(__xludf.DUMMYFUNCTION("""COMPUTED_VALUE"""),"Goldilocks")</f>
        <v>Goldilocks</v>
      </c>
    </row>
    <row r="738" spans="1:1" x14ac:dyDescent="0.2">
      <c r="A738" s="4" t="str">
        <f ca="1">IFERROR(__xludf.DUMMYFUNCTION("""COMPUTED_VALUE"""),"Goldilocks's Dog")</f>
        <v>Goldilocks's Dog</v>
      </c>
    </row>
    <row r="739" spans="1:1" x14ac:dyDescent="0.2">
      <c r="A739" s="4" t="str">
        <f ca="1">IFERROR(__xludf.DUMMYFUNCTION("""COMPUTED_VALUE"""),"Goldilocks's Father")</f>
        <v>Goldilocks's Father</v>
      </c>
    </row>
    <row r="740" spans="1:1" x14ac:dyDescent="0.2">
      <c r="A740" s="4" t="str">
        <f ca="1">IFERROR(__xludf.DUMMYFUNCTION("""COMPUTED_VALUE"""),"Goldilocks's Mother")</f>
        <v>Goldilocks's Mother</v>
      </c>
    </row>
    <row r="741" spans="1:1" x14ac:dyDescent="0.2">
      <c r="A741" s="4" t="str">
        <f ca="1">IFERROR(__xludf.DUMMYFUNCTION("""COMPUTED_VALUE"""),"Goldiva")</f>
        <v>Goldiva</v>
      </c>
    </row>
    <row r="742" spans="1:1" x14ac:dyDescent="0.2">
      <c r="A742" s="4" t="str">
        <f ca="1">IFERROR(__xludf.DUMMYFUNCTION("""COMPUTED_VALUE"""),"Goliad")</f>
        <v>Goliad</v>
      </c>
    </row>
    <row r="743" spans="1:1" x14ac:dyDescent="0.2">
      <c r="A743" s="4" t="str">
        <f ca="1">IFERROR(__xludf.DUMMYFUNCTION("""COMPUTED_VALUE"""),"Gomez Addams")</f>
        <v>Gomez Addams</v>
      </c>
    </row>
    <row r="744" spans="1:1" x14ac:dyDescent="0.2">
      <c r="A744" s="4" t="str">
        <f ca="1">IFERROR(__xludf.DUMMYFUNCTION("""COMPUTED_VALUE"""),"Goo")</f>
        <v>Goo</v>
      </c>
    </row>
    <row r="745" spans="1:1" x14ac:dyDescent="0.2">
      <c r="A745" s="4" t="str">
        <f ca="1">IFERROR(__xludf.DUMMYFUNCTION("""COMPUTED_VALUE"""),"Goofy")</f>
        <v>Goofy</v>
      </c>
    </row>
    <row r="746" spans="1:1" x14ac:dyDescent="0.2">
      <c r="A746" s="4" t="str">
        <f ca="1">IFERROR(__xludf.DUMMYFUNCTION("""COMPUTED_VALUE"""),"Goop")</f>
        <v>Goop</v>
      </c>
    </row>
    <row r="747" spans="1:1" x14ac:dyDescent="0.2">
      <c r="A747" s="4" t="str">
        <f ca="1">IFERROR(__xludf.DUMMYFUNCTION("""COMPUTED_VALUE"""),"Goopy Geer")</f>
        <v>Goopy Geer</v>
      </c>
    </row>
    <row r="748" spans="1:1" x14ac:dyDescent="0.2">
      <c r="A748" s="4" t="str">
        <f ca="1">IFERROR(__xludf.DUMMYFUNCTION("""COMPUTED_VALUE"""),"Goose")</f>
        <v>Goose</v>
      </c>
    </row>
    <row r="749" spans="1:1" x14ac:dyDescent="0.2">
      <c r="A749" s="4" t="str">
        <f ca="1">IFERROR(__xludf.DUMMYFUNCTION("""COMPUTED_VALUE"""),"Gor")</f>
        <v>Gor</v>
      </c>
    </row>
    <row r="750" spans="1:1" x14ac:dyDescent="0.2">
      <c r="A750" s="4" t="str">
        <f ca="1">IFERROR(__xludf.DUMMYFUNCTION("""COMPUTED_VALUE"""),"Gordy Duffy")</f>
        <v>Gordy Duffy</v>
      </c>
    </row>
    <row r="751" spans="1:1" x14ac:dyDescent="0.2">
      <c r="A751" s="4" t="str">
        <f ca="1">IFERROR(__xludf.DUMMYFUNCTION("""COMPUTED_VALUE"""),"Gorgonzola")</f>
        <v>Gorgonzola</v>
      </c>
    </row>
    <row r="752" spans="1:1" x14ac:dyDescent="0.2">
      <c r="A752" s="4" t="str">
        <f ca="1">IFERROR(__xludf.DUMMYFUNCTION("""COMPUTED_VALUE"""),"Governor Grotton")</f>
        <v>Governor Grotton</v>
      </c>
    </row>
    <row r="753" spans="1:1" x14ac:dyDescent="0.2">
      <c r="A753" s="4" t="str">
        <f ca="1">IFERROR(__xludf.DUMMYFUNCTION("""COMPUTED_VALUE"""),"Governor Ratcliffe")</f>
        <v>Governor Ratcliffe</v>
      </c>
    </row>
    <row r="754" spans="1:1" x14ac:dyDescent="0.2">
      <c r="A754" s="4" t="str">
        <f ca="1">IFERROR(__xludf.DUMMYFUNCTION("""COMPUTED_VALUE"""),"Governor Tarkin")</f>
        <v>Governor Tarkin</v>
      </c>
    </row>
    <row r="755" spans="1:1" x14ac:dyDescent="0.2">
      <c r="A755" s="4" t="str">
        <f ca="1">IFERROR(__xludf.DUMMYFUNCTION("""COMPUTED_VALUE"""),"Governor Wing")</f>
        <v>Governor Wing</v>
      </c>
    </row>
    <row r="756" spans="1:1" x14ac:dyDescent="0.2">
      <c r="A756" s="4" t="str">
        <f ca="1">IFERROR(__xludf.DUMMYFUNCTION("""COMPUTED_VALUE"""),"Grandfather")</f>
        <v>Grandfather</v>
      </c>
    </row>
    <row r="757" spans="1:1" x14ac:dyDescent="0.2">
      <c r="A757" s="4" t="str">
        <f ca="1">IFERROR(__xludf.DUMMYFUNCTION("""COMPUTED_VALUE"""),"Grandma Mei")</f>
        <v>Grandma Mei</v>
      </c>
    </row>
    <row r="758" spans="1:1" x14ac:dyDescent="0.2">
      <c r="A758" s="4" t="str">
        <f ca="1">IFERROR(__xludf.DUMMYFUNCTION("""COMPUTED_VALUE"""),"Grandpa Lemon")</f>
        <v>Grandpa Lemon</v>
      </c>
    </row>
    <row r="759" spans="1:1" x14ac:dyDescent="0.2">
      <c r="A759" s="4" t="str">
        <f ca="1">IFERROR(__xludf.DUMMYFUNCTION("""COMPUTED_VALUE"""),"Grandpa Max")</f>
        <v>Grandpa Max</v>
      </c>
    </row>
    <row r="760" spans="1:1" x14ac:dyDescent="0.2">
      <c r="A760" s="4" t="str">
        <f ca="1">IFERROR(__xludf.DUMMYFUNCTION("""COMPUTED_VALUE"""),"Grandpa Pig")</f>
        <v>Grandpa Pig</v>
      </c>
    </row>
    <row r="761" spans="1:1" x14ac:dyDescent="0.2">
      <c r="A761" s="4" t="str">
        <f ca="1">IFERROR(__xludf.DUMMYFUNCTION("""COMPUTED_VALUE"""),"Grandpa SquarePants")</f>
        <v>Grandpa SquarePants</v>
      </c>
    </row>
    <row r="762" spans="1:1" x14ac:dyDescent="0.2">
      <c r="A762" s="4" t="str">
        <f ca="1">IFERROR(__xludf.DUMMYFUNCTION("""COMPUTED_VALUE"""),"Granny")</f>
        <v>Granny</v>
      </c>
    </row>
    <row r="763" spans="1:1" x14ac:dyDescent="0.2">
      <c r="A763" s="4" t="str">
        <f ca="1">IFERROR(__xludf.DUMMYFUNCTION("""COMPUTED_VALUE"""),"Granny Frump")</f>
        <v>Granny Frump</v>
      </c>
    </row>
    <row r="764" spans="1:1" x14ac:dyDescent="0.2">
      <c r="A764" s="4" t="str">
        <f ca="1">IFERROR(__xludf.DUMMYFUNCTION("""COMPUTED_VALUE"""),"Granola Guy")</f>
        <v>Granola Guy</v>
      </c>
    </row>
    <row r="765" spans="1:1" x14ac:dyDescent="0.2">
      <c r="A765" s="4" t="str">
        <f ca="1">IFERROR(__xludf.DUMMYFUNCTION("""COMPUTED_VALUE"""),"Grant Walker")</f>
        <v>Grant Walker</v>
      </c>
    </row>
    <row r="766" spans="1:1" x14ac:dyDescent="0.2">
      <c r="A766" s="4" t="str">
        <f ca="1">IFERROR(__xludf.DUMMYFUNCTION("""COMPUTED_VALUE"""),"Grape Ape")</f>
        <v>Grape Ape</v>
      </c>
    </row>
    <row r="767" spans="1:1" x14ac:dyDescent="0.2">
      <c r="A767" s="4" t="str">
        <f ca="1">IFERROR(__xludf.DUMMYFUNCTION("""COMPUTED_VALUE"""),"Grapefruit")</f>
        <v>Grapefruit</v>
      </c>
    </row>
    <row r="768" spans="1:1" x14ac:dyDescent="0.2">
      <c r="A768" s="4" t="str">
        <f ca="1">IFERROR(__xludf.DUMMYFUNCTION("""COMPUTED_VALUE"""),"Gravattack")</f>
        <v>Gravattack</v>
      </c>
    </row>
    <row r="769" spans="1:1" x14ac:dyDescent="0.2">
      <c r="A769" s="4" t="str">
        <f ca="1">IFERROR(__xludf.DUMMYFUNCTION("""COMPUTED_VALUE"""),"Gray Mouse")</f>
        <v>Gray Mouse</v>
      </c>
    </row>
    <row r="770" spans="1:1" x14ac:dyDescent="0.2">
      <c r="A770" s="4" t="str">
        <f ca="1">IFERROR(__xludf.DUMMYFUNCTION("""COMPUTED_VALUE"""),"Great Heep")</f>
        <v>Great Heep</v>
      </c>
    </row>
    <row r="771" spans="1:1" x14ac:dyDescent="0.2">
      <c r="A771" s="4" t="str">
        <f ca="1">IFERROR(__xludf.DUMMYFUNCTION("""COMPUTED_VALUE"""),"Greebles")</f>
        <v>Greebles</v>
      </c>
    </row>
    <row r="772" spans="1:1" x14ac:dyDescent="0.2">
      <c r="A772" s="4" t="str">
        <f ca="1">IFERROR(__xludf.DUMMYFUNCTION("""COMPUTED_VALUE"""),"Green Monster")</f>
        <v>Green Monster</v>
      </c>
    </row>
    <row r="773" spans="1:1" x14ac:dyDescent="0.2">
      <c r="A773" s="4" t="str">
        <f ca="1">IFERROR(__xludf.DUMMYFUNCTION("""COMPUTED_VALUE"""),"Green Owl")</f>
        <v>Green Owl</v>
      </c>
    </row>
    <row r="774" spans="1:1" x14ac:dyDescent="0.2">
      <c r="A774" s="4" t="str">
        <f ca="1">IFERROR(__xludf.DUMMYFUNCTION("""COMPUTED_VALUE"""),"Greg Heffley")</f>
        <v>Greg Heffley</v>
      </c>
    </row>
    <row r="775" spans="1:1" x14ac:dyDescent="0.2">
      <c r="A775" s="4" t="str">
        <f ca="1">IFERROR(__xludf.DUMMYFUNCTION("""COMPUTED_VALUE"""),"Greg Universe")</f>
        <v>Greg Universe</v>
      </c>
    </row>
    <row r="776" spans="1:1" x14ac:dyDescent="0.2">
      <c r="A776" s="4" t="str">
        <f ca="1">IFERROR(__xludf.DUMMYFUNCTION("""COMPUTED_VALUE"""),"Gregor")</f>
        <v>Gregor</v>
      </c>
    </row>
    <row r="777" spans="1:1" x14ac:dyDescent="0.2">
      <c r="A777" s="4" t="str">
        <f ca="1">IFERROR(__xludf.DUMMYFUNCTION("""COMPUTED_VALUE"""),"Gregory")</f>
        <v>Gregory</v>
      </c>
    </row>
    <row r="778" spans="1:1" x14ac:dyDescent="0.2">
      <c r="A778" s="4" t="str">
        <f ca="1">IFERROR(__xludf.DUMMYFUNCTION("""COMPUTED_VALUE"""),"Gretchen")</f>
        <v>Gretchen</v>
      </c>
    </row>
    <row r="779" spans="1:1" x14ac:dyDescent="0.2">
      <c r="A779" s="4" t="str">
        <f ca="1">IFERROR(__xludf.DUMMYFUNCTION("""COMPUTED_VALUE"""),"Gretel")</f>
        <v>Gretel</v>
      </c>
    </row>
    <row r="780" spans="1:1" x14ac:dyDescent="0.2">
      <c r="A780" s="4" t="str">
        <f ca="1">IFERROR(__xludf.DUMMYFUNCTION("""COMPUTED_VALUE"""),"Grey")</f>
        <v>Grey</v>
      </c>
    </row>
    <row r="781" spans="1:1" x14ac:dyDescent="0.2">
      <c r="A781" s="4" t="str">
        <f ca="1">IFERROR(__xludf.DUMMYFUNCTION("""COMPUTED_VALUE"""),"Grey Matter")</f>
        <v>Grey Matter</v>
      </c>
    </row>
    <row r="782" spans="1:1" x14ac:dyDescent="0.2">
      <c r="A782" s="4" t="str">
        <f ca="1">IFERROR(__xludf.DUMMYFUNCTION("""COMPUTED_VALUE"""),"Griff")</f>
        <v>Griff</v>
      </c>
    </row>
    <row r="783" spans="1:1" x14ac:dyDescent="0.2">
      <c r="A783" s="4" t="str">
        <f ca="1">IFERROR(__xludf.DUMMYFUNCTION("""COMPUTED_VALUE"""),"Griigg")</f>
        <v>Griigg</v>
      </c>
    </row>
    <row r="784" spans="1:1" x14ac:dyDescent="0.2">
      <c r="A784" s="4" t="str">
        <f ca="1">IFERROR(__xludf.DUMMYFUNCTION("""COMPUTED_VALUE"""),"Grimm")</f>
        <v>Grimm</v>
      </c>
    </row>
    <row r="785" spans="1:1" x14ac:dyDescent="0.2">
      <c r="A785" s="4" t="str">
        <f ca="1">IFERROR(__xludf.DUMMYFUNCTION("""COMPUTED_VALUE"""),"Grini Millegi")</f>
        <v>Grini Millegi</v>
      </c>
    </row>
    <row r="786" spans="1:1" x14ac:dyDescent="0.2">
      <c r="A786" s="4" t="str">
        <f ca="1">IFERROR(__xludf.DUMMYFUNCTION("""COMPUTED_VALUE"""),"Gripe")</f>
        <v>Gripe</v>
      </c>
    </row>
    <row r="787" spans="1:1" x14ac:dyDescent="0.2">
      <c r="A787" s="4" t="str">
        <f ca="1">IFERROR(__xludf.DUMMYFUNCTION("""COMPUTED_VALUE"""),"Grizzly Bear")</f>
        <v>Grizzly Bear</v>
      </c>
    </row>
    <row r="788" spans="1:1" x14ac:dyDescent="0.2">
      <c r="A788" s="4" t="str">
        <f ca="1">IFERROR(__xludf.DUMMYFUNCTION("""COMPUTED_VALUE"""),"Grizzy")</f>
        <v>Grizzy</v>
      </c>
    </row>
    <row r="789" spans="1:1" x14ac:dyDescent="0.2">
      <c r="A789" s="4" t="str">
        <f ca="1">IFERROR(__xludf.DUMMYFUNCTION("""COMPUTED_VALUE"""),"Groko")</f>
        <v>Groko</v>
      </c>
    </row>
    <row r="790" spans="1:1" x14ac:dyDescent="0.2">
      <c r="A790" s="4" t="str">
        <f ca="1">IFERROR(__xludf.DUMMYFUNCTION("""COMPUTED_VALUE"""),"Grouchy Smurf")</f>
        <v>Grouchy Smurf</v>
      </c>
    </row>
    <row r="791" spans="1:1" x14ac:dyDescent="0.2">
      <c r="A791" s="4" t="str">
        <f ca="1">IFERROR(__xludf.DUMMYFUNCTION("""COMPUTED_VALUE"""),"Groundpounder")</f>
        <v>Groundpounder</v>
      </c>
    </row>
    <row r="792" spans="1:1" x14ac:dyDescent="0.2">
      <c r="A792" s="4" t="str">
        <f ca="1">IFERROR(__xludf.DUMMYFUNCTION("""COMPUTED_VALUE"""),"Gru Jr.")</f>
        <v>Gru Jr.</v>
      </c>
    </row>
    <row r="793" spans="1:1" x14ac:dyDescent="0.2">
      <c r="A793" s="4" t="str">
        <f ca="1">IFERROR(__xludf.DUMMYFUNCTION("""COMPUTED_VALUE"""),"Grub")</f>
        <v>Grub</v>
      </c>
    </row>
    <row r="794" spans="1:1" x14ac:dyDescent="0.2">
      <c r="A794" s="4" t="str">
        <f ca="1">IFERROR(__xludf.DUMMYFUNCTION("""COMPUTED_VALUE"""),"Grunkle Stan")</f>
        <v>Grunkle Stan</v>
      </c>
    </row>
    <row r="795" spans="1:1" x14ac:dyDescent="0.2">
      <c r="A795" s="4" t="str">
        <f ca="1">IFERROR(__xludf.DUMMYFUNCTION("""COMPUTED_VALUE"""),"Guido")</f>
        <v>Guido</v>
      </c>
    </row>
    <row r="796" spans="1:1" x14ac:dyDescent="0.2">
      <c r="A796" s="4" t="str">
        <f ca="1">IFERROR(__xludf.DUMMYFUNCTION("""COMPUTED_VALUE"""),"Guinea Pig")</f>
        <v>Guinea Pig</v>
      </c>
    </row>
    <row r="797" spans="1:1" x14ac:dyDescent="0.2">
      <c r="A797" s="4" t="str">
        <f ca="1">IFERROR(__xludf.DUMMYFUNCTION("""COMPUTED_VALUE"""),"Gum")</f>
        <v>Gum</v>
      </c>
    </row>
    <row r="798" spans="1:1" x14ac:dyDescent="0.2">
      <c r="A798" s="4" t="str">
        <f ca="1">IFERROR(__xludf.DUMMYFUNCTION("""COMPUTED_VALUE"""),"Gumball Watterson")</f>
        <v>Gumball Watterson</v>
      </c>
    </row>
    <row r="799" spans="1:1" x14ac:dyDescent="0.2">
      <c r="A799" s="4" t="str">
        <f ca="1">IFERROR(__xludf.DUMMYFUNCTION("""COMPUTED_VALUE"""),"Gummi Bears")</f>
        <v>Gummi Bears</v>
      </c>
    </row>
    <row r="800" spans="1:1" x14ac:dyDescent="0.2">
      <c r="A800" s="4" t="str">
        <f ca="1">IFERROR(__xludf.DUMMYFUNCTION("""COMPUTED_VALUE"""),"Gunter")</f>
        <v>Gunter</v>
      </c>
    </row>
    <row r="801" spans="1:1" x14ac:dyDescent="0.2">
      <c r="A801" s="4" t="str">
        <f ca="1">IFERROR(__xludf.DUMMYFUNCTION("""COMPUTED_VALUE"""),"Gus")</f>
        <v>Gus</v>
      </c>
    </row>
    <row r="802" spans="1:1" x14ac:dyDescent="0.2">
      <c r="A802" s="4" t="str">
        <f ca="1">IFERROR(__xludf.DUMMYFUNCTION("""COMPUTED_VALUE"""),"Gus Porter")</f>
        <v>Gus Porter</v>
      </c>
    </row>
    <row r="803" spans="1:1" x14ac:dyDescent="0.2">
      <c r="A803" s="4" t="str">
        <f ca="1">IFERROR(__xludf.DUMMYFUNCTION("""COMPUTED_VALUE"""),"Gus Turner")</f>
        <v>Gus Turner</v>
      </c>
    </row>
    <row r="804" spans="1:1" x14ac:dyDescent="0.2">
      <c r="A804" s="4" t="str">
        <f ca="1">IFERROR(__xludf.DUMMYFUNCTION("""COMPUTED_VALUE"""),"Gutrot")</f>
        <v>Gutrot</v>
      </c>
    </row>
    <row r="805" spans="1:1" x14ac:dyDescent="0.2">
      <c r="A805" s="4" t="str">
        <f ca="1">IFERROR(__xludf.DUMMYFUNCTION("""COMPUTED_VALUE"""),"Guy Diamond")</f>
        <v>Guy Diamond</v>
      </c>
    </row>
    <row r="806" spans="1:1" x14ac:dyDescent="0.2">
      <c r="A806" s="4" t="str">
        <f ca="1">IFERROR(__xludf.DUMMYFUNCTION("""COMPUTED_VALUE"""),"Gwen")</f>
        <v>Gwen</v>
      </c>
    </row>
    <row r="807" spans="1:1" x14ac:dyDescent="0.2">
      <c r="A807" s="4" t="str">
        <f ca="1">IFERROR(__xludf.DUMMYFUNCTION("""COMPUTED_VALUE"""),"Gwen Stacy")</f>
        <v>Gwen Stacy</v>
      </c>
    </row>
    <row r="808" spans="1:1" x14ac:dyDescent="0.2">
      <c r="A808" s="4" t="str">
        <f ca="1">IFERROR(__xludf.DUMMYFUNCTION("""COMPUTED_VALUE"""),"Gwen Tennyson")</f>
        <v>Gwen Tennyson</v>
      </c>
    </row>
    <row r="809" spans="1:1" x14ac:dyDescent="0.2">
      <c r="A809" s="4" t="str">
        <f ca="1">IFERROR(__xludf.DUMMYFUNCTION("""COMPUTED_VALUE"""),"H.J. Hollis")</f>
        <v>H.J. Hollis</v>
      </c>
    </row>
    <row r="810" spans="1:1" x14ac:dyDescent="0.2">
      <c r="A810" s="4" t="str">
        <f ca="1">IFERROR(__xludf.DUMMYFUNCTION("""COMPUTED_VALUE"""),"Hades")</f>
        <v>Hades</v>
      </c>
    </row>
    <row r="811" spans="1:1" x14ac:dyDescent="0.2">
      <c r="A811" s="4" t="str">
        <f ca="1">IFERROR(__xludf.DUMMYFUNCTION("""COMPUTED_VALUE"""),"Hal")</f>
        <v>Hal</v>
      </c>
    </row>
    <row r="812" spans="1:1" x14ac:dyDescent="0.2">
      <c r="A812" s="4" t="str">
        <f ca="1">IFERROR(__xludf.DUMMYFUNCTION("""COMPUTED_VALUE"""),"Ham")</f>
        <v>Ham</v>
      </c>
    </row>
    <row r="813" spans="1:1" x14ac:dyDescent="0.2">
      <c r="A813" s="4" t="str">
        <f ca="1">IFERROR(__xludf.DUMMYFUNCTION("""COMPUTED_VALUE"""),"Hamburger")</f>
        <v>Hamburger</v>
      </c>
    </row>
    <row r="814" spans="1:1" x14ac:dyDescent="0.2">
      <c r="A814" s="4" t="str">
        <f ca="1">IFERROR(__xludf.DUMMYFUNCTION("""COMPUTED_VALUE"""),"Hamm")</f>
        <v>Hamm</v>
      </c>
    </row>
    <row r="815" spans="1:1" x14ac:dyDescent="0.2">
      <c r="A815" s="4" t="str">
        <f ca="1">IFERROR(__xludf.DUMMYFUNCTION("""COMPUTED_VALUE"""),"Hammoud")</f>
        <v>Hammoud</v>
      </c>
    </row>
    <row r="816" spans="1:1" x14ac:dyDescent="0.2">
      <c r="A816" s="4" t="str">
        <f ca="1">IFERROR(__xludf.DUMMYFUNCTION("""COMPUTED_VALUE"""),"Hamster")</f>
        <v>Hamster</v>
      </c>
    </row>
    <row r="817" spans="1:1" x14ac:dyDescent="0.2">
      <c r="A817" s="4" t="str">
        <f ca="1">IFERROR(__xludf.DUMMYFUNCTION("""COMPUTED_VALUE"""),"Han Solo")</f>
        <v>Han Solo</v>
      </c>
    </row>
    <row r="818" spans="1:1" x14ac:dyDescent="0.2">
      <c r="A818" s="4" t="str">
        <f ca="1">IFERROR(__xludf.DUMMYFUNCTION("""COMPUTED_VALUE"""),"Handlebar Harry")</f>
        <v>Handlebar Harry</v>
      </c>
    </row>
    <row r="819" spans="1:1" x14ac:dyDescent="0.2">
      <c r="A819" s="4" t="str">
        <f ca="1">IFERROR(__xludf.DUMMYFUNCTION("""COMPUTED_VALUE"""),"Handy")</f>
        <v>Handy</v>
      </c>
    </row>
    <row r="820" spans="1:1" x14ac:dyDescent="0.2">
      <c r="A820" s="4" t="str">
        <f ca="1">IFERROR(__xludf.DUMMYFUNCTION("""COMPUTED_VALUE"""),"Hansel")</f>
        <v>Hansel</v>
      </c>
    </row>
    <row r="821" spans="1:1" x14ac:dyDescent="0.2">
      <c r="A821" s="4" t="str">
        <f ca="1">IFERROR(__xludf.DUMMYFUNCTION("""COMPUTED_VALUE"""),"Hardcase")</f>
        <v>Hardcase</v>
      </c>
    </row>
    <row r="822" spans="1:1" x14ac:dyDescent="0.2">
      <c r="A822" s="4" t="str">
        <f ca="1">IFERROR(__xludf.DUMMYFUNCTION("""COMPUTED_VALUE"""),"Hare")</f>
        <v>Hare</v>
      </c>
    </row>
    <row r="823" spans="1:1" x14ac:dyDescent="0.2">
      <c r="A823" s="4" t="str">
        <f ca="1">IFERROR(__xludf.DUMMYFUNCTION("""COMPUTED_VALUE"""),"Harley Quinn")</f>
        <v>Harley Quinn</v>
      </c>
    </row>
    <row r="824" spans="1:1" x14ac:dyDescent="0.2">
      <c r="A824" s="4" t="str">
        <f ca="1">IFERROR(__xludf.DUMMYFUNCTION("""COMPUTED_VALUE"""),"Harmony")</f>
        <v>Harmony</v>
      </c>
    </row>
    <row r="825" spans="1:1" x14ac:dyDescent="0.2">
      <c r="A825" s="4" t="str">
        <f ca="1">IFERROR(__xludf.DUMMYFUNCTION("""COMPUTED_VALUE"""),"Harold")</f>
        <v>Harold</v>
      </c>
    </row>
    <row r="826" spans="1:1" x14ac:dyDescent="0.2">
      <c r="A826" s="4" t="str">
        <f ca="1">IFERROR(__xludf.DUMMYFUNCTION("""COMPUTED_VALUE"""),"Harold Smiley")</f>
        <v>Harold Smiley</v>
      </c>
    </row>
    <row r="827" spans="1:1" x14ac:dyDescent="0.2">
      <c r="A827" s="4" t="str">
        <f ca="1">IFERROR(__xludf.DUMMYFUNCTION("""COMPUTED_VALUE"""),"Harold SquarePants")</f>
        <v>Harold SquarePants</v>
      </c>
    </row>
    <row r="828" spans="1:1" x14ac:dyDescent="0.2">
      <c r="A828" s="4" t="str">
        <f ca="1">IFERROR(__xludf.DUMMYFUNCTION("""COMPUTED_VALUE"""),"Harold the Helicopter")</f>
        <v>Harold the Helicopter</v>
      </c>
    </row>
    <row r="829" spans="1:1" x14ac:dyDescent="0.2">
      <c r="A829" s="4" t="str">
        <f ca="1">IFERROR(__xludf.DUMMYFUNCTION("""COMPUTED_VALUE"""),"Harry")</f>
        <v>Harry</v>
      </c>
    </row>
    <row r="830" spans="1:1" x14ac:dyDescent="0.2">
      <c r="A830" s="4" t="str">
        <f ca="1">IFERROR(__xludf.DUMMYFUNCTION("""COMPUTED_VALUE"""),"Hat Kid")</f>
        <v>Hat Kid</v>
      </c>
    </row>
    <row r="831" spans="1:1" x14ac:dyDescent="0.2">
      <c r="A831" s="4" t="str">
        <f ca="1">IFERROR(__xludf.DUMMYFUNCTION("""COMPUTED_VALUE"""),"Hawk")</f>
        <v>Hawk</v>
      </c>
    </row>
    <row r="832" spans="1:1" x14ac:dyDescent="0.2">
      <c r="A832" s="4" t="str">
        <f ca="1">IFERROR(__xludf.DUMMYFUNCTION("""COMPUTED_VALUE"""),"Hawkeye")</f>
        <v>Hawkeye</v>
      </c>
    </row>
    <row r="833" spans="1:1" x14ac:dyDescent="0.2">
      <c r="A833" s="4" t="str">
        <f ca="1">IFERROR(__xludf.DUMMYFUNCTION("""COMPUTED_VALUE"""),"Hawkodile")</f>
        <v>Hawkodile</v>
      </c>
    </row>
    <row r="834" spans="1:1" x14ac:dyDescent="0.2">
      <c r="A834" s="4" t="str">
        <f ca="1">IFERROR(__xludf.DUMMYFUNCTION("""COMPUTED_VALUE"""),"Hayley Fischer")</f>
        <v>Hayley Fischer</v>
      </c>
    </row>
    <row r="835" spans="1:1" x14ac:dyDescent="0.2">
      <c r="A835" s="4" t="str">
        <f ca="1">IFERROR(__xludf.DUMMYFUNCTION("""COMPUTED_VALUE"""),"Hazmat Response Unit")</f>
        <v>Hazmat Response Unit</v>
      </c>
    </row>
    <row r="836" spans="1:1" x14ac:dyDescent="0.2">
      <c r="A836" s="4" t="str">
        <f ca="1">IFERROR(__xludf.DUMMYFUNCTION("""COMPUTED_VALUE"""),"Hazmat the Lab Rat")</f>
        <v>Hazmat the Lab Rat</v>
      </c>
    </row>
    <row r="837" spans="1:1" x14ac:dyDescent="0.2">
      <c r="A837" s="4" t="str">
        <f ca="1">IFERROR(__xludf.DUMMYFUNCTION("""COMPUTED_VALUE"""),"He-Man")</f>
        <v>He-Man</v>
      </c>
    </row>
    <row r="838" spans="1:1" x14ac:dyDescent="0.2">
      <c r="A838" s="4" t="str">
        <f ca="1">IFERROR(__xludf.DUMMYFUNCTION("""COMPUTED_VALUE"""),"Heap O'Calorie")</f>
        <v>Heap O'Calorie</v>
      </c>
    </row>
    <row r="839" spans="1:1" x14ac:dyDescent="0.2">
      <c r="A839" s="4" t="str">
        <f ca="1">IFERROR(__xludf.DUMMYFUNCTION("""COMPUTED_VALUE"""),"Heatblast")</f>
        <v>Heatblast</v>
      </c>
    </row>
    <row r="840" spans="1:1" x14ac:dyDescent="0.2">
      <c r="A840" s="4" t="str">
        <f ca="1">IFERROR(__xludf.DUMMYFUNCTION("""COMPUTED_VALUE"""),"Heather")</f>
        <v>Heather</v>
      </c>
    </row>
    <row r="841" spans="1:1" x14ac:dyDescent="0.2">
      <c r="A841" s="4" t="str">
        <f ca="1">IFERROR(__xludf.DUMMYFUNCTION("""COMPUTED_VALUE"""),"Hector Con Carne")</f>
        <v>Hector Con Carne</v>
      </c>
    </row>
    <row r="842" spans="1:1" x14ac:dyDescent="0.2">
      <c r="A842" s="4" t="str">
        <f ca="1">IFERROR(__xludf.DUMMYFUNCTION("""COMPUTED_VALUE"""),"Heffer Wolfe")</f>
        <v>Heffer Wolfe</v>
      </c>
    </row>
    <row r="843" spans="1:1" x14ac:dyDescent="0.2">
      <c r="A843" s="4" t="str">
        <f ca="1">IFERROR(__xludf.DUMMYFUNCTION("""COMPUTED_VALUE"""),"Heinz Doofenshmirtz")</f>
        <v>Heinz Doofenshmirtz</v>
      </c>
    </row>
    <row r="844" spans="1:1" x14ac:dyDescent="0.2">
      <c r="A844" s="4" t="str">
        <f ca="1">IFERROR(__xludf.DUMMYFUNCTION("""COMPUTED_VALUE"""),"Hekapoo")</f>
        <v>Hekapoo</v>
      </c>
    </row>
    <row r="845" spans="1:1" x14ac:dyDescent="0.2">
      <c r="A845" s="4" t="str">
        <f ca="1">IFERROR(__xludf.DUMMYFUNCTION("""COMPUTED_VALUE"""),"Helicopter Chorus")</f>
        <v>Helicopter Chorus</v>
      </c>
    </row>
    <row r="846" spans="1:1" x14ac:dyDescent="0.2">
      <c r="A846" s="4" t="str">
        <f ca="1">IFERROR(__xludf.DUMMYFUNCTION("""COMPUTED_VALUE"""),"Hello Kitty")</f>
        <v>Hello Kitty</v>
      </c>
    </row>
    <row r="847" spans="1:1" x14ac:dyDescent="0.2">
      <c r="A847" s="4" t="str">
        <f ca="1">IFERROR(__xludf.DUMMYFUNCTION("""COMPUTED_VALUE"""),"Hello Nurse")</f>
        <v>Hello Nurse</v>
      </c>
    </row>
    <row r="848" spans="1:1" x14ac:dyDescent="0.2">
      <c r="A848" s="4" t="str">
        <f ca="1">IFERROR(__xludf.DUMMYFUNCTION("""COMPUTED_VALUE"""),"Hemlock Holmes")</f>
        <v>Hemlock Holmes</v>
      </c>
    </row>
    <row r="849" spans="1:1" x14ac:dyDescent="0.2">
      <c r="A849" s="4" t="str">
        <f ca="1">IFERROR(__xludf.DUMMYFUNCTION("""COMPUTED_VALUE"""),"Henny Penny")</f>
        <v>Henny Penny</v>
      </c>
    </row>
    <row r="850" spans="1:1" x14ac:dyDescent="0.2">
      <c r="A850" s="4" t="str">
        <f ca="1">IFERROR(__xludf.DUMMYFUNCTION("""COMPUTED_VALUE"""),"Henry")</f>
        <v>Henry</v>
      </c>
    </row>
    <row r="851" spans="1:1" x14ac:dyDescent="0.2">
      <c r="A851" s="4" t="str">
        <f ca="1">IFERROR(__xludf.DUMMYFUNCTION("""COMPUTED_VALUE"""),"Henry J. Waternoose")</f>
        <v>Henry J. Waternoose</v>
      </c>
    </row>
    <row r="852" spans="1:1" x14ac:dyDescent="0.2">
      <c r="A852" s="4" t="str">
        <f ca="1">IFERROR(__xludf.DUMMYFUNCTION("""COMPUTED_VALUE"""),"Hepta")</f>
        <v>Hepta</v>
      </c>
    </row>
    <row r="853" spans="1:1" x14ac:dyDescent="0.2">
      <c r="A853" s="4" t="str">
        <f ca="1">IFERROR(__xludf.DUMMYFUNCTION("""COMPUTED_VALUE"""),"Hera Syndulla")</f>
        <v>Hera Syndulla</v>
      </c>
    </row>
    <row r="854" spans="1:1" x14ac:dyDescent="0.2">
      <c r="A854" s="4" t="str">
        <f ca="1">IFERROR(__xludf.DUMMYFUNCTION("""COMPUTED_VALUE"""),"Herb Overkill")</f>
        <v>Herb Overkill</v>
      </c>
    </row>
    <row r="855" spans="1:1" x14ac:dyDescent="0.2">
      <c r="A855" s="4" t="str">
        <f ca="1">IFERROR(__xludf.DUMMYFUNCTION("""COMPUTED_VALUE"""),"Herbert Garrison")</f>
        <v>Herbert Garrison</v>
      </c>
    </row>
    <row r="856" spans="1:1" x14ac:dyDescent="0.2">
      <c r="A856" s="4" t="str">
        <f ca="1">IFERROR(__xludf.DUMMYFUNCTION("""COMPUTED_VALUE"""),"Herbie")</f>
        <v>Herbie</v>
      </c>
    </row>
    <row r="857" spans="1:1" x14ac:dyDescent="0.2">
      <c r="A857" s="4" t="str">
        <f ca="1">IFERROR(__xludf.DUMMYFUNCTION("""COMPUTED_VALUE"""),"Hercules")</f>
        <v>Hercules</v>
      </c>
    </row>
    <row r="858" spans="1:1" x14ac:dyDescent="0.2">
      <c r="A858" s="4" t="str">
        <f ca="1">IFERROR(__xludf.DUMMYFUNCTION("""COMPUTED_VALUE"""),"Hero")</f>
        <v>Hero</v>
      </c>
    </row>
    <row r="859" spans="1:1" x14ac:dyDescent="0.2">
      <c r="A859" s="4" t="str">
        <f ca="1">IFERROR(__xludf.DUMMYFUNCTION("""COMPUTED_VALUE"""),"Herself the Elf")</f>
        <v>Herself the Elf</v>
      </c>
    </row>
    <row r="860" spans="1:1" x14ac:dyDescent="0.2">
      <c r="A860" s="4" t="str">
        <f ca="1">IFERROR(__xludf.DUMMYFUNCTION("""COMPUTED_VALUE"""),"Hi Five Ghost")</f>
        <v>Hi Five Ghost</v>
      </c>
    </row>
    <row r="861" spans="1:1" x14ac:dyDescent="0.2">
      <c r="A861" s="4" t="str">
        <f ca="1">IFERROR(__xludf.DUMMYFUNCTION("""COMPUTED_VALUE"""),"Hiccup Horrendous Haddock III")</f>
        <v>Hiccup Horrendous Haddock III</v>
      </c>
    </row>
    <row r="862" spans="1:1" x14ac:dyDescent="0.2">
      <c r="A862" s="4" t="str">
        <f ca="1">IFERROR(__xludf.DUMMYFUNCTION("""COMPUTED_VALUE"""),"High Priestess")</f>
        <v>High Priestess</v>
      </c>
    </row>
    <row r="863" spans="1:1" x14ac:dyDescent="0.2">
      <c r="A863" s="4" t="str">
        <f ca="1">IFERROR(__xludf.DUMMYFUNCTION("""COMPUTED_VALUE"""),"Hilda")</f>
        <v>Hilda</v>
      </c>
    </row>
    <row r="864" spans="1:1" x14ac:dyDescent="0.2">
      <c r="A864" s="4" t="str">
        <f ca="1">IFERROR(__xludf.DUMMYFUNCTION("""COMPUTED_VALUE"""),"Hildy Duffy")</f>
        <v>Hildy Duffy</v>
      </c>
    </row>
    <row r="865" spans="1:1" x14ac:dyDescent="0.2">
      <c r="A865" s="4" t="str">
        <f ca="1">IFERROR(__xludf.DUMMYFUNCTION("""COMPUTED_VALUE"""),"Hippie Rose Quartz")</f>
        <v>Hippie Rose Quartz</v>
      </c>
    </row>
    <row r="866" spans="1:1" x14ac:dyDescent="0.2">
      <c r="A866" s="4" t="str">
        <f ca="1">IFERROR(__xludf.DUMMYFUNCTION("""COMPUTED_VALUE"""),"Hippo")</f>
        <v>Hippo</v>
      </c>
    </row>
    <row r="867" spans="1:1" x14ac:dyDescent="0.2">
      <c r="A867" s="4" t="str">
        <f ca="1">IFERROR(__xludf.DUMMYFUNCTION("""COMPUTED_VALUE"""),"Hoagie Gilligan")</f>
        <v>Hoagie Gilligan</v>
      </c>
    </row>
    <row r="868" spans="1:1" x14ac:dyDescent="0.2">
      <c r="A868" s="4" t="str">
        <f ca="1">IFERROR(__xludf.DUMMYFUNCTION("""COMPUTED_VALUE"""),"Hocus Pocus")</f>
        <v>Hocus Pocus</v>
      </c>
    </row>
    <row r="869" spans="1:1" x14ac:dyDescent="0.2">
      <c r="A869" s="4" t="str">
        <f ca="1">IFERROR(__xludf.DUMMYFUNCTION("""COMPUTED_VALUE"""),"Hoho")</f>
        <v>Hoho</v>
      </c>
    </row>
    <row r="870" spans="1:1" x14ac:dyDescent="0.2">
      <c r="A870" s="4" t="str">
        <f ca="1">IFERROR(__xludf.DUMMYFUNCTION("""COMPUTED_VALUE"""),"Hoity Toity")</f>
        <v>Hoity Toity</v>
      </c>
    </row>
    <row r="871" spans="1:1" x14ac:dyDescent="0.2">
      <c r="A871" s="4" t="str">
        <f ca="1">IFERROR(__xludf.DUMMYFUNCTION("""COMPUTED_VALUE"""),"Holly Blue Agate")</f>
        <v>Holly Blue Agate</v>
      </c>
    </row>
    <row r="872" spans="1:1" x14ac:dyDescent="0.2">
      <c r="A872" s="4" t="str">
        <f ca="1">IFERROR(__xludf.DUMMYFUNCTION("""COMPUTED_VALUE"""),"Homer Simpson")</f>
        <v>Homer Simpson</v>
      </c>
    </row>
    <row r="873" spans="1:1" x14ac:dyDescent="0.2">
      <c r="A873" s="4" t="str">
        <f ca="1">IFERROR(__xludf.DUMMYFUNCTION("""COMPUTED_VALUE"""),"Homewrecker")</f>
        <v>Homewrecker</v>
      </c>
    </row>
    <row r="874" spans="1:1" x14ac:dyDescent="0.2">
      <c r="A874" s="4" t="str">
        <f ca="1">IFERROR(__xludf.DUMMYFUNCTION("""COMPUTED_VALUE"""),"Hondo Ohnaka")</f>
        <v>Hondo Ohnaka</v>
      </c>
    </row>
    <row r="875" spans="1:1" x14ac:dyDescent="0.2">
      <c r="A875" s="4" t="str">
        <f ca="1">IFERROR(__xludf.DUMMYFUNCTION("""COMPUTED_VALUE"""),"Honey")</f>
        <v>Honey</v>
      </c>
    </row>
    <row r="876" spans="1:1" x14ac:dyDescent="0.2">
      <c r="A876" s="4" t="str">
        <f ca="1">IFERROR(__xludf.DUMMYFUNCTION("""COMPUTED_VALUE"""),"Honey Lemon")</f>
        <v>Honey Lemon</v>
      </c>
    </row>
    <row r="877" spans="1:1" x14ac:dyDescent="0.2">
      <c r="A877" s="4" t="str">
        <f ca="1">IFERROR(__xludf.DUMMYFUNCTION("""COMPUTED_VALUE"""),"Honeycute")</f>
        <v>Honeycute</v>
      </c>
    </row>
    <row r="878" spans="1:1" x14ac:dyDescent="0.2">
      <c r="A878" s="4" t="str">
        <f ca="1">IFERROR(__xludf.DUMMYFUNCTION("""COMPUTED_VALUE"""),"Hoot")</f>
        <v>Hoot</v>
      </c>
    </row>
    <row r="879" spans="1:1" x14ac:dyDescent="0.2">
      <c r="A879" s="4" t="str">
        <f ca="1">IFERROR(__xludf.DUMMYFUNCTION("""COMPUTED_VALUE"""),"Hoot and Toot")</f>
        <v>Hoot and Toot</v>
      </c>
    </row>
    <row r="880" spans="1:1" x14ac:dyDescent="0.2">
      <c r="A880" s="4" t="str">
        <f ca="1">IFERROR(__xludf.DUMMYFUNCTION("""COMPUTED_VALUE"""),"Hop Pop Plantar")</f>
        <v>Hop Pop Plantar</v>
      </c>
    </row>
    <row r="881" spans="1:1" x14ac:dyDescent="0.2">
      <c r="A881" s="4" t="str">
        <f ca="1">IFERROR(__xludf.DUMMYFUNCTION("""COMPUTED_VALUE"""),"Hopper")</f>
        <v>Hopper</v>
      </c>
    </row>
    <row r="882" spans="1:1" x14ac:dyDescent="0.2">
      <c r="A882" s="4" t="str">
        <f ca="1">IFERROR(__xludf.DUMMYFUNCTION("""COMPUTED_VALUE"""),"Hoppy")</f>
        <v>Hoppy</v>
      </c>
    </row>
    <row r="883" spans="1:1" x14ac:dyDescent="0.2">
      <c r="A883" s="4" t="str">
        <f ca="1">IFERROR(__xludf.DUMMYFUNCTION("""COMPUTED_VALUE"""),"Hops")</f>
        <v>Hops</v>
      </c>
    </row>
    <row r="884" spans="1:1" x14ac:dyDescent="0.2">
      <c r="A884" s="4" t="str">
        <f ca="1">IFERROR(__xludf.DUMMYFUNCTION("""COMPUTED_VALUE"""),"Horse")</f>
        <v>Horse</v>
      </c>
    </row>
    <row r="885" spans="1:1" x14ac:dyDescent="0.2">
      <c r="A885" s="4" t="str">
        <f ca="1">IFERROR(__xludf.DUMMYFUNCTION("""COMPUTED_VALUE"""),"Horses")</f>
        <v>Horses</v>
      </c>
    </row>
    <row r="886" spans="1:1" x14ac:dyDescent="0.2">
      <c r="A886" s="4" t="str">
        <f ca="1">IFERROR(__xludf.DUMMYFUNCTION("""COMPUTED_VALUE"""),"Horton the Elephant")</f>
        <v>Horton the Elephant</v>
      </c>
    </row>
    <row r="887" spans="1:1" x14ac:dyDescent="0.2">
      <c r="A887" s="4" t="str">
        <f ca="1">IFERROR(__xludf.DUMMYFUNCTION("""COMPUTED_VALUE"""),"Hot Dog Guy")</f>
        <v>Hot Dog Guy</v>
      </c>
    </row>
    <row r="888" spans="1:1" x14ac:dyDescent="0.2">
      <c r="A888" s="4" t="str">
        <f ca="1">IFERROR(__xludf.DUMMYFUNCTION("""COMPUTED_VALUE"""),"Hubie")</f>
        <v>Hubie</v>
      </c>
    </row>
    <row r="889" spans="1:1" x14ac:dyDescent="0.2">
      <c r="A889" s="4" t="str">
        <f ca="1">IFERROR(__xludf.DUMMYFUNCTION("""COMPUTED_VALUE"""),"Huckle Cat")</f>
        <v>Huckle Cat</v>
      </c>
    </row>
    <row r="890" spans="1:1" x14ac:dyDescent="0.2">
      <c r="A890" s="4" t="str">
        <f ca="1">IFERROR(__xludf.DUMMYFUNCTION("""COMPUTED_VALUE"""),"Huey Freeman")</f>
        <v>Huey Freeman</v>
      </c>
    </row>
    <row r="891" spans="1:1" x14ac:dyDescent="0.2">
      <c r="A891" s="4" t="str">
        <f ca="1">IFERROR(__xludf.DUMMYFUNCTION("""COMPUTED_VALUE"""),"Hugh Test")</f>
        <v>Hugh Test</v>
      </c>
    </row>
    <row r="892" spans="1:1" x14ac:dyDescent="0.2">
      <c r="A892" s="4" t="str">
        <f ca="1">IFERROR(__xludf.DUMMYFUNCTION("""COMPUTED_VALUE"""),"HUGO")</f>
        <v>HUGO</v>
      </c>
    </row>
    <row r="893" spans="1:1" x14ac:dyDescent="0.2">
      <c r="A893" s="4" t="str">
        <f ca="1">IFERROR(__xludf.DUMMYFUNCTION("""COMPUTED_VALUE"""),"Hulk")</f>
        <v>Hulk</v>
      </c>
    </row>
    <row r="894" spans="1:1" x14ac:dyDescent="0.2">
      <c r="A894" s="4" t="str">
        <f ca="1">IFERROR(__xludf.DUMMYFUNCTION("""COMPUTED_VALUE"""),"Hummingbird")</f>
        <v>Hummingbird</v>
      </c>
    </row>
    <row r="895" spans="1:1" x14ac:dyDescent="0.2">
      <c r="A895" s="4" t="str">
        <f ca="1">IFERROR(__xludf.DUMMYFUNCTION("""COMPUTED_VALUE"""),"Hummingbirds")</f>
        <v>Hummingbirds</v>
      </c>
    </row>
    <row r="896" spans="1:1" x14ac:dyDescent="0.2">
      <c r="A896" s="4" t="str">
        <f ca="1">IFERROR(__xludf.DUMMYFUNCTION("""COMPUTED_VALUE"""),"Humpty Dumpty")</f>
        <v>Humpty Dumpty</v>
      </c>
    </row>
    <row r="897" spans="1:1" x14ac:dyDescent="0.2">
      <c r="A897" s="4" t="str">
        <f ca="1">IFERROR(__xludf.DUMMYFUNCTION("""COMPUTED_VALUE"""),"Humungousaur")</f>
        <v>Humungousaur</v>
      </c>
    </row>
    <row r="898" spans="1:1" x14ac:dyDescent="0.2">
      <c r="A898" s="4" t="str">
        <f ca="1">IFERROR(__xludf.DUMMYFUNCTION("""COMPUTED_VALUE"""),"Huyang")</f>
        <v>Huyang</v>
      </c>
    </row>
    <row r="899" spans="1:1" x14ac:dyDescent="0.2">
      <c r="A899" s="4" t="str">
        <f ca="1">IFERROR(__xludf.DUMMYFUNCTION("""COMPUTED_VALUE"""),"I-Screamer")</f>
        <v>I-Screamer</v>
      </c>
    </row>
    <row r="900" spans="1:1" x14ac:dyDescent="0.2">
      <c r="A900" s="4" t="str">
        <f ca="1">IFERROR(__xludf.DUMMYFUNCTION("""COMPUTED_VALUE"""),"Iago")</f>
        <v>Iago</v>
      </c>
    </row>
    <row r="901" spans="1:1" x14ac:dyDescent="0.2">
      <c r="A901" s="4" t="str">
        <f ca="1">IFERROR(__xludf.DUMMYFUNCTION("""COMPUTED_VALUE"""),"Ice Bear")</f>
        <v>Ice Bear</v>
      </c>
    </row>
    <row r="902" spans="1:1" x14ac:dyDescent="0.2">
      <c r="A902" s="4" t="str">
        <f ca="1">IFERROR(__xludf.DUMMYFUNCTION("""COMPUTED_VALUE"""),"Ice Cream Cone")</f>
        <v>Ice Cream Cone</v>
      </c>
    </row>
    <row r="903" spans="1:1" x14ac:dyDescent="0.2">
      <c r="A903" s="4" t="str">
        <f ca="1">IFERROR(__xludf.DUMMYFUNCTION("""COMPUTED_VALUE"""),"Ice King")</f>
        <v>Ice King</v>
      </c>
    </row>
    <row r="904" spans="1:1" x14ac:dyDescent="0.2">
      <c r="A904" s="4" t="str">
        <f ca="1">IFERROR(__xludf.DUMMYFUNCTION("""COMPUTED_VALUE"""),"Ichy and Dil")</f>
        <v>Ichy and Dil</v>
      </c>
    </row>
    <row r="905" spans="1:1" x14ac:dyDescent="0.2">
      <c r="A905" s="4" t="str">
        <f ca="1">IFERROR(__xludf.DUMMYFUNCTION("""COMPUTED_VALUE"""),"IG-100 MagnaGuard")</f>
        <v>IG-100 MagnaGuard</v>
      </c>
    </row>
    <row r="906" spans="1:1" x14ac:dyDescent="0.2">
      <c r="A906" s="4" t="str">
        <f ca="1">IFERROR(__xludf.DUMMYFUNCTION("""COMPUTED_VALUE"""),"Imelda")</f>
        <v>Imelda</v>
      </c>
    </row>
    <row r="907" spans="1:1" x14ac:dyDescent="0.2">
      <c r="A907" s="4" t="str">
        <f ca="1">IFERROR(__xludf.DUMMYFUNCTION("""COMPUTED_VALUE"""),"Impala XIII")</f>
        <v>Impala XIII</v>
      </c>
    </row>
    <row r="908" spans="1:1" x14ac:dyDescent="0.2">
      <c r="A908" s="4" t="str">
        <f ca="1">IFERROR(__xludf.DUMMYFUNCTION("""COMPUTED_VALUE"""),"Indigo Allfruit")</f>
        <v>Indigo Allfruit</v>
      </c>
    </row>
    <row r="909" spans="1:1" x14ac:dyDescent="0.2">
      <c r="A909" s="4" t="str">
        <f ca="1">IFERROR(__xludf.DUMMYFUNCTION("""COMPUTED_VALUE"""),"Inga Bittersweet")</f>
        <v>Inga Bittersweet</v>
      </c>
    </row>
    <row r="910" spans="1:1" x14ac:dyDescent="0.2">
      <c r="A910" s="4" t="str">
        <f ca="1">IFERROR(__xludf.DUMMYFUNCTION("""COMPUTED_VALUE"""),"Insecticons")</f>
        <v>Insecticons</v>
      </c>
    </row>
    <row r="911" spans="1:1" x14ac:dyDescent="0.2">
      <c r="A911" s="4" t="str">
        <f ca="1">IFERROR(__xludf.DUMMYFUNCTION("""COMPUTED_VALUE"""),"Inspector Dix")</f>
        <v>Inspector Dix</v>
      </c>
    </row>
    <row r="912" spans="1:1" x14ac:dyDescent="0.2">
      <c r="A912" s="4" t="str">
        <f ca="1">IFERROR(__xludf.DUMMYFUNCTION("""COMPUTED_VALUE"""),"Inspector Gadget")</f>
        <v>Inspector Gadget</v>
      </c>
    </row>
    <row r="913" spans="1:1" x14ac:dyDescent="0.2">
      <c r="A913" s="4" t="str">
        <f ca="1">IFERROR(__xludf.DUMMYFUNCTION("""COMPUTED_VALUE"""),"Internet Troll")</f>
        <v>Internet Troll</v>
      </c>
    </row>
    <row r="914" spans="1:1" x14ac:dyDescent="0.2">
      <c r="A914" s="4" t="str">
        <f ca="1">IFERROR(__xludf.DUMMYFUNCTION("""COMPUTED_VALUE"""),"Invader Tak")</f>
        <v>Invader Tak</v>
      </c>
    </row>
    <row r="915" spans="1:1" x14ac:dyDescent="0.2">
      <c r="A915" s="4" t="str">
        <f ca="1">IFERROR(__xludf.DUMMYFUNCTION("""COMPUTED_VALUE"""),"Iris")</f>
        <v>Iris</v>
      </c>
    </row>
    <row r="916" spans="1:1" x14ac:dyDescent="0.2">
      <c r="A916" s="4" t="str">
        <f ca="1">IFERROR(__xludf.DUMMYFUNCTION("""COMPUTED_VALUE"""),"Iron Baron")</f>
        <v>Iron Baron</v>
      </c>
    </row>
    <row r="917" spans="1:1" x14ac:dyDescent="0.2">
      <c r="A917" s="4" t="str">
        <f ca="1">IFERROR(__xludf.DUMMYFUNCTION("""COMPUTED_VALUE"""),"Isa Durand")</f>
        <v>Isa Durand</v>
      </c>
    </row>
    <row r="918" spans="1:1" x14ac:dyDescent="0.2">
      <c r="A918" s="4" t="str">
        <f ca="1">IFERROR(__xludf.DUMMYFUNCTION("""COMPUTED_VALUE"""),"Isaac")</f>
        <v>Isaac</v>
      </c>
    </row>
    <row r="919" spans="1:1" x14ac:dyDescent="0.2">
      <c r="A919" s="4" t="str">
        <f ca="1">IFERROR(__xludf.DUMMYFUNCTION("""COMPUTED_VALUE"""),"Isabel Christina Garcia")</f>
        <v>Isabel Christina Garcia</v>
      </c>
    </row>
    <row r="920" spans="1:1" x14ac:dyDescent="0.2">
      <c r="A920" s="4" t="str">
        <f ca="1">IFERROR(__xludf.DUMMYFUNCTION("""COMPUTED_VALUE"""),"Isabel the Flamingo")</f>
        <v>Isabel the Flamingo</v>
      </c>
    </row>
    <row r="921" spans="1:1" x14ac:dyDescent="0.2">
      <c r="A921" s="4" t="str">
        <f ca="1">IFERROR(__xludf.DUMMYFUNCTION("""COMPUTED_VALUE"""),"Isabela Madrigal")</f>
        <v>Isabela Madrigal</v>
      </c>
    </row>
    <row r="922" spans="1:1" x14ac:dyDescent="0.2">
      <c r="A922" s="4" t="str">
        <f ca="1">IFERROR(__xludf.DUMMYFUNCTION("""COMPUTED_VALUE"""),"Isabella Garcia Shapiro")</f>
        <v>Isabella Garcia Shapiro</v>
      </c>
    </row>
    <row r="923" spans="1:1" x14ac:dyDescent="0.2">
      <c r="A923" s="4" t="str">
        <f ca="1">IFERROR(__xludf.DUMMYFUNCTION("""COMPUTED_VALUE"""),"Isabella Garcia-Shapiro")</f>
        <v>Isabella Garcia-Shapiro</v>
      </c>
    </row>
    <row r="924" spans="1:1" x14ac:dyDescent="0.2">
      <c r="A924" s="4" t="str">
        <f ca="1">IFERROR(__xludf.DUMMYFUNCTION("""COMPUTED_VALUE"""),"Ito-San")</f>
        <v>Ito-San</v>
      </c>
    </row>
    <row r="925" spans="1:1" x14ac:dyDescent="0.2">
      <c r="A925" s="4" t="str">
        <f ca="1">IFERROR(__xludf.DUMMYFUNCTION("""COMPUTED_VALUE"""),"Ivan")</f>
        <v>Ivan</v>
      </c>
    </row>
    <row r="926" spans="1:1" x14ac:dyDescent="0.2">
      <c r="A926" s="4" t="str">
        <f ca="1">IFERROR(__xludf.DUMMYFUNCTION("""COMPUTED_VALUE"""),"Ivy")</f>
        <v>Ivy</v>
      </c>
    </row>
    <row r="927" spans="1:1" x14ac:dyDescent="0.2">
      <c r="A927" s="4" t="str">
        <f ca="1">IFERROR(__xludf.DUMMYFUNCTION("""COMPUTED_VALUE"""),"Ivy Dad")</f>
        <v>Ivy Dad</v>
      </c>
    </row>
    <row r="928" spans="1:1" x14ac:dyDescent="0.2">
      <c r="A928" s="4" t="str">
        <f ca="1">IFERROR(__xludf.DUMMYFUNCTION("""COMPUTED_VALUE"""),"Ivysaur")</f>
        <v>Ivysaur</v>
      </c>
    </row>
    <row r="929" spans="1:1" x14ac:dyDescent="0.2">
      <c r="A929" s="4" t="str">
        <f ca="1">IFERROR(__xludf.DUMMYFUNCTION("""COMPUTED_VALUE"""),"Izabeth Killman")</f>
        <v>Izabeth Killman</v>
      </c>
    </row>
    <row r="930" spans="1:1" x14ac:dyDescent="0.2">
      <c r="A930" s="4" t="str">
        <f ca="1">IFERROR(__xludf.DUMMYFUNCTION("""COMPUTED_VALUE"""),"Izzy")</f>
        <v>Izzy</v>
      </c>
    </row>
    <row r="931" spans="1:1" x14ac:dyDescent="0.2">
      <c r="A931" s="4" t="str">
        <f ca="1">IFERROR(__xludf.DUMMYFUNCTION("""COMPUTED_VALUE"""),"Izzy Moonbow")</f>
        <v>Izzy Moonbow</v>
      </c>
    </row>
    <row r="932" spans="1:1" x14ac:dyDescent="0.2">
      <c r="A932" s="4" t="str">
        <f ca="1">IFERROR(__xludf.DUMMYFUNCTION("""COMPUTED_VALUE"""),"Jabba the Swanson")</f>
        <v>Jabba the Swanson</v>
      </c>
    </row>
    <row r="933" spans="1:1" x14ac:dyDescent="0.2">
      <c r="A933" s="4" t="str">
        <f ca="1">IFERROR(__xludf.DUMMYFUNCTION("""COMPUTED_VALUE"""),"Jack")</f>
        <v>Jack</v>
      </c>
    </row>
    <row r="934" spans="1:1" x14ac:dyDescent="0.2">
      <c r="A934" s="4" t="str">
        <f ca="1">IFERROR(__xludf.DUMMYFUNCTION("""COMPUTED_VALUE"""),"Jack Frost")</f>
        <v>Jack Frost</v>
      </c>
    </row>
    <row r="935" spans="1:1" x14ac:dyDescent="0.2">
      <c r="A935" s="4" t="str">
        <f ca="1">IFERROR(__xludf.DUMMYFUNCTION("""COMPUTED_VALUE"""),"Jack Kahuna Laguna")</f>
        <v>Jack Kahuna Laguna</v>
      </c>
    </row>
    <row r="936" spans="1:1" x14ac:dyDescent="0.2">
      <c r="A936" s="4" t="str">
        <f ca="1">IFERROR(__xludf.DUMMYFUNCTION("""COMPUTED_VALUE"""),"Jack Rabbit")</f>
        <v>Jack Rabbit</v>
      </c>
    </row>
    <row r="937" spans="1:1" x14ac:dyDescent="0.2">
      <c r="A937" s="4" t="str">
        <f ca="1">IFERROR(__xludf.DUMMYFUNCTION("""COMPUTED_VALUE"""),"Jack Tenorman")</f>
        <v>Jack Tenorman</v>
      </c>
    </row>
    <row r="938" spans="1:1" x14ac:dyDescent="0.2">
      <c r="A938" s="4" t="str">
        <f ca="1">IFERROR(__xludf.DUMMYFUNCTION("""COMPUTED_VALUE"""),"Jacked Kangaroo")</f>
        <v>Jacked Kangaroo</v>
      </c>
    </row>
    <row r="939" spans="1:1" x14ac:dyDescent="0.2">
      <c r="A939" s="4" t="str">
        <f ca="1">IFERROR(__xludf.DUMMYFUNCTION("""COMPUTED_VALUE"""),"Jackie Khones")</f>
        <v>Jackie Khones</v>
      </c>
    </row>
    <row r="940" spans="1:1" x14ac:dyDescent="0.2">
      <c r="A940" s="4" t="str">
        <f ca="1">IFERROR(__xludf.DUMMYFUNCTION("""COMPUTED_VALUE"""),"Jacob")</f>
        <v>Jacob</v>
      </c>
    </row>
    <row r="941" spans="1:1" x14ac:dyDescent="0.2">
      <c r="A941" s="4" t="str">
        <f ca="1">IFERROR(__xludf.DUMMYFUNCTION("""COMPUTED_VALUE"""),"Jade")</f>
        <v>Jade</v>
      </c>
    </row>
    <row r="942" spans="1:1" x14ac:dyDescent="0.2">
      <c r="A942" s="4" t="str">
        <f ca="1">IFERROR(__xludf.DUMMYFUNCTION("""COMPUTED_VALUE"""),"Jake")</f>
        <v>Jake</v>
      </c>
    </row>
    <row r="943" spans="1:1" x14ac:dyDescent="0.2">
      <c r="A943" s="4" t="str">
        <f ca="1">IFERROR(__xludf.DUMMYFUNCTION("""COMPUTED_VALUE"""),"Jake Long")</f>
        <v>Jake Long</v>
      </c>
    </row>
    <row r="944" spans="1:1" x14ac:dyDescent="0.2">
      <c r="A944" s="4" t="str">
        <f ca="1">IFERROR(__xludf.DUMMYFUNCTION("""COMPUTED_VALUE"""),"Jake the Dog")</f>
        <v>Jake the Dog</v>
      </c>
    </row>
    <row r="945" spans="1:1" x14ac:dyDescent="0.2">
      <c r="A945" s="4" t="str">
        <f ca="1">IFERROR(__xludf.DUMMYFUNCTION("""COMPUTED_VALUE"""),"James")</f>
        <v>James</v>
      </c>
    </row>
    <row r="946" spans="1:1" x14ac:dyDescent="0.2">
      <c r="A946" s="4" t="str">
        <f ca="1">IFERROR(__xludf.DUMMYFUNCTION("""COMPUTED_VALUE"""),"James Halliday")</f>
        <v>James Halliday</v>
      </c>
    </row>
    <row r="947" spans="1:1" x14ac:dyDescent="0.2">
      <c r="A947" s="4" t="str">
        <f ca="1">IFERROR(__xludf.DUMMYFUNCTION("""COMPUTED_VALUE"""),"James Hook")</f>
        <v>James Hook</v>
      </c>
    </row>
    <row r="948" spans="1:1" x14ac:dyDescent="0.2">
      <c r="A948" s="4" t="str">
        <f ca="1">IFERROR(__xludf.DUMMYFUNCTION("""COMPUTED_VALUE"""),"Jamie")</f>
        <v>Jamie</v>
      </c>
    </row>
    <row r="949" spans="1:1" x14ac:dyDescent="0.2">
      <c r="A949" s="4" t="str">
        <f ca="1">IFERROR(__xludf.DUMMYFUNCTION("""COMPUTED_VALUE"""),"Jamie Russo")</f>
        <v>Jamie Russo</v>
      </c>
    </row>
    <row r="950" spans="1:1" x14ac:dyDescent="0.2">
      <c r="A950" s="4" t="str">
        <f ca="1">IFERROR(__xludf.DUMMYFUNCTION("""COMPUTED_VALUE"""),"Jane &amp; Zumi")</f>
        <v>Jane &amp; Zumi</v>
      </c>
    </row>
    <row r="951" spans="1:1" x14ac:dyDescent="0.2">
      <c r="A951" s="4" t="str">
        <f ca="1">IFERROR(__xludf.DUMMYFUNCTION("""COMPUTED_VALUE"""),"Jane Doe")</f>
        <v>Jane Doe</v>
      </c>
    </row>
    <row r="952" spans="1:1" x14ac:dyDescent="0.2">
      <c r="A952" s="4" t="str">
        <f ca="1">IFERROR(__xludf.DUMMYFUNCTION("""COMPUTED_VALUE"""),"Jane Jetson")</f>
        <v>Jane Jetson</v>
      </c>
    </row>
    <row r="953" spans="1:1" x14ac:dyDescent="0.2">
      <c r="A953" s="4" t="str">
        <f ca="1">IFERROR(__xludf.DUMMYFUNCTION("""COMPUTED_VALUE"""),"Jane Read")</f>
        <v>Jane Read</v>
      </c>
    </row>
    <row r="954" spans="1:1" x14ac:dyDescent="0.2">
      <c r="A954" s="4" t="str">
        <f ca="1">IFERROR(__xludf.DUMMYFUNCTION("""COMPUTED_VALUE"""),"Janet Nettles")</f>
        <v>Janet Nettles</v>
      </c>
    </row>
    <row r="955" spans="1:1" x14ac:dyDescent="0.2">
      <c r="A955" s="4" t="str">
        <f ca="1">IFERROR(__xludf.DUMMYFUNCTION("""COMPUTED_VALUE"""),"Jang Keng")</f>
        <v>Jang Keng</v>
      </c>
    </row>
    <row r="956" spans="1:1" x14ac:dyDescent="0.2">
      <c r="A956" s="4" t="str">
        <f ca="1">IFERROR(__xludf.DUMMYFUNCTION("""COMPUTED_VALUE"""),"Janice Emmons")</f>
        <v>Janice Emmons</v>
      </c>
    </row>
    <row r="957" spans="1:1" x14ac:dyDescent="0.2">
      <c r="A957" s="4" t="str">
        <f ca="1">IFERROR(__xludf.DUMMYFUNCTION("""COMPUTED_VALUE"""),"Jaq and Gus")</f>
        <v>Jaq and Gus</v>
      </c>
    </row>
    <row r="958" spans="1:1" x14ac:dyDescent="0.2">
      <c r="A958" s="4" t="str">
        <f ca="1">IFERROR(__xludf.DUMMYFUNCTION("""COMPUTED_VALUE"""),"Jar Jar Binks")</f>
        <v>Jar Jar Binks</v>
      </c>
    </row>
    <row r="959" spans="1:1" x14ac:dyDescent="0.2">
      <c r="A959" s="4" t="str">
        <f ca="1">IFERROR(__xludf.DUMMYFUNCTION("""COMPUTED_VALUE"""),"Jared")</f>
        <v>Jared</v>
      </c>
    </row>
    <row r="960" spans="1:1" x14ac:dyDescent="0.2">
      <c r="A960" s="4" t="str">
        <f ca="1">IFERROR(__xludf.DUMMYFUNCTION("""COMPUTED_VALUE"""),"Jasmine")</f>
        <v>Jasmine</v>
      </c>
    </row>
    <row r="961" spans="1:1" x14ac:dyDescent="0.2">
      <c r="A961" s="4" t="str">
        <f ca="1">IFERROR(__xludf.DUMMYFUNCTION("""COMPUTED_VALUE"""),"Jason White")</f>
        <v>Jason White</v>
      </c>
    </row>
    <row r="962" spans="1:1" x14ac:dyDescent="0.2">
      <c r="A962" s="4" t="str">
        <f ca="1">IFERROR(__xludf.DUMMYFUNCTION("""COMPUTED_VALUE"""),"Jasper")</f>
        <v>Jasper</v>
      </c>
    </row>
    <row r="963" spans="1:1" x14ac:dyDescent="0.2">
      <c r="A963" s="4" t="str">
        <f ca="1">IFERROR(__xludf.DUMMYFUNCTION("""COMPUTED_VALUE"""),"Jatt and Jutt")</f>
        <v>Jatt and Jutt</v>
      </c>
    </row>
    <row r="964" spans="1:1" x14ac:dyDescent="0.2">
      <c r="A964" s="4" t="str">
        <f ca="1">IFERROR(__xludf.DUMMYFUNCTION("""COMPUTED_VALUE"""),"Jawas")</f>
        <v>Jawas</v>
      </c>
    </row>
    <row r="965" spans="1:1" x14ac:dyDescent="0.2">
      <c r="A965" s="4" t="str">
        <f ca="1">IFERROR(__xludf.DUMMYFUNCTION("""COMPUTED_VALUE"""),"Jax")</f>
        <v>Jax</v>
      </c>
    </row>
    <row r="966" spans="1:1" x14ac:dyDescent="0.2">
      <c r="A966" s="4" t="str">
        <f ca="1">IFERROR(__xludf.DUMMYFUNCTION("""COMPUTED_VALUE"""),"Jay")</f>
        <v>Jay</v>
      </c>
    </row>
    <row r="967" spans="1:1" x14ac:dyDescent="0.2">
      <c r="A967" s="4" t="str">
        <f ca="1">IFERROR(__xludf.DUMMYFUNCTION("""COMPUTED_VALUE"""),"Jay Duffy")</f>
        <v>Jay Duffy</v>
      </c>
    </row>
    <row r="968" spans="1:1" x14ac:dyDescent="0.2">
      <c r="A968" s="4" t="str">
        <f ca="1">IFERROR(__xludf.DUMMYFUNCTION("""COMPUTED_VALUE"""),"Jay Jay the Jet Plane")</f>
        <v>Jay Jay the Jet Plane</v>
      </c>
    </row>
    <row r="969" spans="1:1" x14ac:dyDescent="0.2">
      <c r="A969" s="4" t="str">
        <f ca="1">IFERROR(__xludf.DUMMYFUNCTION("""COMPUTED_VALUE"""),"Jay, Jake and Jim")</f>
        <v>Jay, Jake and Jim</v>
      </c>
    </row>
    <row r="970" spans="1:1" x14ac:dyDescent="0.2">
      <c r="A970" s="4" t="str">
        <f ca="1">IFERROR(__xludf.DUMMYFUNCTION("""COMPUTED_VALUE"""),"Jealousy")</f>
        <v>Jealousy</v>
      </c>
    </row>
    <row r="971" spans="1:1" x14ac:dyDescent="0.2">
      <c r="A971" s="4" t="str">
        <f ca="1">IFERROR(__xludf.DUMMYFUNCTION("""COMPUTED_VALUE"""),"Jean")</f>
        <v>Jean</v>
      </c>
    </row>
    <row r="972" spans="1:1" x14ac:dyDescent="0.2">
      <c r="A972" s="4" t="str">
        <f ca="1">IFERROR(__xludf.DUMMYFUNCTION("""COMPUTED_VALUE"""),"Jean Jacket")</f>
        <v>Jean Jacket</v>
      </c>
    </row>
    <row r="973" spans="1:1" x14ac:dyDescent="0.2">
      <c r="A973" s="4" t="str">
        <f ca="1">IFERROR(__xludf.DUMMYFUNCTION("""COMPUTED_VALUE"""),"Jeanette Miller")</f>
        <v>Jeanette Miller</v>
      </c>
    </row>
    <row r="974" spans="1:1" x14ac:dyDescent="0.2">
      <c r="A974" s="4" t="str">
        <f ca="1">IFERROR(__xludf.DUMMYFUNCTION("""COMPUTED_VALUE"""),"Jelly Beans")</f>
        <v>Jelly Beans</v>
      </c>
    </row>
    <row r="975" spans="1:1" x14ac:dyDescent="0.2">
      <c r="A975" s="4" t="str">
        <f ca="1">IFERROR(__xludf.DUMMYFUNCTION("""COMPUTED_VALUE"""),"Jem")</f>
        <v>Jem</v>
      </c>
    </row>
    <row r="976" spans="1:1" x14ac:dyDescent="0.2">
      <c r="A976" s="4" t="str">
        <f ca="1">IFERROR(__xludf.DUMMYFUNCTION("""COMPUTED_VALUE"""),"Jen")</f>
        <v>Jen</v>
      </c>
    </row>
    <row r="977" spans="1:1" x14ac:dyDescent="0.2">
      <c r="A977" s="4" t="str">
        <f ca="1">IFERROR(__xludf.DUMMYFUNCTION("""COMPUTED_VALUE"""),"Jen Masterson")</f>
        <v>Jen Masterson</v>
      </c>
    </row>
    <row r="978" spans="1:1" x14ac:dyDescent="0.2">
      <c r="A978" s="4" t="str">
        <f ca="1">IFERROR(__xludf.DUMMYFUNCTION("""COMPUTED_VALUE"""),"Jenna")</f>
        <v>Jenna</v>
      </c>
    </row>
    <row r="979" spans="1:1" x14ac:dyDescent="0.2">
      <c r="A979" s="4" t="str">
        <f ca="1">IFERROR(__xludf.DUMMYFUNCTION("""COMPUTED_VALUE"""),"Jennifer")</f>
        <v>Jennifer</v>
      </c>
    </row>
    <row r="980" spans="1:1" x14ac:dyDescent="0.2">
      <c r="A980" s="4" t="str">
        <f ca="1">IFERROR(__xludf.DUMMYFUNCTION("""COMPUTED_VALUE"""),"Jenny Pizza")</f>
        <v>Jenny Pizza</v>
      </c>
    </row>
    <row r="981" spans="1:1" x14ac:dyDescent="0.2">
      <c r="A981" s="4" t="str">
        <f ca="1">IFERROR(__xludf.DUMMYFUNCTION("""COMPUTED_VALUE"""),"Jenny Wakeman/XJ-9")</f>
        <v>Jenny Wakeman/XJ-9</v>
      </c>
    </row>
    <row r="982" spans="1:1" x14ac:dyDescent="0.2">
      <c r="A982" s="4" t="str">
        <f ca="1">IFERROR(__xludf.DUMMYFUNCTION("""COMPUTED_VALUE"""),"Jeremy")</f>
        <v>Jeremy</v>
      </c>
    </row>
    <row r="983" spans="1:1" x14ac:dyDescent="0.2">
      <c r="A983" s="4" t="str">
        <f ca="1">IFERROR(__xludf.DUMMYFUNCTION("""COMPUTED_VALUE"""),"Jeremy Donaldson")</f>
        <v>Jeremy Donaldson</v>
      </c>
    </row>
    <row r="984" spans="1:1" x14ac:dyDescent="0.2">
      <c r="A984" s="4" t="str">
        <f ca="1">IFERROR(__xludf.DUMMYFUNCTION("""COMPUTED_VALUE"""),"Jeremy Johnson")</f>
        <v>Jeremy Johnson</v>
      </c>
    </row>
    <row r="985" spans="1:1" x14ac:dyDescent="0.2">
      <c r="A985" s="4" t="str">
        <f ca="1">IFERROR(__xludf.DUMMYFUNCTION("""COMPUTED_VALUE"""),"Jeri Rice")</f>
        <v>Jeri Rice</v>
      </c>
    </row>
    <row r="986" spans="1:1" x14ac:dyDescent="0.2">
      <c r="A986" s="4" t="str">
        <f ca="1">IFERROR(__xludf.DUMMYFUNCTION("""COMPUTED_VALUE"""),"Jerry")</f>
        <v>Jerry</v>
      </c>
    </row>
    <row r="987" spans="1:1" x14ac:dyDescent="0.2">
      <c r="A987" s="4" t="str">
        <f ca="1">IFERROR(__xludf.DUMMYFUNCTION("""COMPUTED_VALUE"""),"Jerry Gourd")</f>
        <v>Jerry Gourd</v>
      </c>
    </row>
    <row r="988" spans="1:1" x14ac:dyDescent="0.2">
      <c r="A988" s="4" t="str">
        <f ca="1">IFERROR(__xludf.DUMMYFUNCTION("""COMPUTED_VALUE"""),"Jesse")</f>
        <v>Jesse</v>
      </c>
    </row>
    <row r="989" spans="1:1" x14ac:dyDescent="0.2">
      <c r="A989" s="4" t="str">
        <f ca="1">IFERROR(__xludf.DUMMYFUNCTION("""COMPUTED_VALUE"""),"Jesse Cosay")</f>
        <v>Jesse Cosay</v>
      </c>
    </row>
    <row r="990" spans="1:1" x14ac:dyDescent="0.2">
      <c r="A990" s="4" t="str">
        <f ca="1">IFERROR(__xludf.DUMMYFUNCTION("""COMPUTED_VALUE"""),"Jessica Carvill")</f>
        <v>Jessica Carvill</v>
      </c>
    </row>
    <row r="991" spans="1:1" x14ac:dyDescent="0.2">
      <c r="A991" s="4" t="str">
        <f ca="1">IFERROR(__xludf.DUMMYFUNCTION("""COMPUTED_VALUE"""),"Jessica Rabbit")</f>
        <v>Jessica Rabbit</v>
      </c>
    </row>
    <row r="992" spans="1:1" x14ac:dyDescent="0.2">
      <c r="A992" s="4" t="str">
        <f ca="1">IFERROR(__xludf.DUMMYFUNCTION("""COMPUTED_VALUE"""),"Jessie Harris")</f>
        <v>Jessie Harris</v>
      </c>
    </row>
    <row r="993" spans="1:1" x14ac:dyDescent="0.2">
      <c r="A993" s="4" t="str">
        <f ca="1">IFERROR(__xludf.DUMMYFUNCTION("""COMPUTED_VALUE"""),"Jester")</f>
        <v>Jester</v>
      </c>
    </row>
    <row r="994" spans="1:1" x14ac:dyDescent="0.2">
      <c r="A994" s="4" t="str">
        <f ca="1">IFERROR(__xludf.DUMMYFUNCTION("""COMPUTED_VALUE"""),"Jesters")</f>
        <v>Jesters</v>
      </c>
    </row>
    <row r="995" spans="1:1" x14ac:dyDescent="0.2">
      <c r="A995" s="4" t="str">
        <f ca="1">IFERROR(__xludf.DUMMYFUNCTION("""COMPUTED_VALUE"""),"Jetray")</f>
        <v>Jetray</v>
      </c>
    </row>
    <row r="996" spans="1:1" x14ac:dyDescent="0.2">
      <c r="A996" s="4" t="str">
        <f ca="1">IFERROR(__xludf.DUMMYFUNCTION("""COMPUTED_VALUE"""),"JFK")</f>
        <v>JFK</v>
      </c>
    </row>
    <row r="997" spans="1:1" x14ac:dyDescent="0.2">
      <c r="A997" s="4" t="str">
        <f ca="1">IFERROR(__xludf.DUMMYFUNCTION("""COMPUTED_VALUE"""),"Jill")</f>
        <v>Jill</v>
      </c>
    </row>
    <row r="998" spans="1:1" x14ac:dyDescent="0.2">
      <c r="A998" s="4" t="str">
        <f ca="1">IFERROR(__xludf.DUMMYFUNCTION("""COMPUTED_VALUE"""),"Jimmy")</f>
        <v>Jimmy</v>
      </c>
    </row>
    <row r="999" spans="1:1" x14ac:dyDescent="0.2">
      <c r="A999" s="4" t="str">
        <f ca="1">IFERROR(__xludf.DUMMYFUNCTION("""COMPUTED_VALUE"""),"Jimmy Crystal")</f>
        <v>Jimmy Crystal</v>
      </c>
    </row>
    <row r="1000" spans="1:1" x14ac:dyDescent="0.2">
      <c r="A1000" s="4" t="str">
        <f ca="1">IFERROR(__xludf.DUMMYFUNCTION("""COMPUTED_VALUE"""),"Jimmy Gourd")</f>
        <v>Jimmy Gourd</v>
      </c>
    </row>
    <row r="1001" spans="1:1" x14ac:dyDescent="0.2">
      <c r="A1001" s="4" t="str">
        <f ca="1">IFERROR(__xludf.DUMMYFUNCTION("""COMPUTED_VALUE"""),"Jin Hou")</f>
        <v>Jin Hou</v>
      </c>
    </row>
    <row r="1002" spans="1:1" x14ac:dyDescent="0.2">
      <c r="A1002" s="4" t="str">
        <f ca="1">IFERROR(__xludf.DUMMYFUNCTION("""COMPUTED_VALUE"""),"Jirachi")</f>
        <v>Jirachi</v>
      </c>
    </row>
    <row r="1003" spans="1:1" x14ac:dyDescent="0.2">
      <c r="A1003" s="4" t="str">
        <f ca="1">IFERROR(__xludf.DUMMYFUNCTION("""COMPUTED_VALUE"""),"Jiro and Mitsu Duffy")</f>
        <v>Jiro and Mitsu Duffy</v>
      </c>
    </row>
    <row r="1004" spans="1:1" x14ac:dyDescent="0.2">
      <c r="A1004" s="4" t="str">
        <f ca="1">IFERROR(__xludf.DUMMYFUNCTION("""COMPUTED_VALUE"""),"Jo")</f>
        <v>Jo</v>
      </c>
    </row>
    <row r="1005" spans="1:1" x14ac:dyDescent="0.2">
      <c r="A1005" s="4" t="str">
        <f ca="1">IFERROR(__xludf.DUMMYFUNCTION("""COMPUTED_VALUE"""),"Joan")</f>
        <v>Joan</v>
      </c>
    </row>
    <row r="1006" spans="1:1" x14ac:dyDescent="0.2">
      <c r="A1006" s="4" t="str">
        <f ca="1">IFERROR(__xludf.DUMMYFUNCTION("""COMPUTED_VALUE"""),"Joanna Watterson")</f>
        <v>Joanna Watterson</v>
      </c>
    </row>
    <row r="1007" spans="1:1" x14ac:dyDescent="0.2">
      <c r="A1007" s="4" t="str">
        <f ca="1">IFERROR(__xludf.DUMMYFUNCTION("""COMPUTED_VALUE"""),"Jocelyn")</f>
        <v>Jocelyn</v>
      </c>
    </row>
    <row r="1008" spans="1:1" x14ac:dyDescent="0.2">
      <c r="A1008" s="4" t="str">
        <f ca="1">IFERROR(__xludf.DUMMYFUNCTION("""COMPUTED_VALUE"""),"Joe Jitsu")</f>
        <v>Joe Jitsu</v>
      </c>
    </row>
    <row r="1009" spans="1:1" x14ac:dyDescent="0.2">
      <c r="A1009" s="4" t="str">
        <f ca="1">IFERROR(__xludf.DUMMYFUNCTION("""COMPUTED_VALUE"""),"Joey")</f>
        <v>Joey</v>
      </c>
    </row>
    <row r="1010" spans="1:1" x14ac:dyDescent="0.2">
      <c r="A1010" s="4" t="str">
        <f ca="1">IFERROR(__xludf.DUMMYFUNCTION("""COMPUTED_VALUE"""),"Joey Drew")</f>
        <v>Joey Drew</v>
      </c>
    </row>
    <row r="1011" spans="1:1" x14ac:dyDescent="0.2">
      <c r="A1011" s="4" t="str">
        <f ca="1">IFERROR(__xludf.DUMMYFUNCTION("""COMPUTED_VALUE"""),"Joey Raccoon")</f>
        <v>Joey Raccoon</v>
      </c>
    </row>
    <row r="1012" spans="1:1" x14ac:dyDescent="0.2">
      <c r="A1012" s="4" t="str">
        <f ca="1">IFERROR(__xludf.DUMMYFUNCTION("""COMPUTED_VALUE"""),"John")</f>
        <v>John</v>
      </c>
    </row>
    <row r="1013" spans="1:1" x14ac:dyDescent="0.2">
      <c r="A1013" s="4" t="str">
        <f ca="1">IFERROR(__xludf.DUMMYFUNCTION("""COMPUTED_VALUE"""),"John Henry")</f>
        <v>John Henry</v>
      </c>
    </row>
    <row r="1014" spans="1:1" x14ac:dyDescent="0.2">
      <c r="A1014" s="4" t="str">
        <f ca="1">IFERROR(__xludf.DUMMYFUNCTION("""COMPUTED_VALUE"""),"Johnny")</f>
        <v>Johnny</v>
      </c>
    </row>
    <row r="1015" spans="1:1" x14ac:dyDescent="0.2">
      <c r="A1015" s="4" t="str">
        <f ca="1">IFERROR(__xludf.DUMMYFUNCTION("""COMPUTED_VALUE"""),"Johnny Bravo")</f>
        <v>Johnny Bravo</v>
      </c>
    </row>
    <row r="1016" spans="1:1" x14ac:dyDescent="0.2">
      <c r="A1016" s="4" t="str">
        <f ca="1">IFERROR(__xludf.DUMMYFUNCTION("""COMPUTED_VALUE"""),"Johnny Test")</f>
        <v>Johnny Test</v>
      </c>
    </row>
    <row r="1017" spans="1:1" x14ac:dyDescent="0.2">
      <c r="A1017" s="4" t="str">
        <f ca="1">IFERROR(__xludf.DUMMYFUNCTION("""COMPUTED_VALUE"""),"Jojo Raccoon")</f>
        <v>Jojo Raccoon</v>
      </c>
    </row>
    <row r="1018" spans="1:1" x14ac:dyDescent="0.2">
      <c r="A1018" s="4" t="str">
        <f ca="1">IFERROR(__xludf.DUMMYFUNCTION("""COMPUTED_VALUE"""),"Jokey")</f>
        <v>Jokey</v>
      </c>
    </row>
    <row r="1019" spans="1:1" x14ac:dyDescent="0.2">
      <c r="A1019" s="4" t="str">
        <f ca="1">IFERROR(__xludf.DUMMYFUNCTION("""COMPUTED_VALUE"""),"Jollibee")</f>
        <v>Jollibee</v>
      </c>
    </row>
    <row r="1020" spans="1:1" x14ac:dyDescent="0.2">
      <c r="A1020" s="4" t="str">
        <f ca="1">IFERROR(__xludf.DUMMYFUNCTION("""COMPUTED_VALUE"""),"Jon Arbuckle")</f>
        <v>Jon Arbuckle</v>
      </c>
    </row>
    <row r="1021" spans="1:1" x14ac:dyDescent="0.2">
      <c r="A1021" s="4" t="str">
        <f ca="1">IFERROR(__xludf.DUMMYFUNCTION("""COMPUTED_VALUE"""),"Jon Park")</f>
        <v>Jon Park</v>
      </c>
    </row>
    <row r="1022" spans="1:1" x14ac:dyDescent="0.2">
      <c r="A1022" s="4" t="str">
        <f ca="1">IFERROR(__xludf.DUMMYFUNCTION("""COMPUTED_VALUE"""),"Jonathan Rudich")</f>
        <v>Jonathan Rudich</v>
      </c>
    </row>
    <row r="1023" spans="1:1" x14ac:dyDescent="0.2">
      <c r="A1023" s="4" t="str">
        <f ca="1">IFERROR(__xludf.DUMMYFUNCTION("""COMPUTED_VALUE"""),"Jonesy Garcia")</f>
        <v>Jonesy Garcia</v>
      </c>
    </row>
    <row r="1024" spans="1:1" x14ac:dyDescent="0.2">
      <c r="A1024" s="4" t="str">
        <f ca="1">IFERROR(__xludf.DUMMYFUNCTION("""COMPUTED_VALUE"""),"Jonny")</f>
        <v>Jonny</v>
      </c>
    </row>
    <row r="1025" spans="1:1" x14ac:dyDescent="0.2">
      <c r="A1025" s="4" t="str">
        <f ca="1">IFERROR(__xludf.DUMMYFUNCTION("""COMPUTED_VALUE"""),"Jordan Buttsquat")</f>
        <v>Jordan Buttsquat</v>
      </c>
    </row>
    <row r="1026" spans="1:1" x14ac:dyDescent="0.2">
      <c r="A1026" s="4" t="str">
        <f ca="1">IFERROR(__xludf.DUMMYFUNCTION("""COMPUTED_VALUE"""),"Jose Carioca")</f>
        <v>Jose Carioca</v>
      </c>
    </row>
    <row r="1027" spans="1:1" x14ac:dyDescent="0.2">
      <c r="A1027" s="4" t="str">
        <f ca="1">IFERROR(__xludf.DUMMYFUNCTION("""COMPUTED_VALUE"""),"Josee")</f>
        <v>Josee</v>
      </c>
    </row>
    <row r="1028" spans="1:1" x14ac:dyDescent="0.2">
      <c r="A1028" s="4" t="str">
        <f ca="1">IFERROR(__xludf.DUMMYFUNCTION("""COMPUTED_VALUE"""),"Joshy")</f>
        <v>Joshy</v>
      </c>
    </row>
    <row r="1029" spans="1:1" x14ac:dyDescent="0.2">
      <c r="A1029" s="4" t="str">
        <f ca="1">IFERROR(__xludf.DUMMYFUNCTION("""COMPUTED_VALUE"""),"Joy")</f>
        <v>Joy</v>
      </c>
    </row>
    <row r="1030" spans="1:1" x14ac:dyDescent="0.2">
      <c r="A1030" s="4" t="str">
        <f ca="1">IFERROR(__xludf.DUMMYFUNCTION("""COMPUTED_VALUE"""),"Jude Lizowski")</f>
        <v>Jude Lizowski</v>
      </c>
    </row>
    <row r="1031" spans="1:1" x14ac:dyDescent="0.2">
      <c r="A1031" s="4" t="str">
        <f ca="1">IFERROR(__xludf.DUMMYFUNCTION("""COMPUTED_VALUE"""),"Judge")</f>
        <v>Judge</v>
      </c>
    </row>
    <row r="1032" spans="1:1" x14ac:dyDescent="0.2">
      <c r="A1032" s="4" t="str">
        <f ca="1">IFERROR(__xludf.DUMMYFUNCTION("""COMPUTED_VALUE"""),"Judge A. C. Juhns")</f>
        <v>Judge A. C. Juhns</v>
      </c>
    </row>
    <row r="1033" spans="1:1" x14ac:dyDescent="0.2">
      <c r="A1033" s="4" t="str">
        <f ca="1">IFERROR(__xludf.DUMMYFUNCTION("""COMPUTED_VALUE"""),"Judge Doom")</f>
        <v>Judge Doom</v>
      </c>
    </row>
    <row r="1034" spans="1:1" x14ac:dyDescent="0.2">
      <c r="A1034" s="4" t="str">
        <f ca="1">IFERROR(__xludf.DUMMYFUNCTION("""COMPUTED_VALUE"""),"Judy Jetson")</f>
        <v>Judy Jetson</v>
      </c>
    </row>
    <row r="1035" spans="1:1" x14ac:dyDescent="0.2">
      <c r="A1035" s="4" t="str">
        <f ca="1">IFERROR(__xludf.DUMMYFUNCTION("""COMPUTED_VALUE"""),"Judy Shepherd")</f>
        <v>Judy Shepherd</v>
      </c>
    </row>
    <row r="1036" spans="1:1" x14ac:dyDescent="0.2">
      <c r="A1036" s="4" t="str">
        <f ca="1">IFERROR(__xludf.DUMMYFUNCTION("""COMPUTED_VALUE"""),"Jughead Jones")</f>
        <v>Jughead Jones</v>
      </c>
    </row>
    <row r="1037" spans="1:1" x14ac:dyDescent="0.2">
      <c r="A1037" s="4" t="str">
        <f ca="1">IFERROR(__xludf.DUMMYFUNCTION("""COMPUTED_VALUE"""),"Juke")</f>
        <v>Juke</v>
      </c>
    </row>
    <row r="1038" spans="1:1" x14ac:dyDescent="0.2">
      <c r="A1038" s="4" t="str">
        <f ca="1">IFERROR(__xludf.DUMMYFUNCTION("""COMPUTED_VALUE"""),"Julia")</f>
        <v>Julia</v>
      </c>
    </row>
    <row r="1039" spans="1:1" x14ac:dyDescent="0.2">
      <c r="A1039" s="4" t="str">
        <f ca="1">IFERROR(__xludf.DUMMYFUNCTION("""COMPUTED_VALUE"""),"Julianna")</f>
        <v>Julianna</v>
      </c>
    </row>
    <row r="1040" spans="1:1" x14ac:dyDescent="0.2">
      <c r="A1040" s="4" t="str">
        <f ca="1">IFERROR(__xludf.DUMMYFUNCTION("""COMPUTED_VALUE"""),"Julie Bruin")</f>
        <v>Julie Bruin</v>
      </c>
    </row>
    <row r="1041" spans="1:1" x14ac:dyDescent="0.2">
      <c r="A1041" s="4" t="str">
        <f ca="1">IFERROR(__xludf.DUMMYFUNCTION("""COMPUTED_VALUE"""),"Julieta Madrigal")</f>
        <v>Julieta Madrigal</v>
      </c>
    </row>
    <row r="1042" spans="1:1" x14ac:dyDescent="0.2">
      <c r="A1042" s="4" t="str">
        <f ca="1">IFERROR(__xludf.DUMMYFUNCTION("""COMPUTED_VALUE"""),"Julius Oppenheimmer Jr.")</f>
        <v>Julius Oppenheimmer Jr.</v>
      </c>
    </row>
    <row r="1043" spans="1:1" x14ac:dyDescent="0.2">
      <c r="A1043" s="4" t="str">
        <f ca="1">IFERROR(__xludf.DUMMYFUNCTION("""COMPUTED_VALUE"""),"June")</f>
        <v>June</v>
      </c>
    </row>
    <row r="1044" spans="1:1" x14ac:dyDescent="0.2">
      <c r="A1044" s="4" t="str">
        <f ca="1">IFERROR(__xludf.DUMMYFUNCTION("""COMPUTED_VALUE"""),"Junior")</f>
        <v>Junior</v>
      </c>
    </row>
    <row r="1045" spans="1:1" x14ac:dyDescent="0.2">
      <c r="A1045" s="4" t="str">
        <f ca="1">IFERROR(__xludf.DUMMYFUNCTION("""COMPUTED_VALUE"""),"Junior Scarecrow")</f>
        <v>Junior Scarecrow</v>
      </c>
    </row>
    <row r="1046" spans="1:1" x14ac:dyDescent="0.2">
      <c r="A1046" s="4" t="str">
        <f ca="1">IFERROR(__xludf.DUMMYFUNCTION("""COMPUTED_VALUE"""),"Jury Rigg")</f>
        <v>Jury Rigg</v>
      </c>
    </row>
    <row r="1047" spans="1:1" x14ac:dyDescent="0.2">
      <c r="A1047" s="4" t="str">
        <f ca="1">IFERROR(__xludf.DUMMYFUNCTION("""COMPUTED_VALUE"""),"Justin")</f>
        <v>Justin</v>
      </c>
    </row>
    <row r="1048" spans="1:1" x14ac:dyDescent="0.2">
      <c r="A1048" s="4" t="str">
        <f ca="1">IFERROR(__xludf.DUMMYFUNCTION("""COMPUTED_VALUE"""),"K'nuckles")</f>
        <v>K'nuckles</v>
      </c>
    </row>
    <row r="1049" spans="1:1" x14ac:dyDescent="0.2">
      <c r="A1049" s="4" t="str">
        <f ca="1">IFERROR(__xludf.DUMMYFUNCTION("""COMPUTED_VALUE"""),"Kaa")</f>
        <v>Kaa</v>
      </c>
    </row>
    <row r="1050" spans="1:1" x14ac:dyDescent="0.2">
      <c r="A1050" s="4" t="str">
        <f ca="1">IFERROR(__xludf.DUMMYFUNCTION("""COMPUTED_VALUE"""),"Kaalki")</f>
        <v>Kaalki</v>
      </c>
    </row>
    <row r="1051" spans="1:1" x14ac:dyDescent="0.2">
      <c r="A1051" s="4" t="str">
        <f ca="1">IFERROR(__xludf.DUMMYFUNCTION("""COMPUTED_VALUE"""),"Kabuto")</f>
        <v>Kabuto</v>
      </c>
    </row>
    <row r="1052" spans="1:1" x14ac:dyDescent="0.2">
      <c r="A1052" s="4" t="str">
        <f ca="1">IFERROR(__xludf.DUMMYFUNCTION("""COMPUTED_VALUE"""),"Kaeloo")</f>
        <v>Kaeloo</v>
      </c>
    </row>
    <row r="1053" spans="1:1" x14ac:dyDescent="0.2">
      <c r="A1053" s="4" t="str">
        <f ca="1">IFERROR(__xludf.DUMMYFUNCTION("""COMPUTED_VALUE"""),"Kagami Tsurugi")</f>
        <v>Kagami Tsurugi</v>
      </c>
    </row>
    <row r="1054" spans="1:1" x14ac:dyDescent="0.2">
      <c r="A1054" s="4" t="str">
        <f ca="1">IFERROR(__xludf.DUMMYFUNCTION("""COMPUTED_VALUE"""),"Kai")</f>
        <v>Kai</v>
      </c>
    </row>
    <row r="1055" spans="1:1" x14ac:dyDescent="0.2">
      <c r="A1055" s="4" t="str">
        <f ca="1">IFERROR(__xludf.DUMMYFUNCTION("""COMPUTED_VALUE"""),"Kairel")</f>
        <v>Kairel</v>
      </c>
    </row>
    <row r="1056" spans="1:1" x14ac:dyDescent="0.2">
      <c r="A1056" s="4" t="str">
        <f ca="1">IFERROR(__xludf.DUMMYFUNCTION("""COMPUTED_VALUE"""),"Kajain'sa'Nikto")</f>
        <v>Kajain'sa'Nikto</v>
      </c>
    </row>
    <row r="1057" spans="1:1" x14ac:dyDescent="0.2">
      <c r="A1057" s="4" t="str">
        <f ca="1">IFERROR(__xludf.DUMMYFUNCTION("""COMPUTED_VALUE"""),"Kalani")</f>
        <v>Kalani</v>
      </c>
    </row>
    <row r="1058" spans="1:1" x14ac:dyDescent="0.2">
      <c r="A1058" s="4" t="str">
        <f ca="1">IFERROR(__xludf.DUMMYFUNCTION("""COMPUTED_VALUE"""),"Kaldur'ahm")</f>
        <v>Kaldur'ahm</v>
      </c>
    </row>
    <row r="1059" spans="1:1" x14ac:dyDescent="0.2">
      <c r="A1059" s="4" t="str">
        <f ca="1">IFERROR(__xludf.DUMMYFUNCTION("""COMPUTED_VALUE"""),"Kale")</f>
        <v>Kale</v>
      </c>
    </row>
    <row r="1060" spans="1:1" x14ac:dyDescent="0.2">
      <c r="A1060" s="4" t="str">
        <f ca="1">IFERROR(__xludf.DUMMYFUNCTION("""COMPUTED_VALUE"""),"Kanan Jarrus")</f>
        <v>Kanan Jarrus</v>
      </c>
    </row>
    <row r="1061" spans="1:1" x14ac:dyDescent="0.2">
      <c r="A1061" s="4" t="str">
        <f ca="1">IFERROR(__xludf.DUMMYFUNCTION("""COMPUTED_VALUE"""),"Kangaroo")</f>
        <v>Kangaroo</v>
      </c>
    </row>
    <row r="1062" spans="1:1" x14ac:dyDescent="0.2">
      <c r="A1062" s="4" t="str">
        <f ca="1">IFERROR(__xludf.DUMMYFUNCTION("""COMPUTED_VALUE"""),"Karai Aides")</f>
        <v>Karai Aides</v>
      </c>
    </row>
    <row r="1063" spans="1:1" x14ac:dyDescent="0.2">
      <c r="A1063" s="4" t="str">
        <f ca="1">IFERROR(__xludf.DUMMYFUNCTION("""COMPUTED_VALUE"""),"Kareem Abdul Lavash")</f>
        <v>Kareem Abdul Lavash</v>
      </c>
    </row>
    <row r="1064" spans="1:1" x14ac:dyDescent="0.2">
      <c r="A1064" s="4" t="str">
        <f ca="1">IFERROR(__xludf.DUMMYFUNCTION("""COMPUTED_VALUE"""),"Karen")</f>
        <v>Karen</v>
      </c>
    </row>
    <row r="1065" spans="1:1" x14ac:dyDescent="0.2">
      <c r="A1065" s="4" t="str">
        <f ca="1">IFERROR(__xludf.DUMMYFUNCTION("""COMPUTED_VALUE"""),"Karen Plankton")</f>
        <v>Karen Plankton</v>
      </c>
    </row>
    <row r="1066" spans="1:1" x14ac:dyDescent="0.2">
      <c r="A1066" s="4" t="str">
        <f ca="1">IFERROR(__xludf.DUMMYFUNCTION("""COMPUTED_VALUE"""),"Karl Haulzemoff")</f>
        <v>Karl Haulzemoff</v>
      </c>
    </row>
    <row r="1067" spans="1:1" x14ac:dyDescent="0.2">
      <c r="A1067" s="4" t="str">
        <f ca="1">IFERROR(__xludf.DUMMYFUNCTION("""COMPUTED_VALUE"""),"Karla")</f>
        <v>Karla</v>
      </c>
    </row>
    <row r="1068" spans="1:1" x14ac:dyDescent="0.2">
      <c r="A1068" s="4" t="str">
        <f ca="1">IFERROR(__xludf.DUMMYFUNCTION("""COMPUTED_VALUE"""),"Kassius Konstantine")</f>
        <v>Kassius Konstantine</v>
      </c>
    </row>
    <row r="1069" spans="1:1" x14ac:dyDescent="0.2">
      <c r="A1069" s="4" t="str">
        <f ca="1">IFERROR(__xludf.DUMMYFUNCTION("""COMPUTED_VALUE"""),"Kate")</f>
        <v>Kate</v>
      </c>
    </row>
    <row r="1070" spans="1:1" x14ac:dyDescent="0.2">
      <c r="A1070" s="4" t="str">
        <f ca="1">IFERROR(__xludf.DUMMYFUNCTION("""COMPUTED_VALUE"""),"Kate Moon")</f>
        <v>Kate Moon</v>
      </c>
    </row>
    <row r="1071" spans="1:1" x14ac:dyDescent="0.2">
      <c r="A1071" s="4" t="str">
        <f ca="1">IFERROR(__xludf.DUMMYFUNCTION("""COMPUTED_VALUE"""),"Kate's Mom")</f>
        <v>Kate's Mom</v>
      </c>
    </row>
    <row r="1072" spans="1:1" x14ac:dyDescent="0.2">
      <c r="A1072" s="4" t="str">
        <f ca="1">IFERROR(__xludf.DUMMYFUNCTION("""COMPUTED_VALUE"""),"Katie")</f>
        <v>Katie</v>
      </c>
    </row>
    <row r="1073" spans="1:1" x14ac:dyDescent="0.2">
      <c r="A1073" s="4" t="str">
        <f ca="1">IFERROR(__xludf.DUMMYFUNCTION("""COMPUTED_VALUE"""),"Katie Killjoy")</f>
        <v>Katie Killjoy</v>
      </c>
    </row>
    <row r="1074" spans="1:1" x14ac:dyDescent="0.2">
      <c r="A1074" s="4" t="str">
        <f ca="1">IFERROR(__xludf.DUMMYFUNCTION("""COMPUTED_VALUE"""),"Kayla")</f>
        <v>Kayla</v>
      </c>
    </row>
    <row r="1075" spans="1:1" x14ac:dyDescent="0.2">
      <c r="A1075" s="4" t="str">
        <f ca="1">IFERROR(__xludf.DUMMYFUNCTION("""COMPUTED_VALUE"""),"Kaz Harada")</f>
        <v>Kaz Harada</v>
      </c>
    </row>
    <row r="1076" spans="1:1" x14ac:dyDescent="0.2">
      <c r="A1076" s="4" t="str">
        <f ca="1">IFERROR(__xludf.DUMMYFUNCTION("""COMPUTED_VALUE"""),"Kazuda Xiono")</f>
        <v>Kazuda Xiono</v>
      </c>
    </row>
    <row r="1077" spans="1:1" x14ac:dyDescent="0.2">
      <c r="A1077" s="4" t="str">
        <f ca="1">IFERROR(__xludf.DUMMYFUNCTION("""COMPUTED_VALUE"""),"Kazumi Watanabe")</f>
        <v>Kazumi Watanabe</v>
      </c>
    </row>
    <row r="1078" spans="1:1" x14ac:dyDescent="0.2">
      <c r="A1078" s="4" t="str">
        <f ca="1">IFERROR(__xludf.DUMMYFUNCTION("""COMPUTED_VALUE"""),"Ke-Pa")</f>
        <v>Ke-Pa</v>
      </c>
    </row>
    <row r="1079" spans="1:1" x14ac:dyDescent="0.2">
      <c r="A1079" s="4" t="str">
        <f ca="1">IFERROR(__xludf.DUMMYFUNCTION("""COMPUTED_VALUE"""),"Keeper Agruss")</f>
        <v>Keeper Agruss</v>
      </c>
    </row>
    <row r="1080" spans="1:1" x14ac:dyDescent="0.2">
      <c r="A1080" s="4" t="str">
        <f ca="1">IFERROR(__xludf.DUMMYFUNCTION("""COMPUTED_VALUE"""),"Keiji Watanabe")</f>
        <v>Keiji Watanabe</v>
      </c>
    </row>
    <row r="1081" spans="1:1" x14ac:dyDescent="0.2">
      <c r="A1081" s="4" t="str">
        <f ca="1">IFERROR(__xludf.DUMMYFUNCTION("""COMPUTED_VALUE"""),"Kelly")</f>
        <v>Kelly</v>
      </c>
    </row>
    <row r="1082" spans="1:1" x14ac:dyDescent="0.2">
      <c r="A1082" s="4" t="str">
        <f ca="1">IFERROR(__xludf.DUMMYFUNCTION("""COMPUTED_VALUE"""),"Kelly Rutherford-Menskin")</f>
        <v>Kelly Rutherford-Menskin</v>
      </c>
    </row>
    <row r="1083" spans="1:1" x14ac:dyDescent="0.2">
      <c r="A1083" s="4" t="str">
        <f ca="1">IFERROR(__xludf.DUMMYFUNCTION("""COMPUTED_VALUE"""),"Kelsey Pokoly")</f>
        <v>Kelsey Pokoly</v>
      </c>
    </row>
    <row r="1084" spans="1:1" x14ac:dyDescent="0.2">
      <c r="A1084" s="4" t="str">
        <f ca="1">IFERROR(__xludf.DUMMYFUNCTION("""COMPUTED_VALUE"""),"Ken")</f>
        <v>Ken</v>
      </c>
    </row>
    <row r="1085" spans="1:1" x14ac:dyDescent="0.2">
      <c r="A1085" s="4" t="str">
        <f ca="1">IFERROR(__xludf.DUMMYFUNCTION("""COMPUTED_VALUE"""),"Ken Rosenberg")</f>
        <v>Ken Rosenberg</v>
      </c>
    </row>
    <row r="1086" spans="1:1" x14ac:dyDescent="0.2">
      <c r="A1086" s="4" t="str">
        <f ca="1">IFERROR(__xludf.DUMMYFUNCTION("""COMPUTED_VALUE"""),"Kendra Stokes")</f>
        <v>Kendra Stokes</v>
      </c>
    </row>
    <row r="1087" spans="1:1" x14ac:dyDescent="0.2">
      <c r="A1087" s="4" t="str">
        <f ca="1">IFERROR(__xludf.DUMMYFUNCTION("""COMPUTED_VALUE"""),"Kenneth")</f>
        <v>Kenneth</v>
      </c>
    </row>
    <row r="1088" spans="1:1" x14ac:dyDescent="0.2">
      <c r="A1088" s="4" t="str">
        <f ca="1">IFERROR(__xludf.DUMMYFUNCTION("""COMPUTED_VALUE"""),"Kenny McCormick")</f>
        <v>Kenny McCormick</v>
      </c>
    </row>
    <row r="1089" spans="1:1" x14ac:dyDescent="0.2">
      <c r="A1089" s="4" t="str">
        <f ca="1">IFERROR(__xludf.DUMMYFUNCTION("""COMPUTED_VALUE"""),"Kent Mansley")</f>
        <v>Kent Mansley</v>
      </c>
    </row>
    <row r="1090" spans="1:1" x14ac:dyDescent="0.2">
      <c r="A1090" s="4" t="str">
        <f ca="1">IFERROR(__xludf.DUMMYFUNCTION("""COMPUTED_VALUE"""),"Kessie")</f>
        <v>Kessie</v>
      </c>
    </row>
    <row r="1091" spans="1:1" x14ac:dyDescent="0.2">
      <c r="A1091" s="4" t="str">
        <f ca="1">IFERROR(__xludf.DUMMYFUNCTION("""COMPUTED_VALUE"""),"Ketch")</f>
        <v>Ketch</v>
      </c>
    </row>
    <row r="1092" spans="1:1" x14ac:dyDescent="0.2">
      <c r="A1092" s="4" t="str">
        <f ca="1">IFERROR(__xludf.DUMMYFUNCTION("""COMPUTED_VALUE"""),"Kevin")</f>
        <v>Kevin</v>
      </c>
    </row>
    <row r="1093" spans="1:1" x14ac:dyDescent="0.2">
      <c r="A1093" s="4" t="str">
        <f ca="1">IFERROR(__xludf.DUMMYFUNCTION("""COMPUTED_VALUE"""),"Kevin Crawford")</f>
        <v>Kevin Crawford</v>
      </c>
    </row>
    <row r="1094" spans="1:1" x14ac:dyDescent="0.2">
      <c r="A1094" s="4" t="str">
        <f ca="1">IFERROR(__xludf.DUMMYFUNCTION("""COMPUTED_VALUE"""),"Kevin Stoley")</f>
        <v>Kevin Stoley</v>
      </c>
    </row>
    <row r="1095" spans="1:1" x14ac:dyDescent="0.2">
      <c r="A1095" s="4" t="str">
        <f ca="1">IFERROR(__xludf.DUMMYFUNCTION("""COMPUTED_VALUE"""),"Khannie the Panda")</f>
        <v>Khannie the Panda</v>
      </c>
    </row>
    <row r="1096" spans="1:1" x14ac:dyDescent="0.2">
      <c r="A1096" s="4" t="str">
        <f ca="1">IFERROR(__xludf.DUMMYFUNCTION("""COMPUTED_VALUE"""),"Ki-Adi-Mundi")</f>
        <v>Ki-Adi-Mundi</v>
      </c>
    </row>
    <row r="1097" spans="1:1" x14ac:dyDescent="0.2">
      <c r="A1097" s="4" t="str">
        <f ca="1">IFERROR(__xludf.DUMMYFUNCTION("""COMPUTED_VALUE"""),"Kickin' Hawk")</f>
        <v>Kickin' Hawk</v>
      </c>
    </row>
    <row r="1098" spans="1:1" x14ac:dyDescent="0.2">
      <c r="A1098" s="4" t="str">
        <f ca="1">IFERROR(__xludf.DUMMYFUNCTION("""COMPUTED_VALUE"""),"Kiff Chatterley")</f>
        <v>Kiff Chatterley</v>
      </c>
    </row>
    <row r="1099" spans="1:1" x14ac:dyDescent="0.2">
      <c r="A1099" s="4" t="str">
        <f ca="1">IFERROR(__xludf.DUMMYFUNCTION("""COMPUTED_VALUE"""),"Kiki")</f>
        <v>Kiki</v>
      </c>
    </row>
    <row r="1100" spans="1:1" x14ac:dyDescent="0.2">
      <c r="A1100" s="4" t="str">
        <f ca="1">IFERROR(__xludf.DUMMYFUNCTION("""COMPUTED_VALUE"""),"Killow")</f>
        <v>Killow</v>
      </c>
    </row>
    <row r="1101" spans="1:1" x14ac:dyDescent="0.2">
      <c r="A1101" s="4" t="str">
        <f ca="1">IFERROR(__xludf.DUMMYFUNCTION("""COMPUTED_VALUE"""),"Kim")</f>
        <v>Kim</v>
      </c>
    </row>
    <row r="1102" spans="1:1" x14ac:dyDescent="0.2">
      <c r="A1102" s="4" t="str">
        <f ca="1">IFERROR(__xludf.DUMMYFUNCTION("""COMPUTED_VALUE"""),"Kimi Finster")</f>
        <v>Kimi Finster</v>
      </c>
    </row>
    <row r="1103" spans="1:1" x14ac:dyDescent="0.2">
      <c r="A1103" s="4" t="str">
        <f ca="1">IFERROR(__xludf.DUMMYFUNCTION("""COMPUTED_VALUE"""),"Kimiko Tohomiko")</f>
        <v>Kimiko Tohomiko</v>
      </c>
    </row>
    <row r="1104" spans="1:1" x14ac:dyDescent="0.2">
      <c r="A1104" s="4" t="str">
        <f ca="1">IFERROR(__xludf.DUMMYFUNCTION("""COMPUTED_VALUE"""),"King Arthur")</f>
        <v>King Arthur</v>
      </c>
    </row>
    <row r="1105" spans="1:1" x14ac:dyDescent="0.2">
      <c r="A1105" s="4" t="str">
        <f ca="1">IFERROR(__xludf.DUMMYFUNCTION("""COMPUTED_VALUE"""),"King Candy")</f>
        <v>King Candy</v>
      </c>
    </row>
    <row r="1106" spans="1:1" x14ac:dyDescent="0.2">
      <c r="A1106" s="4" t="str">
        <f ca="1">IFERROR(__xludf.DUMMYFUNCTION("""COMPUTED_VALUE"""),"King James")</f>
        <v>King James</v>
      </c>
    </row>
    <row r="1107" spans="1:1" x14ac:dyDescent="0.2">
      <c r="A1107" s="4" t="str">
        <f ca="1">IFERROR(__xludf.DUMMYFUNCTION("""COMPUTED_VALUE"""),"King Jellybean")</f>
        <v>King Jellybean</v>
      </c>
    </row>
    <row r="1108" spans="1:1" x14ac:dyDescent="0.2">
      <c r="A1108" s="4" t="str">
        <f ca="1">IFERROR(__xludf.DUMMYFUNCTION("""COMPUTED_VALUE"""),"King Kong")</f>
        <v>King Kong</v>
      </c>
    </row>
    <row r="1109" spans="1:1" x14ac:dyDescent="0.2">
      <c r="A1109" s="4" t="str">
        <f ca="1">IFERROR(__xludf.DUMMYFUNCTION("""COMPUTED_VALUE"""),"King Leonard Mudbeard")</f>
        <v>King Leonard Mudbeard</v>
      </c>
    </row>
    <row r="1110" spans="1:1" x14ac:dyDescent="0.2">
      <c r="A1110" s="4" t="str">
        <f ca="1">IFERROR(__xludf.DUMMYFUNCTION("""COMPUTED_VALUE"""),"King Snugglemagne")</f>
        <v>King Snugglemagne</v>
      </c>
    </row>
    <row r="1111" spans="1:1" x14ac:dyDescent="0.2">
      <c r="A1111" s="4" t="str">
        <f ca="1">IFERROR(__xludf.DUMMYFUNCTION("""COMPUTED_VALUE"""),"Kip Schlezinger")</f>
        <v>Kip Schlezinger</v>
      </c>
    </row>
    <row r="1112" spans="1:1" x14ac:dyDescent="0.2">
      <c r="A1112" s="4" t="str">
        <f ca="1">IFERROR(__xludf.DUMMYFUNCTION("""COMPUTED_VALUE"""),"Kip Snip")</f>
        <v>Kip Snip</v>
      </c>
    </row>
    <row r="1113" spans="1:1" x14ac:dyDescent="0.2">
      <c r="A1113" s="4" t="str">
        <f ca="1">IFERROR(__xludf.DUMMYFUNCTION("""COMPUTED_VALUE"""),"Kipper The Dog")</f>
        <v>Kipper The Dog</v>
      </c>
    </row>
    <row r="1114" spans="1:1" x14ac:dyDescent="0.2">
      <c r="A1114" s="4" t="str">
        <f ca="1">IFERROR(__xludf.DUMMYFUNCTION("""COMPUTED_VALUE"""),"Kirk")</f>
        <v>Kirk</v>
      </c>
    </row>
    <row r="1115" spans="1:1" x14ac:dyDescent="0.2">
      <c r="A1115" s="4" t="str">
        <f ca="1">IFERROR(__xludf.DUMMYFUNCTION("""COMPUTED_VALUE"""),"Kirk Sanders")</f>
        <v>Kirk Sanders</v>
      </c>
    </row>
    <row r="1116" spans="1:1" x14ac:dyDescent="0.2">
      <c r="A1116" s="4" t="str">
        <f ca="1">IFERROR(__xludf.DUMMYFUNCTION("""COMPUTED_VALUE"""),"Kit Fisto")</f>
        <v>Kit Fisto</v>
      </c>
    </row>
    <row r="1117" spans="1:1" x14ac:dyDescent="0.2">
      <c r="A1117" s="4" t="str">
        <f ca="1">IFERROR(__xludf.DUMMYFUNCTION("""COMPUTED_VALUE"""),"Kitana")</f>
        <v>Kitana</v>
      </c>
    </row>
    <row r="1118" spans="1:1" x14ac:dyDescent="0.2">
      <c r="A1118" s="4" t="str">
        <f ca="1">IFERROR(__xludf.DUMMYFUNCTION("""COMPUTED_VALUE"""),"Kitty")</f>
        <v>Kitty</v>
      </c>
    </row>
    <row r="1119" spans="1:1" x14ac:dyDescent="0.2">
      <c r="A1119" s="4" t="str">
        <f ca="1">IFERROR(__xludf.DUMMYFUNCTION("""COMPUTED_VALUE"""),"Kitty Boon")</f>
        <v>Kitty Boon</v>
      </c>
    </row>
    <row r="1120" spans="1:1" x14ac:dyDescent="0.2">
      <c r="A1120" s="4" t="str">
        <f ca="1">IFERROR(__xludf.DUMMYFUNCTION("""COMPUTED_VALUE"""),"Kitty Kat")</f>
        <v>Kitty Kat</v>
      </c>
    </row>
    <row r="1121" spans="1:1" x14ac:dyDescent="0.2">
      <c r="A1121" s="4" t="str">
        <f ca="1">IFERROR(__xludf.DUMMYFUNCTION("""COMPUTED_VALUE"""),"Kiwi Tiki Wiki")</f>
        <v>Kiwi Tiki Wiki</v>
      </c>
    </row>
    <row r="1122" spans="1:1" x14ac:dyDescent="0.2">
      <c r="A1122" s="4" t="str">
        <f ca="1">IFERROR(__xludf.DUMMYFUNCTION("""COMPUTED_VALUE"""),"Kix")</f>
        <v>Kix</v>
      </c>
    </row>
    <row r="1123" spans="1:1" x14ac:dyDescent="0.2">
      <c r="A1123" s="4" t="str">
        <f ca="1">IFERROR(__xludf.DUMMYFUNCTION("""COMPUTED_VALUE"""),"Knuckles the Echidna")</f>
        <v>Knuckles the Echidna</v>
      </c>
    </row>
    <row r="1124" spans="1:1" x14ac:dyDescent="0.2">
      <c r="A1124" s="4" t="str">
        <f ca="1">IFERROR(__xludf.DUMMYFUNCTION("""COMPUTED_VALUE"""),"Kodi")</f>
        <v>Kodi</v>
      </c>
    </row>
    <row r="1125" spans="1:1" x14ac:dyDescent="0.2">
      <c r="A1125" s="4" t="str">
        <f ca="1">IFERROR(__xludf.DUMMYFUNCTION("""COMPUTED_VALUE"""),"Kofi Pizza")</f>
        <v>Kofi Pizza</v>
      </c>
    </row>
    <row r="1126" spans="1:1" x14ac:dyDescent="0.2">
      <c r="A1126" s="4" t="str">
        <f ca="1">IFERROR(__xludf.DUMMYFUNCTION("""COMPUTED_VALUE"""),"Komodo")</f>
        <v>Komodo</v>
      </c>
    </row>
    <row r="1127" spans="1:1" x14ac:dyDescent="0.2">
      <c r="A1127" s="4" t="str">
        <f ca="1">IFERROR(__xludf.DUMMYFUNCTION("""COMPUTED_VALUE"""),"Korgran")</f>
        <v>Korgran</v>
      </c>
    </row>
    <row r="1128" spans="1:1" x14ac:dyDescent="0.2">
      <c r="A1128" s="4" t="str">
        <f ca="1">IFERROR(__xludf.DUMMYFUNCTION("""COMPUTED_VALUE"""),"Kori Turbowitz")</f>
        <v>Kori Turbowitz</v>
      </c>
    </row>
    <row r="1129" spans="1:1" x14ac:dyDescent="0.2">
      <c r="A1129" s="4" t="str">
        <f ca="1">IFERROR(__xludf.DUMMYFUNCTION("""COMPUTED_VALUE"""),"Korra")</f>
        <v>Korra</v>
      </c>
    </row>
    <row r="1130" spans="1:1" x14ac:dyDescent="0.2">
      <c r="A1130" s="4" t="str">
        <f ca="1">IFERROR(__xludf.DUMMYFUNCTION("""COMPUTED_VALUE"""),"Krunk")</f>
        <v>Krunk</v>
      </c>
    </row>
    <row r="1131" spans="1:1" x14ac:dyDescent="0.2">
      <c r="A1131" s="4" t="str">
        <f ca="1">IFERROR(__xludf.DUMMYFUNCTION("""COMPUTED_VALUE"""),"Krypto")</f>
        <v>Krypto</v>
      </c>
    </row>
    <row r="1132" spans="1:1" x14ac:dyDescent="0.2">
      <c r="A1132" s="4" t="str">
        <f ca="1">IFERROR(__xludf.DUMMYFUNCTION("""COMPUTED_VALUE"""),"Kuki Sanban")</f>
        <v>Kuki Sanban</v>
      </c>
    </row>
    <row r="1133" spans="1:1" x14ac:dyDescent="0.2">
      <c r="A1133" s="4" t="str">
        <f ca="1">IFERROR(__xludf.DUMMYFUNCTION("""COMPUTED_VALUE"""),"Kukori és Kutkoda")</f>
        <v>Kukori és Kutkoda</v>
      </c>
    </row>
    <row r="1134" spans="1:1" x14ac:dyDescent="0.2">
      <c r="A1134" s="4" t="str">
        <f ca="1">IFERROR(__xludf.DUMMYFUNCTION("""COMPUTED_VALUE"""),"Kuromi")</f>
        <v>Kuromi</v>
      </c>
    </row>
    <row r="1135" spans="1:1" x14ac:dyDescent="0.2">
      <c r="A1135" s="4" t="str">
        <f ca="1">IFERROR(__xludf.DUMMYFUNCTION("""COMPUTED_VALUE"""),"Kuzco")</f>
        <v>Kuzco</v>
      </c>
    </row>
    <row r="1136" spans="1:1" x14ac:dyDescent="0.2">
      <c r="A1136" s="4" t="str">
        <f ca="1">IFERROR(__xludf.DUMMYFUNCTION("""COMPUTED_VALUE"""),"Kwamis")</f>
        <v>Kwamis</v>
      </c>
    </row>
    <row r="1137" spans="1:1" x14ac:dyDescent="0.2">
      <c r="A1137" s="4" t="str">
        <f ca="1">IFERROR(__xludf.DUMMYFUNCTION("""COMPUTED_VALUE"""),"Kya")</f>
        <v>Kya</v>
      </c>
    </row>
    <row r="1138" spans="1:1" x14ac:dyDescent="0.2">
      <c r="A1138" s="4" t="str">
        <f ca="1">IFERROR(__xludf.DUMMYFUNCTION("""COMPUTED_VALUE"""),"Kyle")</f>
        <v>Kyle</v>
      </c>
    </row>
    <row r="1139" spans="1:1" x14ac:dyDescent="0.2">
      <c r="A1139" s="4" t="str">
        <f ca="1">IFERROR(__xludf.DUMMYFUNCTION("""COMPUTED_VALUE"""),"Kylie Griffin")</f>
        <v>Kylie Griffin</v>
      </c>
    </row>
    <row r="1140" spans="1:1" x14ac:dyDescent="0.2">
      <c r="A1140" s="4" t="str">
        <f ca="1">IFERROR(__xludf.DUMMYFUNCTION("""COMPUTED_VALUE"""),"Kyouka Shiraishi")</f>
        <v>Kyouka Shiraishi</v>
      </c>
    </row>
    <row r="1141" spans="1:1" x14ac:dyDescent="0.2">
      <c r="A1141" s="4" t="str">
        <f ca="1">IFERROR(__xludf.DUMMYFUNCTION("""COMPUTED_VALUE"""),"Lace Amethyst")</f>
        <v>Lace Amethyst</v>
      </c>
    </row>
    <row r="1142" spans="1:1" x14ac:dyDescent="0.2">
      <c r="A1142" s="4" t="str">
        <f ca="1">IFERROR(__xludf.DUMMYFUNCTION("""COMPUTED_VALUE"""),"Lacey Ladybug")</f>
        <v>Lacey Ladybug</v>
      </c>
    </row>
    <row r="1143" spans="1:1" x14ac:dyDescent="0.2">
      <c r="A1143" s="4" t="str">
        <f ca="1">IFERROR(__xludf.DUMMYFUNCTION("""COMPUTED_VALUE"""),"LaCienega Boulevardez")</f>
        <v>LaCienega Boulevardez</v>
      </c>
    </row>
    <row r="1144" spans="1:1" x14ac:dyDescent="0.2">
      <c r="A1144" s="4" t="str">
        <f ca="1">IFERROR(__xludf.DUMMYFUNCTION("""COMPUTED_VALUE"""),"Lady Cat")</f>
        <v>Lady Cat</v>
      </c>
    </row>
    <row r="1145" spans="1:1" x14ac:dyDescent="0.2">
      <c r="A1145" s="4" t="str">
        <f ca="1">IFERROR(__xludf.DUMMYFUNCTION("""COMPUTED_VALUE"""),"Lady Lima")</f>
        <v>Lady Lima</v>
      </c>
    </row>
    <row r="1146" spans="1:1" x14ac:dyDescent="0.2">
      <c r="A1146" s="4" t="str">
        <f ca="1">IFERROR(__xludf.DUMMYFUNCTION("""COMPUTED_VALUE"""),"Lady Olivia")</f>
        <v>Lady Olivia</v>
      </c>
    </row>
    <row r="1147" spans="1:1" x14ac:dyDescent="0.2">
      <c r="A1147" s="4" t="str">
        <f ca="1">IFERROR(__xludf.DUMMYFUNCTION("""COMPUTED_VALUE"""),"Lady Rainicorn")</f>
        <v>Lady Rainicorn</v>
      </c>
    </row>
    <row r="1148" spans="1:1" x14ac:dyDescent="0.2">
      <c r="A1148" s="4" t="str">
        <f ca="1">IFERROR(__xludf.DUMMYFUNCTION("""COMPUTED_VALUE"""),"Ladybug")</f>
        <v>Ladybug</v>
      </c>
    </row>
    <row r="1149" spans="1:1" x14ac:dyDescent="0.2">
      <c r="A1149" s="4" t="str">
        <f ca="1">IFERROR(__xludf.DUMMYFUNCTION("""COMPUTED_VALUE"""),"Lake")</f>
        <v>Lake</v>
      </c>
    </row>
    <row r="1150" spans="1:1" x14ac:dyDescent="0.2">
      <c r="A1150" s="4" t="str">
        <f ca="1">IFERROR(__xludf.DUMMYFUNCTION("""COMPUTED_VALUE"""),"Lama Su")</f>
        <v>Lama Su</v>
      </c>
    </row>
    <row r="1151" spans="1:1" x14ac:dyDescent="0.2">
      <c r="A1151" s="4" t="str">
        <f ca="1">IFERROR(__xludf.DUMMYFUNCTION("""COMPUTED_VALUE"""),"Lammy")</f>
        <v>Lammy</v>
      </c>
    </row>
    <row r="1152" spans="1:1" x14ac:dyDescent="0.2">
      <c r="A1152" s="4" t="str">
        <f ca="1">IFERROR(__xludf.DUMMYFUNCTION("""COMPUTED_VALUE"""),"Lana")</f>
        <v>Lana</v>
      </c>
    </row>
    <row r="1153" spans="1:1" x14ac:dyDescent="0.2">
      <c r="A1153" s="4" t="str">
        <f ca="1">IFERROR(__xludf.DUMMYFUNCTION("""COMPUTED_VALUE"""),"Lana Loud")</f>
        <v>Lana Loud</v>
      </c>
    </row>
    <row r="1154" spans="1:1" x14ac:dyDescent="0.2">
      <c r="A1154" s="4" t="str">
        <f ca="1">IFERROR(__xludf.DUMMYFUNCTION("""COMPUTED_VALUE"""),"Lando Calrissian")</f>
        <v>Lando Calrissian</v>
      </c>
    </row>
    <row r="1155" spans="1:1" x14ac:dyDescent="0.2">
      <c r="A1155" s="4" t="str">
        <f ca="1">IFERROR(__xludf.DUMMYFUNCTION("""COMPUTED_VALUE"""),"Lapis Lazuli")</f>
        <v>Lapis Lazuli</v>
      </c>
    </row>
    <row r="1156" spans="1:1" x14ac:dyDescent="0.2">
      <c r="A1156" s="4" t="str">
        <f ca="1">IFERROR(__xludf.DUMMYFUNCTION("""COMPUTED_VALUE"""),"Larimar")</f>
        <v>Larimar</v>
      </c>
    </row>
    <row r="1157" spans="1:1" x14ac:dyDescent="0.2">
      <c r="A1157" s="4" t="str">
        <f ca="1">IFERROR(__xludf.DUMMYFUNCTION("""COMPUTED_VALUE"""),"Larke Tanner")</f>
        <v>Larke Tanner</v>
      </c>
    </row>
    <row r="1158" spans="1:1" x14ac:dyDescent="0.2">
      <c r="A1158" s="4" t="str">
        <f ca="1">IFERROR(__xludf.DUMMYFUNCTION("""COMPUTED_VALUE"""),"Larrison")</f>
        <v>Larrison</v>
      </c>
    </row>
    <row r="1159" spans="1:1" x14ac:dyDescent="0.2">
      <c r="A1159" s="4" t="str">
        <f ca="1">IFERROR(__xludf.DUMMYFUNCTION("""COMPUTED_VALUE"""),"Larry")</f>
        <v>Larry</v>
      </c>
    </row>
    <row r="1160" spans="1:1" x14ac:dyDescent="0.2">
      <c r="A1160" s="4" t="str">
        <f ca="1">IFERROR(__xludf.DUMMYFUNCTION("""COMPUTED_VALUE"""),"Larry Needlemeyer")</f>
        <v>Larry Needlemeyer</v>
      </c>
    </row>
    <row r="1161" spans="1:1" x14ac:dyDescent="0.2">
      <c r="A1161" s="4" t="str">
        <f ca="1">IFERROR(__xludf.DUMMYFUNCTION("""COMPUTED_VALUE"""),"Larry the Lobster")</f>
        <v>Larry the Lobster</v>
      </c>
    </row>
    <row r="1162" spans="1:1" x14ac:dyDescent="0.2">
      <c r="A1162" s="4" t="str">
        <f ca="1">IFERROR(__xludf.DUMMYFUNCTION("""COMPUTED_VALUE"""),"Larry-Boy")</f>
        <v>Larry-Boy</v>
      </c>
    </row>
    <row r="1163" spans="1:1" x14ac:dyDescent="0.2">
      <c r="A1163" s="4" t="str">
        <f ca="1">IFERROR(__xludf.DUMMYFUNCTION("""COMPUTED_VALUE"""),"Lars")</f>
        <v>Lars</v>
      </c>
    </row>
    <row r="1164" spans="1:1" x14ac:dyDescent="0.2">
      <c r="A1164" s="4" t="str">
        <f ca="1">IFERROR(__xludf.DUMMYFUNCTION("""COMPUTED_VALUE"""),"Lars Barriga")</f>
        <v>Lars Barriga</v>
      </c>
    </row>
    <row r="1165" spans="1:1" x14ac:dyDescent="0.2">
      <c r="A1165" s="4" t="str">
        <f ca="1">IFERROR(__xludf.DUMMYFUNCTION("""COMPUTED_VALUE"""),"Laura")</f>
        <v>Laura</v>
      </c>
    </row>
    <row r="1166" spans="1:1" x14ac:dyDescent="0.2">
      <c r="A1166" s="4" t="str">
        <f ca="1">IFERROR(__xludf.DUMMYFUNCTION("""COMPUTED_VALUE"""),"Lauren")</f>
        <v>Lauren</v>
      </c>
    </row>
    <row r="1167" spans="1:1" x14ac:dyDescent="0.2">
      <c r="A1167" s="4" t="str">
        <f ca="1">IFERROR(__xludf.DUMMYFUNCTION("""COMPUTED_VALUE"""),"Laurie")</f>
        <v>Laurie</v>
      </c>
    </row>
    <row r="1168" spans="1:1" x14ac:dyDescent="0.2">
      <c r="A1168" s="4" t="str">
        <f ca="1">IFERROR(__xludf.DUMMYFUNCTION("""COMPUTED_VALUE"""),"Lavender LaViolette")</f>
        <v>Lavender LaViolette</v>
      </c>
    </row>
    <row r="1169" spans="1:1" x14ac:dyDescent="0.2">
      <c r="A1169" s="4" t="str">
        <f ca="1">IFERROR(__xludf.DUMMYFUNCTION("""COMPUTED_VALUE"""),"Lawrence Fletcher")</f>
        <v>Lawrence Fletcher</v>
      </c>
    </row>
    <row r="1170" spans="1:1" x14ac:dyDescent="0.2">
      <c r="A1170" s="4" t="str">
        <f ca="1">IFERROR(__xludf.DUMMYFUNCTION("""COMPUTED_VALUE"""),"Lazlo")</f>
        <v>Lazlo</v>
      </c>
    </row>
    <row r="1171" spans="1:1" x14ac:dyDescent="0.2">
      <c r="A1171" s="4" t="str">
        <f ca="1">IFERROR(__xludf.DUMMYFUNCTION("""COMPUTED_VALUE"""),"Lê Chiến Kim")</f>
        <v>Lê Chiến Kim</v>
      </c>
    </row>
    <row r="1172" spans="1:1" x14ac:dyDescent="0.2">
      <c r="A1172" s="4" t="str">
        <f ca="1">IFERROR(__xludf.DUMMYFUNCTION("""COMPUTED_VALUE"""),"Leah")</f>
        <v>Leah</v>
      </c>
    </row>
    <row r="1173" spans="1:1" x14ac:dyDescent="0.2">
      <c r="A1173" s="4" t="str">
        <f ca="1">IFERROR(__xludf.DUMMYFUNCTION("""COMPUTED_VALUE"""),"Leaky Louie")</f>
        <v>Leaky Louie</v>
      </c>
    </row>
    <row r="1174" spans="1:1" x14ac:dyDescent="0.2">
      <c r="A1174" s="4" t="str">
        <f ca="1">IFERROR(__xludf.DUMMYFUNCTION("""COMPUTED_VALUE"""),"Lee Lee")</f>
        <v>Lee Lee</v>
      </c>
    </row>
    <row r="1175" spans="1:1" x14ac:dyDescent="0.2">
      <c r="A1175" s="4" t="str">
        <f ca="1">IFERROR(__xludf.DUMMYFUNCTION("""COMPUTED_VALUE"""),"LeFou")</f>
        <v>LeFou</v>
      </c>
    </row>
    <row r="1176" spans="1:1" x14ac:dyDescent="0.2">
      <c r="A1176" s="4" t="str">
        <f ca="1">IFERROR(__xludf.DUMMYFUNCTION("""COMPUTED_VALUE"""),"Legendary Chalice")</f>
        <v>Legendary Chalice</v>
      </c>
    </row>
    <row r="1177" spans="1:1" x14ac:dyDescent="0.2">
      <c r="A1177" s="4" t="str">
        <f ca="1">IFERROR(__xludf.DUMMYFUNCTION("""COMPUTED_VALUE"""),"Leggy")</f>
        <v>Leggy</v>
      </c>
    </row>
    <row r="1178" spans="1:1" x14ac:dyDescent="0.2">
      <c r="A1178" s="4" t="str">
        <f ca="1">IFERROR(__xludf.DUMMYFUNCTION("""COMPUTED_VALUE"""),"Lemmings")</f>
        <v>Lemmings</v>
      </c>
    </row>
    <row r="1179" spans="1:1" x14ac:dyDescent="0.2">
      <c r="A1179" s="4" t="str">
        <f ca="1">IFERROR(__xludf.DUMMYFUNCTION("""COMPUTED_VALUE"""),"Lemon Hearts")</f>
        <v>Lemon Hearts</v>
      </c>
    </row>
    <row r="1180" spans="1:1" x14ac:dyDescent="0.2">
      <c r="A1180" s="4" t="str">
        <f ca="1">IFERROR(__xludf.DUMMYFUNCTION("""COMPUTED_VALUE"""),"Lemon Jade")</f>
        <v>Lemon Jade</v>
      </c>
    </row>
    <row r="1181" spans="1:1" x14ac:dyDescent="0.2">
      <c r="A1181" s="4" t="str">
        <f ca="1">IFERROR(__xludf.DUMMYFUNCTION("""COMPUTED_VALUE"""),"Lena")</f>
        <v>Lena</v>
      </c>
    </row>
    <row r="1182" spans="1:1" x14ac:dyDescent="0.2">
      <c r="A1182" s="4" t="str">
        <f ca="1">IFERROR(__xludf.DUMMYFUNCTION("""COMPUTED_VALUE"""),"Lenny the Anchovy")</f>
        <v>Lenny the Anchovy</v>
      </c>
    </row>
    <row r="1183" spans="1:1" x14ac:dyDescent="0.2">
      <c r="A1183" s="4" t="str">
        <f ca="1">IFERROR(__xludf.DUMMYFUNCTION("""COMPUTED_VALUE"""),"Leo")</f>
        <v>Leo</v>
      </c>
    </row>
    <row r="1184" spans="1:1" x14ac:dyDescent="0.2">
      <c r="A1184" s="4" t="str">
        <f ca="1">IFERROR(__xludf.DUMMYFUNCTION("""COMPUTED_VALUE"""),"Leo the Lion")</f>
        <v>Leo the Lion</v>
      </c>
    </row>
    <row r="1185" spans="1:1" x14ac:dyDescent="0.2">
      <c r="A1185" s="4" t="str">
        <f ca="1">IFERROR(__xludf.DUMMYFUNCTION("""COMPUTED_VALUE"""),"León")</f>
        <v>León</v>
      </c>
    </row>
    <row r="1186" spans="1:1" x14ac:dyDescent="0.2">
      <c r="A1186" s="4" t="str">
        <f ca="1">IFERROR(__xludf.DUMMYFUNCTION("""COMPUTED_VALUE"""),"Leslie Meyers")</f>
        <v>Leslie Meyers</v>
      </c>
    </row>
    <row r="1187" spans="1:1" x14ac:dyDescent="0.2">
      <c r="A1187" s="4" t="str">
        <f ca="1">IFERROR(__xludf.DUMMYFUNCTION("""COMPUTED_VALUE"""),"Lewis")</f>
        <v>Lewis</v>
      </c>
    </row>
    <row r="1188" spans="1:1" x14ac:dyDescent="0.2">
      <c r="A1188" s="4" t="str">
        <f ca="1">IFERROR(__xludf.DUMMYFUNCTION("""COMPUTED_VALUE"""),"Lexi Bunny")</f>
        <v>Lexi Bunny</v>
      </c>
    </row>
    <row r="1189" spans="1:1" x14ac:dyDescent="0.2">
      <c r="A1189" s="4" t="str">
        <f ca="1">IFERROR(__xludf.DUMMYFUNCTION("""COMPUTED_VALUE"""),"Liberty")</f>
        <v>Liberty</v>
      </c>
    </row>
    <row r="1190" spans="1:1" x14ac:dyDescent="0.2">
      <c r="A1190" s="4" t="str">
        <f ca="1">IFERROR(__xludf.DUMMYFUNCTION("""COMPUTED_VALUE"""),"Lieutenant Nolan")</f>
        <v>Lieutenant Nolan</v>
      </c>
    </row>
    <row r="1191" spans="1:1" x14ac:dyDescent="0.2">
      <c r="A1191" s="4" t="str">
        <f ca="1">IFERROR(__xludf.DUMMYFUNCTION("""COMPUTED_VALUE"""),"Lifty and Shifty")</f>
        <v>Lifty and Shifty</v>
      </c>
    </row>
    <row r="1192" spans="1:1" x14ac:dyDescent="0.2">
      <c r="A1192" s="4" t="str">
        <f ca="1">IFERROR(__xludf.DUMMYFUNCTION("""COMPUTED_VALUE"""),"Lightning")</f>
        <v>Lightning</v>
      </c>
    </row>
    <row r="1193" spans="1:1" x14ac:dyDescent="0.2">
      <c r="A1193" s="4" t="str">
        <f ca="1">IFERROR(__xludf.DUMMYFUNCTION("""COMPUTED_VALUE"""),"Lightning McQueen")</f>
        <v>Lightning McQueen</v>
      </c>
    </row>
    <row r="1194" spans="1:1" x14ac:dyDescent="0.2">
      <c r="A1194" s="4" t="str">
        <f ca="1">IFERROR(__xludf.DUMMYFUNCTION("""COMPUTED_VALUE"""),"Liiri")</f>
        <v>Liiri</v>
      </c>
    </row>
    <row r="1195" spans="1:1" x14ac:dyDescent="0.2">
      <c r="A1195" s="4" t="str">
        <f ca="1">IFERROR(__xludf.DUMMYFUNCTION("""COMPUTED_VALUE"""),"Lil Capone")</f>
        <v>Lil Capone</v>
      </c>
    </row>
    <row r="1196" spans="1:1" x14ac:dyDescent="0.2">
      <c r="A1196" s="4" t="str">
        <f ca="1">IFERROR(__xludf.DUMMYFUNCTION("""COMPUTED_VALUE"""),"Lil DeVille")</f>
        <v>Lil DeVille</v>
      </c>
    </row>
    <row r="1197" spans="1:1" x14ac:dyDescent="0.2">
      <c r="A1197" s="4" t="str">
        <f ca="1">IFERROR(__xludf.DUMMYFUNCTION("""COMPUTED_VALUE"""),"Lil' Lightning")</f>
        <v>Lil' Lightning</v>
      </c>
    </row>
    <row r="1198" spans="1:1" x14ac:dyDescent="0.2">
      <c r="A1198" s="4" t="str">
        <f ca="1">IFERROR(__xludf.DUMMYFUNCTION("""COMPUTED_VALUE"""),"Lila Draper")</f>
        <v>Lila Draper</v>
      </c>
    </row>
    <row r="1199" spans="1:1" x14ac:dyDescent="0.2">
      <c r="A1199" s="4" t="str">
        <f ca="1">IFERROR(__xludf.DUMMYFUNCTION("""COMPUTED_VALUE"""),"Lila Rossi")</f>
        <v>Lila Rossi</v>
      </c>
    </row>
    <row r="1200" spans="1:1" x14ac:dyDescent="0.2">
      <c r="A1200" s="4" t="str">
        <f ca="1">IFERROR(__xludf.DUMMYFUNCTION("""COMPUTED_VALUE"""),"Lilith Clawthorne")</f>
        <v>Lilith Clawthorne</v>
      </c>
    </row>
    <row r="1201" spans="1:1" x14ac:dyDescent="0.2">
      <c r="A1201" s="4" t="str">
        <f ca="1">IFERROR(__xludf.DUMMYFUNCTION("""COMPUTED_VALUE"""),"Lily Loud")</f>
        <v>Lily Loud</v>
      </c>
    </row>
    <row r="1202" spans="1:1" x14ac:dyDescent="0.2">
      <c r="A1202" s="4" t="str">
        <f ca="1">IFERROR(__xludf.DUMMYFUNCTION("""COMPUTED_VALUE"""),"Lincoln Loud")</f>
        <v>Lincoln Loud</v>
      </c>
    </row>
    <row r="1203" spans="1:1" x14ac:dyDescent="0.2">
      <c r="A1203" s="4" t="str">
        <f ca="1">IFERROR(__xludf.DUMMYFUNCTION("""COMPUTED_VALUE"""),"Linda")</f>
        <v>Linda</v>
      </c>
    </row>
    <row r="1204" spans="1:1" x14ac:dyDescent="0.2">
      <c r="A1204" s="4" t="str">
        <f ca="1">IFERROR(__xludf.DUMMYFUNCTION("""COMPUTED_VALUE"""),"Linda Flynn-Fletcher")</f>
        <v>Linda Flynn-Fletcher</v>
      </c>
    </row>
    <row r="1205" spans="1:1" x14ac:dyDescent="0.2">
      <c r="A1205" s="4" t="str">
        <f ca="1">IFERROR(__xludf.DUMMYFUNCTION("""COMPUTED_VALUE"""),"Lindsay")</f>
        <v>Lindsay</v>
      </c>
    </row>
    <row r="1206" spans="1:1" x14ac:dyDescent="0.2">
      <c r="A1206" s="4" t="str">
        <f ca="1">IFERROR(__xludf.DUMMYFUNCTION("""COMPUTED_VALUE"""),"Lindsey")</f>
        <v>Lindsey</v>
      </c>
    </row>
    <row r="1207" spans="1:1" x14ac:dyDescent="0.2">
      <c r="A1207" s="4" t="str">
        <f ca="1">IFERROR(__xludf.DUMMYFUNCTION("""COMPUTED_VALUE"""),"Lion")</f>
        <v>Lion</v>
      </c>
    </row>
    <row r="1208" spans="1:1" x14ac:dyDescent="0.2">
      <c r="A1208" s="4" t="str">
        <f ca="1">IFERROR(__xludf.DUMMYFUNCTION("""COMPUTED_VALUE"""),"Lionel Duffy")</f>
        <v>Lionel Duffy</v>
      </c>
    </row>
    <row r="1209" spans="1:1" x14ac:dyDescent="0.2">
      <c r="A1209" s="4" t="str">
        <f ca="1">IFERROR(__xludf.DUMMYFUNCTION("""COMPUTED_VALUE"""),"Lisa and Louise")</f>
        <v>Lisa and Louise</v>
      </c>
    </row>
    <row r="1210" spans="1:1" x14ac:dyDescent="0.2">
      <c r="A1210" s="4" t="str">
        <f ca="1">IFERROR(__xludf.DUMMYFUNCTION("""COMPUTED_VALUE"""),"Little Audrey")</f>
        <v>Little Audrey</v>
      </c>
    </row>
    <row r="1211" spans="1:1" x14ac:dyDescent="0.2">
      <c r="A1211" s="4" t="str">
        <f ca="1">IFERROR(__xludf.DUMMYFUNCTION("""COMPUTED_VALUE"""),"Little Bear")</f>
        <v>Little Bear</v>
      </c>
    </row>
    <row r="1212" spans="1:1" x14ac:dyDescent="0.2">
      <c r="A1212" s="4" t="str">
        <f ca="1">IFERROR(__xludf.DUMMYFUNCTION("""COMPUTED_VALUE"""),"Little Bird")</f>
        <v>Little Bird</v>
      </c>
    </row>
    <row r="1213" spans="1:1" x14ac:dyDescent="0.2">
      <c r="A1213" s="4" t="str">
        <f ca="1">IFERROR(__xludf.DUMMYFUNCTION("""COMPUTED_VALUE"""),"Little Bo Peep")</f>
        <v>Little Bo Peep</v>
      </c>
    </row>
    <row r="1214" spans="1:1" x14ac:dyDescent="0.2">
      <c r="A1214" s="4" t="str">
        <f ca="1">IFERROR(__xludf.DUMMYFUNCTION("""COMPUTED_VALUE"""),"Little Buck")</f>
        <v>Little Buck</v>
      </c>
    </row>
    <row r="1215" spans="1:1" x14ac:dyDescent="0.2">
      <c r="A1215" s="4" t="str">
        <f ca="1">IFERROR(__xludf.DUMMYFUNCTION("""COMPUTED_VALUE"""),"Little Buck's Lady Friend")</f>
        <v>Little Buck's Lady Friend</v>
      </c>
    </row>
    <row r="1216" spans="1:1" x14ac:dyDescent="0.2">
      <c r="A1216" s="4" t="str">
        <f ca="1">IFERROR(__xludf.DUMMYFUNCTION("""COMPUTED_VALUE"""),"Little Duck")</f>
        <v>Little Duck</v>
      </c>
    </row>
    <row r="1217" spans="1:1" x14ac:dyDescent="0.2">
      <c r="A1217" s="4" t="str">
        <f ca="1">IFERROR(__xludf.DUMMYFUNCTION("""COMPUTED_VALUE"""),"Little Girl")</f>
        <v>Little Girl</v>
      </c>
    </row>
    <row r="1218" spans="1:1" x14ac:dyDescent="0.2">
      <c r="A1218" s="4" t="str">
        <f ca="1">IFERROR(__xludf.DUMMYFUNCTION("""COMPUTED_VALUE"""),"Little Jack Horner")</f>
        <v>Little Jack Horner</v>
      </c>
    </row>
    <row r="1219" spans="1:1" x14ac:dyDescent="0.2">
      <c r="A1219" s="4" t="str">
        <f ca="1">IFERROR(__xludf.DUMMYFUNCTION("""COMPUTED_VALUE"""),"Little Mermaid")</f>
        <v>Little Mermaid</v>
      </c>
    </row>
    <row r="1220" spans="1:1" x14ac:dyDescent="0.2">
      <c r="A1220" s="4" t="str">
        <f ca="1">IFERROR(__xludf.DUMMYFUNCTION("""COMPUTED_VALUE"""),"Little My")</f>
        <v>Little My</v>
      </c>
    </row>
    <row r="1221" spans="1:1" x14ac:dyDescent="0.2">
      <c r="A1221" s="4" t="str">
        <f ca="1">IFERROR(__xludf.DUMMYFUNCTION("""COMPUTED_VALUE"""),"Little Red")</f>
        <v>Little Red</v>
      </c>
    </row>
    <row r="1222" spans="1:1" x14ac:dyDescent="0.2">
      <c r="A1222" s="4" t="str">
        <f ca="1">IFERROR(__xludf.DUMMYFUNCTION("""COMPUTED_VALUE"""),"Little Red Hen")</f>
        <v>Little Red Hen</v>
      </c>
    </row>
    <row r="1223" spans="1:1" x14ac:dyDescent="0.2">
      <c r="A1223" s="4" t="str">
        <f ca="1">IFERROR(__xludf.DUMMYFUNCTION("""COMPUTED_VALUE"""),"Little Red Riding Hood")</f>
        <v>Little Red Riding Hood</v>
      </c>
    </row>
    <row r="1224" spans="1:1" x14ac:dyDescent="0.2">
      <c r="A1224" s="4" t="str">
        <f ca="1">IFERROR(__xludf.DUMMYFUNCTION("""COMPUTED_VALUE"""),"Little Snowman")</f>
        <v>Little Snowman</v>
      </c>
    </row>
    <row r="1225" spans="1:1" x14ac:dyDescent="0.2">
      <c r="A1225" s="4" t="str">
        <f ca="1">IFERROR(__xludf.DUMMYFUNCTION("""COMPUTED_VALUE"""),"Liz")</f>
        <v>Liz</v>
      </c>
    </row>
    <row r="1226" spans="1:1" x14ac:dyDescent="0.2">
      <c r="A1226" s="4" t="str">
        <f ca="1">IFERROR(__xludf.DUMMYFUNCTION("""COMPUTED_VALUE"""),"Liz Wilson")</f>
        <v>Liz Wilson</v>
      </c>
    </row>
    <row r="1227" spans="1:1" x14ac:dyDescent="0.2">
      <c r="A1227" s="4" t="str">
        <f ca="1">IFERROR(__xludf.DUMMYFUNCTION("""COMPUTED_VALUE"""),"Lizzie")</f>
        <v>Lizzie</v>
      </c>
    </row>
    <row r="1228" spans="1:1" x14ac:dyDescent="0.2">
      <c r="A1228" s="4" t="str">
        <f ca="1">IFERROR(__xludf.DUMMYFUNCTION("""COMPUTED_VALUE"""),"Lizzy Johnson")</f>
        <v>Lizzy Johnson</v>
      </c>
    </row>
    <row r="1229" spans="1:1" x14ac:dyDescent="0.2">
      <c r="A1229" s="4" t="str">
        <f ca="1">IFERROR(__xludf.DUMMYFUNCTION("""COMPUTED_VALUE"""),"Loada")</f>
        <v>Loada</v>
      </c>
    </row>
    <row r="1230" spans="1:1" x14ac:dyDescent="0.2">
      <c r="A1230" s="4" t="str">
        <f ca="1">IFERROR(__xludf.DUMMYFUNCTION("""COMPUTED_VALUE"""),"Lodestar")</f>
        <v>Lodestar</v>
      </c>
    </row>
    <row r="1231" spans="1:1" x14ac:dyDescent="0.2">
      <c r="A1231" s="4" t="str">
        <f ca="1">IFERROR(__xludf.DUMMYFUNCTION("""COMPUTED_VALUE"""),"Lok Durd")</f>
        <v>Lok Durd</v>
      </c>
    </row>
    <row r="1232" spans="1:1" x14ac:dyDescent="0.2">
      <c r="A1232" s="4" t="str">
        <f ca="1">IFERROR(__xludf.DUMMYFUNCTION("""COMPUTED_VALUE"""),"Lola Bunny")</f>
        <v>Lola Bunny</v>
      </c>
    </row>
    <row r="1233" spans="1:1" x14ac:dyDescent="0.2">
      <c r="A1233" s="4" t="str">
        <f ca="1">IFERROR(__xludf.DUMMYFUNCTION("""COMPUTED_VALUE"""),"Lola Loud")</f>
        <v>Lola Loud</v>
      </c>
    </row>
    <row r="1234" spans="1:1" x14ac:dyDescent="0.2">
      <c r="A1234" s="4" t="str">
        <f ca="1">IFERROR(__xludf.DUMMYFUNCTION("""COMPUTED_VALUE"""),"Lola Mbola")</f>
        <v>Lola Mbola</v>
      </c>
    </row>
    <row r="1235" spans="1:1" x14ac:dyDescent="0.2">
      <c r="A1235" s="4" t="str">
        <f ca="1">IFERROR(__xludf.DUMMYFUNCTION("""COMPUTED_VALUE"""),"Lolo Purs")</f>
        <v>Lolo Purs</v>
      </c>
    </row>
    <row r="1236" spans="1:1" x14ac:dyDescent="0.2">
      <c r="A1236" s="4" t="str">
        <f ca="1">IFERROR(__xludf.DUMMYFUNCTION("""COMPUTED_VALUE"""),"Longboard Taquitos")</f>
        <v>Longboard Taquitos</v>
      </c>
    </row>
    <row r="1237" spans="1:1" x14ac:dyDescent="0.2">
      <c r="A1237" s="4" t="str">
        <f ca="1">IFERROR(__xludf.DUMMYFUNCTION("""COMPUTED_VALUE"""),"Longg")</f>
        <v>Longg</v>
      </c>
    </row>
    <row r="1238" spans="1:1" x14ac:dyDescent="0.2">
      <c r="A1238" s="4" t="str">
        <f ca="1">IFERROR(__xludf.DUMMYFUNCTION("""COMPUTED_VALUE"""),"Loon")</f>
        <v>Loon</v>
      </c>
    </row>
    <row r="1239" spans="1:1" x14ac:dyDescent="0.2">
      <c r="A1239" s="4" t="str">
        <f ca="1">IFERROR(__xludf.DUMMYFUNCTION("""COMPUTED_VALUE"""),"Loopdidoo")</f>
        <v>Loopdidoo</v>
      </c>
    </row>
    <row r="1240" spans="1:1" x14ac:dyDescent="0.2">
      <c r="A1240" s="4" t="str">
        <f ca="1">IFERROR(__xludf.DUMMYFUNCTION("""COMPUTED_VALUE"""),"Loopy De Loop")</f>
        <v>Loopy De Loop</v>
      </c>
    </row>
    <row r="1241" spans="1:1" x14ac:dyDescent="0.2">
      <c r="A1241" s="4" t="str">
        <f ca="1">IFERROR(__xludf.DUMMYFUNCTION("""COMPUTED_VALUE"""),"Lord Billy Willy")</f>
        <v>Lord Billy Willy</v>
      </c>
    </row>
    <row r="1242" spans="1:1" x14ac:dyDescent="0.2">
      <c r="A1242" s="4" t="str">
        <f ca="1">IFERROR(__xludf.DUMMYFUNCTION("""COMPUTED_VALUE"""),"Lord Dominator")</f>
        <v>Lord Dominator</v>
      </c>
    </row>
    <row r="1243" spans="1:1" x14ac:dyDescent="0.2">
      <c r="A1243" s="4" t="str">
        <f ca="1">IFERROR(__xludf.DUMMYFUNCTION("""COMPUTED_VALUE"""),"Lord Hater")</f>
        <v>Lord Hater</v>
      </c>
    </row>
    <row r="1244" spans="1:1" x14ac:dyDescent="0.2">
      <c r="A1244" s="4" t="str">
        <f ca="1">IFERROR(__xludf.DUMMYFUNCTION("""COMPUTED_VALUE"""),"Lou")</f>
        <v>Lou</v>
      </c>
    </row>
    <row r="1245" spans="1:1" x14ac:dyDescent="0.2">
      <c r="A1245" s="4" t="str">
        <f ca="1">IFERROR(__xludf.DUMMYFUNCTION("""COMPUTED_VALUE"""),"Louie")</f>
        <v>Louie</v>
      </c>
    </row>
    <row r="1246" spans="1:1" x14ac:dyDescent="0.2">
      <c r="A1246" s="4" t="str">
        <f ca="1">IFERROR(__xludf.DUMMYFUNCTION("""COMPUTED_VALUE"""),"Louise")</f>
        <v>Louise</v>
      </c>
    </row>
    <row r="1247" spans="1:1" x14ac:dyDescent="0.2">
      <c r="A1247" s="4" t="str">
        <f ca="1">IFERROR(__xludf.DUMMYFUNCTION("""COMPUTED_VALUE"""),"LS-757")</f>
        <v>LS-757</v>
      </c>
    </row>
    <row r="1248" spans="1:1" x14ac:dyDescent="0.2">
      <c r="A1248" s="4" t="str">
        <f ca="1">IFERROR(__xludf.DUMMYFUNCTION("""COMPUTED_VALUE"""),"LT-319")</f>
        <v>LT-319</v>
      </c>
    </row>
    <row r="1249" spans="1:1" x14ac:dyDescent="0.2">
      <c r="A1249" s="4" t="str">
        <f ca="1">IFERROR(__xludf.DUMMYFUNCTION("""COMPUTED_VALUE"""),"Luan Loud")</f>
        <v>Luan Loud</v>
      </c>
    </row>
    <row r="1250" spans="1:1" x14ac:dyDescent="0.2">
      <c r="A1250" s="4" t="str">
        <f ca="1">IFERROR(__xludf.DUMMYFUNCTION("""COMPUTED_VALUE"""),"Lucien Cramp")</f>
        <v>Lucien Cramp</v>
      </c>
    </row>
    <row r="1251" spans="1:1" x14ac:dyDescent="0.2">
      <c r="A1251" s="4" t="str">
        <f ca="1">IFERROR(__xludf.DUMMYFUNCTION("""COMPUTED_VALUE"""),"Lucifer Morningstar")</f>
        <v>Lucifer Morningstar</v>
      </c>
    </row>
    <row r="1252" spans="1:1" x14ac:dyDescent="0.2">
      <c r="A1252" s="4" t="str">
        <f ca="1">IFERROR(__xludf.DUMMYFUNCTION("""COMPUTED_VALUE"""),"Lucky")</f>
        <v>Lucky</v>
      </c>
    </row>
    <row r="1253" spans="1:1" x14ac:dyDescent="0.2">
      <c r="A1253" s="4" t="str">
        <f ca="1">IFERROR(__xludf.DUMMYFUNCTION("""COMPUTED_VALUE"""),"Lucy")</f>
        <v>Lucy</v>
      </c>
    </row>
    <row r="1254" spans="1:1" x14ac:dyDescent="0.2">
      <c r="A1254" s="4" t="str">
        <f ca="1">IFERROR(__xludf.DUMMYFUNCTION("""COMPUTED_VALUE"""),"Ludwig Von Drake")</f>
        <v>Ludwig Von Drake</v>
      </c>
    </row>
    <row r="1255" spans="1:1" x14ac:dyDescent="0.2">
      <c r="A1255" s="4" t="str">
        <f ca="1">IFERROR(__xludf.DUMMYFUNCTION("""COMPUTED_VALUE"""),"Lugosi")</f>
        <v>Lugosi</v>
      </c>
    </row>
    <row r="1256" spans="1:1" x14ac:dyDescent="0.2">
      <c r="A1256" s="4" t="str">
        <f ca="1">IFERROR(__xludf.DUMMYFUNCTION("""COMPUTED_VALUE"""),"Luigi")</f>
        <v>Luigi</v>
      </c>
    </row>
    <row r="1257" spans="1:1" x14ac:dyDescent="0.2">
      <c r="A1257" s="4" t="str">
        <f ca="1">IFERROR(__xludf.DUMMYFUNCTION("""COMPUTED_VALUE"""),"Luka Couffaine")</f>
        <v>Luka Couffaine</v>
      </c>
    </row>
    <row r="1258" spans="1:1" x14ac:dyDescent="0.2">
      <c r="A1258" s="4" t="str">
        <f ca="1">IFERROR(__xludf.DUMMYFUNCTION("""COMPUTED_VALUE"""),"Luke Skywalker")</f>
        <v>Luke Skywalker</v>
      </c>
    </row>
    <row r="1259" spans="1:1" x14ac:dyDescent="0.2">
      <c r="A1259" s="4" t="str">
        <f ca="1">IFERROR(__xludf.DUMMYFUNCTION("""COMPUTED_VALUE"""),"Lulu Anaconda")</f>
        <v>Lulu Anaconda</v>
      </c>
    </row>
    <row r="1260" spans="1:1" x14ac:dyDescent="0.2">
      <c r="A1260" s="4" t="str">
        <f ca="1">IFERROR(__xludf.DUMMYFUNCTION("""COMPUTED_VALUE"""),"Luminara Unduli")</f>
        <v>Luminara Unduli</v>
      </c>
    </row>
    <row r="1261" spans="1:1" x14ac:dyDescent="0.2">
      <c r="A1261" s="4" t="str">
        <f ca="1">IFERROR(__xludf.DUMMYFUNCTION("""COMPUTED_VALUE"""),"Lumpy")</f>
        <v>Lumpy</v>
      </c>
    </row>
    <row r="1262" spans="1:1" x14ac:dyDescent="0.2">
      <c r="A1262" s="4" t="str">
        <f ca="1">IFERROR(__xludf.DUMMYFUNCTION("""COMPUTED_VALUE"""),"Lumpy Space Princess")</f>
        <v>Lumpy Space Princess</v>
      </c>
    </row>
    <row r="1263" spans="1:1" x14ac:dyDescent="0.2">
      <c r="A1263" s="4" t="str">
        <f ca="1">IFERROR(__xludf.DUMMYFUNCTION("""COMPUTED_VALUE"""),"Lurch")</f>
        <v>Lurch</v>
      </c>
    </row>
    <row r="1264" spans="1:1" x14ac:dyDescent="0.2">
      <c r="A1264" s="4" t="str">
        <f ca="1">IFERROR(__xludf.DUMMYFUNCTION("""COMPUTED_VALUE"""),"Lydia")</f>
        <v>Lydia</v>
      </c>
    </row>
    <row r="1265" spans="1:1" x14ac:dyDescent="0.2">
      <c r="A1265" s="4" t="str">
        <f ca="1">IFERROR(__xludf.DUMMYFUNCTION("""COMPUTED_VALUE"""),"M-OC")</f>
        <v>M-OC</v>
      </c>
    </row>
    <row r="1266" spans="1:1" x14ac:dyDescent="0.2">
      <c r="A1266" s="4" t="str">
        <f ca="1">IFERROR(__xludf.DUMMYFUNCTION("""COMPUTED_VALUE"""),"M5-BZ")</f>
        <v>M5-BZ</v>
      </c>
    </row>
    <row r="1267" spans="1:1" x14ac:dyDescent="0.2">
      <c r="A1267" s="4" t="str">
        <f ca="1">IFERROR(__xludf.DUMMYFUNCTION("""COMPUTED_VALUE"""),"Ma Scarecrow")</f>
        <v>Ma Scarecrow</v>
      </c>
    </row>
    <row r="1268" spans="1:1" x14ac:dyDescent="0.2">
      <c r="A1268" s="4" t="str">
        <f ca="1">IFERROR(__xludf.DUMMYFUNCTION("""COMPUTED_VALUE"""),"Maaray Guards")</f>
        <v>Maaray Guards</v>
      </c>
    </row>
    <row r="1269" spans="1:1" x14ac:dyDescent="0.2">
      <c r="A1269" s="4" t="str">
        <f ca="1">IFERROR(__xludf.DUMMYFUNCTION("""COMPUTED_VALUE"""),"Mabel Pines")</f>
        <v>Mabel Pines</v>
      </c>
    </row>
    <row r="1270" spans="1:1" x14ac:dyDescent="0.2">
      <c r="A1270" s="4" t="str">
        <f ca="1">IFERROR(__xludf.DUMMYFUNCTION("""COMPUTED_VALUE"""),"Mac and Terrence's Mother")</f>
        <v>Mac and Terrence's Mother</v>
      </c>
    </row>
    <row r="1271" spans="1:1" x14ac:dyDescent="0.2">
      <c r="A1271" s="4" t="str">
        <f ca="1">IFERROR(__xludf.DUMMYFUNCTION("""COMPUTED_VALUE"""),"Mac Foster")</f>
        <v>Mac Foster</v>
      </c>
    </row>
    <row r="1272" spans="1:1" x14ac:dyDescent="0.2">
      <c r="A1272" s="4" t="str">
        <f ca="1">IFERROR(__xludf.DUMMYFUNCTION("""COMPUTED_VALUE"""),"Mace Windu")</f>
        <v>Mace Windu</v>
      </c>
    </row>
    <row r="1273" spans="1:1" x14ac:dyDescent="0.2">
      <c r="A1273" s="4" t="str">
        <f ca="1">IFERROR(__xludf.DUMMYFUNCTION("""COMPUTED_VALUE"""),"Mad Mod")</f>
        <v>Mad Mod</v>
      </c>
    </row>
    <row r="1274" spans="1:1" x14ac:dyDescent="0.2">
      <c r="A1274" s="4" t="str">
        <f ca="1">IFERROR(__xludf.DUMMYFUNCTION("""COMPUTED_VALUE"""),"Mad Scientist")</f>
        <v>Mad Scientist</v>
      </c>
    </row>
    <row r="1275" spans="1:1" x14ac:dyDescent="0.2">
      <c r="A1275" s="4" t="str">
        <f ca="1">IFERROR(__xludf.DUMMYFUNCTION("""COMPUTED_VALUE"""),"Madam Mary")</f>
        <v>Madam Mary</v>
      </c>
    </row>
    <row r="1276" spans="1:1" x14ac:dyDescent="0.2">
      <c r="A1276" s="4" t="str">
        <f ca="1">IFERROR(__xludf.DUMMYFUNCTION("""COMPUTED_VALUE"""),"Madame Malin")</f>
        <v>Madame Malin</v>
      </c>
    </row>
    <row r="1277" spans="1:1" x14ac:dyDescent="0.2">
      <c r="A1277" s="4" t="str">
        <f ca="1">IFERROR(__xludf.DUMMYFUNCTION("""COMPUTED_VALUE"""),"Maddie")</f>
        <v>Maddie</v>
      </c>
    </row>
    <row r="1278" spans="1:1" x14ac:dyDescent="0.2">
      <c r="A1278" s="4" t="str">
        <f ca="1">IFERROR(__xludf.DUMMYFUNCTION("""COMPUTED_VALUE"""),"Maddie Fenton")</f>
        <v>Maddie Fenton</v>
      </c>
    </row>
    <row r="1279" spans="1:1" x14ac:dyDescent="0.2">
      <c r="A1279" s="4" t="str">
        <f ca="1">IFERROR(__xludf.DUMMYFUNCTION("""COMPUTED_VALUE"""),"Madeline Malin")</f>
        <v>Madeline Malin</v>
      </c>
    </row>
    <row r="1280" spans="1:1" x14ac:dyDescent="0.2">
      <c r="A1280" s="4" t="str">
        <f ca="1">IFERROR(__xludf.DUMMYFUNCTION("""COMPUTED_VALUE"""),"Mademoiselle Isabelle")</f>
        <v>Mademoiselle Isabelle</v>
      </c>
    </row>
    <row r="1281" spans="1:1" x14ac:dyDescent="0.2">
      <c r="A1281" s="4" t="str">
        <f ca="1">IFERROR(__xludf.DUMMYFUNCTION("""COMPUTED_VALUE"""),"Madlenka")</f>
        <v>Madlenka</v>
      </c>
    </row>
    <row r="1282" spans="1:1" x14ac:dyDescent="0.2">
      <c r="A1282" s="4" t="str">
        <f ca="1">IFERROR(__xludf.DUMMYFUNCTION("""COMPUTED_VALUE"""),"Maggie Simpson")</f>
        <v>Maggie Simpson</v>
      </c>
    </row>
    <row r="1283" spans="1:1" x14ac:dyDescent="0.2">
      <c r="A1283" s="4" t="str">
        <f ca="1">IFERROR(__xludf.DUMMYFUNCTION("""COMPUTED_VALUE"""),"Magica De Spell")</f>
        <v>Magica De Spell</v>
      </c>
    </row>
    <row r="1284" spans="1:1" x14ac:dyDescent="0.2">
      <c r="A1284" s="4" t="str">
        <f ca="1">IFERROR(__xludf.DUMMYFUNCTION("""COMPUTED_VALUE"""),"Magician's Hat")</f>
        <v>Magician's Hat</v>
      </c>
    </row>
    <row r="1285" spans="1:1" x14ac:dyDescent="0.2">
      <c r="A1285" s="4" t="str">
        <f ca="1">IFERROR(__xludf.DUMMYFUNCTION("""COMPUTED_VALUE"""),"Maiden")</f>
        <v>Maiden</v>
      </c>
    </row>
    <row r="1286" spans="1:1" x14ac:dyDescent="0.2">
      <c r="A1286" s="4" t="str">
        <f ca="1">IFERROR(__xludf.DUMMYFUNCTION("""COMPUTED_VALUE"""),"Mailbox")</f>
        <v>Mailbox</v>
      </c>
    </row>
    <row r="1287" spans="1:1" x14ac:dyDescent="0.2">
      <c r="A1287" s="4" t="str">
        <f ca="1">IFERROR(__xludf.DUMMYFUNCTION("""COMPUTED_VALUE"""),"Major Doctor Ghastly")</f>
        <v>Major Doctor Ghastly</v>
      </c>
    </row>
    <row r="1288" spans="1:1" x14ac:dyDescent="0.2">
      <c r="A1288" s="4" t="str">
        <f ca="1">IFERROR(__xludf.DUMMYFUNCTION("""COMPUTED_VALUE"""),"Major Monogram")</f>
        <v>Major Monogram</v>
      </c>
    </row>
    <row r="1289" spans="1:1" x14ac:dyDescent="0.2">
      <c r="A1289" s="4" t="str">
        <f ca="1">IFERROR(__xludf.DUMMYFUNCTION("""COMPUTED_VALUE"""),"Maketh Tua")</f>
        <v>Maketh Tua</v>
      </c>
    </row>
    <row r="1290" spans="1:1" x14ac:dyDescent="0.2">
      <c r="A1290" s="4" t="str">
        <f ca="1">IFERROR(__xludf.DUMMYFUNCTION("""COMPUTED_VALUE"""),"Mako")</f>
        <v>Mako</v>
      </c>
    </row>
    <row r="1291" spans="1:1" x14ac:dyDescent="0.2">
      <c r="A1291" s="4" t="str">
        <f ca="1">IFERROR(__xludf.DUMMYFUNCTION("""COMPUTED_VALUE"""),"Makucha")</f>
        <v>Makucha</v>
      </c>
    </row>
    <row r="1292" spans="1:1" x14ac:dyDescent="0.2">
      <c r="A1292" s="4" t="str">
        <f ca="1">IFERROR(__xludf.DUMMYFUNCTION("""COMPUTED_VALUE"""),"Mal")</f>
        <v>Mal</v>
      </c>
    </row>
    <row r="1293" spans="1:1" x14ac:dyDescent="0.2">
      <c r="A1293" s="4" t="str">
        <f ca="1">IFERROR(__xludf.DUMMYFUNCTION("""COMPUTED_VALUE"""),"Malachite")</f>
        <v>Malachite</v>
      </c>
    </row>
    <row r="1294" spans="1:1" x14ac:dyDescent="0.2">
      <c r="A1294" s="4" t="str">
        <f ca="1">IFERROR(__xludf.DUMMYFUNCTION("""COMPUTED_VALUE"""),"Malloy")</f>
        <v>Malloy</v>
      </c>
    </row>
    <row r="1295" spans="1:1" x14ac:dyDescent="0.2">
      <c r="A1295" s="4" t="str">
        <f ca="1">IFERROR(__xludf.DUMMYFUNCTION("""COMPUTED_VALUE"""),"Mama Bear")</f>
        <v>Mama Bear</v>
      </c>
    </row>
    <row r="1296" spans="1:1" x14ac:dyDescent="0.2">
      <c r="A1296" s="4" t="str">
        <f ca="1">IFERROR(__xludf.DUMMYFUNCTION("""COMPUTED_VALUE"""),"Mama Carson")</f>
        <v>Mama Carson</v>
      </c>
    </row>
    <row r="1297" spans="1:1" x14ac:dyDescent="0.2">
      <c r="A1297" s="4" t="str">
        <f ca="1">IFERROR(__xludf.DUMMYFUNCTION("""COMPUTED_VALUE"""),"Mama Hino Tari Bird")</f>
        <v>Mama Hino Tari Bird</v>
      </c>
    </row>
    <row r="1298" spans="1:1" x14ac:dyDescent="0.2">
      <c r="A1298" s="4" t="str">
        <f ca="1">IFERROR(__xludf.DUMMYFUNCTION("""COMPUTED_VALUE"""),"Mama Robber")</f>
        <v>Mama Robber</v>
      </c>
    </row>
    <row r="1299" spans="1:1" x14ac:dyDescent="0.2">
      <c r="A1299" s="4" t="str">
        <f ca="1">IFERROR(__xludf.DUMMYFUNCTION("""COMPUTED_VALUE"""),"Mama Ship")</f>
        <v>Mama Ship</v>
      </c>
    </row>
    <row r="1300" spans="1:1" x14ac:dyDescent="0.2">
      <c r="A1300" s="4" t="str">
        <f ca="1">IFERROR(__xludf.DUMMYFUNCTION("""COMPUTED_VALUE"""),"Mami")</f>
        <v>Mami</v>
      </c>
    </row>
    <row r="1301" spans="1:1" x14ac:dyDescent="0.2">
      <c r="A1301" s="4" t="str">
        <f ca="1">IFERROR(__xludf.DUMMYFUNCTION("""COMPUTED_VALUE"""),"Mamma Mia")</f>
        <v>Mamma Mia</v>
      </c>
    </row>
    <row r="1302" spans="1:1" x14ac:dyDescent="0.2">
      <c r="A1302" s="4" t="str">
        <f ca="1">IFERROR(__xludf.DUMMYFUNCTION("""COMPUTED_VALUE"""),"Mammy Two Shoes")</f>
        <v>Mammy Two Shoes</v>
      </c>
    </row>
    <row r="1303" spans="1:1" x14ac:dyDescent="0.2">
      <c r="A1303" s="4" t="str">
        <f ca="1">IFERROR(__xludf.DUMMYFUNCTION("""COMPUTED_VALUE"""),"Man-At-Arms")</f>
        <v>Man-At-Arms</v>
      </c>
    </row>
    <row r="1304" spans="1:1" x14ac:dyDescent="0.2">
      <c r="A1304" s="4" t="str">
        <f ca="1">IFERROR(__xludf.DUMMYFUNCTION("""COMPUTED_VALUE"""),"Manatee Family")</f>
        <v>Manatee Family</v>
      </c>
    </row>
    <row r="1305" spans="1:1" x14ac:dyDescent="0.2">
      <c r="A1305" s="4" t="str">
        <f ca="1">IFERROR(__xludf.DUMMYFUNCTION("""COMPUTED_VALUE"""),"Mandarin Orange")</f>
        <v>Mandarin Orange</v>
      </c>
    </row>
    <row r="1306" spans="1:1" x14ac:dyDescent="0.2">
      <c r="A1306" s="4" t="str">
        <f ca="1">IFERROR(__xludf.DUMMYFUNCTION("""COMPUTED_VALUE"""),"Mandy")</f>
        <v>Mandy</v>
      </c>
    </row>
    <row r="1307" spans="1:1" x14ac:dyDescent="0.2">
      <c r="A1307" s="4" t="str">
        <f ca="1">IFERROR(__xludf.DUMMYFUNCTION("""COMPUTED_VALUE"""),"Manny")</f>
        <v>Manny</v>
      </c>
    </row>
    <row r="1308" spans="1:1" x14ac:dyDescent="0.2">
      <c r="A1308" s="4" t="str">
        <f ca="1">IFERROR(__xludf.DUMMYFUNCTION("""COMPUTED_VALUE"""),"Manny Heffley")</f>
        <v>Manny Heffley</v>
      </c>
    </row>
    <row r="1309" spans="1:1" x14ac:dyDescent="0.2">
      <c r="A1309" s="4" t="str">
        <f ca="1">IFERROR(__xludf.DUMMYFUNCTION("""COMPUTED_VALUE"""),"Manny Rivera")</f>
        <v>Manny Rivera</v>
      </c>
    </row>
    <row r="1310" spans="1:1" x14ac:dyDescent="0.2">
      <c r="A1310" s="4" t="str">
        <f ca="1">IFERROR(__xludf.DUMMYFUNCTION("""COMPUTED_VALUE"""),"Mao Mao")</f>
        <v>Mao Mao</v>
      </c>
    </row>
    <row r="1311" spans="1:1" x14ac:dyDescent="0.2">
      <c r="A1311" s="4" t="str">
        <f ca="1">IFERROR(__xludf.DUMMYFUNCTION("""COMPUTED_VALUE"""),"Mar Tuuk")</f>
        <v>Mar Tuuk</v>
      </c>
    </row>
    <row r="1312" spans="1:1" x14ac:dyDescent="0.2">
      <c r="A1312" s="4" t="str">
        <f ca="1">IFERROR(__xludf.DUMMYFUNCTION("""COMPUTED_VALUE"""),"Mar'Veon Mitchell")</f>
        <v>Mar'Veon Mitchell</v>
      </c>
    </row>
    <row r="1313" spans="1:1" x14ac:dyDescent="0.2">
      <c r="A1313" s="4" t="str">
        <f ca="1">IFERROR(__xludf.DUMMYFUNCTION("""COMPUTED_VALUE"""),"Marceline Abadeer")</f>
        <v>Marceline Abadeer</v>
      </c>
    </row>
    <row r="1314" spans="1:1" x14ac:dyDescent="0.2">
      <c r="A1314" s="4" t="str">
        <f ca="1">IFERROR(__xludf.DUMMYFUNCTION("""COMPUTED_VALUE"""),"Marcie")</f>
        <v>Marcie</v>
      </c>
    </row>
    <row r="1315" spans="1:1" x14ac:dyDescent="0.2">
      <c r="A1315" s="4" t="str">
        <f ca="1">IFERROR(__xludf.DUMMYFUNCTION("""COMPUTED_VALUE"""),"Marcie Fleach")</f>
        <v>Marcie Fleach</v>
      </c>
    </row>
    <row r="1316" spans="1:1" x14ac:dyDescent="0.2">
      <c r="A1316" s="4" t="str">
        <f ca="1">IFERROR(__xludf.DUMMYFUNCTION("""COMPUTED_VALUE"""),"Marco Diaz")</f>
        <v>Marco Diaz</v>
      </c>
    </row>
    <row r="1317" spans="1:1" x14ac:dyDescent="0.2">
      <c r="A1317" s="4" t="str">
        <f ca="1">IFERROR(__xludf.DUMMYFUNCTION("""COMPUTED_VALUE"""),"Marcy Wu")</f>
        <v>Marcy Wu</v>
      </c>
    </row>
    <row r="1318" spans="1:1" x14ac:dyDescent="0.2">
      <c r="A1318" s="4" t="str">
        <f ca="1">IFERROR(__xludf.DUMMYFUNCTION("""COMPUTED_VALUE"""),"Margaret Fish")</f>
        <v>Margaret Fish</v>
      </c>
    </row>
    <row r="1319" spans="1:1" x14ac:dyDescent="0.2">
      <c r="A1319" s="4" t="str">
        <f ca="1">IFERROR(__xludf.DUMMYFUNCTION("""COMPUTED_VALUE"""),"Margaret Robinson")</f>
        <v>Margaret Robinson</v>
      </c>
    </row>
    <row r="1320" spans="1:1" x14ac:dyDescent="0.2">
      <c r="A1320" s="4" t="str">
        <f ca="1">IFERROR(__xludf.DUMMYFUNCTION("""COMPUTED_VALUE"""),"Margaret Smith")</f>
        <v>Margaret Smith</v>
      </c>
    </row>
    <row r="1321" spans="1:1" x14ac:dyDescent="0.2">
      <c r="A1321" s="4" t="str">
        <f ca="1">IFERROR(__xludf.DUMMYFUNCTION("""COMPUTED_VALUE"""),"Maria Wong")</f>
        <v>Maria Wong</v>
      </c>
    </row>
    <row r="1322" spans="1:1" x14ac:dyDescent="0.2">
      <c r="A1322" s="4" t="str">
        <f ca="1">IFERROR(__xludf.DUMMYFUNCTION("""COMPUTED_VALUE"""),"Marianne Thornberry")</f>
        <v>Marianne Thornberry</v>
      </c>
    </row>
    <row r="1323" spans="1:1" x14ac:dyDescent="0.2">
      <c r="A1323" s="4" t="str">
        <f ca="1">IFERROR(__xludf.DUMMYFUNCTION("""COMPUTED_VALUE"""),"Marie")</f>
        <v>Marie</v>
      </c>
    </row>
    <row r="1324" spans="1:1" x14ac:dyDescent="0.2">
      <c r="A1324" s="4" t="str">
        <f ca="1">IFERROR(__xludf.DUMMYFUNCTION("""COMPUTED_VALUE"""),"Marie Malice")</f>
        <v>Marie Malice</v>
      </c>
    </row>
    <row r="1325" spans="1:1" x14ac:dyDescent="0.2">
      <c r="A1325" s="4" t="str">
        <f ca="1">IFERROR(__xludf.DUMMYFUNCTION("""COMPUTED_VALUE"""),"Marigold")</f>
        <v>Marigold</v>
      </c>
    </row>
    <row r="1326" spans="1:1" x14ac:dyDescent="0.2">
      <c r="A1326" s="4" t="str">
        <f ca="1">IFERROR(__xludf.DUMMYFUNCTION("""COMPUTED_VALUE"""),"Marina")</f>
        <v>Marina</v>
      </c>
    </row>
    <row r="1327" spans="1:1" x14ac:dyDescent="0.2">
      <c r="A1327" s="4" t="str">
        <f ca="1">IFERROR(__xludf.DUMMYFUNCTION("""COMPUTED_VALUE"""),"Marina Del Rey")</f>
        <v>Marina Del Rey</v>
      </c>
    </row>
    <row r="1328" spans="1:1" x14ac:dyDescent="0.2">
      <c r="A1328" s="4" t="str">
        <f ca="1">IFERROR(__xludf.DUMMYFUNCTION("""COMPUTED_VALUE"""),"Marina Smithers")</f>
        <v>Marina Smithers</v>
      </c>
    </row>
    <row r="1329" spans="1:1" x14ac:dyDescent="0.2">
      <c r="A1329" s="4" t="str">
        <f ca="1">IFERROR(__xludf.DUMMYFUNCTION("""COMPUTED_VALUE"""),"Marinette Dupain-Cheng")</f>
        <v>Marinette Dupain-Cheng</v>
      </c>
    </row>
    <row r="1330" spans="1:1" x14ac:dyDescent="0.2">
      <c r="A1330" s="4" t="str">
        <f ca="1">IFERROR(__xludf.DUMMYFUNCTION("""COMPUTED_VALUE"""),"Mario")</f>
        <v>Mario</v>
      </c>
    </row>
    <row r="1331" spans="1:1" x14ac:dyDescent="0.2">
      <c r="A1331" s="4" t="str">
        <f ca="1">IFERROR(__xludf.DUMMYFUNCTION("""COMPUTED_VALUE"""),"Mark")</f>
        <v>Mark</v>
      </c>
    </row>
    <row r="1332" spans="1:1" x14ac:dyDescent="0.2">
      <c r="A1332" s="4" t="str">
        <f ca="1">IFERROR(__xludf.DUMMYFUNCTION("""COMPUTED_VALUE"""),"Markiplier")</f>
        <v>Markiplier</v>
      </c>
    </row>
    <row r="1333" spans="1:1" x14ac:dyDescent="0.2">
      <c r="A1333" s="4" t="str">
        <f ca="1">IFERROR(__xludf.DUMMYFUNCTION("""COMPUTED_VALUE"""),"Marlowe")</f>
        <v>Marlowe</v>
      </c>
    </row>
    <row r="1334" spans="1:1" x14ac:dyDescent="0.2">
      <c r="A1334" s="4" t="str">
        <f ca="1">IFERROR(__xludf.DUMMYFUNCTION("""COMPUTED_VALUE"""),"Marrok")</f>
        <v>Marrok</v>
      </c>
    </row>
    <row r="1335" spans="1:1" x14ac:dyDescent="0.2">
      <c r="A1335" s="4" t="str">
        <f ca="1">IFERROR(__xludf.DUMMYFUNCTION("""COMPUTED_VALUE"""),"Marsha")</f>
        <v>Marsha</v>
      </c>
    </row>
    <row r="1336" spans="1:1" x14ac:dyDescent="0.2">
      <c r="A1336" s="4" t="str">
        <f ca="1">IFERROR(__xludf.DUMMYFUNCTION("""COMPUTED_VALUE"""),"Marshmallow")</f>
        <v>Marshmallow</v>
      </c>
    </row>
    <row r="1337" spans="1:1" x14ac:dyDescent="0.2">
      <c r="A1337" s="4" t="str">
        <f ca="1">IFERROR(__xludf.DUMMYFUNCTION("""COMPUTED_VALUE"""),"Martha Dandridge")</f>
        <v>Martha Dandridge</v>
      </c>
    </row>
    <row r="1338" spans="1:1" x14ac:dyDescent="0.2">
      <c r="A1338" s="4" t="str">
        <f ca="1">IFERROR(__xludf.DUMMYFUNCTION("""COMPUTED_VALUE"""),"Martian Scientist")</f>
        <v>Martian Scientist</v>
      </c>
    </row>
    <row r="1339" spans="1:1" x14ac:dyDescent="0.2">
      <c r="A1339" s="4" t="str">
        <f ca="1">IFERROR(__xludf.DUMMYFUNCTION("""COMPUTED_VALUE"""),"Martin")</f>
        <v>Martin</v>
      </c>
    </row>
    <row r="1340" spans="1:1" x14ac:dyDescent="0.2">
      <c r="A1340" s="4" t="str">
        <f ca="1">IFERROR(__xludf.DUMMYFUNCTION("""COMPUTED_VALUE"""),"Marty")</f>
        <v>Marty</v>
      </c>
    </row>
    <row r="1341" spans="1:1" x14ac:dyDescent="0.2">
      <c r="A1341" s="4" t="str">
        <f ca="1">IFERROR(__xludf.DUMMYFUNCTION("""COMPUTED_VALUE"""),"Mary")</f>
        <v>Mary</v>
      </c>
    </row>
    <row r="1342" spans="1:1" x14ac:dyDescent="0.2">
      <c r="A1342" s="4" t="str">
        <f ca="1">IFERROR(__xludf.DUMMYFUNCTION("""COMPUTED_VALUE"""),"Mary Kate")</f>
        <v>Mary Kate</v>
      </c>
    </row>
    <row r="1343" spans="1:1" x14ac:dyDescent="0.2">
      <c r="A1343" s="4" t="str">
        <f ca="1">IFERROR(__xludf.DUMMYFUNCTION("""COMPUTED_VALUE"""),"Maryann")</f>
        <v>Maryann</v>
      </c>
    </row>
    <row r="1344" spans="1:1" x14ac:dyDescent="0.2">
      <c r="A1344" s="4" t="str">
        <f ca="1">IFERROR(__xludf.DUMMYFUNCTION("""COMPUTED_VALUE"""),"Mas Amedda")</f>
        <v>Mas Amedda</v>
      </c>
    </row>
    <row r="1345" spans="1:1" x14ac:dyDescent="0.2">
      <c r="A1345" s="4" t="str">
        <f ca="1">IFERROR(__xludf.DUMMYFUNCTION("""COMPUTED_VALUE"""),"Masami Yoshida")</f>
        <v>Masami Yoshida</v>
      </c>
    </row>
    <row r="1346" spans="1:1" x14ac:dyDescent="0.2">
      <c r="A1346" s="4" t="str">
        <f ca="1">IFERROR(__xludf.DUMMYFUNCTION("""COMPUTED_VALUE"""),"Masked Giraffe")</f>
        <v>Masked Giraffe</v>
      </c>
    </row>
    <row r="1347" spans="1:1" x14ac:dyDescent="0.2">
      <c r="A1347" s="4" t="str">
        <f ca="1">IFERROR(__xludf.DUMMYFUNCTION("""COMPUTED_VALUE"""),"Master Cheddar")</f>
        <v>Master Cheddar</v>
      </c>
    </row>
    <row r="1348" spans="1:1" x14ac:dyDescent="0.2">
      <c r="A1348" s="4" t="str">
        <f ca="1">IFERROR(__xludf.DUMMYFUNCTION("""COMPUTED_VALUE"""),"Mateo")</f>
        <v>Mateo</v>
      </c>
    </row>
    <row r="1349" spans="1:1" x14ac:dyDescent="0.2">
      <c r="A1349" s="4" t="str">
        <f ca="1">IFERROR(__xludf.DUMMYFUNCTION("""COMPUTED_VALUE"""),"Matilda")</f>
        <v>Matilda</v>
      </c>
    </row>
    <row r="1350" spans="1:1" x14ac:dyDescent="0.2">
      <c r="A1350" s="4" t="str">
        <f ca="1">IFERROR(__xludf.DUMMYFUNCTION("""COMPUTED_VALUE"""),"Mato")</f>
        <v>Mato</v>
      </c>
    </row>
    <row r="1351" spans="1:1" x14ac:dyDescent="0.2">
      <c r="A1351" s="4" t="str">
        <f ca="1">IFERROR(__xludf.DUMMYFUNCTION("""COMPUTED_VALUE"""),"Mator")</f>
        <v>Mator</v>
      </c>
    </row>
    <row r="1352" spans="1:1" x14ac:dyDescent="0.2">
      <c r="A1352" s="4" t="str">
        <f ca="1">IFERROR(__xludf.DUMMYFUNCTION("""COMPUTED_VALUE"""),"Maud Pie")</f>
        <v>Maud Pie</v>
      </c>
    </row>
    <row r="1353" spans="1:1" x14ac:dyDescent="0.2">
      <c r="A1353" s="4" t="str">
        <f ca="1">IFERROR(__xludf.DUMMYFUNCTION("""COMPUTED_VALUE"""),"Maui")</f>
        <v>Maui</v>
      </c>
    </row>
    <row r="1354" spans="1:1" x14ac:dyDescent="0.2">
      <c r="A1354" s="4" t="str">
        <f ca="1">IFERROR(__xludf.DUMMYFUNCTION("""COMPUTED_VALUE"""),"Maurice")</f>
        <v>Maurice</v>
      </c>
    </row>
    <row r="1355" spans="1:1" x14ac:dyDescent="0.2">
      <c r="A1355" s="4" t="str">
        <f ca="1">IFERROR(__xludf.DUMMYFUNCTION("""COMPUTED_VALUE"""),"Mavis Dracula")</f>
        <v>Mavis Dracula</v>
      </c>
    </row>
    <row r="1356" spans="1:1" x14ac:dyDescent="0.2">
      <c r="A1356" s="4" t="str">
        <f ca="1">IFERROR(__xludf.DUMMYFUNCTION("""COMPUTED_VALUE"""),"Max")</f>
        <v>Max</v>
      </c>
    </row>
    <row r="1357" spans="1:1" x14ac:dyDescent="0.2">
      <c r="A1357" s="4" t="str">
        <f ca="1">IFERROR(__xludf.DUMMYFUNCTION("""COMPUTED_VALUE"""),"Max Kanté")</f>
        <v>Max Kanté</v>
      </c>
    </row>
    <row r="1358" spans="1:1" x14ac:dyDescent="0.2">
      <c r="A1358" s="4" t="str">
        <f ca="1">IFERROR(__xludf.DUMMYFUNCTION("""COMPUTED_VALUE"""),"Max Mordon")</f>
        <v>Max Mordon</v>
      </c>
    </row>
    <row r="1359" spans="1:1" x14ac:dyDescent="0.2">
      <c r="A1359" s="4" t="str">
        <f ca="1">IFERROR(__xludf.DUMMYFUNCTION("""COMPUTED_VALUE"""),"Maxi")</f>
        <v>Maxi</v>
      </c>
    </row>
    <row r="1360" spans="1:1" x14ac:dyDescent="0.2">
      <c r="A1360" s="4" t="str">
        <f ca="1">IFERROR(__xludf.DUMMYFUNCTION("""COMPUTED_VALUE"""),"May")</f>
        <v>May</v>
      </c>
    </row>
    <row r="1361" spans="1:1" x14ac:dyDescent="0.2">
      <c r="A1361" s="4" t="str">
        <f ca="1">IFERROR(__xludf.DUMMYFUNCTION("""COMPUTED_VALUE"""),"Maya")</f>
        <v>Maya</v>
      </c>
    </row>
    <row r="1362" spans="1:1" x14ac:dyDescent="0.2">
      <c r="A1362" s="4" t="str">
        <f ca="1">IFERROR(__xludf.DUMMYFUNCTION("""COMPUTED_VALUE"""),"Maybe")</f>
        <v>Maybe</v>
      </c>
    </row>
    <row r="1363" spans="1:1" x14ac:dyDescent="0.2">
      <c r="A1363" s="4" t="str">
        <f ca="1">IFERROR(__xludf.DUMMYFUNCTION("""COMPUTED_VALUE"""),"Mayor Centipede")</f>
        <v>Mayor Centipede</v>
      </c>
    </row>
    <row r="1364" spans="1:1" x14ac:dyDescent="0.2">
      <c r="A1364" s="4" t="str">
        <f ca="1">IFERROR(__xludf.DUMMYFUNCTION("""COMPUTED_VALUE"""),"Mayor Jeff")</f>
        <v>Mayor Jeff</v>
      </c>
    </row>
    <row r="1365" spans="1:1" x14ac:dyDescent="0.2">
      <c r="A1365" s="4" t="str">
        <f ca="1">IFERROR(__xludf.DUMMYFUNCTION("""COMPUTED_VALUE"""),"Mayor Karen Crawford")</f>
        <v>Mayor Karen Crawford</v>
      </c>
    </row>
    <row r="1366" spans="1:1" x14ac:dyDescent="0.2">
      <c r="A1366" s="4" t="str">
        <f ca="1">IFERROR(__xludf.DUMMYFUNCTION("""COMPUTED_VALUE"""),"Maz Kanata")</f>
        <v>Maz Kanata</v>
      </c>
    </row>
    <row r="1367" spans="1:1" x14ac:dyDescent="0.2">
      <c r="A1367" s="4" t="str">
        <f ca="1">IFERROR(__xludf.DUMMYFUNCTION("""COMPUTED_VALUE"""),"Meadow Morn")</f>
        <v>Meadow Morn</v>
      </c>
    </row>
    <row r="1368" spans="1:1" x14ac:dyDescent="0.2">
      <c r="A1368" s="4" t="str">
        <f ca="1">IFERROR(__xludf.DUMMYFUNCTION("""COMPUTED_VALUE"""),"Meagan Ridley")</f>
        <v>Meagan Ridley</v>
      </c>
    </row>
    <row r="1369" spans="1:1" x14ac:dyDescent="0.2">
      <c r="A1369" s="4" t="str">
        <f ca="1">IFERROR(__xludf.DUMMYFUNCTION("""COMPUTED_VALUE"""),"Meap")</f>
        <v>Meap</v>
      </c>
    </row>
    <row r="1370" spans="1:1" x14ac:dyDescent="0.2">
      <c r="A1370" s="4" t="str">
        <f ca="1">IFERROR(__xludf.DUMMYFUNCTION("""COMPUTED_VALUE"""),"Meat Hammer")</f>
        <v>Meat Hammer</v>
      </c>
    </row>
    <row r="1371" spans="1:1" x14ac:dyDescent="0.2">
      <c r="A1371" s="4" t="str">
        <f ca="1">IFERROR(__xludf.DUMMYFUNCTION("""COMPUTED_VALUE"""),"Meathead")</f>
        <v>Meathead</v>
      </c>
    </row>
    <row r="1372" spans="1:1" x14ac:dyDescent="0.2">
      <c r="A1372" s="4" t="str">
        <f ca="1">IFERROR(__xludf.DUMMYFUNCTION("""COMPUTED_VALUE"""),"Mee Mee")</f>
        <v>Mee Mee</v>
      </c>
    </row>
    <row r="1373" spans="1:1" x14ac:dyDescent="0.2">
      <c r="A1373" s="4" t="str">
        <f ca="1">IFERROR(__xludf.DUMMYFUNCTION("""COMPUTED_VALUE"""),"Meeko")</f>
        <v>Meeko</v>
      </c>
    </row>
    <row r="1374" spans="1:1" x14ac:dyDescent="0.2">
      <c r="A1374" s="4" t="str">
        <f ca="1">IFERROR(__xludf.DUMMYFUNCTION("""COMPUTED_VALUE"""),"Mega Pearl")</f>
        <v>Mega Pearl</v>
      </c>
    </row>
    <row r="1375" spans="1:1" x14ac:dyDescent="0.2">
      <c r="A1375" s="4" t="str">
        <f ca="1">IFERROR(__xludf.DUMMYFUNCTION("""COMPUTED_VALUE"""),"Melina")</f>
        <v>Melina</v>
      </c>
    </row>
    <row r="1376" spans="1:1" x14ac:dyDescent="0.2">
      <c r="A1376" s="4" t="str">
        <f ca="1">IFERROR(__xludf.DUMMYFUNCTION("""COMPUTED_VALUE"""),"Melissa Chase")</f>
        <v>Melissa Chase</v>
      </c>
    </row>
    <row r="1377" spans="1:1" x14ac:dyDescent="0.2">
      <c r="A1377" s="4" t="str">
        <f ca="1">IFERROR(__xludf.DUMMYFUNCTION("""COMPUTED_VALUE"""),"Melman")</f>
        <v>Melman</v>
      </c>
    </row>
    <row r="1378" spans="1:1" x14ac:dyDescent="0.2">
      <c r="A1378" s="4" t="str">
        <f ca="1">IFERROR(__xludf.DUMMYFUNCTION("""COMPUTED_VALUE"""),"Melodine")</f>
        <v>Melodine</v>
      </c>
    </row>
    <row r="1379" spans="1:1" x14ac:dyDescent="0.2">
      <c r="A1379" s="4" t="str">
        <f ca="1">IFERROR(__xludf.DUMMYFUNCTION("""COMPUTED_VALUE"""),"Melody Locus")</f>
        <v>Melody Locus</v>
      </c>
    </row>
    <row r="1380" spans="1:1" x14ac:dyDescent="0.2">
      <c r="A1380" s="4" t="str">
        <f ca="1">IFERROR(__xludf.DUMMYFUNCTION("""COMPUTED_VALUE"""),"Meltdown")</f>
        <v>Meltdown</v>
      </c>
    </row>
    <row r="1381" spans="1:1" x14ac:dyDescent="0.2">
      <c r="A1381" s="4" t="str">
        <f ca="1">IFERROR(__xludf.DUMMYFUNCTION("""COMPUTED_VALUE"""),"Melvin Peabody")</f>
        <v>Melvin Peabody</v>
      </c>
    </row>
    <row r="1382" spans="1:1" x14ac:dyDescent="0.2">
      <c r="A1382" s="4" t="str">
        <f ca="1">IFERROR(__xludf.DUMMYFUNCTION("""COMPUTED_VALUE"""),"Mercury Black")</f>
        <v>Mercury Black</v>
      </c>
    </row>
    <row r="1383" spans="1:1" x14ac:dyDescent="0.2">
      <c r="A1383" s="4" t="str">
        <f ca="1">IFERROR(__xludf.DUMMYFUNCTION("""COMPUTED_VALUE"""),"Merlin")</f>
        <v>Merlin</v>
      </c>
    </row>
    <row r="1384" spans="1:1" x14ac:dyDescent="0.2">
      <c r="A1384" s="4" t="str">
        <f ca="1">IFERROR(__xludf.DUMMYFUNCTION("""COMPUTED_VALUE"""),"Mermaid")</f>
        <v>Mermaid</v>
      </c>
    </row>
    <row r="1385" spans="1:1" x14ac:dyDescent="0.2">
      <c r="A1385" s="4" t="str">
        <f ca="1">IFERROR(__xludf.DUMMYFUNCTION("""COMPUTED_VALUE"""),"Merriwether Von Weasel")</f>
        <v>Merriwether Von Weasel</v>
      </c>
    </row>
    <row r="1386" spans="1:1" x14ac:dyDescent="0.2">
      <c r="A1386" s="4" t="str">
        <f ca="1">IFERROR(__xludf.DUMMYFUNCTION("""COMPUTED_VALUE"""),"Mia and Tia")</f>
        <v>Mia and Tia</v>
      </c>
    </row>
    <row r="1387" spans="1:1" x14ac:dyDescent="0.2">
      <c r="A1387" s="4" t="str">
        <f ca="1">IFERROR(__xludf.DUMMYFUNCTION("""COMPUTED_VALUE"""),"Mia Hansen")</f>
        <v>Mia Hansen</v>
      </c>
    </row>
    <row r="1388" spans="1:1" x14ac:dyDescent="0.2">
      <c r="A1388" s="4" t="str">
        <f ca="1">IFERROR(__xludf.DUMMYFUNCTION("""COMPUTED_VALUE"""),"Mia Marconi")</f>
        <v>Mia Marconi</v>
      </c>
    </row>
    <row r="1389" spans="1:1" x14ac:dyDescent="0.2">
      <c r="A1389" s="4" t="str">
        <f ca="1">IFERROR(__xludf.DUMMYFUNCTION("""COMPUTED_VALUE"""),"Michael")</f>
        <v>Michael</v>
      </c>
    </row>
    <row r="1390" spans="1:1" x14ac:dyDescent="0.2">
      <c r="A1390" s="4" t="str">
        <f ca="1">IFERROR(__xludf.DUMMYFUNCTION("""COMPUTED_VALUE"""),"Michael De Santa")</f>
        <v>Michael De Santa</v>
      </c>
    </row>
    <row r="1391" spans="1:1" x14ac:dyDescent="0.2">
      <c r="A1391" s="4" t="str">
        <f ca="1">IFERROR(__xludf.DUMMYFUNCTION("""COMPUTED_VALUE"""),"Michelle Beaks")</f>
        <v>Michelle Beaks</v>
      </c>
    </row>
    <row r="1392" spans="1:1" x14ac:dyDescent="0.2">
      <c r="A1392" s="4" t="str">
        <f ca="1">IFERROR(__xludf.DUMMYFUNCTION("""COMPUTED_VALUE"""),"Mickey")</f>
        <v>Mickey</v>
      </c>
    </row>
    <row r="1393" spans="1:1" x14ac:dyDescent="0.2">
      <c r="A1393" s="4" t="str">
        <f ca="1">IFERROR(__xludf.DUMMYFUNCTION("""COMPUTED_VALUE"""),"Mickey Mouse")</f>
        <v>Mickey Mouse</v>
      </c>
    </row>
    <row r="1394" spans="1:1" x14ac:dyDescent="0.2">
      <c r="A1394" s="4" t="str">
        <f ca="1">IFERROR(__xludf.DUMMYFUNCTION("""COMPUTED_VALUE"""),"Mighty Eagle")</f>
        <v>Mighty Eagle</v>
      </c>
    </row>
    <row r="1395" spans="1:1" x14ac:dyDescent="0.2">
      <c r="A1395" s="4" t="str">
        <f ca="1">IFERROR(__xludf.DUMMYFUNCTION("""COMPUTED_VALUE"""),"Mike")</f>
        <v>Mike</v>
      </c>
    </row>
    <row r="1396" spans="1:1" x14ac:dyDescent="0.2">
      <c r="A1396" s="4" t="str">
        <f ca="1">IFERROR(__xludf.DUMMYFUNCTION("""COMPUTED_VALUE"""),"Mike Wazowski")</f>
        <v>Mike Wazowski</v>
      </c>
    </row>
    <row r="1397" spans="1:1" x14ac:dyDescent="0.2">
      <c r="A1397" s="4" t="str">
        <f ca="1">IFERROR(__xludf.DUMMYFUNCTION("""COMPUTED_VALUE"""),"Mikel")</f>
        <v>Mikel</v>
      </c>
    </row>
    <row r="1398" spans="1:1" x14ac:dyDescent="0.2">
      <c r="A1398" s="4" t="str">
        <f ca="1">IFERROR(__xludf.DUMMYFUNCTION("""COMPUTED_VALUE"""),"Mikey")</f>
        <v>Mikey</v>
      </c>
    </row>
    <row r="1399" spans="1:1" x14ac:dyDescent="0.2">
      <c r="A1399" s="4" t="str">
        <f ca="1">IFERROR(__xludf.DUMMYFUNCTION("""COMPUTED_VALUE"""),"Miko Kubota")</f>
        <v>Miko Kubota</v>
      </c>
    </row>
    <row r="1400" spans="1:1" x14ac:dyDescent="0.2">
      <c r="A1400" s="4" t="str">
        <f ca="1">IFERROR(__xludf.DUMMYFUNCTION("""COMPUTED_VALUE"""),"Mila")</f>
        <v>Mila</v>
      </c>
    </row>
    <row r="1401" spans="1:1" x14ac:dyDescent="0.2">
      <c r="A1401" s="4" t="str">
        <f ca="1">IFERROR(__xludf.DUMMYFUNCTION("""COMPUTED_VALUE"""),"Miles ""Tails"" Prower")</f>
        <v>Miles "Tails" Prower</v>
      </c>
    </row>
    <row r="1402" spans="1:1" x14ac:dyDescent="0.2">
      <c r="A1402" s="4" t="str">
        <f ca="1">IFERROR(__xludf.DUMMYFUNCTION("""COMPUTED_VALUE"""),"Miles")</f>
        <v>Miles</v>
      </c>
    </row>
    <row r="1403" spans="1:1" x14ac:dyDescent="0.2">
      <c r="A1403" s="4" t="str">
        <f ca="1">IFERROR(__xludf.DUMMYFUNCTION("""COMPUTED_VALUE"""),"Miles Morales")</f>
        <v>Miles Morales</v>
      </c>
    </row>
    <row r="1404" spans="1:1" x14ac:dyDescent="0.2">
      <c r="A1404" s="4" t="str">
        <f ca="1">IFERROR(__xludf.DUMMYFUNCTION("""COMPUTED_VALUE"""),"Millie")</f>
        <v>Millie</v>
      </c>
    </row>
    <row r="1405" spans="1:1" x14ac:dyDescent="0.2">
      <c r="A1405" s="4" t="str">
        <f ca="1">IFERROR(__xludf.DUMMYFUNCTION("""COMPUTED_VALUE"""),"Millie Larsen")</f>
        <v>Millie Larsen</v>
      </c>
    </row>
    <row r="1406" spans="1:1" x14ac:dyDescent="0.2">
      <c r="A1406" s="4" t="str">
        <f ca="1">IFERROR(__xludf.DUMMYFUNCTION("""COMPUTED_VALUE"""),"Milly")</f>
        <v>Milly</v>
      </c>
    </row>
    <row r="1407" spans="1:1" x14ac:dyDescent="0.2">
      <c r="A1407" s="4" t="str">
        <f ca="1">IFERROR(__xludf.DUMMYFUNCTION("""COMPUTED_VALUE"""),"Milo Murphy")</f>
        <v>Milo Murphy</v>
      </c>
    </row>
    <row r="1408" spans="1:1" x14ac:dyDescent="0.2">
      <c r="A1408" s="4" t="str">
        <f ca="1">IFERROR(__xludf.DUMMYFUNCTION("""COMPUTED_VALUE"""),"Milt")</f>
        <v>Milt</v>
      </c>
    </row>
    <row r="1409" spans="1:1" x14ac:dyDescent="0.2">
      <c r="A1409" s="4" t="str">
        <f ca="1">IFERROR(__xludf.DUMMYFUNCTION("""COMPUTED_VALUE"""),"Mime")</f>
        <v>Mime</v>
      </c>
    </row>
    <row r="1410" spans="1:1" x14ac:dyDescent="0.2">
      <c r="A1410" s="4" t="str">
        <f ca="1">IFERROR(__xludf.DUMMYFUNCTION("""COMPUTED_VALUE"""),"Mimi")</f>
        <v>Mimi</v>
      </c>
    </row>
    <row r="1411" spans="1:1" x14ac:dyDescent="0.2">
      <c r="A1411" s="4" t="str">
        <f ca="1">IFERROR(__xludf.DUMMYFUNCTION("""COMPUTED_VALUE"""),"Mimi Lucien")</f>
        <v>Mimi Lucien</v>
      </c>
    </row>
    <row r="1412" spans="1:1" x14ac:dyDescent="0.2">
      <c r="A1412" s="4" t="str">
        <f ca="1">IFERROR(__xludf.DUMMYFUNCTION("""COMPUTED_VALUE"""),"Mimmy")</f>
        <v>Mimmy</v>
      </c>
    </row>
    <row r="1413" spans="1:1" x14ac:dyDescent="0.2">
      <c r="A1413" s="4" t="str">
        <f ca="1">IFERROR(__xludf.DUMMYFUNCTION("""COMPUTED_VALUE"""),"Mimzy")</f>
        <v>Mimzy</v>
      </c>
    </row>
    <row r="1414" spans="1:1" x14ac:dyDescent="0.2">
      <c r="A1414" s="4" t="str">
        <f ca="1">IFERROR(__xludf.DUMMYFUNCTION("""COMPUTED_VALUE"""),"Mina Monroe")</f>
        <v>Mina Monroe</v>
      </c>
    </row>
    <row r="1415" spans="1:1" x14ac:dyDescent="0.2">
      <c r="A1415" s="4" t="str">
        <f ca="1">IFERROR(__xludf.DUMMYFUNCTION("""COMPUTED_VALUE"""),"Mind-Reader")</f>
        <v>Mind-Reader</v>
      </c>
    </row>
    <row r="1416" spans="1:1" x14ac:dyDescent="0.2">
      <c r="A1416" s="4" t="str">
        <f ca="1">IFERROR(__xludf.DUMMYFUNCTION("""COMPUTED_VALUE"""),"Minerva Mink")</f>
        <v>Minerva Mink</v>
      </c>
    </row>
    <row r="1417" spans="1:1" x14ac:dyDescent="0.2">
      <c r="A1417" s="4" t="str">
        <f ca="1">IFERROR(__xludf.DUMMYFUNCTION("""COMPUTED_VALUE"""),"Mini Slump Bird")</f>
        <v>Mini Slump Bird</v>
      </c>
    </row>
    <row r="1418" spans="1:1" x14ac:dyDescent="0.2">
      <c r="A1418" s="4" t="str">
        <f ca="1">IFERROR(__xludf.DUMMYFUNCTION("""COMPUTED_VALUE"""),"Mini Wolf")</f>
        <v>Mini Wolf</v>
      </c>
    </row>
    <row r="1419" spans="1:1" x14ac:dyDescent="0.2">
      <c r="A1419" s="4" t="str">
        <f ca="1">IFERROR(__xludf.DUMMYFUNCTION("""COMPUTED_VALUE"""),"Mining Guild's Slaves")</f>
        <v>Mining Guild's Slaves</v>
      </c>
    </row>
    <row r="1420" spans="1:1" x14ac:dyDescent="0.2">
      <c r="A1420" s="4" t="str">
        <f ca="1">IFERROR(__xludf.DUMMYFUNCTION("""COMPUTED_VALUE"""),"Mink")</f>
        <v>Mink</v>
      </c>
    </row>
    <row r="1421" spans="1:1" x14ac:dyDescent="0.2">
      <c r="A1421" s="4" t="str">
        <f ca="1">IFERROR(__xludf.DUMMYFUNCTION("""COMPUTED_VALUE"""),"Minny")</f>
        <v>Minny</v>
      </c>
    </row>
    <row r="1422" spans="1:1" x14ac:dyDescent="0.2">
      <c r="A1422" s="4" t="str">
        <f ca="1">IFERROR(__xludf.DUMMYFUNCTION("""COMPUTED_VALUE"""),"Mira")</f>
        <v>Mira</v>
      </c>
    </row>
    <row r="1423" spans="1:1" x14ac:dyDescent="0.2">
      <c r="A1423" s="4" t="str">
        <f ca="1">IFERROR(__xludf.DUMMYFUNCTION("""COMPUTED_VALUE"""),"Mirabel Madrigal")</f>
        <v>Mirabel Madrigal</v>
      </c>
    </row>
    <row r="1424" spans="1:1" x14ac:dyDescent="0.2">
      <c r="A1424" s="4" t="str">
        <f ca="1">IFERROR(__xludf.DUMMYFUNCTION("""COMPUTED_VALUE"""),"Miraj Scintel")</f>
        <v>Miraj Scintel</v>
      </c>
    </row>
    <row r="1425" spans="1:1" x14ac:dyDescent="0.2">
      <c r="A1425" s="4" t="str">
        <f ca="1">IFERROR(__xludf.DUMMYFUNCTION("""COMPUTED_VALUE"""),"Miriam Beaks")</f>
        <v>Miriam Beaks</v>
      </c>
    </row>
    <row r="1426" spans="1:1" x14ac:dyDescent="0.2">
      <c r="A1426" s="4" t="str">
        <f ca="1">IFERROR(__xludf.DUMMYFUNCTION("""COMPUTED_VALUE"""),"Misaki Onuki-Yoshimura")</f>
        <v>Misaki Onuki-Yoshimura</v>
      </c>
    </row>
    <row r="1427" spans="1:1" x14ac:dyDescent="0.2">
      <c r="A1427" s="4" t="str">
        <f ca="1">IFERROR(__xludf.DUMMYFUNCTION("""COMPUTED_VALUE"""),"Mish and Mash")</f>
        <v>Mish and Mash</v>
      </c>
    </row>
    <row r="1428" spans="1:1" x14ac:dyDescent="0.2">
      <c r="A1428" s="4" t="str">
        <f ca="1">IFERROR(__xludf.DUMMYFUNCTION("""COMPUTED_VALUE"""),"Miss Carol")</f>
        <v>Miss Carol</v>
      </c>
    </row>
    <row r="1429" spans="1:1" x14ac:dyDescent="0.2">
      <c r="A1429" s="4" t="str">
        <f ca="1">IFERROR(__xludf.DUMMYFUNCTION("""COMPUTED_VALUE"""),"Miss Fox")</f>
        <v>Miss Fox</v>
      </c>
    </row>
    <row r="1430" spans="1:1" x14ac:dyDescent="0.2">
      <c r="A1430" s="4" t="str">
        <f ca="1">IFERROR(__xludf.DUMMYFUNCTION("""COMPUTED_VALUE"""),"Miss Fritter")</f>
        <v>Miss Fritter</v>
      </c>
    </row>
    <row r="1431" spans="1:1" x14ac:dyDescent="0.2">
      <c r="A1431" s="4" t="str">
        <f ca="1">IFERROR(__xludf.DUMMYFUNCTION("""COMPUTED_VALUE"""),"Miss Paragon")</f>
        <v>Miss Paragon</v>
      </c>
    </row>
    <row r="1432" spans="1:1" x14ac:dyDescent="0.2">
      <c r="A1432" s="4" t="str">
        <f ca="1">IFERROR(__xludf.DUMMYFUNCTION("""COMPUTED_VALUE"""),"Miss Rabbit")</f>
        <v>Miss Rabbit</v>
      </c>
    </row>
    <row r="1433" spans="1:1" x14ac:dyDescent="0.2">
      <c r="A1433" s="4" t="str">
        <f ca="1">IFERROR(__xludf.DUMMYFUNCTION("""COMPUTED_VALUE"""),"Miss Simian")</f>
        <v>Miss Simian</v>
      </c>
    </row>
    <row r="1434" spans="1:1" x14ac:dyDescent="0.2">
      <c r="A1434" s="4" t="str">
        <f ca="1">IFERROR(__xludf.DUMMYFUNCTION("""COMPUTED_VALUE"""),"Miyoko Chilombo")</f>
        <v>Miyoko Chilombo</v>
      </c>
    </row>
    <row r="1435" spans="1:1" x14ac:dyDescent="0.2">
      <c r="A1435" s="4" t="str">
        <f ca="1">IFERROR(__xludf.DUMMYFUNCTION("""COMPUTED_VALUE"""),"Mochi")</f>
        <v>Mochi</v>
      </c>
    </row>
    <row r="1436" spans="1:1" x14ac:dyDescent="0.2">
      <c r="A1436" s="4" t="str">
        <f ca="1">IFERROR(__xludf.DUMMYFUNCTION("""COMPUTED_VALUE"""),"Mojo Jojo")</f>
        <v>Mojo Jojo</v>
      </c>
    </row>
    <row r="1437" spans="1:1" x14ac:dyDescent="0.2">
      <c r="A1437" s="4" t="str">
        <f ca="1">IFERROR(__xludf.DUMMYFUNCTION("""COMPUTED_VALUE"""),"Mokko")</f>
        <v>Mokko</v>
      </c>
    </row>
    <row r="1438" spans="1:1" x14ac:dyDescent="0.2">
      <c r="A1438" s="4" t="str">
        <f ca="1">IFERROR(__xludf.DUMMYFUNCTION("""COMPUTED_VALUE"""),"Mole")</f>
        <v>Mole</v>
      </c>
    </row>
    <row r="1439" spans="1:1" x14ac:dyDescent="0.2">
      <c r="A1439" s="4" t="str">
        <f ca="1">IFERROR(__xludf.DUMMYFUNCTION("""COMPUTED_VALUE"""),"Morticia Addams")</f>
        <v>Morticia Addams</v>
      </c>
    </row>
    <row r="1440" spans="1:1" x14ac:dyDescent="0.2">
      <c r="A1440" s="4" t="str">
        <f ca="1">IFERROR(__xludf.DUMMYFUNCTION("""COMPUTED_VALUE"""),"N'Garloth-29")</f>
        <v>N'Garloth-29</v>
      </c>
    </row>
    <row r="1441" spans="1:1" x14ac:dyDescent="0.2">
      <c r="A1441" s="4" t="str">
        <f ca="1">IFERROR(__xludf.DUMMYFUNCTION("""COMPUTED_VALUE"""),"Nadia")</f>
        <v>Nadia</v>
      </c>
    </row>
    <row r="1442" spans="1:1" x14ac:dyDescent="0.2">
      <c r="A1442" s="4" t="str">
        <f ca="1">IFERROR(__xludf.DUMMYFUNCTION("""COMPUTED_VALUE"""),"Nahdar Vebb")</f>
        <v>Nahdar Vebb</v>
      </c>
    </row>
    <row r="1443" spans="1:1" x14ac:dyDescent="0.2">
      <c r="A1443" s="4" t="str">
        <f ca="1">IFERROR(__xludf.DUMMYFUNCTION("""COMPUTED_VALUE"""),"Nala Se")</f>
        <v>Nala Se</v>
      </c>
    </row>
    <row r="1444" spans="1:1" x14ac:dyDescent="0.2">
      <c r="A1444" s="4" t="str">
        <f ca="1">IFERROR(__xludf.DUMMYFUNCTION("""COMPUTED_VALUE"""),"Nanefua Pizza")</f>
        <v>Nanefua Pizza</v>
      </c>
    </row>
    <row r="1445" spans="1:1" x14ac:dyDescent="0.2">
      <c r="A1445" s="4" t="str">
        <f ca="1">IFERROR(__xludf.DUMMYFUNCTION("""COMPUTED_VALUE"""),"Nanny")</f>
        <v>Nanny</v>
      </c>
    </row>
    <row r="1446" spans="1:1" x14ac:dyDescent="0.2">
      <c r="A1446" s="4" t="str">
        <f ca="1">IFERROR(__xludf.DUMMYFUNCTION("""COMPUTED_VALUE"""),"Nanomech")</f>
        <v>Nanomech</v>
      </c>
    </row>
    <row r="1447" spans="1:1" x14ac:dyDescent="0.2">
      <c r="A1447" s="4" t="str">
        <f ca="1">IFERROR(__xludf.DUMMYFUNCTION("""COMPUTED_VALUE"""),"Narrator")</f>
        <v>Narrator</v>
      </c>
    </row>
    <row r="1448" spans="1:1" x14ac:dyDescent="0.2">
      <c r="A1448" s="4" t="str">
        <f ca="1">IFERROR(__xludf.DUMMYFUNCTION("""COMPUTED_VALUE"""),"Natasha Fatale")</f>
        <v>Natasha Fatale</v>
      </c>
    </row>
    <row r="1449" spans="1:1" x14ac:dyDescent="0.2">
      <c r="A1449" s="4" t="str">
        <f ca="1">IFERROR(__xludf.DUMMYFUNCTION("""COMPUTED_VALUE"""),"Nate")</f>
        <v>Nate</v>
      </c>
    </row>
    <row r="1450" spans="1:1" x14ac:dyDescent="0.2">
      <c r="A1450" s="4" t="str">
        <f ca="1">IFERROR(__xludf.DUMMYFUNCTION("""COMPUTED_VALUE"""),"Nathalie Sancoeur")</f>
        <v>Nathalie Sancoeur</v>
      </c>
    </row>
    <row r="1451" spans="1:1" x14ac:dyDescent="0.2">
      <c r="A1451" s="4" t="str">
        <f ca="1">IFERROR(__xludf.DUMMYFUNCTION("""COMPUTED_VALUE"""),"Nathan")</f>
        <v>Nathan</v>
      </c>
    </row>
    <row r="1452" spans="1:1" x14ac:dyDescent="0.2">
      <c r="A1452" s="4" t="str">
        <f ca="1">IFERROR(__xludf.DUMMYFUNCTION("""COMPUTED_VALUE"""),"Nathiel Waters")</f>
        <v>Nathiel Waters</v>
      </c>
    </row>
    <row r="1453" spans="1:1" x14ac:dyDescent="0.2">
      <c r="A1453" s="4" t="str">
        <f ca="1">IFERROR(__xludf.DUMMYFUNCTION("""COMPUTED_VALUE"""),"National Wildlife Control")</f>
        <v>National Wildlife Control</v>
      </c>
    </row>
    <row r="1454" spans="1:1" x14ac:dyDescent="0.2">
      <c r="A1454" s="4" t="str">
        <f ca="1">IFERROR(__xludf.DUMMYFUNCTION("""COMPUTED_VALUE"""),"Natsumi Hinata")</f>
        <v>Natsumi Hinata</v>
      </c>
    </row>
    <row r="1455" spans="1:1" x14ac:dyDescent="0.2">
      <c r="A1455" s="4" t="str">
        <f ca="1">IFERROR(__xludf.DUMMYFUNCTION("""COMPUTED_VALUE"""),"Navy Ruby")</f>
        <v>Navy Ruby</v>
      </c>
    </row>
    <row r="1456" spans="1:1" x14ac:dyDescent="0.2">
      <c r="A1456" s="4" t="str">
        <f ca="1">IFERROR(__xludf.DUMMYFUNCTION("""COMPUTED_VALUE"""),"Neil")</f>
        <v>Neil</v>
      </c>
    </row>
    <row r="1457" spans="1:1" x14ac:dyDescent="0.2">
      <c r="A1457" s="4" t="str">
        <f ca="1">IFERROR(__xludf.DUMMYFUNCTION("""COMPUTED_VALUE"""),"Nelson Muntz")</f>
        <v>Nelson Muntz</v>
      </c>
    </row>
    <row r="1458" spans="1:1" x14ac:dyDescent="0.2">
      <c r="A1458" s="4" t="str">
        <f ca="1">IFERROR(__xludf.DUMMYFUNCTION("""COMPUTED_VALUE"""),"Nephrite")</f>
        <v>Nephrite</v>
      </c>
    </row>
    <row r="1459" spans="1:1" x14ac:dyDescent="0.2">
      <c r="A1459" s="4" t="str">
        <f ca="1">IFERROR(__xludf.DUMMYFUNCTION("""COMPUTED_VALUE"""),"Nergal")</f>
        <v>Nergal</v>
      </c>
    </row>
    <row r="1460" spans="1:1" x14ac:dyDescent="0.2">
      <c r="A1460" s="4" t="str">
        <f ca="1">IFERROR(__xludf.DUMMYFUNCTION("""COMPUTED_VALUE"""),"Nergal Jr.")</f>
        <v>Nergal Jr.</v>
      </c>
    </row>
    <row r="1461" spans="1:1" x14ac:dyDescent="0.2">
      <c r="A1461" s="4" t="str">
        <f ca="1">IFERROR(__xludf.DUMMYFUNCTION("""COMPUTED_VALUE"""),"Nermal")</f>
        <v>Nermal</v>
      </c>
    </row>
    <row r="1462" spans="1:1" x14ac:dyDescent="0.2">
      <c r="A1462" s="4" t="str">
        <f ca="1">IFERROR(__xludf.DUMMYFUNCTION("""COMPUTED_VALUE"""),"Nettlebrand")</f>
        <v>Nettlebrand</v>
      </c>
    </row>
    <row r="1463" spans="1:1" x14ac:dyDescent="0.2">
      <c r="A1463" s="4" t="str">
        <f ca="1">IFERROR(__xludf.DUMMYFUNCTION("""COMPUTED_VALUE"""),"New Brian")</f>
        <v>New Brian</v>
      </c>
    </row>
    <row r="1464" spans="1:1" x14ac:dyDescent="0.2">
      <c r="A1464" s="4" t="str">
        <f ca="1">IFERROR(__xludf.DUMMYFUNCTION("""COMPUTED_VALUE"""),"New Guy")</f>
        <v>New Guy</v>
      </c>
    </row>
    <row r="1465" spans="1:1" x14ac:dyDescent="0.2">
      <c r="A1465" s="4" t="str">
        <f ca="1">IFERROR(__xludf.DUMMYFUNCTION("""COMPUTED_VALUE"""),"News Reporter Frogs")</f>
        <v>News Reporter Frogs</v>
      </c>
    </row>
    <row r="1466" spans="1:1" x14ac:dyDescent="0.2">
      <c r="A1466" s="4" t="str">
        <f ca="1">IFERROR(__xludf.DUMMYFUNCTION("""COMPUTED_VALUE"""),"Nguyen")</f>
        <v>Nguyen</v>
      </c>
    </row>
    <row r="1467" spans="1:1" x14ac:dyDescent="0.2">
      <c r="A1467" s="4" t="str">
        <f ca="1">IFERROR(__xludf.DUMMYFUNCTION("""COMPUTED_VALUE"""),"Nibble Nom")</f>
        <v>Nibble Nom</v>
      </c>
    </row>
    <row r="1468" spans="1:1" x14ac:dyDescent="0.2">
      <c r="A1468" s="4" t="str">
        <f ca="1">IFERROR(__xludf.DUMMYFUNCTION("""COMPUTED_VALUE"""),"Nice Lapis Lazuli")</f>
        <v>Nice Lapis Lazuli</v>
      </c>
    </row>
    <row r="1469" spans="1:1" x14ac:dyDescent="0.2">
      <c r="A1469" s="4" t="str">
        <f ca="1">IFERROR(__xludf.DUMMYFUNCTION("""COMPUTED_VALUE"""),"Nichelle")</f>
        <v>Nichelle</v>
      </c>
    </row>
    <row r="1470" spans="1:1" x14ac:dyDescent="0.2">
      <c r="A1470" s="4" t="str">
        <f ca="1">IFERROR(__xludf.DUMMYFUNCTION("""COMPUTED_VALUE"""),"Nick Fury")</f>
        <v>Nick Fury</v>
      </c>
    </row>
    <row r="1471" spans="1:1" x14ac:dyDescent="0.2">
      <c r="A1471" s="4" t="str">
        <f ca="1">IFERROR(__xludf.DUMMYFUNCTION("""COMPUTED_VALUE"""),"Nick the Beatnik")</f>
        <v>Nick the Beatnik</v>
      </c>
    </row>
    <row r="1472" spans="1:1" x14ac:dyDescent="0.2">
      <c r="A1472" s="4" t="str">
        <f ca="1">IFERROR(__xludf.DUMMYFUNCTION("""COMPUTED_VALUE"""),"Nick Wilde")</f>
        <v>Nick Wilde</v>
      </c>
    </row>
    <row r="1473" spans="1:1" x14ac:dyDescent="0.2">
      <c r="A1473" s="4" t="str">
        <f ca="1">IFERROR(__xludf.DUMMYFUNCTION("""COMPUTED_VALUE"""),"Nicole Watterson")</f>
        <v>Nicole Watterson</v>
      </c>
    </row>
    <row r="1474" spans="1:1" x14ac:dyDescent="0.2">
      <c r="A1474" s="4" t="str">
        <f ca="1">IFERROR(__xludf.DUMMYFUNCTION("""COMPUTED_VALUE"""),"Niebieski ludzik")</f>
        <v>Niebieski ludzik</v>
      </c>
    </row>
    <row r="1475" spans="1:1" x14ac:dyDescent="0.2">
      <c r="A1475" s="4" t="str">
        <f ca="1">IFERROR(__xludf.DUMMYFUNCTION("""COMPUTED_VALUE"""),"Niffty")</f>
        <v>Niffty</v>
      </c>
    </row>
    <row r="1476" spans="1:1" x14ac:dyDescent="0.2">
      <c r="A1476" s="4" t="str">
        <f ca="1">IFERROR(__xludf.DUMMYFUNCTION("""COMPUTED_VALUE"""),"Nigel")</f>
        <v>Nigel</v>
      </c>
    </row>
    <row r="1477" spans="1:1" x14ac:dyDescent="0.2">
      <c r="A1477" s="4" t="str">
        <f ca="1">IFERROR(__xludf.DUMMYFUNCTION("""COMPUTED_VALUE"""),"Nightingale")</f>
        <v>Nightingale</v>
      </c>
    </row>
    <row r="1478" spans="1:1" x14ac:dyDescent="0.2">
      <c r="A1478" s="4" t="str">
        <f ca="1">IFERROR(__xludf.DUMMYFUNCTION("""COMPUTED_VALUE"""),"Nightmare Moon")</f>
        <v>Nightmare Moon</v>
      </c>
    </row>
    <row r="1479" spans="1:1" x14ac:dyDescent="0.2">
      <c r="A1479" s="4" t="str">
        <f ca="1">IFERROR(__xludf.DUMMYFUNCTION("""COMPUTED_VALUE"""),"Nikki Maxwell")</f>
        <v>Nikki Maxwell</v>
      </c>
    </row>
    <row r="1480" spans="1:1" x14ac:dyDescent="0.2">
      <c r="A1480" s="4" t="str">
        <f ca="1">IFERROR(__xludf.DUMMYFUNCTION("""COMPUTED_VALUE"""),"Nikki Wong")</f>
        <v>Nikki Wong</v>
      </c>
    </row>
    <row r="1481" spans="1:1" x14ac:dyDescent="0.2">
      <c r="A1481" s="4" t="str">
        <f ca="1">IFERROR(__xludf.DUMMYFUNCTION("""COMPUTED_VALUE"""),"Nina Neckerly")</f>
        <v>Nina Neckerly</v>
      </c>
    </row>
    <row r="1482" spans="1:1" x14ac:dyDescent="0.2">
      <c r="A1482" s="4" t="str">
        <f ca="1">IFERROR(__xludf.DUMMYFUNCTION("""COMPUTED_VALUE"""),"Nino Lahiffe")</f>
        <v>Nino Lahiffe</v>
      </c>
    </row>
    <row r="1483" spans="1:1" x14ac:dyDescent="0.2">
      <c r="A1483" s="4" t="str">
        <f ca="1">IFERROR(__xludf.DUMMYFUNCTION("""COMPUTED_VALUE"""),"Niwa")</f>
        <v>Niwa</v>
      </c>
    </row>
    <row r="1484" spans="1:1" x14ac:dyDescent="0.2">
      <c r="A1484" s="4" t="str">
        <f ca="1">IFERROR(__xludf.DUMMYFUNCTION("""COMPUTED_VALUE"""),"Noah")</f>
        <v>Noah</v>
      </c>
    </row>
    <row r="1485" spans="1:1" x14ac:dyDescent="0.2">
      <c r="A1485" s="4" t="str">
        <f ca="1">IFERROR(__xludf.DUMMYFUNCTION("""COMPUTED_VALUE"""),"Noah Parker")</f>
        <v>Noah Parker</v>
      </c>
    </row>
    <row r="1486" spans="1:1" x14ac:dyDescent="0.2">
      <c r="A1486" s="4" t="str">
        <f ca="1">IFERROR(__xludf.DUMMYFUNCTION("""COMPUTED_VALUE"""),"Nocturna")</f>
        <v>Nocturna</v>
      </c>
    </row>
    <row r="1487" spans="1:1" x14ac:dyDescent="0.2">
      <c r="A1487" s="4" t="str">
        <f ca="1">IFERROR(__xludf.DUMMYFUNCTION("""COMPUTED_VALUE"""),"Nom Nom")</f>
        <v>Nom Nom</v>
      </c>
    </row>
    <row r="1488" spans="1:1" x14ac:dyDescent="0.2">
      <c r="A1488" s="4" t="str">
        <f ca="1">IFERROR(__xludf.DUMMYFUNCTION("""COMPUTED_VALUE"""),"Nom Nom's Sharks")</f>
        <v>Nom Nom's Sharks</v>
      </c>
    </row>
    <row r="1489" spans="1:1" x14ac:dyDescent="0.2">
      <c r="A1489" s="4" t="str">
        <f ca="1">IFERROR(__xludf.DUMMYFUNCTION("""COMPUTED_VALUE"""),"Nonny")</f>
        <v>Nonny</v>
      </c>
    </row>
    <row r="1490" spans="1:1" x14ac:dyDescent="0.2">
      <c r="A1490" s="4" t="str">
        <f ca="1">IFERROR(__xludf.DUMMYFUNCTION("""COMPUTED_VALUE"""),"Nooroo")</f>
        <v>Nooroo</v>
      </c>
    </row>
    <row r="1491" spans="1:1" x14ac:dyDescent="0.2">
      <c r="A1491" s="4" t="str">
        <f ca="1">IFERROR(__xludf.DUMMYFUNCTION("""COMPUTED_VALUE"""),"Nopal")</f>
        <v>Nopal</v>
      </c>
    </row>
    <row r="1492" spans="1:1" x14ac:dyDescent="0.2">
      <c r="A1492" s="4" t="str">
        <f ca="1">IFERROR(__xludf.DUMMYFUNCTION("""COMPUTED_VALUE"""),"Noriyuki and Sarah Coggs")</f>
        <v>Noriyuki and Sarah Coggs</v>
      </c>
    </row>
    <row r="1493" spans="1:1" x14ac:dyDescent="0.2">
      <c r="A1493" s="4" t="str">
        <f ca="1">IFERROR(__xludf.DUMMYFUNCTION("""COMPUTED_VALUE"""),"Norm")</f>
        <v>Norm</v>
      </c>
    </row>
    <row r="1494" spans="1:1" x14ac:dyDescent="0.2">
      <c r="A1494" s="4" t="str">
        <f ca="1">IFERROR(__xludf.DUMMYFUNCTION("""COMPUTED_VALUE"""),"Norm-3PO")</f>
        <v>Norm-3PO</v>
      </c>
    </row>
    <row r="1495" spans="1:1" x14ac:dyDescent="0.2">
      <c r="A1495" s="4" t="str">
        <f ca="1">IFERROR(__xludf.DUMMYFUNCTION("""COMPUTED_VALUE"""),"Norm's Boss")</f>
        <v>Norm's Boss</v>
      </c>
    </row>
    <row r="1496" spans="1:1" x14ac:dyDescent="0.2">
      <c r="A1496" s="4" t="str">
        <f ca="1">IFERROR(__xludf.DUMMYFUNCTION("""COMPUTED_VALUE"""),"Norman Babcock")</f>
        <v>Norman Babcock</v>
      </c>
    </row>
    <row r="1497" spans="1:1" x14ac:dyDescent="0.2">
      <c r="A1497" s="4" t="str">
        <f ca="1">IFERROR(__xludf.DUMMYFUNCTION("""COMPUTED_VALUE"""),"NRG")</f>
        <v>NRG</v>
      </c>
    </row>
    <row r="1498" spans="1:1" x14ac:dyDescent="0.2">
      <c r="A1498" s="4" t="str">
        <f ca="1">IFERROR(__xludf.DUMMYFUNCTION("""COMPUTED_VALUE"""),"Nudge")</f>
        <v>Nudge</v>
      </c>
    </row>
    <row r="1499" spans="1:1" x14ac:dyDescent="0.2">
      <c r="A1499" s="4" t="str">
        <f ca="1">IFERROR(__xludf.DUMMYFUNCTION("""COMPUTED_VALUE"""),"Nuka")</f>
        <v>Nuka</v>
      </c>
    </row>
    <row r="1500" spans="1:1" x14ac:dyDescent="0.2">
      <c r="A1500" s="4" t="str">
        <f ca="1">IFERROR(__xludf.DUMMYFUNCTION("""COMPUTED_VALUE"""),"Num Nums")</f>
        <v>Num Nums</v>
      </c>
    </row>
    <row r="1501" spans="1:1" x14ac:dyDescent="0.2">
      <c r="A1501" s="4" t="str">
        <f ca="1">IFERROR(__xludf.DUMMYFUNCTION("""COMPUTED_VALUE"""),"Numbayar")</f>
        <v>Numbayar</v>
      </c>
    </row>
    <row r="1502" spans="1:1" x14ac:dyDescent="0.2">
      <c r="A1502" s="4" t="str">
        <f ca="1">IFERROR(__xludf.DUMMYFUNCTION("""COMPUTED_VALUE"""),"Numberblock One")</f>
        <v>Numberblock One</v>
      </c>
    </row>
    <row r="1503" spans="1:1" x14ac:dyDescent="0.2">
      <c r="A1503" s="4" t="str">
        <f ca="1">IFERROR(__xludf.DUMMYFUNCTION("""COMPUTED_VALUE"""),"Nurse")</f>
        <v>Nurse</v>
      </c>
    </row>
    <row r="1504" spans="1:1" x14ac:dyDescent="0.2">
      <c r="A1504" s="4" t="str">
        <f ca="1">IFERROR(__xludf.DUMMYFUNCTION("""COMPUTED_VALUE"""),"Nursery Magic Fairy")</f>
        <v>Nursery Magic Fairy</v>
      </c>
    </row>
    <row r="1505" spans="1:1" x14ac:dyDescent="0.2">
      <c r="A1505" s="4" t="str">
        <f ca="1">IFERROR(__xludf.DUMMYFUNCTION("""COMPUTED_VALUE"""),"Nutty")</f>
        <v>Nutty</v>
      </c>
    </row>
    <row r="1506" spans="1:1" x14ac:dyDescent="0.2">
      <c r="A1506" s="4" t="str">
        <f ca="1">IFERROR(__xludf.DUMMYFUNCTION("""COMPUTED_VALUE"""),"Obsidian")</f>
        <v>Obsidian</v>
      </c>
    </row>
    <row r="1507" spans="1:1" x14ac:dyDescent="0.2">
      <c r="A1507" s="4" t="str">
        <f ca="1">IFERROR(__xludf.DUMMYFUNCTION("""COMPUTED_VALUE"""),"Ocean Blue")</f>
        <v>Ocean Blue</v>
      </c>
    </row>
    <row r="1508" spans="1:1" x14ac:dyDescent="0.2">
      <c r="A1508" s="4" t="str">
        <f ca="1">IFERROR(__xludf.DUMMYFUNCTION("""COMPUTED_VALUE"""),"Ocean Jasper")</f>
        <v>Ocean Jasper</v>
      </c>
    </row>
    <row r="1509" spans="1:1" x14ac:dyDescent="0.2">
      <c r="A1509" s="4" t="str">
        <f ca="1">IFERROR(__xludf.DUMMYFUNCTION("""COMPUTED_VALUE"""),"Ocean Ranger")</f>
        <v>Ocean Ranger</v>
      </c>
    </row>
    <row r="1510" spans="1:1" x14ac:dyDescent="0.2">
      <c r="A1510" s="4" t="str">
        <f ca="1">IFERROR(__xludf.DUMMYFUNCTION("""COMPUTED_VALUE"""),"Ocho Tootmorsel")</f>
        <v>Ocho Tootmorsel</v>
      </c>
    </row>
    <row r="1511" spans="1:1" x14ac:dyDescent="0.2">
      <c r="A1511" s="4" t="str">
        <f ca="1">IFERROR(__xludf.DUMMYFUNCTION("""COMPUTED_VALUE"""),"Octopus")</f>
        <v>Octopus</v>
      </c>
    </row>
    <row r="1512" spans="1:1" x14ac:dyDescent="0.2">
      <c r="A1512" s="4" t="str">
        <f ca="1">IFERROR(__xludf.DUMMYFUNCTION("""COMPUTED_VALUE"""),"Odie")</f>
        <v>Odie</v>
      </c>
    </row>
    <row r="1513" spans="1:1" x14ac:dyDescent="0.2">
      <c r="A1513" s="4" t="str">
        <f ca="1">IFERROR(__xludf.DUMMYFUNCTION("""COMPUTED_VALUE"""),"Officer Bacon")</f>
        <v>Officer Bacon</v>
      </c>
    </row>
    <row r="1514" spans="1:1" x14ac:dyDescent="0.2">
      <c r="A1514" s="4" t="str">
        <f ca="1">IFERROR(__xludf.DUMMYFUNCTION("""COMPUTED_VALUE"""),"Officer Ham")</f>
        <v>Officer Ham</v>
      </c>
    </row>
    <row r="1515" spans="1:1" x14ac:dyDescent="0.2">
      <c r="A1515" s="4" t="str">
        <f ca="1">IFERROR(__xludf.DUMMYFUNCTION("""COMPUTED_VALUE"""),"Officer Harris")</f>
        <v>Officer Harris</v>
      </c>
    </row>
    <row r="1516" spans="1:1" x14ac:dyDescent="0.2">
      <c r="A1516" s="4" t="str">
        <f ca="1">IFERROR(__xludf.DUMMYFUNCTION("""COMPUTED_VALUE"""),"Officer Murphy")</f>
        <v>Officer Murphy</v>
      </c>
    </row>
    <row r="1517" spans="1:1" x14ac:dyDescent="0.2">
      <c r="A1517" s="4" t="str">
        <f ca="1">IFERROR(__xludf.DUMMYFUNCTION("""COMPUTED_VALUE"""),"Oggy")</f>
        <v>Oggy</v>
      </c>
    </row>
    <row r="1518" spans="1:1" x14ac:dyDescent="0.2">
      <c r="A1518" s="4" t="str">
        <f ca="1">IFERROR(__xludf.DUMMYFUNCTION("""COMPUTED_VALUE"""),"Ogres")</f>
        <v>Ogres</v>
      </c>
    </row>
    <row r="1519" spans="1:1" x14ac:dyDescent="0.2">
      <c r="A1519" s="4" t="str">
        <f ca="1">IFERROR(__xludf.DUMMYFUNCTION("""COMPUTED_VALUE"""),"Ohno")</f>
        <v>Ohno</v>
      </c>
    </row>
    <row r="1520" spans="1:1" x14ac:dyDescent="0.2">
      <c r="A1520" s="4" t="str">
        <f ca="1">IFERROR(__xludf.DUMMYFUNCTION("""COMPUTED_VALUE"""),"Old Lady")</f>
        <v>Old Lady</v>
      </c>
    </row>
    <row r="1521" spans="1:1" x14ac:dyDescent="0.2">
      <c r="A1521" s="4" t="str">
        <f ca="1">IFERROR(__xludf.DUMMYFUNCTION("""COMPUTED_VALUE"""),"Old MacDonald")</f>
        <v>Old MacDonald</v>
      </c>
    </row>
    <row r="1522" spans="1:1" x14ac:dyDescent="0.2">
      <c r="A1522" s="4" t="str">
        <f ca="1">IFERROR(__xludf.DUMMYFUNCTION("""COMPUTED_VALUE"""),"Old Man")</f>
        <v>Old Man</v>
      </c>
    </row>
    <row r="1523" spans="1:1" x14ac:dyDescent="0.2">
      <c r="A1523" s="4" t="str">
        <f ca="1">IFERROR(__xludf.DUMMYFUNCTION("""COMPUTED_VALUE"""),"Old Man Rivers")</f>
        <v>Old Man Rivers</v>
      </c>
    </row>
    <row r="1524" spans="1:1" x14ac:dyDescent="0.2">
      <c r="A1524" s="4" t="str">
        <f ca="1">IFERROR(__xludf.DUMMYFUNCTION("""COMPUTED_VALUE"""),"Oliver Twist")</f>
        <v>Oliver Twist</v>
      </c>
    </row>
    <row r="1525" spans="1:1" x14ac:dyDescent="0.2">
      <c r="A1525" s="4" t="str">
        <f ca="1">IFERROR(__xludf.DUMMYFUNCTION("""COMPUTED_VALUE"""),"Olivia")</f>
        <v>Olivia</v>
      </c>
    </row>
    <row r="1526" spans="1:1" x14ac:dyDescent="0.2">
      <c r="A1526" s="4" t="str">
        <f ca="1">IFERROR(__xludf.DUMMYFUNCTION("""COMPUTED_VALUE"""),"Olivia Krawly")</f>
        <v>Olivia Krawly</v>
      </c>
    </row>
    <row r="1527" spans="1:1" x14ac:dyDescent="0.2">
      <c r="A1527" s="4" t="str">
        <f ca="1">IFERROR(__xludf.DUMMYFUNCTION("""COMPUTED_VALUE"""),"Ollie the Pig")</f>
        <v>Ollie the Pig</v>
      </c>
    </row>
    <row r="1528" spans="1:1" x14ac:dyDescent="0.2">
      <c r="A1528" s="4" t="str">
        <f ca="1">IFERROR(__xludf.DUMMYFUNCTION("""COMPUTED_VALUE"""),"Ollie Williams")</f>
        <v>Ollie Williams</v>
      </c>
    </row>
    <row r="1529" spans="1:1" x14ac:dyDescent="0.2">
      <c r="A1529" s="4" t="str">
        <f ca="1">IFERROR(__xludf.DUMMYFUNCTION("""COMPUTED_VALUE"""),"Om Nelle")</f>
        <v>Om Nelle</v>
      </c>
    </row>
    <row r="1530" spans="1:1" x14ac:dyDescent="0.2">
      <c r="A1530" s="4" t="str">
        <f ca="1">IFERROR(__xludf.DUMMYFUNCTION("""COMPUTED_VALUE"""),"Om Nom")</f>
        <v>Om Nom</v>
      </c>
    </row>
    <row r="1531" spans="1:1" x14ac:dyDescent="0.2">
      <c r="A1531" s="4" t="str">
        <f ca="1">IFERROR(__xludf.DUMMYFUNCTION("""COMPUTED_VALUE"""),"Onaconda Farr")</f>
        <v>Onaconda Farr</v>
      </c>
    </row>
    <row r="1532" spans="1:1" x14ac:dyDescent="0.2">
      <c r="A1532" s="4" t="str">
        <f ca="1">IFERROR(__xludf.DUMMYFUNCTION("""COMPUTED_VALUE"""),"One-One")</f>
        <v>One-One</v>
      </c>
    </row>
    <row r="1533" spans="1:1" x14ac:dyDescent="0.2">
      <c r="A1533" s="4" t="str">
        <f ca="1">IFERROR(__xludf.DUMMYFUNCTION("""COMPUTED_VALUE"""),"Onion")</f>
        <v>Onion</v>
      </c>
    </row>
    <row r="1534" spans="1:1" x14ac:dyDescent="0.2">
      <c r="A1534" s="4" t="str">
        <f ca="1">IFERROR(__xludf.DUMMYFUNCTION("""COMPUTED_VALUE"""),"Onyx Von Trollenberg")</f>
        <v>Onyx Von Trollenberg</v>
      </c>
    </row>
    <row r="1535" spans="1:1" x14ac:dyDescent="0.2">
      <c r="A1535" s="4" t="str">
        <f ca="1">IFERROR(__xludf.DUMMYFUNCTION("""COMPUTED_VALUE"""),"OOM-10")</f>
        <v>OOM-10</v>
      </c>
    </row>
    <row r="1536" spans="1:1" x14ac:dyDescent="0.2">
      <c r="A1536" s="4" t="str">
        <f ca="1">IFERROR(__xludf.DUMMYFUNCTION("""COMPUTED_VALUE"""),"Oona")</f>
        <v>Oona</v>
      </c>
    </row>
    <row r="1537" spans="1:1" x14ac:dyDescent="0.2">
      <c r="A1537" s="4" t="str">
        <f ca="1">IFERROR(__xludf.DUMMYFUNCTION("""COMPUTED_VALUE"""),"Opal")</f>
        <v>Opal</v>
      </c>
    </row>
    <row r="1538" spans="1:1" x14ac:dyDescent="0.2">
      <c r="A1538" s="4" t="str">
        <f ca="1">IFERROR(__xludf.DUMMYFUNCTION("""COMPUTED_VALUE"""),"Opal Otter")</f>
        <v>Opal Otter</v>
      </c>
    </row>
    <row r="1539" spans="1:1" x14ac:dyDescent="0.2">
      <c r="A1539" s="4" t="str">
        <f ca="1">IFERROR(__xludf.DUMMYFUNCTION("""COMPUTED_VALUE"""),"Opalescence")</f>
        <v>Opalescence</v>
      </c>
    </row>
    <row r="1540" spans="1:1" x14ac:dyDescent="0.2">
      <c r="A1540" s="4" t="str">
        <f ca="1">IFERROR(__xludf.DUMMYFUNCTION("""COMPUTED_VALUE"""),"Ophelia Butler")</f>
        <v>Ophelia Butler</v>
      </c>
    </row>
    <row r="1541" spans="1:1" x14ac:dyDescent="0.2">
      <c r="A1541" s="4" t="str">
        <f ca="1">IFERROR(__xludf.DUMMYFUNCTION("""COMPUTED_VALUE"""),"Ophelia Frump")</f>
        <v>Ophelia Frump</v>
      </c>
    </row>
    <row r="1542" spans="1:1" x14ac:dyDescent="0.2">
      <c r="A1542" s="4" t="str">
        <f ca="1">IFERROR(__xludf.DUMMYFUNCTION("""COMPUTED_VALUE"""),"Orange Spodumene")</f>
        <v>Orange Spodumene</v>
      </c>
    </row>
    <row r="1543" spans="1:1" x14ac:dyDescent="0.2">
      <c r="A1543" s="4" t="str">
        <f ca="1">IFERROR(__xludf.DUMMYFUNCTION("""COMPUTED_VALUE"""),"Oranges")</f>
        <v>Oranges</v>
      </c>
    </row>
    <row r="1544" spans="1:1" x14ac:dyDescent="0.2">
      <c r="A1544" s="4" t="str">
        <f ca="1">IFERROR(__xludf.DUMMYFUNCTION("""COMPUTED_VALUE"""),"Original Classics")</f>
        <v>Original Classics</v>
      </c>
    </row>
    <row r="1545" spans="1:1" x14ac:dyDescent="0.2">
      <c r="A1545" s="4" t="str">
        <f ca="1">IFERROR(__xludf.DUMMYFUNCTION("""COMPUTED_VALUE"""),"Orikko")</f>
        <v>Orikko</v>
      </c>
    </row>
    <row r="1546" spans="1:1" x14ac:dyDescent="0.2">
      <c r="A1546" s="4" t="str">
        <f ca="1">IFERROR(__xludf.DUMMYFUNCTION("""COMPUTED_VALUE"""),"Orka")</f>
        <v>Orka</v>
      </c>
    </row>
    <row r="1547" spans="1:1" x14ac:dyDescent="0.2">
      <c r="A1547" s="4" t="str">
        <f ca="1">IFERROR(__xludf.DUMMYFUNCTION("""COMPUTED_VALUE"""),"Orko")</f>
        <v>Orko</v>
      </c>
    </row>
    <row r="1548" spans="1:1" x14ac:dyDescent="0.2">
      <c r="A1548" s="4" t="str">
        <f ca="1">IFERROR(__xludf.DUMMYFUNCTION("""COMPUTED_VALUE"""),"Orson Krennic")</f>
        <v>Orson Krennic</v>
      </c>
    </row>
    <row r="1549" spans="1:1" x14ac:dyDescent="0.2">
      <c r="A1549" s="4" t="str">
        <f ca="1">IFERROR(__xludf.DUMMYFUNCTION("""COMPUTED_VALUE"""),"Orson Pig")</f>
        <v>Orson Pig</v>
      </c>
    </row>
    <row r="1550" spans="1:1" x14ac:dyDescent="0.2">
      <c r="A1550" s="4" t="str">
        <f ca="1">IFERROR(__xludf.DUMMYFUNCTION("""COMPUTED_VALUE"""),"Oscar")</f>
        <v>Oscar</v>
      </c>
    </row>
    <row r="1551" spans="1:1" x14ac:dyDescent="0.2">
      <c r="A1551" s="4" t="str">
        <f ca="1">IFERROR(__xludf.DUMMYFUNCTION("""COMPUTED_VALUE"""),"Ostrich")</f>
        <v>Ostrich</v>
      </c>
    </row>
    <row r="1552" spans="1:1" x14ac:dyDescent="0.2">
      <c r="A1552" s="4" t="str">
        <f ca="1">IFERROR(__xludf.DUMMYFUNCTION("""COMPUTED_VALUE"""),"Otis")</f>
        <v>Otis</v>
      </c>
    </row>
    <row r="1553" spans="1:1" x14ac:dyDescent="0.2">
      <c r="A1553" s="4" t="str">
        <f ca="1">IFERROR(__xludf.DUMMYFUNCTION("""COMPUTED_VALUE"""),"Otto")</f>
        <v>Otto</v>
      </c>
    </row>
    <row r="1554" spans="1:1" x14ac:dyDescent="0.2">
      <c r="A1554" s="4" t="str">
        <f ca="1">IFERROR(__xludf.DUMMYFUNCTION("""COMPUTED_VALUE"""),"Otto Osworth")</f>
        <v>Otto Osworth</v>
      </c>
    </row>
    <row r="1555" spans="1:1" x14ac:dyDescent="0.2">
      <c r="A1555" s="4" t="str">
        <f ca="1">IFERROR(__xludf.DUMMYFUNCTION("""COMPUTED_VALUE"""),"Otto the Chef")</f>
        <v>Otto the Chef</v>
      </c>
    </row>
    <row r="1556" spans="1:1" x14ac:dyDescent="0.2">
      <c r="A1556" s="4" t="str">
        <f ca="1">IFERROR(__xludf.DUMMYFUNCTION("""COMPUTED_VALUE"""),"Outback Ranger")</f>
        <v>Outback Ranger</v>
      </c>
    </row>
    <row r="1557" spans="1:1" x14ac:dyDescent="0.2">
      <c r="A1557" s="4" t="str">
        <f ca="1">IFERROR(__xludf.DUMMYFUNCTION("""COMPUTED_VALUE"""),"Owen")</f>
        <v>Owen</v>
      </c>
    </row>
    <row r="1558" spans="1:1" x14ac:dyDescent="0.2">
      <c r="A1558" s="4" t="str">
        <f ca="1">IFERROR(__xludf.DUMMYFUNCTION("""COMPUTED_VALUE"""),"Owl")</f>
        <v>Owl</v>
      </c>
    </row>
    <row r="1559" spans="1:1" x14ac:dyDescent="0.2">
      <c r="A1559" s="4" t="str">
        <f ca="1">IFERROR(__xludf.DUMMYFUNCTION("""COMPUTED_VALUE"""),"Owlowiscious")</f>
        <v>Owlowiscious</v>
      </c>
    </row>
    <row r="1560" spans="1:1" x14ac:dyDescent="0.2">
      <c r="A1560" s="4" t="str">
        <f ca="1">IFERROR(__xludf.DUMMYFUNCTION("""COMPUTED_VALUE"""),"Ozzy and Strut")</f>
        <v>Ozzy and Strut</v>
      </c>
    </row>
    <row r="1561" spans="1:1" x14ac:dyDescent="0.2">
      <c r="A1561" s="4" t="str">
        <f ca="1">IFERROR(__xludf.DUMMYFUNCTION("""COMPUTED_VALUE"""),"P.J Goldstar Family")</f>
        <v>P.J Goldstar Family</v>
      </c>
    </row>
    <row r="1562" spans="1:1" x14ac:dyDescent="0.2">
      <c r="A1562" s="4" t="str">
        <f ca="1">IFERROR(__xludf.DUMMYFUNCTION("""COMPUTED_VALUE"""),"Pa Scarecrow")</f>
        <v>Pa Scarecrow</v>
      </c>
    </row>
    <row r="1563" spans="1:1" x14ac:dyDescent="0.2">
      <c r="A1563" s="4" t="str">
        <f ca="1">IFERROR(__xludf.DUMMYFUNCTION("""COMPUTED_VALUE"""),"Paddy O' Concrete")</f>
        <v>Paddy O' Concrete</v>
      </c>
    </row>
    <row r="1564" spans="1:1" x14ac:dyDescent="0.2">
      <c r="A1564" s="4" t="str">
        <f ca="1">IFERROR(__xludf.DUMMYFUNCTION("""COMPUTED_VALUE"""),"Padmé Amidala")</f>
        <v>Padmé Amidala</v>
      </c>
    </row>
    <row r="1565" spans="1:1" x14ac:dyDescent="0.2">
      <c r="A1565" s="4" t="str">
        <f ca="1">IFERROR(__xludf.DUMMYFUNCTION("""COMPUTED_VALUE"""),"Padparadscha")</f>
        <v>Padparadscha</v>
      </c>
    </row>
    <row r="1566" spans="1:1" x14ac:dyDescent="0.2">
      <c r="A1566" s="4" t="str">
        <f ca="1">IFERROR(__xludf.DUMMYFUNCTION("""COMPUTED_VALUE"""),"Painting Elephant")</f>
        <v>Painting Elephant</v>
      </c>
    </row>
    <row r="1567" spans="1:1" x14ac:dyDescent="0.2">
      <c r="A1567" s="4" t="str">
        <f ca="1">IFERROR(__xludf.DUMMYFUNCTION("""COMPUTED_VALUE"""),"Pam")</f>
        <v>Pam</v>
      </c>
    </row>
    <row r="1568" spans="1:1" x14ac:dyDescent="0.2">
      <c r="A1568" s="4" t="str">
        <f ca="1">IFERROR(__xludf.DUMMYFUNCTION("""COMPUTED_VALUE"""),"Panchito Pistoles")</f>
        <v>Panchito Pistoles</v>
      </c>
    </row>
    <row r="1569" spans="1:1" x14ac:dyDescent="0.2">
      <c r="A1569" s="4" t="str">
        <f ca="1">IFERROR(__xludf.DUMMYFUNCTION("""COMPUTED_VALUE"""),"Panda Bear")</f>
        <v>Panda Bear</v>
      </c>
    </row>
    <row r="1570" spans="1:1" x14ac:dyDescent="0.2">
      <c r="A1570" s="4" t="str">
        <f ca="1">IFERROR(__xludf.DUMMYFUNCTION("""COMPUTED_VALUE"""),"Panda's Mom")</f>
        <v>Panda's Mom</v>
      </c>
    </row>
    <row r="1571" spans="1:1" x14ac:dyDescent="0.2">
      <c r="A1571" s="4" t="str">
        <f ca="1">IFERROR(__xludf.DUMMYFUNCTION("""COMPUTED_VALUE"""),"Pandaro the Powerful")</f>
        <v>Pandaro the Powerful</v>
      </c>
    </row>
    <row r="1572" spans="1:1" x14ac:dyDescent="0.2">
      <c r="A1572" s="4" t="str">
        <f ca="1">IFERROR(__xludf.DUMMYFUNCTION("""COMPUTED_VALUE"""),"Pando")</f>
        <v>Pando</v>
      </c>
    </row>
    <row r="1573" spans="1:1" x14ac:dyDescent="0.2">
      <c r="A1573" s="4" t="str">
        <f ca="1">IFERROR(__xludf.DUMMYFUNCTION("""COMPUTED_VALUE"""),"Pangaroo")</f>
        <v>Pangaroo</v>
      </c>
    </row>
    <row r="1574" spans="1:1" x14ac:dyDescent="0.2">
      <c r="A1574" s="4" t="str">
        <f ca="1">IFERROR(__xludf.DUMMYFUNCTION("""COMPUTED_VALUE"""),"Papa Bear")</f>
        <v>Papa Bear</v>
      </c>
    </row>
    <row r="1575" spans="1:1" x14ac:dyDescent="0.2">
      <c r="A1575" s="4" t="str">
        <f ca="1">IFERROR(__xludf.DUMMYFUNCTION("""COMPUTED_VALUE"""),"Papi")</f>
        <v>Papi</v>
      </c>
    </row>
    <row r="1576" spans="1:1" x14ac:dyDescent="0.2">
      <c r="A1576" s="4" t="str">
        <f ca="1">IFERROR(__xludf.DUMMYFUNCTION("""COMPUTED_VALUE"""),"Park Ranger")</f>
        <v>Park Ranger</v>
      </c>
    </row>
    <row r="1577" spans="1:1" x14ac:dyDescent="0.2">
      <c r="A1577" s="4" t="str">
        <f ca="1">IFERROR(__xludf.DUMMYFUNCTION("""COMPUTED_VALUE"""),"Parker")</f>
        <v>Parker</v>
      </c>
    </row>
    <row r="1578" spans="1:1" x14ac:dyDescent="0.2">
      <c r="A1578" s="4" t="str">
        <f ca="1">IFERROR(__xludf.DUMMYFUNCTION("""COMPUTED_VALUE"""),"Parker J. Cloud")</f>
        <v>Parker J. Cloud</v>
      </c>
    </row>
    <row r="1579" spans="1:1" x14ac:dyDescent="0.2">
      <c r="A1579" s="4" t="str">
        <f ca="1">IFERROR(__xludf.DUMMYFUNCTION("""COMPUTED_VALUE"""),"Parrot")</f>
        <v>Parrot</v>
      </c>
    </row>
    <row r="1580" spans="1:1" x14ac:dyDescent="0.2">
      <c r="A1580" s="4" t="str">
        <f ca="1">IFERROR(__xludf.DUMMYFUNCTION("""COMPUTED_VALUE"""),"Party Crashers")</f>
        <v>Party Crashers</v>
      </c>
    </row>
    <row r="1581" spans="1:1" x14ac:dyDescent="0.2">
      <c r="A1581" s="4" t="str">
        <f ca="1">IFERROR(__xludf.DUMMYFUNCTION("""COMPUTED_VALUE"""),"Passion Fruit")</f>
        <v>Passion Fruit</v>
      </c>
    </row>
    <row r="1582" spans="1:1" x14ac:dyDescent="0.2">
      <c r="A1582" s="4" t="str">
        <f ca="1">IFERROR(__xludf.DUMMYFUNCTION("""COMPUTED_VALUE"""),"Patches the Weredude")</f>
        <v>Patches the Weredude</v>
      </c>
    </row>
    <row r="1583" spans="1:1" x14ac:dyDescent="0.2">
      <c r="A1583" s="4" t="str">
        <f ca="1">IFERROR(__xludf.DUMMYFUNCTION("""COMPUTED_VALUE"""),"Patokaa")</f>
        <v>Patokaa</v>
      </c>
    </row>
    <row r="1584" spans="1:1" x14ac:dyDescent="0.2">
      <c r="A1584" s="4" t="str">
        <f ca="1">IFERROR(__xludf.DUMMYFUNCTION("""COMPUTED_VALUE"""),"Patrick Star")</f>
        <v>Patrick Star</v>
      </c>
    </row>
    <row r="1585" spans="1:1" x14ac:dyDescent="0.2">
      <c r="A1585" s="4" t="str">
        <f ca="1">IFERROR(__xludf.DUMMYFUNCTION("""COMPUTED_VALUE"""),"Patsy Smiles")</f>
        <v>Patsy Smiles</v>
      </c>
    </row>
    <row r="1586" spans="1:1" x14ac:dyDescent="0.2">
      <c r="A1586" s="4" t="str">
        <f ca="1">IFERROR(__xludf.DUMMYFUNCTION("""COMPUTED_VALUE"""),"Patty Bouvier")</f>
        <v>Patty Bouvier</v>
      </c>
    </row>
    <row r="1587" spans="1:1" x14ac:dyDescent="0.2">
      <c r="A1587" s="4" t="str">
        <f ca="1">IFERROR(__xludf.DUMMYFUNCTION("""COMPUTED_VALUE"""),"Paul")</f>
        <v>Paul</v>
      </c>
    </row>
    <row r="1588" spans="1:1" x14ac:dyDescent="0.2">
      <c r="A1588" s="4" t="str">
        <f ca="1">IFERROR(__xludf.DUMMYFUNCTION("""COMPUTED_VALUE"""),"Paul Revere")</f>
        <v>Paul Revere</v>
      </c>
    </row>
    <row r="1589" spans="1:1" x14ac:dyDescent="0.2">
      <c r="A1589" s="4" t="str">
        <f ca="1">IFERROR(__xludf.DUMMYFUNCTION("""COMPUTED_VALUE"""),"Paula")</f>
        <v>Paula</v>
      </c>
    </row>
    <row r="1590" spans="1:1" x14ac:dyDescent="0.2">
      <c r="A1590" s="4" t="str">
        <f ca="1">IFERROR(__xludf.DUMMYFUNCTION("""COMPUTED_VALUE"""),"Pauline the Pelican")</f>
        <v>Pauline the Pelican</v>
      </c>
    </row>
    <row r="1591" spans="1:1" x14ac:dyDescent="0.2">
      <c r="A1591" s="4" t="str">
        <f ca="1">IFERROR(__xludf.DUMMYFUNCTION("""COMPUTED_VALUE"""),"PC Principal")</f>
        <v>PC Principal</v>
      </c>
    </row>
    <row r="1592" spans="1:1" x14ac:dyDescent="0.2">
      <c r="A1592" s="4" t="str">
        <f ca="1">IFERROR(__xludf.DUMMYFUNCTION("""COMPUTED_VALUE"""),"Peaches")</f>
        <v>Peaches</v>
      </c>
    </row>
    <row r="1593" spans="1:1" x14ac:dyDescent="0.2">
      <c r="A1593" s="4" t="str">
        <f ca="1">IFERROR(__xludf.DUMMYFUNCTION("""COMPUTED_VALUE"""),"Peacock")</f>
        <v>Peacock</v>
      </c>
    </row>
    <row r="1594" spans="1:1" x14ac:dyDescent="0.2">
      <c r="A1594" s="4" t="str">
        <f ca="1">IFERROR(__xludf.DUMMYFUNCTION("""COMPUTED_VALUE"""),"Peafowl")</f>
        <v>Peafowl</v>
      </c>
    </row>
    <row r="1595" spans="1:1" x14ac:dyDescent="0.2">
      <c r="A1595" s="4" t="str">
        <f ca="1">IFERROR(__xludf.DUMMYFUNCTION("""COMPUTED_VALUE"""),"Peanut Butter")</f>
        <v>Peanut Butter</v>
      </c>
    </row>
    <row r="1596" spans="1:1" x14ac:dyDescent="0.2">
      <c r="A1596" s="4" t="str">
        <f ca="1">IFERROR(__xludf.DUMMYFUNCTION("""COMPUTED_VALUE"""),"Pearl")</f>
        <v>Pearl</v>
      </c>
    </row>
    <row r="1597" spans="1:1" x14ac:dyDescent="0.2">
      <c r="A1597" s="4" t="str">
        <f ca="1">IFERROR(__xludf.DUMMYFUNCTION("""COMPUTED_VALUE"""),"Pearl Krabs")</f>
        <v>Pearl Krabs</v>
      </c>
    </row>
    <row r="1598" spans="1:1" x14ac:dyDescent="0.2">
      <c r="A1598" s="4" t="str">
        <f ca="1">IFERROR(__xludf.DUMMYFUNCTION("""COMPUTED_VALUE"""),"Pearl Slaghoople")</f>
        <v>Pearl Slaghoople</v>
      </c>
    </row>
    <row r="1599" spans="1:1" x14ac:dyDescent="0.2">
      <c r="A1599" s="4" t="str">
        <f ca="1">IFERROR(__xludf.DUMMYFUNCTION("""COMPUTED_VALUE"""),"Pearlie the Park Fairy")</f>
        <v>Pearlie the Park Fairy</v>
      </c>
    </row>
    <row r="1600" spans="1:1" x14ac:dyDescent="0.2">
      <c r="A1600" s="4" t="str">
        <f ca="1">IFERROR(__xludf.DUMMYFUNCTION("""COMPUTED_VALUE"""),"Pebbles Flintstone")</f>
        <v>Pebbles Flintstone</v>
      </c>
    </row>
    <row r="1601" spans="1:1" x14ac:dyDescent="0.2">
      <c r="A1601" s="4" t="str">
        <f ca="1">IFERROR(__xludf.DUMMYFUNCTION("""COMPUTED_VALUE"""),"Pedro")</f>
        <v>Pedro</v>
      </c>
    </row>
    <row r="1602" spans="1:1" x14ac:dyDescent="0.2">
      <c r="A1602" s="4" t="str">
        <f ca="1">IFERROR(__xludf.DUMMYFUNCTION("""COMPUTED_VALUE"""),"Peedee Fryman")</f>
        <v>Peedee Fryman</v>
      </c>
    </row>
    <row r="1603" spans="1:1" x14ac:dyDescent="0.2">
      <c r="A1603" s="4" t="str">
        <f ca="1">IFERROR(__xludf.DUMMYFUNCTION("""COMPUTED_VALUE"""),"Peer Gynt")</f>
        <v>Peer Gynt</v>
      </c>
    </row>
    <row r="1604" spans="1:1" x14ac:dyDescent="0.2">
      <c r="A1604" s="4" t="str">
        <f ca="1">IFERROR(__xludf.DUMMYFUNCTION("""COMPUTED_VALUE"""),"Peg")</f>
        <v>Peg</v>
      </c>
    </row>
    <row r="1605" spans="1:1" x14ac:dyDescent="0.2">
      <c r="A1605" s="4" t="str">
        <f ca="1">IFERROR(__xludf.DUMMYFUNCTION("""COMPUTED_VALUE"""),"Peg Pete")</f>
        <v>Peg Pete</v>
      </c>
    </row>
    <row r="1606" spans="1:1" x14ac:dyDescent="0.2">
      <c r="A1606" s="4" t="str">
        <f ca="1">IFERROR(__xludf.DUMMYFUNCTION("""COMPUTED_VALUE"""),"Peggy")</f>
        <v>Peggy</v>
      </c>
    </row>
    <row r="1607" spans="1:1" x14ac:dyDescent="0.2">
      <c r="A1607" s="4" t="str">
        <f ca="1">IFERROR(__xludf.DUMMYFUNCTION("""COMPUTED_VALUE"""),"Peggy Carter")</f>
        <v>Peggy Carter</v>
      </c>
    </row>
    <row r="1608" spans="1:1" x14ac:dyDescent="0.2">
      <c r="A1608" s="4" t="str">
        <f ca="1">IFERROR(__xludf.DUMMYFUNCTION("""COMPUTED_VALUE"""),"Pelican")</f>
        <v>Pelican</v>
      </c>
    </row>
    <row r="1609" spans="1:1" x14ac:dyDescent="0.2">
      <c r="A1609" s="4" t="str">
        <f ca="1">IFERROR(__xludf.DUMMYFUNCTION("""COMPUTED_VALUE"""),"Pencilmate")</f>
        <v>Pencilmate</v>
      </c>
    </row>
    <row r="1610" spans="1:1" x14ac:dyDescent="0.2">
      <c r="A1610" s="4" t="str">
        <f ca="1">IFERROR(__xludf.DUMMYFUNCTION("""COMPUTED_VALUE"""),"Penelope Pitstop")</f>
        <v>Penelope Pitstop</v>
      </c>
    </row>
    <row r="1611" spans="1:1" x14ac:dyDescent="0.2">
      <c r="A1611" s="4" t="str">
        <f ca="1">IFERROR(__xludf.DUMMYFUNCTION("""COMPUTED_VALUE"""),"Penelope Poodle")</f>
        <v>Penelope Poodle</v>
      </c>
    </row>
    <row r="1612" spans="1:1" x14ac:dyDescent="0.2">
      <c r="A1612" s="4" t="str">
        <f ca="1">IFERROR(__xludf.DUMMYFUNCTION("""COMPUTED_VALUE"""),"Penguin")</f>
        <v>Penguin</v>
      </c>
    </row>
    <row r="1613" spans="1:1" x14ac:dyDescent="0.2">
      <c r="A1613" s="4" t="str">
        <f ca="1">IFERROR(__xludf.DUMMYFUNCTION("""COMPUTED_VALUE"""),"Penguin Family")</f>
        <v>Penguin Family</v>
      </c>
    </row>
    <row r="1614" spans="1:1" x14ac:dyDescent="0.2">
      <c r="A1614" s="4" t="str">
        <f ca="1">IFERROR(__xludf.DUMMYFUNCTION("""COMPUTED_VALUE"""),"Penguins")</f>
        <v>Penguins</v>
      </c>
    </row>
    <row r="1615" spans="1:1" x14ac:dyDescent="0.2">
      <c r="A1615" s="4" t="str">
        <f ca="1">IFERROR(__xludf.DUMMYFUNCTION("""COMPUTED_VALUE"""),"Penn")</f>
        <v>Penn</v>
      </c>
    </row>
    <row r="1616" spans="1:1" x14ac:dyDescent="0.2">
      <c r="A1616" s="4" t="str">
        <f ca="1">IFERROR(__xludf.DUMMYFUNCTION("""COMPUTED_VALUE"""),"Penny Crayon")</f>
        <v>Penny Crayon</v>
      </c>
    </row>
    <row r="1617" spans="1:1" x14ac:dyDescent="0.2">
      <c r="A1617" s="4" t="str">
        <f ca="1">IFERROR(__xludf.DUMMYFUNCTION("""COMPUTED_VALUE"""),"Penny Fitzgerald")</f>
        <v>Penny Fitzgerald</v>
      </c>
    </row>
    <row r="1618" spans="1:1" x14ac:dyDescent="0.2">
      <c r="A1618" s="4" t="str">
        <f ca="1">IFERROR(__xludf.DUMMYFUNCTION("""COMPUTED_VALUE"""),"Penny Gadget")</f>
        <v>Penny Gadget</v>
      </c>
    </row>
    <row r="1619" spans="1:1" x14ac:dyDescent="0.2">
      <c r="A1619" s="4" t="str">
        <f ca="1">IFERROR(__xludf.DUMMYFUNCTION("""COMPUTED_VALUE"""),"Penny Proud")</f>
        <v>Penny Proud</v>
      </c>
    </row>
    <row r="1620" spans="1:1" x14ac:dyDescent="0.2">
      <c r="A1620" s="4" t="str">
        <f ca="1">IFERROR(__xludf.DUMMYFUNCTION("""COMPUTED_VALUE"""),"Pepa Madrigal")</f>
        <v>Pepa Madrigal</v>
      </c>
    </row>
    <row r="1621" spans="1:1" x14ac:dyDescent="0.2">
      <c r="A1621" s="4" t="str">
        <f ca="1">IFERROR(__xludf.DUMMYFUNCTION("""COMPUTED_VALUE"""),"Pepé Le Pew")</f>
        <v>Pepé Le Pew</v>
      </c>
    </row>
    <row r="1622" spans="1:1" x14ac:dyDescent="0.2">
      <c r="A1622" s="4" t="str">
        <f ca="1">IFERROR(__xludf.DUMMYFUNCTION("""COMPUTED_VALUE"""),"Peppa Pig")</f>
        <v>Peppa Pig</v>
      </c>
    </row>
    <row r="1623" spans="1:1" x14ac:dyDescent="0.2">
      <c r="A1623" s="4" t="str">
        <f ca="1">IFERROR(__xludf.DUMMYFUNCTION("""COMPUTED_VALUE"""),"Pepper Clark")</f>
        <v>Pepper Clark</v>
      </c>
    </row>
    <row r="1624" spans="1:1" x14ac:dyDescent="0.2">
      <c r="A1624" s="4" t="str">
        <f ca="1">IFERROR(__xludf.DUMMYFUNCTION("""COMPUTED_VALUE"""),"Pepper Mintz")</f>
        <v>Pepper Mintz</v>
      </c>
    </row>
    <row r="1625" spans="1:1" x14ac:dyDescent="0.2">
      <c r="A1625" s="4" t="str">
        <f ca="1">IFERROR(__xludf.DUMMYFUNCTION("""COMPUTED_VALUE"""),"Peppermint Patty")</f>
        <v>Peppermint Patty</v>
      </c>
    </row>
    <row r="1626" spans="1:1" x14ac:dyDescent="0.2">
      <c r="A1626" s="4" t="str">
        <f ca="1">IFERROR(__xludf.DUMMYFUNCTION("""COMPUTED_VALUE"""),"Peppino Spaghetti")</f>
        <v>Peppino Spaghetti</v>
      </c>
    </row>
    <row r="1627" spans="1:1" x14ac:dyDescent="0.2">
      <c r="A1627" s="4" t="str">
        <f ca="1">IFERROR(__xludf.DUMMYFUNCTION("""COMPUTED_VALUE"""),"Percy")</f>
        <v>Percy</v>
      </c>
    </row>
    <row r="1628" spans="1:1" x14ac:dyDescent="0.2">
      <c r="A1628" s="4" t="str">
        <f ca="1">IFERROR(__xludf.DUMMYFUNCTION("""COMPUTED_VALUE"""),"Peridot")</f>
        <v>Peridot</v>
      </c>
    </row>
    <row r="1629" spans="1:1" x14ac:dyDescent="0.2">
      <c r="A1629" s="4" t="str">
        <f ca="1">IFERROR(__xludf.DUMMYFUNCTION("""COMPUTED_VALUE"""),"Perry the Platypus")</f>
        <v>Perry the Platypus</v>
      </c>
    </row>
    <row r="1630" spans="1:1" x14ac:dyDescent="0.2">
      <c r="A1630" s="4" t="str">
        <f ca="1">IFERROR(__xludf.DUMMYFUNCTION("""COMPUTED_VALUE"""),"Perry the Rebelpus")</f>
        <v>Perry the Rebelpus</v>
      </c>
    </row>
    <row r="1631" spans="1:1" x14ac:dyDescent="0.2">
      <c r="A1631" s="4" t="str">
        <f ca="1">IFERROR(__xludf.DUMMYFUNCTION("""COMPUTED_VALUE"""),"Pesky Dust")</f>
        <v>Pesky Dust</v>
      </c>
    </row>
    <row r="1632" spans="1:1" x14ac:dyDescent="0.2">
      <c r="A1632" s="4" t="str">
        <f ca="1">IFERROR(__xludf.DUMMYFUNCTION("""COMPUTED_VALUE"""),"Pet Shoppe Owner")</f>
        <v>Pet Shoppe Owner</v>
      </c>
    </row>
    <row r="1633" spans="1:1" x14ac:dyDescent="0.2">
      <c r="A1633" s="4" t="str">
        <f ca="1">IFERROR(__xludf.DUMMYFUNCTION("""COMPUTED_VALUE"""),"Pete")</f>
        <v>Pete</v>
      </c>
    </row>
    <row r="1634" spans="1:1" x14ac:dyDescent="0.2">
      <c r="A1634" s="4" t="str">
        <f ca="1">IFERROR(__xludf.DUMMYFUNCTION("""COMPUTED_VALUE"""),"Pete and Emmett")</f>
        <v>Pete and Emmett</v>
      </c>
    </row>
    <row r="1635" spans="1:1" x14ac:dyDescent="0.2">
      <c r="A1635" s="4" t="str">
        <f ca="1">IFERROR(__xludf.DUMMYFUNCTION("""COMPUTED_VALUE"""),"Peter")</f>
        <v>Peter</v>
      </c>
    </row>
    <row r="1636" spans="1:1" x14ac:dyDescent="0.2">
      <c r="A1636" s="4" t="str">
        <f ca="1">IFERROR(__xludf.DUMMYFUNCTION("""COMPUTED_VALUE"""),"Peter Venkman")</f>
        <v>Peter Venkman</v>
      </c>
    </row>
    <row r="1637" spans="1:1" x14ac:dyDescent="0.2">
      <c r="A1637" s="4" t="str">
        <f ca="1">IFERROR(__xludf.DUMMYFUNCTION("""COMPUTED_VALUE"""),"Petunia")</f>
        <v>Petunia</v>
      </c>
    </row>
    <row r="1638" spans="1:1" x14ac:dyDescent="0.2">
      <c r="A1638" s="4" t="str">
        <f ca="1">IFERROR(__xludf.DUMMYFUNCTION("""COMPUTED_VALUE"""),"Peyo and Pico")</f>
        <v>Peyo and Pico</v>
      </c>
    </row>
    <row r="1639" spans="1:1" x14ac:dyDescent="0.2">
      <c r="A1639" s="4" t="str">
        <f ca="1">IFERROR(__xludf.DUMMYFUNCTION("""COMPUTED_VALUE"""),"Phantom Blot")</f>
        <v>Phantom Blot</v>
      </c>
    </row>
    <row r="1640" spans="1:1" x14ac:dyDescent="0.2">
      <c r="A1640" s="4" t="str">
        <f ca="1">IFERROR(__xludf.DUMMYFUNCTION("""COMPUTED_VALUE"""),"Phee Genoa")</f>
        <v>Phee Genoa</v>
      </c>
    </row>
    <row r="1641" spans="1:1" x14ac:dyDescent="0.2">
      <c r="A1641" s="4" t="str">
        <f ca="1">IFERROR(__xludf.DUMMYFUNCTION("""COMPUTED_VALUE"""),"Phil DeVille")</f>
        <v>Phil DeVille</v>
      </c>
    </row>
    <row r="1642" spans="1:1" x14ac:dyDescent="0.2">
      <c r="A1642" s="4" t="str">
        <f ca="1">IFERROR(__xludf.DUMMYFUNCTION("""COMPUTED_VALUE"""),"Philip J. Fry")</f>
        <v>Philip J. Fry</v>
      </c>
    </row>
    <row r="1643" spans="1:1" x14ac:dyDescent="0.2">
      <c r="A1643" s="4" t="str">
        <f ca="1">IFERROR(__xludf.DUMMYFUNCTION("""COMPUTED_VALUE"""),"Phillip Bonfiglio")</f>
        <v>Phillip Bonfiglio</v>
      </c>
    </row>
    <row r="1644" spans="1:1" x14ac:dyDescent="0.2">
      <c r="A1644" s="4" t="str">
        <f ca="1">IFERROR(__xludf.DUMMYFUNCTION("""COMPUTED_VALUE"""),"Phineas Flynn")</f>
        <v>Phineas Flynn</v>
      </c>
    </row>
    <row r="1645" spans="1:1" x14ac:dyDescent="0.2">
      <c r="A1645" s="4" t="str">
        <f ca="1">IFERROR(__xludf.DUMMYFUNCTION("""COMPUTED_VALUE"""),"Phoebe Heyerdahl")</f>
        <v>Phoebe Heyerdahl</v>
      </c>
    </row>
    <row r="1646" spans="1:1" x14ac:dyDescent="0.2">
      <c r="A1646" s="4" t="str">
        <f ca="1">IFERROR(__xludf.DUMMYFUNCTION("""COMPUTED_VALUE"""),"Piccolo Daimao")</f>
        <v>Piccolo Daimao</v>
      </c>
    </row>
    <row r="1647" spans="1:1" x14ac:dyDescent="0.2">
      <c r="A1647" s="4" t="str">
        <f ca="1">IFERROR(__xludf.DUMMYFUNCTION("""COMPUTED_VALUE"""),"Pieman")</f>
        <v>Pieman</v>
      </c>
    </row>
    <row r="1648" spans="1:1" x14ac:dyDescent="0.2">
      <c r="A1648" s="4" t="str">
        <f ca="1">IFERROR(__xludf.DUMMYFUNCTION("""COMPUTED_VALUE"""),"Pig")</f>
        <v>Pig</v>
      </c>
    </row>
    <row r="1649" spans="1:1" x14ac:dyDescent="0.2">
      <c r="A1649" s="4" t="str">
        <f ca="1">IFERROR(__xludf.DUMMYFUNCTION("""COMPUTED_VALUE"""),"Pig Agent")</f>
        <v>Pig Agent</v>
      </c>
    </row>
    <row r="1650" spans="1:1" x14ac:dyDescent="0.2">
      <c r="A1650" s="4" t="str">
        <f ca="1">IFERROR(__xludf.DUMMYFUNCTION("""COMPUTED_VALUE"""),"Pig Boy")</f>
        <v>Pig Boy</v>
      </c>
    </row>
    <row r="1651" spans="1:1" x14ac:dyDescent="0.2">
      <c r="A1651" s="4" t="str">
        <f ca="1">IFERROR(__xludf.DUMMYFUNCTION("""COMPUTED_VALUE"""),"Pigeon")</f>
        <v>Pigeon</v>
      </c>
    </row>
    <row r="1652" spans="1:1" x14ac:dyDescent="0.2">
      <c r="A1652" s="4" t="str">
        <f ca="1">IFERROR(__xludf.DUMMYFUNCTION("""COMPUTED_VALUE"""),"Pigeon Cartel")</f>
        <v>Pigeon Cartel</v>
      </c>
    </row>
    <row r="1653" spans="1:1" x14ac:dyDescent="0.2">
      <c r="A1653" s="4" t="str">
        <f ca="1">IFERROR(__xludf.DUMMYFUNCTION("""COMPUTED_VALUE"""),"Piggley Winks")</f>
        <v>Piggley Winks</v>
      </c>
    </row>
    <row r="1654" spans="1:1" x14ac:dyDescent="0.2">
      <c r="A1654" s="4" t="str">
        <f ca="1">IFERROR(__xludf.DUMMYFUNCTION("""COMPUTED_VALUE"""),"Piggy Boo Boo and Piglets")</f>
        <v>Piggy Boo Boo and Piglets</v>
      </c>
    </row>
    <row r="1655" spans="1:1" x14ac:dyDescent="0.2">
      <c r="A1655" s="4" t="str">
        <f ca="1">IFERROR(__xludf.DUMMYFUNCTION("""COMPUTED_VALUE"""),"Piglets")</f>
        <v>Piglets</v>
      </c>
    </row>
    <row r="1656" spans="1:1" x14ac:dyDescent="0.2">
      <c r="A1656" s="4" t="str">
        <f ca="1">IFERROR(__xludf.DUMMYFUNCTION("""COMPUTED_VALUE"""),"Pileup")</f>
        <v>Pileup</v>
      </c>
    </row>
    <row r="1657" spans="1:1" x14ac:dyDescent="0.2">
      <c r="A1657" s="4" t="str">
        <f ca="1">IFERROR(__xludf.DUMMYFUNCTION("""COMPUTED_VALUE"""),"Pimpa")</f>
        <v>Pimpa</v>
      </c>
    </row>
    <row r="1658" spans="1:1" x14ac:dyDescent="0.2">
      <c r="A1658" s="4" t="str">
        <f ca="1">IFERROR(__xludf.DUMMYFUNCTION("""COMPUTED_VALUE"""),"Pinch Raccoon")</f>
        <v>Pinch Raccoon</v>
      </c>
    </row>
    <row r="1659" spans="1:1" x14ac:dyDescent="0.2">
      <c r="A1659" s="4" t="str">
        <f ca="1">IFERROR(__xludf.DUMMYFUNCTION("""COMPUTED_VALUE"""),"Pinga")</f>
        <v>Pinga</v>
      </c>
    </row>
    <row r="1660" spans="1:1" x14ac:dyDescent="0.2">
      <c r="A1660" s="4" t="str">
        <f ca="1">IFERROR(__xludf.DUMMYFUNCTION("""COMPUTED_VALUE"""),"Pingi")</f>
        <v>Pingi</v>
      </c>
    </row>
    <row r="1661" spans="1:1" x14ac:dyDescent="0.2">
      <c r="A1661" s="4" t="str">
        <f ca="1">IFERROR(__xludf.DUMMYFUNCTION("""COMPUTED_VALUE"""),"Pink Bird")</f>
        <v>Pink Bird</v>
      </c>
    </row>
    <row r="1662" spans="1:1" x14ac:dyDescent="0.2">
      <c r="A1662" s="4" t="str">
        <f ca="1">IFERROR(__xludf.DUMMYFUNCTION("""COMPUTED_VALUE"""),"Pink Duck")</f>
        <v>Pink Duck</v>
      </c>
    </row>
    <row r="1663" spans="1:1" x14ac:dyDescent="0.2">
      <c r="A1663" s="4" t="str">
        <f ca="1">IFERROR(__xludf.DUMMYFUNCTION("""COMPUTED_VALUE"""),"Pink Fish")</f>
        <v>Pink Fish</v>
      </c>
    </row>
    <row r="1664" spans="1:1" x14ac:dyDescent="0.2">
      <c r="A1664" s="4" t="str">
        <f ca="1">IFERROR(__xludf.DUMMYFUNCTION("""COMPUTED_VALUE"""),"Pink Opera Lady")</f>
        <v>Pink Opera Lady</v>
      </c>
    </row>
    <row r="1665" spans="1:1" x14ac:dyDescent="0.2">
      <c r="A1665" s="4" t="str">
        <f ca="1">IFERROR(__xludf.DUMMYFUNCTION("""COMPUTED_VALUE"""),"Pink Pearl")</f>
        <v>Pink Pearl</v>
      </c>
    </row>
    <row r="1666" spans="1:1" x14ac:dyDescent="0.2">
      <c r="A1666" s="4" t="str">
        <f ca="1">IFERROR(__xludf.DUMMYFUNCTION("""COMPUTED_VALUE"""),"Pinkerton")</f>
        <v>Pinkerton</v>
      </c>
    </row>
    <row r="1667" spans="1:1" x14ac:dyDescent="0.2">
      <c r="A1667" s="4" t="str">
        <f ca="1">IFERROR(__xludf.DUMMYFUNCTION("""COMPUTED_VALUE"""),"Pinkie Pie")</f>
        <v>Pinkie Pie</v>
      </c>
    </row>
    <row r="1668" spans="1:1" x14ac:dyDescent="0.2">
      <c r="A1668" s="4" t="str">
        <f ca="1">IFERROR(__xludf.DUMMYFUNCTION("""COMPUTED_VALUE"""),"Pinky Dinky Doo")</f>
        <v>Pinky Dinky Doo</v>
      </c>
    </row>
    <row r="1669" spans="1:1" x14ac:dyDescent="0.2">
      <c r="A1669" s="4" t="str">
        <f ca="1">IFERROR(__xludf.DUMMYFUNCTION("""COMPUTED_VALUE"""),"Piper Dream Soule")</f>
        <v>Piper Dream Soule</v>
      </c>
    </row>
    <row r="1670" spans="1:1" x14ac:dyDescent="0.2">
      <c r="A1670" s="4" t="str">
        <f ca="1">IFERROR(__xludf.DUMMYFUNCTION("""COMPUTED_VALUE"""),"Pipi")</f>
        <v>Pipi</v>
      </c>
    </row>
    <row r="1671" spans="1:1" x14ac:dyDescent="0.2">
      <c r="A1671" s="4" t="str">
        <f ca="1">IFERROR(__xludf.DUMMYFUNCTION("""COMPUTED_VALUE"""),"Pipsqueak")</f>
        <v>Pipsqueak</v>
      </c>
    </row>
    <row r="1672" spans="1:1" x14ac:dyDescent="0.2">
      <c r="A1672" s="4" t="str">
        <f ca="1">IFERROR(__xludf.DUMMYFUNCTION("""COMPUTED_VALUE"""),"Pirate Parrot")</f>
        <v>Pirate Parrot</v>
      </c>
    </row>
    <row r="1673" spans="1:1" x14ac:dyDescent="0.2">
      <c r="A1673" s="4" t="str">
        <f ca="1">IFERROR(__xludf.DUMMYFUNCTION("""COMPUTED_VALUE"""),"Pirate Parrot Polly")</f>
        <v>Pirate Parrot Polly</v>
      </c>
    </row>
    <row r="1674" spans="1:1" x14ac:dyDescent="0.2">
      <c r="A1674" s="4" t="str">
        <f ca="1">IFERROR(__xludf.DUMMYFUNCTION("""COMPUTED_VALUE"""),"Pizza Rat")</f>
        <v>Pizza Rat</v>
      </c>
    </row>
    <row r="1675" spans="1:1" x14ac:dyDescent="0.2">
      <c r="A1675" s="4" t="str">
        <f ca="1">IFERROR(__xludf.DUMMYFUNCTION("""COMPUTED_VALUE"""),"Pizza Steve")</f>
        <v>Pizza Steve</v>
      </c>
    </row>
    <row r="1676" spans="1:1" x14ac:dyDescent="0.2">
      <c r="A1676" s="4" t="str">
        <f ca="1">IFERROR(__xludf.DUMMYFUNCTION("""COMPUTED_VALUE"""),"Placida")</f>
        <v>Placida</v>
      </c>
    </row>
    <row r="1677" spans="1:1" x14ac:dyDescent="0.2">
      <c r="A1677" s="4" t="str">
        <f ca="1">IFERROR(__xludf.DUMMYFUNCTION("""COMPUTED_VALUE"""),"Plagg")</f>
        <v>Plagg</v>
      </c>
    </row>
    <row r="1678" spans="1:1" x14ac:dyDescent="0.2">
      <c r="A1678" s="4" t="str">
        <f ca="1">IFERROR(__xludf.DUMMYFUNCTION("""COMPUTED_VALUE"""),"Platinum")</f>
        <v>Platinum</v>
      </c>
    </row>
    <row r="1679" spans="1:1" x14ac:dyDescent="0.2">
      <c r="A1679" s="4" t="str">
        <f ca="1">IFERROR(__xludf.DUMMYFUNCTION("""COMPUTED_VALUE"""),"Plaxum")</f>
        <v>Plaxum</v>
      </c>
    </row>
    <row r="1680" spans="1:1" x14ac:dyDescent="0.2">
      <c r="A1680" s="4" t="str">
        <f ca="1">IFERROR(__xludf.DUMMYFUNCTION("""COMPUTED_VALUE"""),"Player 41")</f>
        <v>Player 41</v>
      </c>
    </row>
    <row r="1681" spans="1:1" x14ac:dyDescent="0.2">
      <c r="A1681" s="4" t="str">
        <f ca="1">IFERROR(__xludf.DUMMYFUNCTION("""COMPUTED_VALUE"""),"Plo Koon")</f>
        <v>Plo Koon</v>
      </c>
    </row>
    <row r="1682" spans="1:1" x14ac:dyDescent="0.2">
      <c r="A1682" s="4" t="str">
        <f ca="1">IFERROR(__xludf.DUMMYFUNCTION("""COMPUTED_VALUE"""),"Plucka Duck")</f>
        <v>Plucka Duck</v>
      </c>
    </row>
    <row r="1683" spans="1:1" x14ac:dyDescent="0.2">
      <c r="A1683" s="4" t="str">
        <f ca="1">IFERROR(__xludf.DUMMYFUNCTION("""COMPUTED_VALUE"""),"Plundar")</f>
        <v>Plundar</v>
      </c>
    </row>
    <row r="1684" spans="1:1" x14ac:dyDescent="0.2">
      <c r="A1684" s="4" t="str">
        <f ca="1">IFERROR(__xludf.DUMMYFUNCTION("""COMPUTED_VALUE"""),"Pluto")</f>
        <v>Pluto</v>
      </c>
    </row>
    <row r="1685" spans="1:1" x14ac:dyDescent="0.2">
      <c r="A1685" s="4" t="str">
        <f ca="1">IFERROR(__xludf.DUMMYFUNCTION("""COMPUTED_VALUE"""),"Pocoyo")</f>
        <v>Pocoyo</v>
      </c>
    </row>
    <row r="1686" spans="1:1" x14ac:dyDescent="0.2">
      <c r="A1686" s="4" t="str">
        <f ca="1">IFERROR(__xludf.DUMMYFUNCTION("""COMPUTED_VALUE"""),"Poison Ivy")</f>
        <v>Poison Ivy</v>
      </c>
    </row>
    <row r="1687" spans="1:1" x14ac:dyDescent="0.2">
      <c r="A1687" s="4" t="str">
        <f ca="1">IFERROR(__xludf.DUMMYFUNCTION("""COMPUTED_VALUE"""),"Pollen")</f>
        <v>Pollen</v>
      </c>
    </row>
    <row r="1688" spans="1:1" x14ac:dyDescent="0.2">
      <c r="A1688" s="4" t="str">
        <f ca="1">IFERROR(__xludf.DUMMYFUNCTION("""COMPUTED_VALUE"""),"Polly Esther")</f>
        <v>Polly Esther</v>
      </c>
    </row>
    <row r="1689" spans="1:1" x14ac:dyDescent="0.2">
      <c r="A1689" s="4" t="str">
        <f ca="1">IFERROR(__xludf.DUMMYFUNCTION("""COMPUTED_VALUE"""),"Polly Plantar")</f>
        <v>Polly Plantar</v>
      </c>
    </row>
    <row r="1690" spans="1:1" x14ac:dyDescent="0.2">
      <c r="A1690" s="4" t="str">
        <f ca="1">IFERROR(__xludf.DUMMYFUNCTION("""COMPUTED_VALUE"""),"Polly Pocket")</f>
        <v>Polly Pocket</v>
      </c>
    </row>
    <row r="1691" spans="1:1" x14ac:dyDescent="0.2">
      <c r="A1691" s="4" t="str">
        <f ca="1">IFERROR(__xludf.DUMMYFUNCTION("""COMPUTED_VALUE"""),"Pom Pom")</f>
        <v>Pom Pom</v>
      </c>
    </row>
    <row r="1692" spans="1:1" x14ac:dyDescent="0.2">
      <c r="A1692" s="4" t="str">
        <f ca="1">IFERROR(__xludf.DUMMYFUNCTION("""COMPUTED_VALUE"""),"Pomni")</f>
        <v>Pomni</v>
      </c>
    </row>
    <row r="1693" spans="1:1" x14ac:dyDescent="0.2">
      <c r="A1693" s="4" t="str">
        <f ca="1">IFERROR(__xludf.DUMMYFUNCTION("""COMPUTED_VALUE"""),"Pompompurin")</f>
        <v>Pompompurin</v>
      </c>
    </row>
    <row r="1694" spans="1:1" x14ac:dyDescent="0.2">
      <c r="A1694" s="4" t="str">
        <f ca="1">IFERROR(__xludf.DUMMYFUNCTION("""COMPUTED_VALUE"""),"Pong Krell")</f>
        <v>Pong Krell</v>
      </c>
    </row>
    <row r="1695" spans="1:1" x14ac:dyDescent="0.2">
      <c r="A1695" s="4" t="str">
        <f ca="1">IFERROR(__xludf.DUMMYFUNCTION("""COMPUTED_VALUE"""),"Pony Head")</f>
        <v>Pony Head</v>
      </c>
    </row>
    <row r="1696" spans="1:1" x14ac:dyDescent="0.2">
      <c r="A1696" s="4" t="str">
        <f ca="1">IFERROR(__xludf.DUMMYFUNCTION("""COMPUTED_VALUE"""),"Poodle")</f>
        <v>Poodle</v>
      </c>
    </row>
    <row r="1697" spans="1:1" x14ac:dyDescent="0.2">
      <c r="A1697" s="4" t="str">
        <f ca="1">IFERROR(__xludf.DUMMYFUNCTION("""COMPUTED_VALUE"""),"Poop")</f>
        <v>Poop</v>
      </c>
    </row>
    <row r="1698" spans="1:1" x14ac:dyDescent="0.2">
      <c r="A1698" s="4" t="str">
        <f ca="1">IFERROR(__xludf.DUMMYFUNCTION("""COMPUTED_VALUE"""),"Pop")</f>
        <v>Pop</v>
      </c>
    </row>
    <row r="1699" spans="1:1" x14ac:dyDescent="0.2">
      <c r="A1699" s="4" t="str">
        <f ca="1">IFERROR(__xludf.DUMMYFUNCTION("""COMPUTED_VALUE"""),"Popeye")</f>
        <v>Popeye</v>
      </c>
    </row>
    <row r="1700" spans="1:1" x14ac:dyDescent="0.2">
      <c r="A1700" s="4" t="str">
        <f ca="1">IFERROR(__xludf.DUMMYFUNCTION("""COMPUTED_VALUE"""),"Pops Maellard")</f>
        <v>Pops Maellard</v>
      </c>
    </row>
    <row r="1701" spans="1:1" x14ac:dyDescent="0.2">
      <c r="A1701" s="4" t="str">
        <f ca="1">IFERROR(__xludf.DUMMYFUNCTION("""COMPUTED_VALUE"""),"Porkins")</f>
        <v>Porkins</v>
      </c>
    </row>
    <row r="1702" spans="1:1" x14ac:dyDescent="0.2">
      <c r="A1702" s="4" t="str">
        <f ca="1">IFERROR(__xludf.DUMMYFUNCTION("""COMPUTED_VALUE"""),"Porky Pig")</f>
        <v>Porky Pig</v>
      </c>
    </row>
    <row r="1703" spans="1:1" x14ac:dyDescent="0.2">
      <c r="A1703" s="4" t="str">
        <f ca="1">IFERROR(__xludf.DUMMYFUNCTION("""COMPUTED_VALUE"""),"Pororo")</f>
        <v>Pororo</v>
      </c>
    </row>
    <row r="1704" spans="1:1" x14ac:dyDescent="0.2">
      <c r="A1704" s="4" t="str">
        <f ca="1">IFERROR(__xludf.DUMMYFUNCTION("""COMPUTED_VALUE"""),"Porsha Crystal")</f>
        <v>Porsha Crystal</v>
      </c>
    </row>
    <row r="1705" spans="1:1" x14ac:dyDescent="0.2">
      <c r="A1705" s="4" t="str">
        <f ca="1">IFERROR(__xludf.DUMMYFUNCTION("""COMPUTED_VALUE"""),"Potsworth")</f>
        <v>Potsworth</v>
      </c>
    </row>
    <row r="1706" spans="1:1" x14ac:dyDescent="0.2">
      <c r="A1706" s="4" t="str">
        <f ca="1">IFERROR(__xludf.DUMMYFUNCTION("""COMPUTED_VALUE"""),"Potty Mouth")</f>
        <v>Potty Mouth</v>
      </c>
    </row>
    <row r="1707" spans="1:1" x14ac:dyDescent="0.2">
      <c r="A1707" s="4" t="str">
        <f ca="1">IFERROR(__xludf.DUMMYFUNCTION("""COMPUTED_VALUE"""),"Pow")</f>
        <v>Pow</v>
      </c>
    </row>
    <row r="1708" spans="1:1" x14ac:dyDescent="0.2">
      <c r="A1708" s="4" t="str">
        <f ca="1">IFERROR(__xludf.DUMMYFUNCTION("""COMPUTED_VALUE"""),"Power Paige")</f>
        <v>Power Paige</v>
      </c>
    </row>
    <row r="1709" spans="1:1" x14ac:dyDescent="0.2">
      <c r="A1709" s="4" t="str">
        <f ca="1">IFERROR(__xludf.DUMMYFUNCTION("""COMPUTED_VALUE"""),"Powerpuff Girls")</f>
        <v>Powerpuff Girls</v>
      </c>
    </row>
    <row r="1710" spans="1:1" x14ac:dyDescent="0.2">
      <c r="A1710" s="4" t="str">
        <f ca="1">IFERROR(__xludf.DUMMYFUNCTION("""COMPUTED_VALUE"""),"Pre Vizsla")</f>
        <v>Pre Vizsla</v>
      </c>
    </row>
    <row r="1711" spans="1:1" x14ac:dyDescent="0.2">
      <c r="A1711" s="4" t="str">
        <f ca="1">IFERROR(__xludf.DUMMYFUNCTION("""COMPUTED_VALUE"""),"President")</f>
        <v>President</v>
      </c>
    </row>
    <row r="1712" spans="1:1" x14ac:dyDescent="0.2">
      <c r="A1712" s="4" t="str">
        <f ca="1">IFERROR(__xludf.DUMMYFUNCTION("""COMPUTED_VALUE"""),"Prince Rudolf")</f>
        <v>Prince Rudolf</v>
      </c>
    </row>
    <row r="1713" spans="1:1" x14ac:dyDescent="0.2">
      <c r="A1713" s="4" t="str">
        <f ca="1">IFERROR(__xludf.DUMMYFUNCTION("""COMPUTED_VALUE"""),"Prince Spark")</f>
        <v>Prince Spark</v>
      </c>
    </row>
    <row r="1714" spans="1:1" x14ac:dyDescent="0.2">
      <c r="A1714" s="4" t="str">
        <f ca="1">IFERROR(__xludf.DUMMYFUNCTION("""COMPUTED_VALUE"""),"Princess Anna of Arendelle")</f>
        <v>Princess Anna of Arendelle</v>
      </c>
    </row>
    <row r="1715" spans="1:1" x14ac:dyDescent="0.2">
      <c r="A1715" s="4" t="str">
        <f ca="1">IFERROR(__xludf.DUMMYFUNCTION("""COMPUTED_VALUE"""),"Princess Bubblegum")</f>
        <v>Princess Bubblegum</v>
      </c>
    </row>
    <row r="1716" spans="1:1" x14ac:dyDescent="0.2">
      <c r="A1716" s="4" t="str">
        <f ca="1">IFERROR(__xludf.DUMMYFUNCTION("""COMPUTED_VALUE"""),"Pugsley Addams")</f>
        <v>Pugsley Addams</v>
      </c>
    </row>
    <row r="1717" spans="1:1" x14ac:dyDescent="0.2">
      <c r="A1717" s="4" t="str">
        <f ca="1">IFERROR(__xludf.DUMMYFUNCTION("""COMPUTED_VALUE"""),"Qi'ra")</f>
        <v>Qi'ra</v>
      </c>
    </row>
    <row r="1718" spans="1:1" x14ac:dyDescent="0.2">
      <c r="A1718" s="4" t="str">
        <f ca="1">IFERROR(__xludf.DUMMYFUNCTION("""COMPUTED_VALUE"""),"Quarren")</f>
        <v>Quarren</v>
      </c>
    </row>
    <row r="1719" spans="1:1" x14ac:dyDescent="0.2">
      <c r="A1719" s="4" t="str">
        <f ca="1">IFERROR(__xludf.DUMMYFUNCTION("""COMPUTED_VALUE"""),"Queen")</f>
        <v>Queen</v>
      </c>
    </row>
    <row r="1720" spans="1:1" x14ac:dyDescent="0.2">
      <c r="A1720" s="4" t="str">
        <f ca="1">IFERROR(__xludf.DUMMYFUNCTION("""COMPUTED_VALUE"""),"Queen Elsa of Arendelle")</f>
        <v>Queen Elsa of Arendelle</v>
      </c>
    </row>
    <row r="1721" spans="1:1" x14ac:dyDescent="0.2">
      <c r="A1721" s="4" t="str">
        <f ca="1">IFERROR(__xludf.DUMMYFUNCTION("""COMPUTED_VALUE"""),"Queen Grimhilde")</f>
        <v>Queen Grimhilde</v>
      </c>
    </row>
    <row r="1722" spans="1:1" x14ac:dyDescent="0.2">
      <c r="A1722" s="4" t="str">
        <f ca="1">IFERROR(__xludf.DUMMYFUNCTION("""COMPUTED_VALUE"""),"Queen Narissa")</f>
        <v>Queen Narissa</v>
      </c>
    </row>
    <row r="1723" spans="1:1" x14ac:dyDescent="0.2">
      <c r="A1723" s="4" t="str">
        <f ca="1">IFERROR(__xludf.DUMMYFUNCTION("""COMPUTED_VALUE"""),"Queen of Hearts")</f>
        <v>Queen of Hearts</v>
      </c>
    </row>
    <row r="1724" spans="1:1" x14ac:dyDescent="0.2">
      <c r="A1724" s="4" t="str">
        <f ca="1">IFERROR(__xludf.DUMMYFUNCTION("""COMPUTED_VALUE"""),"Queen Poppy")</f>
        <v>Queen Poppy</v>
      </c>
    </row>
    <row r="1725" spans="1:1" x14ac:dyDescent="0.2">
      <c r="A1725" s="4" t="str">
        <f ca="1">IFERROR(__xludf.DUMMYFUNCTION("""COMPUTED_VALUE"""),"Queen Vania")</f>
        <v>Queen Vania</v>
      </c>
    </row>
    <row r="1726" spans="1:1" x14ac:dyDescent="0.2">
      <c r="A1726" s="4" t="str">
        <f ca="1">IFERROR(__xludf.DUMMYFUNCTION("""COMPUTED_VALUE"""),"Qui-Gon Jinn")</f>
        <v>Qui-Gon Jinn</v>
      </c>
    </row>
    <row r="1727" spans="1:1" x14ac:dyDescent="0.2">
      <c r="A1727" s="4" t="str">
        <f ca="1">IFERROR(__xludf.DUMMYFUNCTION("""COMPUTED_VALUE"""),"Quick Draw McGraw")</f>
        <v>Quick Draw McGraw</v>
      </c>
    </row>
    <row r="1728" spans="1:1" x14ac:dyDescent="0.2">
      <c r="A1728" s="4" t="str">
        <f ca="1">IFERROR(__xludf.DUMMYFUNCTION("""COMPUTED_VALUE"""),"Quint")</f>
        <v>Quint</v>
      </c>
    </row>
    <row r="1729" spans="1:1" x14ac:dyDescent="0.2">
      <c r="A1729" s="4" t="str">
        <f ca="1">IFERROR(__xludf.DUMMYFUNCTION("""COMPUTED_VALUE"""),"R0-GR")</f>
        <v>R0-GR</v>
      </c>
    </row>
    <row r="1730" spans="1:1" x14ac:dyDescent="0.2">
      <c r="A1730" s="4" t="str">
        <f ca="1">IFERROR(__xludf.DUMMYFUNCTION("""COMPUTED_VALUE"""),"R2-D2")</f>
        <v>R2-D2</v>
      </c>
    </row>
    <row r="1731" spans="1:1" x14ac:dyDescent="0.2">
      <c r="A1731" s="4" t="str">
        <f ca="1">IFERROR(__xludf.DUMMYFUNCTION("""COMPUTED_VALUE"""),"R3-S6")</f>
        <v>R3-S6</v>
      </c>
    </row>
    <row r="1732" spans="1:1" x14ac:dyDescent="0.2">
      <c r="A1732" s="4" t="str">
        <f ca="1">IFERROR(__xludf.DUMMYFUNCTION("""COMPUTED_VALUE"""),"Rabbits")</f>
        <v>Rabbits</v>
      </c>
    </row>
    <row r="1733" spans="1:1" x14ac:dyDescent="0.2">
      <c r="A1733" s="4" t="str">
        <f ca="1">IFERROR(__xludf.DUMMYFUNCTION("""COMPUTED_VALUE"""),"Raccoon")</f>
        <v>Raccoon</v>
      </c>
    </row>
    <row r="1734" spans="1:1" x14ac:dyDescent="0.2">
      <c r="A1734" s="4" t="str">
        <f ca="1">IFERROR(__xludf.DUMMYFUNCTION("""COMPUTED_VALUE"""),"Rachel Wilson")</f>
        <v>Rachel Wilson</v>
      </c>
    </row>
    <row r="1735" spans="1:1" x14ac:dyDescent="0.2">
      <c r="A1735" s="4" t="str">
        <f ca="1">IFERROR(__xludf.DUMMYFUNCTION("""COMPUTED_VALUE"""),"Rafiki")</f>
        <v>Rafiki</v>
      </c>
    </row>
    <row r="1736" spans="1:1" x14ac:dyDescent="0.2">
      <c r="A1736" s="4" t="str">
        <f ca="1">IFERROR(__xludf.DUMMYFUNCTION("""COMPUTED_VALUE"""),"Ragtag Kids")</f>
        <v>Ragtag Kids</v>
      </c>
    </row>
    <row r="1737" spans="1:1" x14ac:dyDescent="0.2">
      <c r="A1737" s="4" t="str">
        <f ca="1">IFERROR(__xludf.DUMMYFUNCTION("""COMPUTED_VALUE"""),"Rainbow Quartz")</f>
        <v>Rainbow Quartz</v>
      </c>
    </row>
    <row r="1738" spans="1:1" x14ac:dyDescent="0.2">
      <c r="A1738" s="4" t="str">
        <f ca="1">IFERROR(__xludf.DUMMYFUNCTION("""COMPUTED_VALUE"""),"Rainbow Quartz 2.0")</f>
        <v>Rainbow Quartz 2.0</v>
      </c>
    </row>
    <row r="1739" spans="1:1" x14ac:dyDescent="0.2">
      <c r="A1739" s="4" t="str">
        <f ca="1">IFERROR(__xludf.DUMMYFUNCTION("""COMPUTED_VALUE"""),"Raindrop")</f>
        <v>Raindrop</v>
      </c>
    </row>
    <row r="1740" spans="1:1" x14ac:dyDescent="0.2">
      <c r="A1740" s="4" t="str">
        <f ca="1">IFERROR(__xludf.DUMMYFUNCTION("""COMPUTED_VALUE"""),"Raj")</f>
        <v>Raj</v>
      </c>
    </row>
    <row r="1741" spans="1:1" x14ac:dyDescent="0.2">
      <c r="A1741" s="4" t="str">
        <f ca="1">IFERROR(__xludf.DUMMYFUNCTION("""COMPUTED_VALUE"""),"Rallo Tubbs")</f>
        <v>Rallo Tubbs</v>
      </c>
    </row>
    <row r="1742" spans="1:1" x14ac:dyDescent="0.2">
      <c r="A1742" s="4" t="str">
        <f ca="1">IFERROR(__xludf.DUMMYFUNCTION("""COMPUTED_VALUE"""),"Ralph")</f>
        <v>Ralph</v>
      </c>
    </row>
    <row r="1743" spans="1:1" x14ac:dyDescent="0.2">
      <c r="A1743" s="4" t="str">
        <f ca="1">IFERROR(__xludf.DUMMYFUNCTION("""COMPUTED_VALUE"""),"Ralph K. Merlin Jr.")</f>
        <v>Ralph K. Merlin Jr.</v>
      </c>
    </row>
    <row r="1744" spans="1:1" x14ac:dyDescent="0.2">
      <c r="A1744" s="4" t="str">
        <f ca="1">IFERROR(__xludf.DUMMYFUNCTION("""COMPUTED_VALUE"""),"Ramm")</f>
        <v>Ramm</v>
      </c>
    </row>
    <row r="1745" spans="1:1" x14ac:dyDescent="0.2">
      <c r="A1745" s="4" t="str">
        <f ca="1">IFERROR(__xludf.DUMMYFUNCTION("""COMPUTED_VALUE"""),"Ramone")</f>
        <v>Ramone</v>
      </c>
    </row>
    <row r="1746" spans="1:1" x14ac:dyDescent="0.2">
      <c r="A1746" s="4" t="str">
        <f ca="1">IFERROR(__xludf.DUMMYFUNCTION("""COMPUTED_VALUE"""),"Randall Boggs")</f>
        <v>Randall Boggs</v>
      </c>
    </row>
    <row r="1747" spans="1:1" x14ac:dyDescent="0.2">
      <c r="A1747" s="4" t="str">
        <f ca="1">IFERROR(__xludf.DUMMYFUNCTION("""COMPUTED_VALUE"""),"Randy")</f>
        <v>Randy</v>
      </c>
    </row>
    <row r="1748" spans="1:1" x14ac:dyDescent="0.2">
      <c r="A1748" s="4" t="str">
        <f ca="1">IFERROR(__xludf.DUMMYFUNCTION("""COMPUTED_VALUE"""),"Ranger Martinez")</f>
        <v>Ranger Martinez</v>
      </c>
    </row>
    <row r="1749" spans="1:1" x14ac:dyDescent="0.2">
      <c r="A1749" s="4" t="str">
        <f ca="1">IFERROR(__xludf.DUMMYFUNCTION("""COMPUTED_VALUE"""),"Ranger Rocky")</f>
        <v>Ranger Rocky</v>
      </c>
    </row>
    <row r="1750" spans="1:1" x14ac:dyDescent="0.2">
      <c r="A1750" s="4" t="str">
        <f ca="1">IFERROR(__xludf.DUMMYFUNCTION("""COMPUTED_VALUE"""),"Ranger Tabes")</f>
        <v>Ranger Tabes</v>
      </c>
    </row>
    <row r="1751" spans="1:1" x14ac:dyDescent="0.2">
      <c r="A1751" s="4" t="str">
        <f ca="1">IFERROR(__xludf.DUMMYFUNCTION("""COMPUTED_VALUE"""),"Ranger Tom")</f>
        <v>Ranger Tom</v>
      </c>
    </row>
    <row r="1752" spans="1:1" x14ac:dyDescent="0.2">
      <c r="A1752" s="4" t="str">
        <f ca="1">IFERROR(__xludf.DUMMYFUNCTION("""COMPUTED_VALUE"""),"Ranger Zhao")</f>
        <v>Ranger Zhao</v>
      </c>
    </row>
    <row r="1753" spans="1:1" x14ac:dyDescent="0.2">
      <c r="A1753" s="4" t="str">
        <f ca="1">IFERROR(__xludf.DUMMYFUNCTION("""COMPUTED_VALUE"""),"Raoul")</f>
        <v>Raoul</v>
      </c>
    </row>
    <row r="1754" spans="1:1" x14ac:dyDescent="0.2">
      <c r="A1754" s="4" t="str">
        <f ca="1">IFERROR(__xludf.DUMMYFUNCTION("""COMPUTED_VALUE"""),"Rapunzel")</f>
        <v>Rapunzel</v>
      </c>
    </row>
    <row r="1755" spans="1:1" x14ac:dyDescent="0.2">
      <c r="A1755" s="4" t="str">
        <f ca="1">IFERROR(__xludf.DUMMYFUNCTION("""COMPUTED_VALUE"""),"Rarity")</f>
        <v>Rarity</v>
      </c>
    </row>
    <row r="1756" spans="1:1" x14ac:dyDescent="0.2">
      <c r="A1756" s="4" t="str">
        <f ca="1">IFERROR(__xludf.DUMMYFUNCTION("""COMPUTED_VALUE"""),"Rasputin")</f>
        <v>Rasputin</v>
      </c>
    </row>
    <row r="1757" spans="1:1" x14ac:dyDescent="0.2">
      <c r="A1757" s="4" t="str">
        <f ca="1">IFERROR(__xludf.DUMMYFUNCTION("""COMPUTED_VALUE"""),"Ratchet")</f>
        <v>Ratchet</v>
      </c>
    </row>
    <row r="1758" spans="1:1" x14ac:dyDescent="0.2">
      <c r="A1758" s="4" t="str">
        <f ca="1">IFERROR(__xludf.DUMMYFUNCTION("""COMPUTED_VALUE"""),"Raven")</f>
        <v>Raven</v>
      </c>
    </row>
    <row r="1759" spans="1:1" x14ac:dyDescent="0.2">
      <c r="A1759" s="4" t="str">
        <f ca="1">IFERROR(__xludf.DUMMYFUNCTION("""COMPUTED_VALUE"""),"Ray Stantz")</f>
        <v>Ray Stantz</v>
      </c>
    </row>
    <row r="1760" spans="1:1" x14ac:dyDescent="0.2">
      <c r="A1760" s="4" t="str">
        <f ca="1">IFERROR(__xludf.DUMMYFUNCTION("""COMPUTED_VALUE"""),"Rayman")</f>
        <v>Rayman</v>
      </c>
    </row>
    <row r="1761" spans="1:1" x14ac:dyDescent="0.2">
      <c r="A1761" s="4" t="str">
        <f ca="1">IFERROR(__xludf.DUMMYFUNCTION("""COMPUTED_VALUE"""),"Razor V. Doom")</f>
        <v>Razor V. Doom</v>
      </c>
    </row>
    <row r="1762" spans="1:1" x14ac:dyDescent="0.2">
      <c r="A1762" s="4" t="str">
        <f ca="1">IFERROR(__xludf.DUMMYFUNCTION("""COMPUTED_VALUE"""),"Reaper")</f>
        <v>Reaper</v>
      </c>
    </row>
    <row r="1763" spans="1:1" x14ac:dyDescent="0.2">
      <c r="A1763" s="4" t="str">
        <f ca="1">IFERROR(__xludf.DUMMYFUNCTION("""COMPUTED_VALUE"""),"Rebecca Turnman")</f>
        <v>Rebecca Turnman</v>
      </c>
    </row>
    <row r="1764" spans="1:1" x14ac:dyDescent="0.2">
      <c r="A1764" s="4" t="str">
        <f ca="1">IFERROR(__xludf.DUMMYFUNCTION("""COMPUTED_VALUE"""),"Red")</f>
        <v>Red</v>
      </c>
    </row>
    <row r="1765" spans="1:1" x14ac:dyDescent="0.2">
      <c r="A1765" s="4" t="str">
        <f ca="1">IFERROR(__xludf.DUMMYFUNCTION("""COMPUTED_VALUE"""),"Red Fiery Flame")</f>
        <v>Red Fiery Flame</v>
      </c>
    </row>
    <row r="1766" spans="1:1" x14ac:dyDescent="0.2">
      <c r="A1766" s="4" t="str">
        <f ca="1">IFERROR(__xludf.DUMMYFUNCTION("""COMPUTED_VALUE"""),"Red Hot Riding Hood")</f>
        <v>Red Hot Riding Hood</v>
      </c>
    </row>
    <row r="1767" spans="1:1" x14ac:dyDescent="0.2">
      <c r="A1767" s="4" t="str">
        <f ca="1">IFERROR(__xludf.DUMMYFUNCTION("""COMPUTED_VALUE"""),"Red McArthur")</f>
        <v>Red McArthur</v>
      </c>
    </row>
    <row r="1768" spans="1:1" x14ac:dyDescent="0.2">
      <c r="A1768" s="4" t="str">
        <f ca="1">IFERROR(__xludf.DUMMYFUNCTION("""COMPUTED_VALUE"""),"Red Rooster")</f>
        <v>Red Rooster</v>
      </c>
    </row>
    <row r="1769" spans="1:1" x14ac:dyDescent="0.2">
      <c r="A1769" s="4" t="str">
        <f ca="1">IFERROR(__xludf.DUMMYFUNCTION("""COMPUTED_VALUE"""),"Redbird")</f>
        <v>Redbird</v>
      </c>
    </row>
    <row r="1770" spans="1:1" x14ac:dyDescent="0.2">
      <c r="A1770" s="4" t="str">
        <f ca="1">IFERROR(__xludf.DUMMYFUNCTION("""COMPUTED_VALUE"""),"Redbon")</f>
        <v>Redbon</v>
      </c>
    </row>
    <row r="1771" spans="1:1" x14ac:dyDescent="0.2">
      <c r="A1771" s="4" t="str">
        <f ca="1">IFERROR(__xludf.DUMMYFUNCTION("""COMPUTED_VALUE"""),"Reg")</f>
        <v>Reg</v>
      </c>
    </row>
    <row r="1772" spans="1:1" x14ac:dyDescent="0.2">
      <c r="A1772" s="4" t="str">
        <f ca="1">IFERROR(__xludf.DUMMYFUNCTION("""COMPUTED_VALUE"""),"Reggie")</f>
        <v>Reggie</v>
      </c>
    </row>
    <row r="1773" spans="1:1" x14ac:dyDescent="0.2">
      <c r="A1773" s="4" t="str">
        <f ca="1">IFERROR(__xludf.DUMMYFUNCTION("""COMPUTED_VALUE"""),"Regigigas")</f>
        <v>Regigigas</v>
      </c>
    </row>
    <row r="1774" spans="1:1" x14ac:dyDescent="0.2">
      <c r="A1774" s="4" t="str">
        <f ca="1">IFERROR(__xludf.DUMMYFUNCTION("""COMPUTED_VALUE"""),"Regina Rich")</f>
        <v>Regina Rich</v>
      </c>
    </row>
    <row r="1775" spans="1:1" x14ac:dyDescent="0.2">
      <c r="A1775" s="4" t="str">
        <f ca="1">IFERROR(__xludf.DUMMYFUNCTION("""COMPUTED_VALUE"""),"Reksio")</f>
        <v>Reksio</v>
      </c>
    </row>
    <row r="1776" spans="1:1" x14ac:dyDescent="0.2">
      <c r="A1776" s="4" t="str">
        <f ca="1">IFERROR(__xludf.DUMMYFUNCTION("""COMPUTED_VALUE"""),"Remy Remington")</f>
        <v>Remy Remington</v>
      </c>
    </row>
    <row r="1777" spans="1:1" x14ac:dyDescent="0.2">
      <c r="A1777" s="4" t="str">
        <f ca="1">IFERROR(__xludf.DUMMYFUNCTION("""COMPUTED_VALUE"""),"Reuben")</f>
        <v>Reuben</v>
      </c>
    </row>
    <row r="1778" spans="1:1" x14ac:dyDescent="0.2">
      <c r="A1778" s="4" t="str">
        <f ca="1">IFERROR(__xludf.DUMMYFUNCTION("""COMPUTED_VALUE"""),"Rev Runner")</f>
        <v>Rev Runner</v>
      </c>
    </row>
    <row r="1779" spans="1:1" x14ac:dyDescent="0.2">
      <c r="A1779" s="4" t="str">
        <f ca="1">IFERROR(__xludf.DUMMYFUNCTION("""COMPUTED_VALUE"""),"Rex")</f>
        <v>Rex</v>
      </c>
    </row>
    <row r="1780" spans="1:1" x14ac:dyDescent="0.2">
      <c r="A1780" s="4" t="str">
        <f ca="1">IFERROR(__xludf.DUMMYFUNCTION("""COMPUTED_VALUE"""),"Rexford")</f>
        <v>Rexford</v>
      </c>
    </row>
    <row r="1781" spans="1:1" x14ac:dyDescent="0.2">
      <c r="A1781" s="4" t="str">
        <f ca="1">IFERROR(__xludf.DUMMYFUNCTION("""COMPUTED_VALUE"""),"Rhodonite")</f>
        <v>Rhodonite</v>
      </c>
    </row>
    <row r="1782" spans="1:1" x14ac:dyDescent="0.2">
      <c r="A1782" s="4" t="str">
        <f ca="1">IFERROR(__xludf.DUMMYFUNCTION("""COMPUTED_VALUE"""),"Ribbit")</f>
        <v>Ribbit</v>
      </c>
    </row>
    <row r="1783" spans="1:1" x14ac:dyDescent="0.2">
      <c r="A1783" s="4" t="str">
        <f ca="1">IFERROR(__xludf.DUMMYFUNCTION("""COMPUTED_VALUE"""),"Ricardo")</f>
        <v>Ricardo</v>
      </c>
    </row>
    <row r="1784" spans="1:1" x14ac:dyDescent="0.2">
      <c r="A1784" s="4" t="str">
        <f ca="1">IFERROR(__xludf.DUMMYFUNCTION("""COMPUTED_VALUE"""),"Richard")</f>
        <v>Richard</v>
      </c>
    </row>
    <row r="1785" spans="1:1" x14ac:dyDescent="0.2">
      <c r="A1785" s="4" t="str">
        <f ca="1">IFERROR(__xludf.DUMMYFUNCTION("""COMPUTED_VALUE"""),"Richard Watterson")</f>
        <v>Richard Watterson</v>
      </c>
    </row>
    <row r="1786" spans="1:1" x14ac:dyDescent="0.2">
      <c r="A1786" s="4" t="str">
        <f ca="1">IFERROR(__xludf.DUMMYFUNCTION("""COMPUTED_VALUE"""),"Rick Sanchez")</f>
        <v>Rick Sanchez</v>
      </c>
    </row>
    <row r="1787" spans="1:1" x14ac:dyDescent="0.2">
      <c r="A1787" s="4" t="str">
        <f ca="1">IFERROR(__xludf.DUMMYFUNCTION("""COMPUTED_VALUE"""),"Rickles")</f>
        <v>Rickles</v>
      </c>
    </row>
    <row r="1788" spans="1:1" x14ac:dyDescent="0.2">
      <c r="A1788" s="4" t="str">
        <f ca="1">IFERROR(__xludf.DUMMYFUNCTION("""COMPUTED_VALUE"""),"Ricky")</f>
        <v>Ricky</v>
      </c>
    </row>
    <row r="1789" spans="1:1" x14ac:dyDescent="0.2">
      <c r="A1789" s="4" t="str">
        <f ca="1">IFERROR(__xludf.DUMMYFUNCTION("""COMPUTED_VALUE"""),"Ricochet Rabbit")</f>
        <v>Ricochet Rabbit</v>
      </c>
    </row>
    <row r="1790" spans="1:1" x14ac:dyDescent="0.2">
      <c r="A1790" s="4" t="str">
        <f ca="1">IFERROR(__xludf.DUMMYFUNCTION("""COMPUTED_VALUE"""),"Riff Tamson")</f>
        <v>Riff Tamson</v>
      </c>
    </row>
    <row r="1791" spans="1:1" x14ac:dyDescent="0.2">
      <c r="A1791" s="4" t="str">
        <f ca="1">IFERROR(__xludf.DUMMYFUNCTION("""COMPUTED_VALUE"""),"Riley Freeman")</f>
        <v>Riley Freeman</v>
      </c>
    </row>
    <row r="1792" spans="1:1" x14ac:dyDescent="0.2">
      <c r="A1792" s="4" t="str">
        <f ca="1">IFERROR(__xludf.DUMMYFUNCTION("""COMPUTED_VALUE"""),"Ringo Rango")</f>
        <v>Ringo Rango</v>
      </c>
    </row>
    <row r="1793" spans="1:1" x14ac:dyDescent="0.2">
      <c r="A1793" s="4" t="str">
        <f ca="1">IFERROR(__xludf.DUMMYFUNCTION("""COMPUTED_VALUE"""),"Rintoo")</f>
        <v>Rintoo</v>
      </c>
    </row>
    <row r="1794" spans="1:1" x14ac:dyDescent="0.2">
      <c r="A1794" s="4" t="str">
        <f ca="1">IFERROR(__xludf.DUMMYFUNCTION("""COMPUTED_VALUE"""),"Rip Runner")</f>
        <v>Rip Runner</v>
      </c>
    </row>
    <row r="1795" spans="1:1" x14ac:dyDescent="0.2">
      <c r="A1795" s="4" t="str">
        <f ca="1">IFERROR(__xludf.DUMMYFUNCTION("""COMPUTED_VALUE"""),"Ripjaws")</f>
        <v>Ripjaws</v>
      </c>
    </row>
    <row r="1796" spans="1:1" x14ac:dyDescent="0.2">
      <c r="A1796" s="4" t="str">
        <f ca="1">IFERROR(__xludf.DUMMYFUNCTION("""COMPUTED_VALUE"""),"Ripper")</f>
        <v>Ripper</v>
      </c>
    </row>
    <row r="1797" spans="1:1" x14ac:dyDescent="0.2">
      <c r="A1797" s="4" t="str">
        <f ca="1">IFERROR(__xludf.DUMMYFUNCTION("""COMPUTED_VALUE"""),"Rishi")</f>
        <v>Rishi</v>
      </c>
    </row>
    <row r="1798" spans="1:1" x14ac:dyDescent="0.2">
      <c r="A1798" s="4" t="str">
        <f ca="1">IFERROR(__xludf.DUMMYFUNCTION("""COMPUTED_VALUE"""),"RJ")</f>
        <v>RJ</v>
      </c>
    </row>
    <row r="1799" spans="1:1" x14ac:dyDescent="0.2">
      <c r="A1799" s="4" t="str">
        <f ca="1">IFERROR(__xludf.DUMMYFUNCTION("""COMPUTED_VALUE"""),"Roaar")</f>
        <v>Roaar</v>
      </c>
    </row>
    <row r="1800" spans="1:1" x14ac:dyDescent="0.2">
      <c r="A1800" s="4" t="str">
        <f ca="1">IFERROR(__xludf.DUMMYFUNCTION("""COMPUTED_VALUE"""),"Roary the Racing Car")</f>
        <v>Roary the Racing Car</v>
      </c>
    </row>
    <row r="1801" spans="1:1" x14ac:dyDescent="0.2">
      <c r="A1801" s="4" t="str">
        <f ca="1">IFERROR(__xludf.DUMMYFUNCTION("""COMPUTED_VALUE"""),"Rob Simmons")</f>
        <v>Rob Simmons</v>
      </c>
    </row>
    <row r="1802" spans="1:1" x14ac:dyDescent="0.2">
      <c r="A1802" s="4" t="str">
        <f ca="1">IFERROR(__xludf.DUMMYFUNCTION("""COMPUTED_VALUE"""),"Rob the Robot")</f>
        <v>Rob the Robot</v>
      </c>
    </row>
    <row r="1803" spans="1:1" x14ac:dyDescent="0.2">
      <c r="A1803" s="4" t="str">
        <f ca="1">IFERROR(__xludf.DUMMYFUNCTION("""COMPUTED_VALUE"""),"Robert")</f>
        <v>Robert</v>
      </c>
    </row>
    <row r="1804" spans="1:1" x14ac:dyDescent="0.2">
      <c r="A1804" s="4" t="str">
        <f ca="1">IFERROR(__xludf.DUMMYFUNCTION("""COMPUTED_VALUE"""),"Robin")</f>
        <v>Robin</v>
      </c>
    </row>
    <row r="1805" spans="1:1" x14ac:dyDescent="0.2">
      <c r="A1805" s="4" t="str">
        <f ca="1">IFERROR(__xludf.DUMMYFUNCTION("""COMPUTED_VALUE"""),"Robin Williams Lost Boy")</f>
        <v>Robin Williams Lost Boy</v>
      </c>
    </row>
    <row r="1806" spans="1:1" x14ac:dyDescent="0.2">
      <c r="A1806" s="4" t="str">
        <f ca="1">IFERROR(__xludf.DUMMYFUNCTION("""COMPUTED_VALUE"""),"Robo-bliterator")</f>
        <v>Robo-bliterator</v>
      </c>
    </row>
    <row r="1807" spans="1:1" x14ac:dyDescent="0.2">
      <c r="A1807" s="4" t="str">
        <f ca="1">IFERROR(__xludf.DUMMYFUNCTION("""COMPUTED_VALUE"""),"Robot")</f>
        <v>Robot</v>
      </c>
    </row>
    <row r="1808" spans="1:1" x14ac:dyDescent="0.2">
      <c r="A1808" s="4" t="str">
        <f ca="1">IFERROR(__xludf.DUMMYFUNCTION("""COMPUTED_VALUE"""),"Robot Jones")</f>
        <v>Robot Jones</v>
      </c>
    </row>
    <row r="1809" spans="1:1" x14ac:dyDescent="0.2">
      <c r="A1809" s="4" t="str">
        <f ca="1">IFERROR(__xludf.DUMMYFUNCTION("""COMPUTED_VALUE"""),"Rock")</f>
        <v>Rock</v>
      </c>
    </row>
    <row r="1810" spans="1:1" x14ac:dyDescent="0.2">
      <c r="A1810" s="4" t="str">
        <f ca="1">IFERROR(__xludf.DUMMYFUNCTION("""COMPUTED_VALUE"""),"Rocket")</f>
        <v>Rocket</v>
      </c>
    </row>
    <row r="1811" spans="1:1" x14ac:dyDescent="0.2">
      <c r="A1811" s="4" t="str">
        <f ca="1">IFERROR(__xludf.DUMMYFUNCTION("""COMPUTED_VALUE"""),"Rocket Raccoon")</f>
        <v>Rocket Raccoon</v>
      </c>
    </row>
    <row r="1812" spans="1:1" x14ac:dyDescent="0.2">
      <c r="A1812" s="4" t="str">
        <f ca="1">IFERROR(__xludf.DUMMYFUNCTION("""COMPUTED_VALUE"""),"Rocko")</f>
        <v>Rocko</v>
      </c>
    </row>
    <row r="1813" spans="1:1" x14ac:dyDescent="0.2">
      <c r="A1813" s="4" t="str">
        <f ca="1">IFERROR(__xludf.DUMMYFUNCTION("""COMPUTED_VALUE"""),"Rocko the Wallaby")</f>
        <v>Rocko the Wallaby</v>
      </c>
    </row>
    <row r="1814" spans="1:1" x14ac:dyDescent="0.2">
      <c r="A1814" s="4" t="str">
        <f ca="1">IFERROR(__xludf.DUMMYFUNCTION("""COMPUTED_VALUE"""),"Rodians")</f>
        <v>Rodians</v>
      </c>
    </row>
    <row r="1815" spans="1:1" x14ac:dyDescent="0.2">
      <c r="A1815" s="4" t="str">
        <f ca="1">IFERROR(__xludf.DUMMYFUNCTION("""COMPUTED_VALUE"""),"Rodney")</f>
        <v>Rodney</v>
      </c>
    </row>
    <row r="1816" spans="1:1" x14ac:dyDescent="0.2">
      <c r="A1816" s="4" t="str">
        <f ca="1">IFERROR(__xludf.DUMMYFUNCTION("""COMPUTED_VALUE"""),"Rodney J. Squirrel")</f>
        <v>Rodney J. Squirrel</v>
      </c>
    </row>
    <row r="1817" spans="1:1" x14ac:dyDescent="0.2">
      <c r="A1817" s="4" t="str">
        <f ca="1">IFERROR(__xludf.DUMMYFUNCTION("""COMPUTED_VALUE"""),"Rodrick Heffley")</f>
        <v>Rodrick Heffley</v>
      </c>
    </row>
    <row r="1818" spans="1:1" x14ac:dyDescent="0.2">
      <c r="A1818" s="4" t="str">
        <f ca="1">IFERROR(__xludf.DUMMYFUNCTION("""COMPUTED_VALUE"""),"Roger")</f>
        <v>Roger</v>
      </c>
    </row>
    <row r="1819" spans="1:1" x14ac:dyDescent="0.2">
      <c r="A1819" s="4" t="str">
        <f ca="1">IFERROR(__xludf.DUMMYFUNCTION("""COMPUTED_VALUE"""),"Roger Doofenshmirtz")</f>
        <v>Roger Doofenshmirtz</v>
      </c>
    </row>
    <row r="1820" spans="1:1" x14ac:dyDescent="0.2">
      <c r="A1820" s="4" t="str">
        <f ca="1">IFERROR(__xludf.DUMMYFUNCTION("""COMPUTED_VALUE"""),"Roland Durand")</f>
        <v>Roland Durand</v>
      </c>
    </row>
    <row r="1821" spans="1:1" x14ac:dyDescent="0.2">
      <c r="A1821" s="4" t="str">
        <f ca="1">IFERROR(__xludf.DUMMYFUNCTION("""COMPUTED_VALUE"""),"Roland Jackson")</f>
        <v>Roland Jackson</v>
      </c>
    </row>
    <row r="1822" spans="1:1" x14ac:dyDescent="0.2">
      <c r="A1822" s="4" t="str">
        <f ca="1">IFERROR(__xludf.DUMMYFUNCTION("""COMPUTED_VALUE"""),"Ronaldo Fryman")</f>
        <v>Ronaldo Fryman</v>
      </c>
    </row>
    <row r="1823" spans="1:1" x14ac:dyDescent="0.2">
      <c r="A1823" s="4" t="str">
        <f ca="1">IFERROR(__xludf.DUMMYFUNCTION("""COMPUTED_VALUE"""),"Roobarb")</f>
        <v>Roobarb</v>
      </c>
    </row>
    <row r="1824" spans="1:1" x14ac:dyDescent="0.2">
      <c r="A1824" s="4" t="str">
        <f ca="1">IFERROR(__xludf.DUMMYFUNCTION("""COMPUTED_VALUE"""),"Rook Blonko")</f>
        <v>Rook Blonko</v>
      </c>
    </row>
    <row r="1825" spans="1:1" x14ac:dyDescent="0.2">
      <c r="A1825" s="4" t="str">
        <f ca="1">IFERROR(__xludf.DUMMYFUNCTION("""COMPUTED_VALUE"""),"Rook Kast")</f>
        <v>Rook Kast</v>
      </c>
    </row>
    <row r="1826" spans="1:1" x14ac:dyDescent="0.2">
      <c r="A1826" s="4" t="str">
        <f ca="1">IFERROR(__xludf.DUMMYFUNCTION("""COMPUTED_VALUE"""),"Rooster")</f>
        <v>Rooster</v>
      </c>
    </row>
    <row r="1827" spans="1:1" x14ac:dyDescent="0.2">
      <c r="A1827" s="4" t="str">
        <f ca="1">IFERROR(__xludf.DUMMYFUNCTION("""COMPUTED_VALUE"""),"Roron Corobb")</f>
        <v>Roron Corobb</v>
      </c>
    </row>
    <row r="1828" spans="1:1" x14ac:dyDescent="0.2">
      <c r="A1828" s="4" t="str">
        <f ca="1">IFERROR(__xludf.DUMMYFUNCTION("""COMPUTED_VALUE"""),"Roscoe")</f>
        <v>Roscoe</v>
      </c>
    </row>
    <row r="1829" spans="1:1" x14ac:dyDescent="0.2">
      <c r="A1829" s="4" t="str">
        <f ca="1">IFERROR(__xludf.DUMMYFUNCTION("""COMPUTED_VALUE"""),"Rose Quartz")</f>
        <v>Rose Quartz</v>
      </c>
    </row>
    <row r="1830" spans="1:1" x14ac:dyDescent="0.2">
      <c r="A1830" s="4" t="str">
        <f ca="1">IFERROR(__xludf.DUMMYFUNCTION("""COMPUTED_VALUE"""),"Roseluck")</f>
        <v>Roseluck</v>
      </c>
    </row>
    <row r="1831" spans="1:1" x14ac:dyDescent="0.2">
      <c r="A1831" s="4" t="str">
        <f ca="1">IFERROR(__xludf.DUMMYFUNCTION("""COMPUTED_VALUE"""),"Roshan")</f>
        <v>Roshan</v>
      </c>
    </row>
    <row r="1832" spans="1:1" x14ac:dyDescent="0.2">
      <c r="A1832" s="4" t="str">
        <f ca="1">IFERROR(__xludf.DUMMYFUNCTION("""COMPUTED_VALUE"""),"Rosie")</f>
        <v>Rosie</v>
      </c>
    </row>
    <row r="1833" spans="1:1" x14ac:dyDescent="0.2">
      <c r="A1833" s="4" t="str">
        <f ca="1">IFERROR(__xludf.DUMMYFUNCTION("""COMPUTED_VALUE"""),"Rosie Redd")</f>
        <v>Rosie Redd</v>
      </c>
    </row>
    <row r="1834" spans="1:1" x14ac:dyDescent="0.2">
      <c r="A1834" s="4" t="str">
        <f ca="1">IFERROR(__xludf.DUMMYFUNCTION("""COMPUTED_VALUE"""),"Rosie's Tic Tic Bird")</f>
        <v>Rosie's Tic Tic Bird</v>
      </c>
    </row>
    <row r="1835" spans="1:1" x14ac:dyDescent="0.2">
      <c r="A1835" s="4" t="str">
        <f ca="1">IFERROR(__xludf.DUMMYFUNCTION("""COMPUTED_VALUE"""),"Rotten Cupcake")</f>
        <v>Rotten Cupcake</v>
      </c>
    </row>
    <row r="1836" spans="1:1" x14ac:dyDescent="0.2">
      <c r="A1836" s="4" t="str">
        <f ca="1">IFERROR(__xludf.DUMMYFUNCTION("""COMPUTED_VALUE"""),"Rowdyruff Boys")</f>
        <v>Rowdyruff Boys</v>
      </c>
    </row>
    <row r="1837" spans="1:1" x14ac:dyDescent="0.2">
      <c r="A1837" s="4" t="str">
        <f ca="1">IFERROR(__xludf.DUMMYFUNCTION("""COMPUTED_VALUE"""),"Roxanne Ritchi")</f>
        <v>Roxanne Ritchi</v>
      </c>
    </row>
    <row r="1838" spans="1:1" x14ac:dyDescent="0.2">
      <c r="A1838" s="4" t="str">
        <f ca="1">IFERROR(__xludf.DUMMYFUNCTION("""COMPUTED_VALUE"""),"Royal Athletes")</f>
        <v>Royal Athletes</v>
      </c>
    </row>
    <row r="1839" spans="1:1" x14ac:dyDescent="0.2">
      <c r="A1839" s="4" t="str">
        <f ca="1">IFERROR(__xludf.DUMMYFUNCTION("""COMPUTED_VALUE"""),"Ruby")</f>
        <v>Ruby</v>
      </c>
    </row>
    <row r="1840" spans="1:1" x14ac:dyDescent="0.2">
      <c r="A1840" s="4" t="str">
        <f ca="1">IFERROR(__xludf.DUMMYFUNCTION("""COMPUTED_VALUE"""),"Ruby Gloom")</f>
        <v>Ruby Gloom</v>
      </c>
    </row>
    <row r="1841" spans="1:1" x14ac:dyDescent="0.2">
      <c r="A1841" s="4" t="str">
        <f ca="1">IFERROR(__xludf.DUMMYFUNCTION("""COMPUTED_VALUE"""),"Ruby Squad")</f>
        <v>Ruby Squad</v>
      </c>
    </row>
    <row r="1842" spans="1:1" x14ac:dyDescent="0.2">
      <c r="A1842" s="4" t="str">
        <f ca="1">IFERROR(__xludf.DUMMYFUNCTION("""COMPUTED_VALUE"""),"Ruby Studebaker")</f>
        <v>Ruby Studebaker</v>
      </c>
    </row>
    <row r="1843" spans="1:1" x14ac:dyDescent="0.2">
      <c r="A1843" s="4" t="str">
        <f ca="1">IFERROR(__xludf.DUMMYFUNCTION("""COMPUTED_VALUE"""),"Ruby-Doo")</f>
        <v>Ruby-Doo</v>
      </c>
    </row>
    <row r="1844" spans="1:1" x14ac:dyDescent="0.2">
      <c r="A1844" s="4" t="str">
        <f ca="1">IFERROR(__xludf.DUMMYFUNCTION("""COMPUTED_VALUE"""),"Ruff the Lizard")</f>
        <v>Ruff the Lizard</v>
      </c>
    </row>
    <row r="1845" spans="1:1" x14ac:dyDescent="0.2">
      <c r="A1845" s="4" t="str">
        <f ca="1">IFERROR(__xludf.DUMMYFUNCTION("""COMPUTED_VALUE"""),"Rukh")</f>
        <v>Rukh</v>
      </c>
    </row>
    <row r="1846" spans="1:1" x14ac:dyDescent="0.2">
      <c r="A1846" s="4" t="str">
        <f ca="1">IFERROR(__xludf.DUMMYFUNCTION("""COMPUTED_VALUE"""),"Runmo")</f>
        <v>Runmo</v>
      </c>
    </row>
    <row r="1847" spans="1:1" x14ac:dyDescent="0.2">
      <c r="A1847" s="4" t="str">
        <f ca="1">IFERROR(__xludf.DUMMYFUNCTION("""COMPUTED_VALUE"""),"Rusev")</f>
        <v>Rusev</v>
      </c>
    </row>
    <row r="1848" spans="1:1" x14ac:dyDescent="0.2">
      <c r="A1848" s="4" t="str">
        <f ca="1">IFERROR(__xludf.DUMMYFUNCTION("""COMPUTED_VALUE"""),"Russell")</f>
        <v>Russell</v>
      </c>
    </row>
    <row r="1849" spans="1:1" x14ac:dyDescent="0.2">
      <c r="A1849" s="4" t="str">
        <f ca="1">IFERROR(__xludf.DUMMYFUNCTION("""COMPUTED_VALUE"""),"Rutile Twins")</f>
        <v>Rutile Twins</v>
      </c>
    </row>
    <row r="1850" spans="1:1" x14ac:dyDescent="0.2">
      <c r="A1850" s="4" t="str">
        <f ca="1">IFERROR(__xludf.DUMMYFUNCTION("""COMPUTED_VALUE"""),"Ryan")</f>
        <v>Ryan</v>
      </c>
    </row>
    <row r="1851" spans="1:1" x14ac:dyDescent="0.2">
      <c r="A1851" s="4" t="str">
        <f ca="1">IFERROR(__xludf.DUMMYFUNCTION("""COMPUTED_VALUE"""),"Saanvi Patel")</f>
        <v>Saanvi Patel</v>
      </c>
    </row>
    <row r="1852" spans="1:1" x14ac:dyDescent="0.2">
      <c r="A1852" s="4" t="str">
        <f ca="1">IFERROR(__xludf.DUMMYFUNCTION("""COMPUTED_VALUE"""),"Saberhorn")</f>
        <v>Saberhorn</v>
      </c>
    </row>
    <row r="1853" spans="1:1" x14ac:dyDescent="0.2">
      <c r="A1853" s="4" t="str">
        <f ca="1">IFERROR(__xludf.DUMMYFUNCTION("""COMPUTED_VALUE"""),"Sabine Wren")</f>
        <v>Sabine Wren</v>
      </c>
    </row>
    <row r="1854" spans="1:1" x14ac:dyDescent="0.2">
      <c r="A1854" s="4" t="str">
        <f ca="1">IFERROR(__xludf.DUMMYFUNCTION("""COMPUTED_VALUE"""),"Sabrina Spellman")</f>
        <v>Sabrina Spellman</v>
      </c>
    </row>
    <row r="1855" spans="1:1" x14ac:dyDescent="0.2">
      <c r="A1855" s="4" t="str">
        <f ca="1">IFERROR(__xludf.DUMMYFUNCTION("""COMPUTED_VALUE"""),"Sadie")</f>
        <v>Sadie</v>
      </c>
    </row>
    <row r="1856" spans="1:1" x14ac:dyDescent="0.2">
      <c r="A1856" s="4" t="str">
        <f ca="1">IFERROR(__xludf.DUMMYFUNCTION("""COMPUTED_VALUE"""),"Sadie Miller")</f>
        <v>Sadie Miller</v>
      </c>
    </row>
    <row r="1857" spans="1:1" x14ac:dyDescent="0.2">
      <c r="A1857" s="4" t="str">
        <f ca="1">IFERROR(__xludf.DUMMYFUNCTION("""COMPUTED_VALUE"""),"Sadness")</f>
        <v>Sadness</v>
      </c>
    </row>
    <row r="1858" spans="1:1" x14ac:dyDescent="0.2">
      <c r="A1858" s="4" t="str">
        <f ca="1">IFERROR(__xludf.DUMMYFUNCTION("""COMPUTED_VALUE"""),"Sagan Hawking")</f>
        <v>Sagan Hawking</v>
      </c>
    </row>
    <row r="1859" spans="1:1" x14ac:dyDescent="0.2">
      <c r="A1859" s="4" t="str">
        <f ca="1">IFERROR(__xludf.DUMMYFUNCTION("""COMPUTED_VALUE"""),"Sally")</f>
        <v>Sally</v>
      </c>
    </row>
    <row r="1860" spans="1:1" x14ac:dyDescent="0.2">
      <c r="A1860" s="4" t="str">
        <f ca="1">IFERROR(__xludf.DUMMYFUNCTION("""COMPUTED_VALUE"""),"Sally Brown")</f>
        <v>Sally Brown</v>
      </c>
    </row>
    <row r="1861" spans="1:1" x14ac:dyDescent="0.2">
      <c r="A1861" s="4" t="str">
        <f ca="1">IFERROR(__xludf.DUMMYFUNCTION("""COMPUTED_VALUE"""),"Sally Carrera")</f>
        <v>Sally Carrera</v>
      </c>
    </row>
    <row r="1862" spans="1:1" x14ac:dyDescent="0.2">
      <c r="A1862" s="4" t="str">
        <f ca="1">IFERROR(__xludf.DUMMYFUNCTION("""COMPUTED_VALUE"""),"Sally Linda")</f>
        <v>Sally Linda</v>
      </c>
    </row>
    <row r="1863" spans="1:1" x14ac:dyDescent="0.2">
      <c r="A1863" s="4" t="str">
        <f ca="1">IFERROR(__xludf.DUMMYFUNCTION("""COMPUTED_VALUE"""),"Sally Skunk")</f>
        <v>Sally Skunk</v>
      </c>
    </row>
    <row r="1864" spans="1:1" x14ac:dyDescent="0.2">
      <c r="A1864" s="4" t="str">
        <f ca="1">IFERROR(__xludf.DUMMYFUNCTION("""COMPUTED_VALUE"""),"Sally Syrup")</f>
        <v>Sally Syrup</v>
      </c>
    </row>
    <row r="1865" spans="1:1" x14ac:dyDescent="0.2">
      <c r="A1865" s="4" t="str">
        <f ca="1">IFERROR(__xludf.DUMMYFUNCTION("""COMPUTED_VALUE"""),"Sally Turner")</f>
        <v>Sally Turner</v>
      </c>
    </row>
    <row r="1866" spans="1:1" x14ac:dyDescent="0.2">
      <c r="A1866" s="4" t="str">
        <f ca="1">IFERROR(__xludf.DUMMYFUNCTION("""COMPUTED_VALUE"""),"Saloom")</f>
        <v>Saloom</v>
      </c>
    </row>
    <row r="1867" spans="1:1" x14ac:dyDescent="0.2">
      <c r="A1867" s="4" t="str">
        <f ca="1">IFERROR(__xludf.DUMMYFUNCTION("""COMPUTED_VALUE"""),"Sam")</f>
        <v>Sam</v>
      </c>
    </row>
    <row r="1868" spans="1:1" x14ac:dyDescent="0.2">
      <c r="A1868" s="4" t="str">
        <f ca="1">IFERROR(__xludf.DUMMYFUNCTION("""COMPUTED_VALUE"""),"Sam Adams")</f>
        <v>Sam Adams</v>
      </c>
    </row>
    <row r="1869" spans="1:1" x14ac:dyDescent="0.2">
      <c r="A1869" s="4" t="str">
        <f ca="1">IFERROR(__xludf.DUMMYFUNCTION("""COMPUTED_VALUE"""),"Sam Manson")</f>
        <v>Sam Manson</v>
      </c>
    </row>
    <row r="1870" spans="1:1" x14ac:dyDescent="0.2">
      <c r="A1870" s="4" t="str">
        <f ca="1">IFERROR(__xludf.DUMMYFUNCTION("""COMPUTED_VALUE"""),"Sam Sandwich")</f>
        <v>Sam Sandwich</v>
      </c>
    </row>
    <row r="1871" spans="1:1" x14ac:dyDescent="0.2">
      <c r="A1871" s="4" t="str">
        <f ca="1">IFERROR(__xludf.DUMMYFUNCTION("""COMPUTED_VALUE"""),"Sam Simpson")</f>
        <v>Sam Simpson</v>
      </c>
    </row>
    <row r="1872" spans="1:1" x14ac:dyDescent="0.2">
      <c r="A1872" s="4" t="str">
        <f ca="1">IFERROR(__xludf.DUMMYFUNCTION("""COMPUTED_VALUE"""),"Sam Spider Spade")</f>
        <v>Sam Spider Spade</v>
      </c>
    </row>
    <row r="1873" spans="1:1" x14ac:dyDescent="0.2">
      <c r="A1873" s="4" t="str">
        <f ca="1">IFERROR(__xludf.DUMMYFUNCTION("""COMPUTED_VALUE"""),"Sam Star")</f>
        <v>Sam Star</v>
      </c>
    </row>
    <row r="1874" spans="1:1" x14ac:dyDescent="0.2">
      <c r="A1874" s="4" t="str">
        <f ca="1">IFERROR(__xludf.DUMMYFUNCTION("""COMPUTED_VALUE"""),"Samantha")</f>
        <v>Samantha</v>
      </c>
    </row>
    <row r="1875" spans="1:1" x14ac:dyDescent="0.2">
      <c r="A1875" s="4" t="str">
        <f ca="1">IFERROR(__xludf.DUMMYFUNCTION("""COMPUTED_VALUE"""),"Samantha Evelyn Cook")</f>
        <v>Samantha Evelyn Cook</v>
      </c>
    </row>
    <row r="1876" spans="1:1" x14ac:dyDescent="0.2">
      <c r="A1876" s="4" t="str">
        <f ca="1">IFERROR(__xludf.DUMMYFUNCTION("""COMPUTED_VALUE"""),"Samey")</f>
        <v>Samey</v>
      </c>
    </row>
    <row r="1877" spans="1:1" x14ac:dyDescent="0.2">
      <c r="A1877" s="4" t="str">
        <f ca="1">IFERROR(__xludf.DUMMYFUNCTION("""COMPUTED_VALUE"""),"Sammy Bagel, Jr.")</f>
        <v>Sammy Bagel, Jr.</v>
      </c>
    </row>
    <row r="1878" spans="1:1" x14ac:dyDescent="0.2">
      <c r="A1878" s="4" t="str">
        <f ca="1">IFERROR(__xludf.DUMMYFUNCTION("""COMPUTED_VALUE"""),"Samurai Jack")</f>
        <v>Samurai Jack</v>
      </c>
    </row>
    <row r="1879" spans="1:1" x14ac:dyDescent="0.2">
      <c r="A1879" s="4" t="str">
        <f ca="1">IFERROR(__xludf.DUMMYFUNCTION("""COMPUTED_VALUE"""),"San Hill")</f>
        <v>San Hill</v>
      </c>
    </row>
    <row r="1880" spans="1:1" x14ac:dyDescent="0.2">
      <c r="A1880" s="4" t="str">
        <f ca="1">IFERROR(__xludf.DUMMYFUNCTION("""COMPUTED_VALUE"""),"Sanders")</f>
        <v>Sanders</v>
      </c>
    </row>
    <row r="1881" spans="1:1" x14ac:dyDescent="0.2">
      <c r="A1881" s="4" t="str">
        <f ca="1">IFERROR(__xludf.DUMMYFUNCTION("""COMPUTED_VALUE"""),"Sandy Cheeks")</f>
        <v>Sandy Cheeks</v>
      </c>
    </row>
    <row r="1882" spans="1:1" x14ac:dyDescent="0.2">
      <c r="A1882" s="4" t="str">
        <f ca="1">IFERROR(__xludf.DUMMYFUNCTION("""COMPUTED_VALUE"""),"Santa Claus")</f>
        <v>Santa Claus</v>
      </c>
    </row>
    <row r="1883" spans="1:1" x14ac:dyDescent="0.2">
      <c r="A1883" s="4" t="str">
        <f ca="1">IFERROR(__xludf.DUMMYFUNCTION("""COMPUTED_VALUE"""),"Sapphire")</f>
        <v>Sapphire</v>
      </c>
    </row>
    <row r="1884" spans="1:1" x14ac:dyDescent="0.2">
      <c r="A1884" s="4" t="str">
        <f ca="1">IFERROR(__xludf.DUMMYFUNCTION("""COMPUTED_VALUE"""),"Sapphire Shores")</f>
        <v>Sapphire Shores</v>
      </c>
    </row>
    <row r="1885" spans="1:1" x14ac:dyDescent="0.2">
      <c r="A1885" s="4" t="str">
        <f ca="1">IFERROR(__xludf.DUMMYFUNCTION("""COMPUTED_VALUE"""),"Sara Murphy")</f>
        <v>Sara Murphy</v>
      </c>
    </row>
    <row r="1886" spans="1:1" x14ac:dyDescent="0.2">
      <c r="A1886" s="4" t="str">
        <f ca="1">IFERROR(__xludf.DUMMYFUNCTION("""COMPUTED_VALUE"""),"Sarah")</f>
        <v>Sarah</v>
      </c>
    </row>
    <row r="1887" spans="1:1" x14ac:dyDescent="0.2">
      <c r="A1887" s="4" t="str">
        <f ca="1">IFERROR(__xludf.DUMMYFUNCTION("""COMPUTED_VALUE"""),"Sarah G. Lato")</f>
        <v>Sarah G. Lato</v>
      </c>
    </row>
    <row r="1888" spans="1:1" x14ac:dyDescent="0.2">
      <c r="A1888" s="4" t="str">
        <f ca="1">IFERROR(__xludf.DUMMYFUNCTION("""COMPUTED_VALUE"""),"Sardonyx")</f>
        <v>Sardonyx</v>
      </c>
    </row>
    <row r="1889" spans="1:1" x14ac:dyDescent="0.2">
      <c r="A1889" s="4" t="str">
        <f ca="1">IFERROR(__xludf.DUMMYFUNCTION("""COMPUTED_VALUE"""),"Sarge")</f>
        <v>Sarge</v>
      </c>
    </row>
    <row r="1890" spans="1:1" x14ac:dyDescent="0.2">
      <c r="A1890" s="4" t="str">
        <f ca="1">IFERROR(__xludf.DUMMYFUNCTION("""COMPUTED_VALUE"""),"Sasha")</f>
        <v>Sasha</v>
      </c>
    </row>
    <row r="1891" spans="1:1" x14ac:dyDescent="0.2">
      <c r="A1891" s="4" t="str">
        <f ca="1">IFERROR(__xludf.DUMMYFUNCTION("""COMPUTED_VALUE"""),"Sasha Waybright")</f>
        <v>Sasha Waybright</v>
      </c>
    </row>
    <row r="1892" spans="1:1" x14ac:dyDescent="0.2">
      <c r="A1892" s="4" t="str">
        <f ca="1">IFERROR(__xludf.DUMMYFUNCTION("""COMPUTED_VALUE"""),"Sass")</f>
        <v>Sass</v>
      </c>
    </row>
    <row r="1893" spans="1:1" x14ac:dyDescent="0.2">
      <c r="A1893" s="4" t="str">
        <f ca="1">IFERROR(__xludf.DUMMYFUNCTION("""COMPUTED_VALUE"""),"Sassette Smurfling")</f>
        <v>Sassette Smurfling</v>
      </c>
    </row>
    <row r="1894" spans="1:1" x14ac:dyDescent="0.2">
      <c r="A1894" s="4" t="str">
        <f ca="1">IFERROR(__xludf.DUMMYFUNCTION("""COMPUTED_VALUE"""),"Satine Kryze")</f>
        <v>Satine Kryze</v>
      </c>
    </row>
    <row r="1895" spans="1:1" x14ac:dyDescent="0.2">
      <c r="A1895" s="4" t="str">
        <f ca="1">IFERROR(__xludf.DUMMYFUNCTION("""COMPUTED_VALUE"""),"Sauria")</f>
        <v>Sauria</v>
      </c>
    </row>
    <row r="1896" spans="1:1" x14ac:dyDescent="0.2">
      <c r="A1896" s="4" t="str">
        <f ca="1">IFERROR(__xludf.DUMMYFUNCTION("""COMPUTED_VALUE"""),"Savage Opress")</f>
        <v>Savage Opress</v>
      </c>
    </row>
    <row r="1897" spans="1:1" x14ac:dyDescent="0.2">
      <c r="A1897" s="4" t="str">
        <f ca="1">IFERROR(__xludf.DUMMYFUNCTION("""COMPUTED_VALUE"""),"Saw Gerrera")</f>
        <v>Saw Gerrera</v>
      </c>
    </row>
    <row r="1898" spans="1:1" x14ac:dyDescent="0.2">
      <c r="A1898" s="4" t="str">
        <f ca="1">IFERROR(__xludf.DUMMYFUNCTION("""COMPUTED_VALUE"""),"Scamper")</f>
        <v>Scamper</v>
      </c>
    </row>
    <row r="1899" spans="1:1" x14ac:dyDescent="0.2">
      <c r="A1899" s="4" t="str">
        <f ca="1">IFERROR(__xludf.DUMMYFUNCTION("""COMPUTED_VALUE"""),"Scar Snout")</f>
        <v>Scar Snout</v>
      </c>
    </row>
    <row r="1900" spans="1:1" x14ac:dyDescent="0.2">
      <c r="A1900" s="4" t="str">
        <f ca="1">IFERROR(__xludf.DUMMYFUNCTION("""COMPUTED_VALUE"""),"Scarlet Overkill")</f>
        <v>Scarlet Overkill</v>
      </c>
    </row>
    <row r="1901" spans="1:1" x14ac:dyDescent="0.2">
      <c r="A1901" s="4" t="str">
        <f ca="1">IFERROR(__xludf.DUMMYFUNCTION("""COMPUTED_VALUE"""),"Scavengers")</f>
        <v>Scavengers</v>
      </c>
    </row>
    <row r="1902" spans="1:1" x14ac:dyDescent="0.2">
      <c r="A1902" s="4" t="str">
        <f ca="1">IFERROR(__xludf.DUMMYFUNCTION("""COMPUTED_VALUE"""),"Schnitzel")</f>
        <v>Schnitzel</v>
      </c>
    </row>
    <row r="1903" spans="1:1" x14ac:dyDescent="0.2">
      <c r="A1903" s="4" t="str">
        <f ca="1">IFERROR(__xludf.DUMMYFUNCTION("""COMPUTED_VALUE"""),"Science Cat")</f>
        <v>Science Cat</v>
      </c>
    </row>
    <row r="1904" spans="1:1" x14ac:dyDescent="0.2">
      <c r="A1904" s="4" t="str">
        <f ca="1">IFERROR(__xludf.DUMMYFUNCTION("""COMPUTED_VALUE"""),"Scooby-Dee")</f>
        <v>Scooby-Dee</v>
      </c>
    </row>
    <row r="1905" spans="1:1" x14ac:dyDescent="0.2">
      <c r="A1905" s="4" t="str">
        <f ca="1">IFERROR(__xludf.DUMMYFUNCTION("""COMPUTED_VALUE"""),"Scooby-Dum")</f>
        <v>Scooby-Dum</v>
      </c>
    </row>
    <row r="1906" spans="1:1" x14ac:dyDescent="0.2">
      <c r="A1906" s="4" t="str">
        <f ca="1">IFERROR(__xludf.DUMMYFUNCTION("""COMPUTED_VALUE"""),"Scootch Raccoon")</f>
        <v>Scootch Raccoon</v>
      </c>
    </row>
    <row r="1907" spans="1:1" x14ac:dyDescent="0.2">
      <c r="A1907" s="4" t="str">
        <f ca="1">IFERROR(__xludf.DUMMYFUNCTION("""COMPUTED_VALUE"""),"Scorch")</f>
        <v>Scorch</v>
      </c>
    </row>
    <row r="1908" spans="1:1" x14ac:dyDescent="0.2">
      <c r="A1908" s="4" t="str">
        <f ca="1">IFERROR(__xludf.DUMMYFUNCTION("""COMPUTED_VALUE"""),"Scorm")</f>
        <v>Scorm</v>
      </c>
    </row>
    <row r="1909" spans="1:1" x14ac:dyDescent="0.2">
      <c r="A1909" s="4" t="str">
        <f ca="1">IFERROR(__xludf.DUMMYFUNCTION("""COMPUTED_VALUE"""),"Scorpion")</f>
        <v>Scorpion</v>
      </c>
    </row>
    <row r="1910" spans="1:1" x14ac:dyDescent="0.2">
      <c r="A1910" s="4" t="str">
        <f ca="1">IFERROR(__xludf.DUMMYFUNCTION("""COMPUTED_VALUE"""),"Scorpion Soldiers")</f>
        <v>Scorpion Soldiers</v>
      </c>
    </row>
    <row r="1911" spans="1:1" x14ac:dyDescent="0.2">
      <c r="A1911" s="4" t="str">
        <f ca="1">IFERROR(__xludf.DUMMYFUNCTION("""COMPUTED_VALUE"""),"Scott")</f>
        <v>Scott</v>
      </c>
    </row>
    <row r="1912" spans="1:1" x14ac:dyDescent="0.2">
      <c r="A1912" s="4" t="str">
        <f ca="1">IFERROR(__xludf.DUMMYFUNCTION("""COMPUTED_VALUE"""),"Scott Dingleman")</f>
        <v>Scott Dingleman</v>
      </c>
    </row>
    <row r="1913" spans="1:1" x14ac:dyDescent="0.2">
      <c r="A1913" s="4" t="str">
        <f ca="1">IFERROR(__xludf.DUMMYFUNCTION("""COMPUTED_VALUE"""),"Scout")</f>
        <v>Scout</v>
      </c>
    </row>
    <row r="1914" spans="1:1" x14ac:dyDescent="0.2">
      <c r="A1914" s="4" t="str">
        <f ca="1">IFERROR(__xludf.DUMMYFUNCTION("""COMPUTED_VALUE"""),"Scrappy-Doo")</f>
        <v>Scrappy-Doo</v>
      </c>
    </row>
    <row r="1915" spans="1:1" x14ac:dyDescent="0.2">
      <c r="A1915" s="4" t="str">
        <f ca="1">IFERROR(__xludf.DUMMYFUNCTION("""COMPUTED_VALUE"""),"Scrat")</f>
        <v>Scrat</v>
      </c>
    </row>
    <row r="1916" spans="1:1" x14ac:dyDescent="0.2">
      <c r="A1916" s="4" t="str">
        <f ca="1">IFERROR(__xludf.DUMMYFUNCTION("""COMPUTED_VALUE"""),"Screwy Squirrel")</f>
        <v>Screwy Squirrel</v>
      </c>
    </row>
    <row r="1917" spans="1:1" x14ac:dyDescent="0.2">
      <c r="A1917" s="4" t="str">
        <f ca="1">IFERROR(__xludf.DUMMYFUNCTION("""COMPUTED_VALUE"""),"Scrooge McDuck")</f>
        <v>Scrooge McDuck</v>
      </c>
    </row>
    <row r="1918" spans="1:1" x14ac:dyDescent="0.2">
      <c r="A1918" s="4" t="str">
        <f ca="1">IFERROR(__xludf.DUMMYFUNCTION("""COMPUTED_VALUE"""),"Scruff")</f>
        <v>Scruff</v>
      </c>
    </row>
    <row r="1919" spans="1:1" x14ac:dyDescent="0.2">
      <c r="A1919" s="4" t="str">
        <f ca="1">IFERROR(__xludf.DUMMYFUNCTION("""COMPUTED_VALUE"""),"Scutter")</f>
        <v>Scutter</v>
      </c>
    </row>
    <row r="1920" spans="1:1" x14ac:dyDescent="0.2">
      <c r="A1920" s="4" t="str">
        <f ca="1">IFERROR(__xludf.DUMMYFUNCTION("""COMPUTED_VALUE"""),"Scuzzo and Fuzzo")</f>
        <v>Scuzzo and Fuzzo</v>
      </c>
    </row>
    <row r="1921" spans="1:1" x14ac:dyDescent="0.2">
      <c r="A1921" s="4" t="str">
        <f ca="1">IFERROR(__xludf.DUMMYFUNCTION("""COMPUTED_VALUE"""),"Scythe")</f>
        <v>Scythe</v>
      </c>
    </row>
    <row r="1922" spans="1:1" x14ac:dyDescent="0.2">
      <c r="A1922" s="4" t="str">
        <f ca="1">IFERROR(__xludf.DUMMYFUNCTION("""COMPUTED_VALUE"""),"Seagull")</f>
        <v>Seagull</v>
      </c>
    </row>
    <row r="1923" spans="1:1" x14ac:dyDescent="0.2">
      <c r="A1923" s="4" t="str">
        <f ca="1">IFERROR(__xludf.DUMMYFUNCTION("""COMPUTED_VALUE"""),"Seal")</f>
        <v>Seal</v>
      </c>
    </row>
    <row r="1924" spans="1:1" x14ac:dyDescent="0.2">
      <c r="A1924" s="4" t="str">
        <f ca="1">IFERROR(__xludf.DUMMYFUNCTION("""COMPUTED_VALUE"""),"Seamus the Stork")</f>
        <v>Seamus the Stork</v>
      </c>
    </row>
    <row r="1925" spans="1:1" x14ac:dyDescent="0.2">
      <c r="A1925" s="4" t="str">
        <f ca="1">IFERROR(__xludf.DUMMYFUNCTION("""COMPUTED_VALUE"""),"Sebastian")</f>
        <v>Sebastian</v>
      </c>
    </row>
    <row r="1926" spans="1:1" x14ac:dyDescent="0.2">
      <c r="A1926" s="4" t="str">
        <f ca="1">IFERROR(__xludf.DUMMYFUNCTION("""COMPUTED_VALUE"""),"SECUR-T")</f>
        <v>SECUR-T</v>
      </c>
    </row>
    <row r="1927" spans="1:1" x14ac:dyDescent="0.2">
      <c r="A1927" s="4" t="str">
        <f ca="1">IFERROR(__xludf.DUMMYFUNCTION("""COMPUTED_VALUE"""),"Sedusa")</f>
        <v>Sedusa</v>
      </c>
    </row>
    <row r="1928" spans="1:1" x14ac:dyDescent="0.2">
      <c r="A1928" s="4" t="str">
        <f ca="1">IFERROR(__xludf.DUMMYFUNCTION("""COMPUTED_VALUE"""),"Selma Bouvier")</f>
        <v>Selma Bouvier</v>
      </c>
    </row>
    <row r="1929" spans="1:1" x14ac:dyDescent="0.2">
      <c r="A1929" s="4" t="str">
        <f ca="1">IFERROR(__xludf.DUMMYFUNCTION("""COMPUTED_VALUE"""),"Serena")</f>
        <v>Serena</v>
      </c>
    </row>
    <row r="1930" spans="1:1" x14ac:dyDescent="0.2">
      <c r="A1930" s="4" t="str">
        <f ca="1">IFERROR(__xludf.DUMMYFUNCTION("""COMPUTED_VALUE"""),"Serenity")</f>
        <v>Serenity</v>
      </c>
    </row>
    <row r="1931" spans="1:1" x14ac:dyDescent="0.2">
      <c r="A1931" s="4" t="str">
        <f ca="1">IFERROR(__xludf.DUMMYFUNCTION("""COMPUTED_VALUE"""),"Sergeant Calhoun")</f>
        <v>Sergeant Calhoun</v>
      </c>
    </row>
    <row r="1932" spans="1:1" x14ac:dyDescent="0.2">
      <c r="A1932" s="4" t="str">
        <f ca="1">IFERROR(__xludf.DUMMYFUNCTION("""COMPUTED_VALUE"""),"Sergeant Hatred")</f>
        <v>Sergeant Hatred</v>
      </c>
    </row>
    <row r="1933" spans="1:1" x14ac:dyDescent="0.2">
      <c r="A1933" s="4" t="str">
        <f ca="1">IFERROR(__xludf.DUMMYFUNCTION("""COMPUTED_VALUE"""),"Seventh Sister")</f>
        <v>Seventh Sister</v>
      </c>
    </row>
    <row r="1934" spans="1:1" x14ac:dyDescent="0.2">
      <c r="A1934" s="4" t="str">
        <f ca="1">IFERROR(__xludf.DUMMYFUNCTION("""COMPUTED_VALUE"""),"Seymour Cheese")</f>
        <v>Seymour Cheese</v>
      </c>
    </row>
    <row r="1935" spans="1:1" x14ac:dyDescent="0.2">
      <c r="A1935" s="4" t="str">
        <f ca="1">IFERROR(__xludf.DUMMYFUNCTION("""COMPUTED_VALUE"""),"Shadow Elephant")</f>
        <v>Shadow Elephant</v>
      </c>
    </row>
    <row r="1936" spans="1:1" x14ac:dyDescent="0.2">
      <c r="A1936" s="4" t="str">
        <f ca="1">IFERROR(__xludf.DUMMYFUNCTION("""COMPUTED_VALUE"""),"Shadowy Figure")</f>
        <v>Shadowy Figure</v>
      </c>
    </row>
    <row r="1937" spans="1:1" x14ac:dyDescent="0.2">
      <c r="A1937" s="4" t="str">
        <f ca="1">IFERROR(__xludf.DUMMYFUNCTION("""COMPUTED_VALUE"""),"Shank")</f>
        <v>Shank</v>
      </c>
    </row>
    <row r="1938" spans="1:1" x14ac:dyDescent="0.2">
      <c r="A1938" s="4" t="str">
        <f ca="1">IFERROR(__xludf.DUMMYFUNCTION("""COMPUTED_VALUE"""),"Shao Yen")</f>
        <v>Shao Yen</v>
      </c>
    </row>
    <row r="1939" spans="1:1" x14ac:dyDescent="0.2">
      <c r="A1939" s="4" t="str">
        <f ca="1">IFERROR(__xludf.DUMMYFUNCTION("""COMPUTED_VALUE"""),"Sharko")</f>
        <v>Sharko</v>
      </c>
    </row>
    <row r="1940" spans="1:1" x14ac:dyDescent="0.2">
      <c r="A1940" s="4" t="str">
        <f ca="1">IFERROR(__xludf.DUMMYFUNCTION("""COMPUTED_VALUE"""),"Sharky")</f>
        <v>Sharky</v>
      </c>
    </row>
    <row r="1941" spans="1:1" x14ac:dyDescent="0.2">
      <c r="A1941" s="4" t="str">
        <f ca="1">IFERROR(__xludf.DUMMYFUNCTION("""COMPUTED_VALUE"""),"Sharon Sharalike")</f>
        <v>Sharon Sharalike</v>
      </c>
    </row>
    <row r="1942" spans="1:1" x14ac:dyDescent="0.2">
      <c r="A1942" s="4" t="str">
        <f ca="1">IFERROR(__xludf.DUMMYFUNCTION("""COMPUTED_VALUE"""),"Sharptooth")</f>
        <v>Sharptooth</v>
      </c>
    </row>
    <row r="1943" spans="1:1" x14ac:dyDescent="0.2">
      <c r="A1943" s="4" t="str">
        <f ca="1">IFERROR(__xludf.DUMMYFUNCTION("""COMPUTED_VALUE"""),"Shauna Chalmers")</f>
        <v>Shauna Chalmers</v>
      </c>
    </row>
    <row r="1944" spans="1:1" x14ac:dyDescent="0.2">
      <c r="A1944" s="4" t="str">
        <f ca="1">IFERROR(__xludf.DUMMYFUNCTION("""COMPUTED_VALUE"""),"She-Ra")</f>
        <v>She-Ra</v>
      </c>
    </row>
    <row r="1945" spans="1:1" x14ac:dyDescent="0.2">
      <c r="A1945" s="4" t="str">
        <f ca="1">IFERROR(__xludf.DUMMYFUNCTION("""COMPUTED_VALUE"""),"Sheen Estevez")</f>
        <v>Sheen Estevez</v>
      </c>
    </row>
    <row r="1946" spans="1:1" x14ac:dyDescent="0.2">
      <c r="A1946" s="4" t="str">
        <f ca="1">IFERROR(__xludf.DUMMYFUNCTION("""COMPUTED_VALUE"""),"Sheep")</f>
        <v>Sheep</v>
      </c>
    </row>
    <row r="1947" spans="1:1" x14ac:dyDescent="0.2">
      <c r="A1947" s="4" t="str">
        <f ca="1">IFERROR(__xludf.DUMMYFUNCTION("""COMPUTED_VALUE"""),"Shego")</f>
        <v>Shego</v>
      </c>
    </row>
    <row r="1948" spans="1:1" x14ac:dyDescent="0.2">
      <c r="A1948" s="4" t="str">
        <f ca="1">IFERROR(__xludf.DUMMYFUNCTION("""COMPUTED_VALUE"""),"Sheldon J. Plankton")</f>
        <v>Sheldon J. Plankton</v>
      </c>
    </row>
    <row r="1949" spans="1:1" x14ac:dyDescent="0.2">
      <c r="A1949" s="4" t="str">
        <f ca="1">IFERROR(__xludf.DUMMYFUNCTION("""COMPUTED_VALUE"""),"Shelly Harrison")</f>
        <v>Shelly Harrison</v>
      </c>
    </row>
    <row r="1950" spans="1:1" x14ac:dyDescent="0.2">
      <c r="A1950" s="4" t="str">
        <f ca="1">IFERROR(__xludf.DUMMYFUNCTION("""COMPUTED_VALUE"""),"Shenzi")</f>
        <v>Shenzi</v>
      </c>
    </row>
    <row r="1951" spans="1:1" x14ac:dyDescent="0.2">
      <c r="A1951" s="4" t="str">
        <f ca="1">IFERROR(__xludf.DUMMYFUNCTION("""COMPUTED_VALUE"""),"Shep Hazard")</f>
        <v>Shep Hazard</v>
      </c>
    </row>
    <row r="1952" spans="1:1" x14ac:dyDescent="0.2">
      <c r="A1952" s="4" t="str">
        <f ca="1">IFERROR(__xludf.DUMMYFUNCTION("""COMPUTED_VALUE"""),"Sheriff")</f>
        <v>Sheriff</v>
      </c>
    </row>
    <row r="1953" spans="1:1" x14ac:dyDescent="0.2">
      <c r="A1953" s="4" t="str">
        <f ca="1">IFERROR(__xludf.DUMMYFUNCTION("""COMPUTED_VALUE"""),"Sheriff Bill")</f>
        <v>Sheriff Bill</v>
      </c>
    </row>
    <row r="1954" spans="1:1" x14ac:dyDescent="0.2">
      <c r="A1954" s="4" t="str">
        <f ca="1">IFERROR(__xludf.DUMMYFUNCTION("""COMPUTED_VALUE"""),"Sherri Charades")</f>
        <v>Sherri Charades</v>
      </c>
    </row>
    <row r="1955" spans="1:1" x14ac:dyDescent="0.2">
      <c r="A1955" s="4" t="str">
        <f ca="1">IFERROR(__xludf.DUMMYFUNCTION("""COMPUTED_VALUE"""),"Shimmer")</f>
        <v>Shimmer</v>
      </c>
    </row>
    <row r="1956" spans="1:1" x14ac:dyDescent="0.2">
      <c r="A1956" s="4" t="str">
        <f ca="1">IFERROR(__xludf.DUMMYFUNCTION("""COMPUTED_VALUE"""),"Shine")</f>
        <v>Shine</v>
      </c>
    </row>
    <row r="1957" spans="1:1" x14ac:dyDescent="0.2">
      <c r="A1957" s="4" t="str">
        <f ca="1">IFERROR(__xludf.DUMMYFUNCTION("""COMPUTED_VALUE"""),"Shira")</f>
        <v>Shira</v>
      </c>
    </row>
    <row r="1958" spans="1:1" x14ac:dyDescent="0.2">
      <c r="A1958" s="4" t="str">
        <f ca="1">IFERROR(__xludf.DUMMYFUNCTION("""COMPUTED_VALUE"""),"Shmorby")</f>
        <v>Shmorby</v>
      </c>
    </row>
    <row r="1959" spans="1:1" x14ac:dyDescent="0.2">
      <c r="A1959" s="4" t="str">
        <f ca="1">IFERROR(__xludf.DUMMYFUNCTION("""COMPUTED_VALUE"""),"Shocksquatch")</f>
        <v>Shocksquatch</v>
      </c>
    </row>
    <row r="1960" spans="1:1" x14ac:dyDescent="0.2">
      <c r="A1960" s="4" t="str">
        <f ca="1">IFERROR(__xludf.DUMMYFUNCTION("""COMPUTED_VALUE"""),"Shy Rose Quartz")</f>
        <v>Shy Rose Quartz</v>
      </c>
    </row>
    <row r="1961" spans="1:1" x14ac:dyDescent="0.2">
      <c r="A1961" s="4" t="str">
        <f ca="1">IFERROR(__xludf.DUMMYFUNCTION("""COMPUTED_VALUE"""),"Sid")</f>
        <v>Sid</v>
      </c>
    </row>
    <row r="1962" spans="1:1" x14ac:dyDescent="0.2">
      <c r="A1962" s="4" t="str">
        <f ca="1">IFERROR(__xludf.DUMMYFUNCTION("""COMPUTED_VALUE"""),"Sideshow Mel")</f>
        <v>Sideshow Mel</v>
      </c>
    </row>
    <row r="1963" spans="1:1" x14ac:dyDescent="0.2">
      <c r="A1963" s="4" t="str">
        <f ca="1">IFERROR(__xludf.DUMMYFUNCTION("""COMPUTED_VALUE"""),"Sidetable Drawer")</f>
        <v>Sidetable Drawer</v>
      </c>
    </row>
    <row r="1964" spans="1:1" x14ac:dyDescent="0.2">
      <c r="A1964" s="4" t="str">
        <f ca="1">IFERROR(__xludf.DUMMYFUNCTION("""COMPUTED_VALUE"""),"Sierra")</f>
        <v>Sierra</v>
      </c>
    </row>
    <row r="1965" spans="1:1" x14ac:dyDescent="0.2">
      <c r="A1965" s="4" t="str">
        <f ca="1">IFERROR(__xludf.DUMMYFUNCTION("""COMPUTED_VALUE"""),"Sigmund")</f>
        <v>Sigmund</v>
      </c>
    </row>
    <row r="1966" spans="1:1" x14ac:dyDescent="0.2">
      <c r="A1966" s="4" t="str">
        <f ca="1">IFERROR(__xludf.DUMMYFUNCTION("""COMPUTED_VALUE"""),"Silkwing")</f>
        <v>Silkwing</v>
      </c>
    </row>
    <row r="1967" spans="1:1" x14ac:dyDescent="0.2">
      <c r="A1967" s="4" t="str">
        <f ca="1">IFERROR(__xludf.DUMMYFUNCTION("""COMPUTED_VALUE"""),"Silver Bear")</f>
        <v>Silver Bear</v>
      </c>
    </row>
    <row r="1968" spans="1:1" x14ac:dyDescent="0.2">
      <c r="A1968" s="4" t="str">
        <f ca="1">IFERROR(__xludf.DUMMYFUNCTION("""COMPUTED_VALUE"""),"Silver Spoon")</f>
        <v>Silver Spoon</v>
      </c>
    </row>
    <row r="1969" spans="1:1" x14ac:dyDescent="0.2">
      <c r="A1969" s="4" t="str">
        <f ca="1">IFERROR(__xludf.DUMMYFUNCTION("""COMPUTED_VALUE"""),"Simon Fieldmouse")</f>
        <v>Simon Fieldmouse</v>
      </c>
    </row>
    <row r="1970" spans="1:1" x14ac:dyDescent="0.2">
      <c r="A1970" s="4" t="str">
        <f ca="1">IFERROR(__xludf.DUMMYFUNCTION("""COMPUTED_VALUE"""),"Simon Tucker")</f>
        <v>Simon Tucker</v>
      </c>
    </row>
    <row r="1971" spans="1:1" x14ac:dyDescent="0.2">
      <c r="A1971" s="4" t="str">
        <f ca="1">IFERROR(__xludf.DUMMYFUNCTION("""COMPUTED_VALUE"""),"Simple Simon")</f>
        <v>Simple Simon</v>
      </c>
    </row>
    <row r="1972" spans="1:1" x14ac:dyDescent="0.2">
      <c r="A1972" s="4" t="str">
        <f ca="1">IFERROR(__xludf.DUMMYFUNCTION("""COMPUTED_VALUE"""),"Sir Fangar")</f>
        <v>Sir Fangar</v>
      </c>
    </row>
    <row r="1973" spans="1:1" x14ac:dyDescent="0.2">
      <c r="A1973" s="4" t="str">
        <f ca="1">IFERROR(__xludf.DUMMYFUNCTION("""COMPUTED_VALUE"""),"Sir Topham Hatt")</f>
        <v>Sir Topham Hatt</v>
      </c>
    </row>
    <row r="1974" spans="1:1" x14ac:dyDescent="0.2">
      <c r="A1974" s="4" t="str">
        <f ca="1">IFERROR(__xludf.DUMMYFUNCTION("""COMPUTED_VALUE"""),"Sirica")</f>
        <v>Sirica</v>
      </c>
    </row>
    <row r="1975" spans="1:1" x14ac:dyDescent="0.2">
      <c r="A1975" s="4" t="str">
        <f ca="1">IFERROR(__xludf.DUMMYFUNCTION("""COMPUTED_VALUE"""),"Sixth Avenue Friendlies")</f>
        <v>Sixth Avenue Friendlies</v>
      </c>
    </row>
    <row r="1976" spans="1:1" x14ac:dyDescent="0.2">
      <c r="A1976" s="4" t="str">
        <f ca="1">IFERROR(__xludf.DUMMYFUNCTION("""COMPUTED_VALUE"""),"Sixth Avenue Meanies")</f>
        <v>Sixth Avenue Meanies</v>
      </c>
    </row>
    <row r="1977" spans="1:1" x14ac:dyDescent="0.2">
      <c r="A1977" s="4" t="str">
        <f ca="1">IFERROR(__xludf.DUMMYFUNCTION("""COMPUTED_VALUE"""),"Skeeter")</f>
        <v>Skeeter</v>
      </c>
    </row>
    <row r="1978" spans="1:1" x14ac:dyDescent="0.2">
      <c r="A1978" s="4" t="str">
        <f ca="1">IFERROR(__xludf.DUMMYFUNCTION("""COMPUTED_VALUE"""),"Skeeter McArthur")</f>
        <v>Skeeter McArthur</v>
      </c>
    </row>
    <row r="1979" spans="1:1" x14ac:dyDescent="0.2">
      <c r="A1979" s="4" t="str">
        <f ca="1">IFERROR(__xludf.DUMMYFUNCTION("""COMPUTED_VALUE"""),"Skeletor")</f>
        <v>Skeletor</v>
      </c>
    </row>
    <row r="1980" spans="1:1" x14ac:dyDescent="0.2">
      <c r="A1980" s="4" t="str">
        <f ca="1">IFERROR(__xludf.DUMMYFUNCTION("""COMPUTED_VALUE"""),"Skinny Jasper")</f>
        <v>Skinny Jasper</v>
      </c>
    </row>
    <row r="1981" spans="1:1" x14ac:dyDescent="0.2">
      <c r="A1981" s="4" t="str">
        <f ca="1">IFERROR(__xludf.DUMMYFUNCTION("""COMPUTED_VALUE"""),"Skipper Riley")</f>
        <v>Skipper Riley</v>
      </c>
    </row>
    <row r="1982" spans="1:1" x14ac:dyDescent="0.2">
      <c r="A1982" s="4" t="str">
        <f ca="1">IFERROR(__xludf.DUMMYFUNCTION("""COMPUTED_VALUE"""),"Skips")</f>
        <v>Skips</v>
      </c>
    </row>
    <row r="1983" spans="1:1" x14ac:dyDescent="0.2">
      <c r="A1983" s="4" t="str">
        <f ca="1">IFERROR(__xludf.DUMMYFUNCTION("""COMPUTED_VALUE"""),"Skitter")</f>
        <v>Skitter</v>
      </c>
    </row>
    <row r="1984" spans="1:1" x14ac:dyDescent="0.2">
      <c r="A1984" s="4" t="str">
        <f ca="1">IFERROR(__xludf.DUMMYFUNCTION("""COMPUTED_VALUE"""),"Skoodge")</f>
        <v>Skoodge</v>
      </c>
    </row>
    <row r="1985" spans="1:1" x14ac:dyDescent="0.2">
      <c r="A1985" s="4" t="str">
        <f ca="1">IFERROR(__xludf.DUMMYFUNCTION("""COMPUTED_VALUE"""),"Skull Boy")</f>
        <v>Skull Boy</v>
      </c>
    </row>
    <row r="1986" spans="1:1" x14ac:dyDescent="0.2">
      <c r="A1986" s="4" t="str">
        <f ca="1">IFERROR(__xludf.DUMMYFUNCTION("""COMPUTED_VALUE"""),"Sky")</f>
        <v>Sky</v>
      </c>
    </row>
    <row r="1987" spans="1:1" x14ac:dyDescent="0.2">
      <c r="A1987" s="4" t="str">
        <f ca="1">IFERROR(__xludf.DUMMYFUNCTION("""COMPUTED_VALUE"""),"Skywarp")</f>
        <v>Skywarp</v>
      </c>
    </row>
    <row r="1988" spans="1:1" x14ac:dyDescent="0.2">
      <c r="A1988" s="4" t="str">
        <f ca="1">IFERROR(__xludf.DUMMYFUNCTION("""COMPUTED_VALUE"""),"Slade")</f>
        <v>Slade</v>
      </c>
    </row>
    <row r="1989" spans="1:1" x14ac:dyDescent="0.2">
      <c r="A1989" s="4" t="str">
        <f ca="1">IFERROR(__xludf.DUMMYFUNCTION("""COMPUTED_VALUE"""),"Slamm-Oh")</f>
        <v>Slamm-Oh</v>
      </c>
    </row>
    <row r="1990" spans="1:1" x14ac:dyDescent="0.2">
      <c r="A1990" s="4" t="str">
        <f ca="1">IFERROR(__xludf.DUMMYFUNCTION("""COMPUTED_VALUE"""),"Slappy Squirrel")</f>
        <v>Slappy Squirrel</v>
      </c>
    </row>
    <row r="1991" spans="1:1" x14ac:dyDescent="0.2">
      <c r="A1991" s="4" t="str">
        <f ca="1">IFERROR(__xludf.DUMMYFUNCTION("""COMPUTED_VALUE"""),"Slaughter Hen")</f>
        <v>Slaughter Hen</v>
      </c>
    </row>
    <row r="1992" spans="1:1" x14ac:dyDescent="0.2">
      <c r="A1992" s="4" t="str">
        <f ca="1">IFERROR(__xludf.DUMMYFUNCTION("""COMPUTED_VALUE"""),"Sleepy")</f>
        <v>Sleepy</v>
      </c>
    </row>
    <row r="1993" spans="1:1" x14ac:dyDescent="0.2">
      <c r="A1993" s="4" t="str">
        <f ca="1">IFERROR(__xludf.DUMMYFUNCTION("""COMPUTED_VALUE"""),"Sleepy Bird")</f>
        <v>Sleepy Bird</v>
      </c>
    </row>
    <row r="1994" spans="1:1" x14ac:dyDescent="0.2">
      <c r="A1994" s="4" t="str">
        <f ca="1">IFERROR(__xludf.DUMMYFUNCTION("""COMPUTED_VALUE"""),"Slice")</f>
        <v>Slice</v>
      </c>
    </row>
    <row r="1995" spans="1:1" x14ac:dyDescent="0.2">
      <c r="A1995" s="4" t="str">
        <f ca="1">IFERROR(__xludf.DUMMYFUNCTION("""COMPUTED_VALUE"""),"Slick")</f>
        <v>Slick</v>
      </c>
    </row>
    <row r="1996" spans="1:1" x14ac:dyDescent="0.2">
      <c r="A1996" s="4" t="str">
        <f ca="1">IFERROR(__xludf.DUMMYFUNCTION("""COMPUTED_VALUE"""),"Slime Princess")</f>
        <v>Slime Princess</v>
      </c>
    </row>
    <row r="1997" spans="1:1" x14ac:dyDescent="0.2">
      <c r="A1997" s="4" t="str">
        <f ca="1">IFERROR(__xludf.DUMMYFUNCTION("""COMPUTED_VALUE"""),"Slinky Dog")</f>
        <v>Slinky Dog</v>
      </c>
    </row>
    <row r="1998" spans="1:1" x14ac:dyDescent="0.2">
      <c r="A1998" s="4" t="str">
        <f ca="1">IFERROR(__xludf.DUMMYFUNCTION("""COMPUTED_VALUE"""),"Sloppy Moe")</f>
        <v>Sloppy Moe</v>
      </c>
    </row>
    <row r="1999" spans="1:1" x14ac:dyDescent="0.2">
      <c r="A1999" s="4" t="str">
        <f ca="1">IFERROR(__xludf.DUMMYFUNCTION("""COMPUTED_VALUE"""),"Slushi")</f>
        <v>Slushi</v>
      </c>
    </row>
    <row r="2000" spans="1:1" x14ac:dyDescent="0.2">
      <c r="A2000" s="4" t="str">
        <f ca="1">IFERROR(__xludf.DUMMYFUNCTION("""COMPUTED_VALUE"""),"Smack")</f>
        <v>Smack</v>
      </c>
    </row>
    <row r="2001" spans="1:1" x14ac:dyDescent="0.2">
      <c r="A2001" s="4" t="str">
        <f ca="1">IFERROR(__xludf.DUMMYFUNCTION("""COMPUTED_VALUE"""),"SMG4")</f>
        <v>SMG4</v>
      </c>
    </row>
    <row r="2002" spans="1:1" x14ac:dyDescent="0.2">
      <c r="A2002" s="4" t="str">
        <f ca="1">IFERROR(__xludf.DUMMYFUNCTION("""COMPUTED_VALUE"""),"Smidge")</f>
        <v>Smidge</v>
      </c>
    </row>
    <row r="2003" spans="1:1" x14ac:dyDescent="0.2">
      <c r="A2003" s="4" t="str">
        <f ca="1">IFERROR(__xludf.DUMMYFUNCTION("""COMPUTED_VALUE"""),"Smokescreen")</f>
        <v>Smokescreen</v>
      </c>
    </row>
    <row r="2004" spans="1:1" x14ac:dyDescent="0.2">
      <c r="A2004" s="4" t="str">
        <f ca="1">IFERROR(__xludf.DUMMYFUNCTION("""COMPUTED_VALUE"""),"Smoky Quartz")</f>
        <v>Smoky Quartz</v>
      </c>
    </row>
    <row r="2005" spans="1:1" x14ac:dyDescent="0.2">
      <c r="A2005" s="4" t="str">
        <f ca="1">IFERROR(__xludf.DUMMYFUNCTION("""COMPUTED_VALUE"""),"SmurfBlossom")</f>
        <v>SmurfBlossom</v>
      </c>
    </row>
    <row r="2006" spans="1:1" x14ac:dyDescent="0.2">
      <c r="A2006" s="4" t="str">
        <f ca="1">IFERROR(__xludf.DUMMYFUNCTION("""COMPUTED_VALUE"""),"Smurfette")</f>
        <v>Smurfette</v>
      </c>
    </row>
    <row r="2007" spans="1:1" x14ac:dyDescent="0.2">
      <c r="A2007" s="4" t="str">
        <f ca="1">IFERROR(__xludf.DUMMYFUNCTION("""COMPUTED_VALUE"""),"SmurfStorm")</f>
        <v>SmurfStorm</v>
      </c>
    </row>
    <row r="2008" spans="1:1" x14ac:dyDescent="0.2">
      <c r="A2008" s="4" t="str">
        <f ca="1">IFERROR(__xludf.DUMMYFUNCTION("""COMPUTED_VALUE"""),"Snack-Stealing Squirrel")</f>
        <v>Snack-Stealing Squirrel</v>
      </c>
    </row>
    <row r="2009" spans="1:1" x14ac:dyDescent="0.2">
      <c r="A2009" s="4" t="str">
        <f ca="1">IFERROR(__xludf.DUMMYFUNCTION("""COMPUTED_VALUE"""),"Snake")</f>
        <v>Snake</v>
      </c>
    </row>
    <row r="2010" spans="1:1" x14ac:dyDescent="0.2">
      <c r="A2010" s="4" t="str">
        <f ca="1">IFERROR(__xludf.DUMMYFUNCTION("""COMPUTED_VALUE"""),"Snap, Crackle, &amp; Pop")</f>
        <v>Snap, Crackle, &amp; Pop</v>
      </c>
    </row>
    <row r="2011" spans="1:1" x14ac:dyDescent="0.2">
      <c r="A2011" s="4" t="str">
        <f ca="1">IFERROR(__xludf.DUMMYFUNCTION("""COMPUTED_VALUE"""),"Snare-oh")</f>
        <v>Snare-oh</v>
      </c>
    </row>
    <row r="2012" spans="1:1" x14ac:dyDescent="0.2">
      <c r="A2012" s="4" t="str">
        <f ca="1">IFERROR(__xludf.DUMMYFUNCTION("""COMPUTED_VALUE"""),"Sneak")</f>
        <v>Sneak</v>
      </c>
    </row>
    <row r="2013" spans="1:1" x14ac:dyDescent="0.2">
      <c r="A2013" s="4" t="str">
        <f ca="1">IFERROR(__xludf.DUMMYFUNCTION("""COMPUTED_VALUE"""),"Sniff")</f>
        <v>Sniff</v>
      </c>
    </row>
    <row r="2014" spans="1:1" x14ac:dyDescent="0.2">
      <c r="A2014" s="4" t="str">
        <f ca="1">IFERROR(__xludf.DUMMYFUNCTION("""COMPUTED_VALUE"""),"Sniffles")</f>
        <v>Sniffles</v>
      </c>
    </row>
    <row r="2015" spans="1:1" x14ac:dyDescent="0.2">
      <c r="A2015" s="4" t="str">
        <f ca="1">IFERROR(__xludf.DUMMYFUNCTION("""COMPUTED_VALUE"""),"Snoopy")</f>
        <v>Snoopy</v>
      </c>
    </row>
    <row r="2016" spans="1:1" x14ac:dyDescent="0.2">
      <c r="A2016" s="4" t="str">
        <f ca="1">IFERROR(__xludf.DUMMYFUNCTION("""COMPUTED_VALUE"""),"Tabaluga")</f>
        <v>Tabaluga</v>
      </c>
    </row>
    <row r="2017" spans="1:1" x14ac:dyDescent="0.2">
      <c r="A2017" s="4" t="str">
        <f ca="1">IFERROR(__xludf.DUMMYFUNCTION("""COMPUTED_VALUE"""),"Taco the Toucan")</f>
        <v>Taco the Toucan</v>
      </c>
    </row>
    <row r="2018" spans="1:1" x14ac:dyDescent="0.2">
      <c r="A2018" s="4" t="str">
        <f ca="1">IFERROR(__xludf.DUMMYFUNCTION("""COMPUTED_VALUE"""),"Tacodile Supreme")</f>
        <v>Tacodile Supreme</v>
      </c>
    </row>
    <row r="2019" spans="1:1" x14ac:dyDescent="0.2">
      <c r="A2019" s="4" t="str">
        <f ca="1">IFERROR(__xludf.DUMMYFUNCTION("""COMPUTED_VALUE"""),"Taffy")</f>
        <v>Taffy</v>
      </c>
    </row>
    <row r="2020" spans="1:1" x14ac:dyDescent="0.2">
      <c r="A2020" s="4" t="str">
        <f ca="1">IFERROR(__xludf.DUMMYFUNCTION("""COMPUTED_VALUE"""),"Taffyta Muttonfudge")</f>
        <v>Taffyta Muttonfudge</v>
      </c>
    </row>
    <row r="2021" spans="1:1" x14ac:dyDescent="0.2">
      <c r="A2021" s="4" t="str">
        <f ca="1">IFERROR(__xludf.DUMMYFUNCTION("""COMPUTED_VALUE"""),"Talon")</f>
        <v>Talon</v>
      </c>
    </row>
    <row r="2022" spans="1:1" x14ac:dyDescent="0.2">
      <c r="A2022" s="4" t="str">
        <f ca="1">IFERROR(__xludf.DUMMYFUNCTION("""COMPUTED_VALUE"""),"Tammy")</f>
        <v>Tammy</v>
      </c>
    </row>
    <row r="2023" spans="1:1" x14ac:dyDescent="0.2">
      <c r="A2023" s="4" t="str">
        <f ca="1">IFERROR(__xludf.DUMMYFUNCTION("""COMPUTED_VALUE"""),"Tammy Guetermann")</f>
        <v>Tammy Guetermann</v>
      </c>
    </row>
    <row r="2024" spans="1:1" x14ac:dyDescent="0.2">
      <c r="A2024" s="4" t="str">
        <f ca="1">IFERROR(__xludf.DUMMYFUNCTION("""COMPUTED_VALUE"""),"Tammy Jane")</f>
        <v>Tammy Jane</v>
      </c>
    </row>
    <row r="2025" spans="1:1" x14ac:dyDescent="0.2">
      <c r="A2025" s="4" t="str">
        <f ca="1">IFERROR(__xludf.DUMMYFUNCTION("""COMPUTED_VALUE"""),"Tammy Larsen")</f>
        <v>Tammy Larsen</v>
      </c>
    </row>
    <row r="2026" spans="1:1" x14ac:dyDescent="0.2">
      <c r="A2026" s="4" t="str">
        <f ca="1">IFERROR(__xludf.DUMMYFUNCTION("""COMPUTED_VALUE"""),"Tank")</f>
        <v>Tank</v>
      </c>
    </row>
    <row r="2027" spans="1:1" x14ac:dyDescent="0.2">
      <c r="A2027" s="4" t="str">
        <f ca="1">IFERROR(__xludf.DUMMYFUNCTION("""COMPUTED_VALUE"""),"Tanya Malachite")</f>
        <v>Tanya Malachite</v>
      </c>
    </row>
    <row r="2028" spans="1:1" x14ac:dyDescent="0.2">
      <c r="A2028" s="4" t="str">
        <f ca="1">IFERROR(__xludf.DUMMYFUNCTION("""COMPUTED_VALUE"""),"Taotie")</f>
        <v>Taotie</v>
      </c>
    </row>
    <row r="2029" spans="1:1" x14ac:dyDescent="0.2">
      <c r="A2029" s="4" t="str">
        <f ca="1">IFERROR(__xludf.DUMMYFUNCTION("""COMPUTED_VALUE"""),"Tasmanian She-Devil")</f>
        <v>Tasmanian She-Devil</v>
      </c>
    </row>
    <row r="2030" spans="1:1" x14ac:dyDescent="0.2">
      <c r="A2030" s="4" t="str">
        <f ca="1">IFERROR(__xludf.DUMMYFUNCTION("""COMPUTED_VALUE"""),"Tata")</f>
        <v>Tata</v>
      </c>
    </row>
    <row r="2031" spans="1:1" x14ac:dyDescent="0.2">
      <c r="A2031" s="4" t="str">
        <f ca="1">IFERROR(__xludf.DUMMYFUNCTION("""COMPUTED_VALUE"""),"Tattered Man")</f>
        <v>Tattered Man</v>
      </c>
    </row>
    <row r="2032" spans="1:1" x14ac:dyDescent="0.2">
      <c r="A2032" s="4" t="str">
        <f ca="1">IFERROR(__xludf.DUMMYFUNCTION("""COMPUTED_VALUE"""),"Tawni Ames")</f>
        <v>Tawni Ames</v>
      </c>
    </row>
    <row r="2033" spans="1:1" x14ac:dyDescent="0.2">
      <c r="A2033" s="4" t="str">
        <f ca="1">IFERROR(__xludf.DUMMYFUNCTION("""COMPUTED_VALUE"""),"Taylor")</f>
        <v>Taylor</v>
      </c>
    </row>
    <row r="2034" spans="1:1" x14ac:dyDescent="0.2">
      <c r="A2034" s="4" t="str">
        <f ca="1">IFERROR(__xludf.DUMMYFUNCTION("""COMPUTED_VALUE"""),"Taylor Swift")</f>
        <v>Taylor Swift</v>
      </c>
    </row>
    <row r="2035" spans="1:1" x14ac:dyDescent="0.2">
      <c r="A2035" s="4" t="str">
        <f ca="1">IFERROR(__xludf.DUMMYFUNCTION("""COMPUTED_VALUE"""),"Tech")</f>
        <v>Tech</v>
      </c>
    </row>
    <row r="2036" spans="1:1" x14ac:dyDescent="0.2">
      <c r="A2036" s="4" t="str">
        <f ca="1">IFERROR(__xludf.DUMMYFUNCTION("""COMPUTED_VALUE"""),"Tecna")</f>
        <v>Tecna</v>
      </c>
    </row>
    <row r="2037" spans="1:1" x14ac:dyDescent="0.2">
      <c r="A2037" s="4" t="str">
        <f ca="1">IFERROR(__xludf.DUMMYFUNCTION("""COMPUTED_VALUE"""),"Teddi Bear")</f>
        <v>Teddi Bear</v>
      </c>
    </row>
    <row r="2038" spans="1:1" x14ac:dyDescent="0.2">
      <c r="A2038" s="4" t="str">
        <f ca="1">IFERROR(__xludf.DUMMYFUNCTION("""COMPUTED_VALUE"""),"Teddy")</f>
        <v>Teddy</v>
      </c>
    </row>
    <row r="2039" spans="1:1" x14ac:dyDescent="0.2">
      <c r="A2039" s="4" t="str">
        <f ca="1">IFERROR(__xludf.DUMMYFUNCTION("""COMPUTED_VALUE"""),"Tee Watt Kaa")</f>
        <v>Tee Watt Kaa</v>
      </c>
    </row>
    <row r="2040" spans="1:1" x14ac:dyDescent="0.2">
      <c r="A2040" s="4" t="str">
        <f ca="1">IFERROR(__xludf.DUMMYFUNCTION("""COMPUTED_VALUE"""),"Teeth")</f>
        <v>Teeth</v>
      </c>
    </row>
    <row r="2041" spans="1:1" x14ac:dyDescent="0.2">
      <c r="A2041" s="4" t="str">
        <f ca="1">IFERROR(__xludf.DUMMYFUNCTION("""COMPUTED_VALUE"""),"Tekirai")</f>
        <v>Tekirai</v>
      </c>
    </row>
    <row r="2042" spans="1:1" x14ac:dyDescent="0.2">
      <c r="A2042" s="4" t="str">
        <f ca="1">IFERROR(__xludf.DUMMYFUNCTION("""COMPUTED_VALUE"""),"Temi's Father")</f>
        <v>Temi's Father</v>
      </c>
    </row>
    <row r="2043" spans="1:1" x14ac:dyDescent="0.2">
      <c r="A2043" s="4" t="str">
        <f ca="1">IFERROR(__xludf.DUMMYFUNCTION("""COMPUTED_VALUE"""),"Tengu Shredder")</f>
        <v>Tengu Shredder</v>
      </c>
    </row>
    <row r="2044" spans="1:1" x14ac:dyDescent="0.2">
      <c r="A2044" s="4" t="str">
        <f ca="1">IFERROR(__xludf.DUMMYFUNCTION("""COMPUTED_VALUE"""),"Teppan Yaki Chef")</f>
        <v>Teppan Yaki Chef</v>
      </c>
    </row>
    <row r="2045" spans="1:1" x14ac:dyDescent="0.2">
      <c r="A2045" s="4" t="str">
        <f ca="1">IFERROR(__xludf.DUMMYFUNCTION("""COMPUTED_VALUE"""),"Terence")</f>
        <v>Terence</v>
      </c>
    </row>
    <row r="2046" spans="1:1" x14ac:dyDescent="0.2">
      <c r="A2046" s="4" t="str">
        <f ca="1">IFERROR(__xludf.DUMMYFUNCTION("""COMPUTED_VALUE"""),"Teresa Taco")</f>
        <v>Teresa Taco</v>
      </c>
    </row>
    <row r="2047" spans="1:1" x14ac:dyDescent="0.2">
      <c r="A2047" s="4" t="str">
        <f ca="1">IFERROR(__xludf.DUMMYFUNCTION("""COMPUTED_VALUE"""),"Terraspin")</f>
        <v>Terraspin</v>
      </c>
    </row>
    <row r="2048" spans="1:1" x14ac:dyDescent="0.2">
      <c r="A2048" s="4" t="str">
        <f ca="1">IFERROR(__xludf.DUMMYFUNCTION("""COMPUTED_VALUE"""),"Terrence")</f>
        <v>Terrence</v>
      </c>
    </row>
    <row r="2049" spans="1:1" x14ac:dyDescent="0.2">
      <c r="A2049" s="4" t="str">
        <f ca="1">IFERROR(__xludf.DUMMYFUNCTION("""COMPUTED_VALUE"""),"TF-1726")</f>
        <v>TF-1726</v>
      </c>
    </row>
    <row r="2050" spans="1:1" x14ac:dyDescent="0.2">
      <c r="A2050" s="4" t="str">
        <f ca="1">IFERROR(__xludf.DUMMYFUNCTION("""COMPUTED_VALUE"""),"Thaddeus Griffin")</f>
        <v>Thaddeus Griffin</v>
      </c>
    </row>
    <row r="2051" spans="1:1" x14ac:dyDescent="0.2">
      <c r="A2051" s="4" t="str">
        <f ca="1">IFERROR(__xludf.DUMMYFUNCTION("""COMPUTED_VALUE"""),"The Addams Family")</f>
        <v>The Addams Family</v>
      </c>
    </row>
    <row r="2052" spans="1:1" x14ac:dyDescent="0.2">
      <c r="A2052" s="4" t="str">
        <f ca="1">IFERROR(__xludf.DUMMYFUNCTION("""COMPUTED_VALUE"""),"The Alchemist")</f>
        <v>The Alchemist</v>
      </c>
    </row>
    <row r="2053" spans="1:1" x14ac:dyDescent="0.2">
      <c r="A2053" s="4" t="str">
        <f ca="1">IFERROR(__xludf.DUMMYFUNCTION("""COMPUTED_VALUE"""),"The Applebees")</f>
        <v>The Applebees</v>
      </c>
    </row>
    <row r="2054" spans="1:1" x14ac:dyDescent="0.2">
      <c r="A2054" s="4" t="str">
        <f ca="1">IFERROR(__xludf.DUMMYFUNCTION("""COMPUTED_VALUE"""),"The Bear")</f>
        <v>The Bear</v>
      </c>
    </row>
    <row r="2055" spans="1:1" x14ac:dyDescent="0.2">
      <c r="A2055" s="4" t="str">
        <f ca="1">IFERROR(__xludf.DUMMYFUNCTION("""COMPUTED_VALUE"""),"The Bears")</f>
        <v>The Bears</v>
      </c>
    </row>
    <row r="2056" spans="1:1" x14ac:dyDescent="0.2">
      <c r="A2056" s="4" t="str">
        <f ca="1">IFERROR(__xludf.DUMMYFUNCTION("""COMPUTED_VALUE"""),"The Bendu")</f>
        <v>The Bendu</v>
      </c>
    </row>
    <row r="2057" spans="1:1" x14ac:dyDescent="0.2">
      <c r="A2057" s="4" t="str">
        <f ca="1">IFERROR(__xludf.DUMMYFUNCTION("""COMPUTED_VALUE"""),"The Big D")</f>
        <v>The Big D</v>
      </c>
    </row>
    <row r="2058" spans="1:1" x14ac:dyDescent="0.2">
      <c r="A2058" s="4" t="str">
        <f ca="1">IFERROR(__xludf.DUMMYFUNCTION("""COMPUTED_VALUE"""),"The Boot Crew")</f>
        <v>The Boot Crew</v>
      </c>
    </row>
    <row r="2059" spans="1:1" x14ac:dyDescent="0.2">
      <c r="A2059" s="4" t="str">
        <f ca="1">IFERROR(__xludf.DUMMYFUNCTION("""COMPUTED_VALUE"""),"The Box")</f>
        <v>The Box</v>
      </c>
    </row>
    <row r="2060" spans="1:1" x14ac:dyDescent="0.2">
      <c r="A2060" s="4" t="str">
        <f ca="1">IFERROR(__xludf.DUMMYFUNCTION("""COMPUTED_VALUE"""),"The Cave's Voice")</f>
        <v>The Cave's Voice</v>
      </c>
    </row>
    <row r="2061" spans="1:1" x14ac:dyDescent="0.2">
      <c r="A2061" s="4" t="str">
        <f ca="1">IFERROR(__xludf.DUMMYFUNCTION("""COMPUTED_VALUE"""),"The Cluster")</f>
        <v>The Cluster</v>
      </c>
    </row>
    <row r="2062" spans="1:1" x14ac:dyDescent="0.2">
      <c r="A2062" s="4" t="str">
        <f ca="1">IFERROR(__xludf.DUMMYFUNCTION("""COMPUTED_VALUE"""),"The Conductor")</f>
        <v>The Conductor</v>
      </c>
    </row>
    <row r="2063" spans="1:1" x14ac:dyDescent="0.2">
      <c r="A2063" s="4" t="str">
        <f ca="1">IFERROR(__xludf.DUMMYFUNCTION("""COMPUTED_VALUE"""),"The Duck")</f>
        <v>The Duck</v>
      </c>
    </row>
    <row r="2064" spans="1:1" x14ac:dyDescent="0.2">
      <c r="A2064" s="4" t="str">
        <f ca="1">IFERROR(__xludf.DUMMYFUNCTION("""COMPUTED_VALUE"""),"The Fish")</f>
        <v>The Fish</v>
      </c>
    </row>
    <row r="2065" spans="1:1" x14ac:dyDescent="0.2">
      <c r="A2065" s="4" t="str">
        <f ca="1">IFERROR(__xludf.DUMMYFUNCTION("""COMPUTED_VALUE"""),"The Fishettes")</f>
        <v>The Fishettes</v>
      </c>
    </row>
    <row r="2066" spans="1:1" x14ac:dyDescent="0.2">
      <c r="A2066" s="4" t="str">
        <f ca="1">IFERROR(__xludf.DUMMYFUNCTION("""COMPUTED_VALUE"""),"The Girl Who Lives in the Moon")</f>
        <v>The Girl Who Lives in the Moon</v>
      </c>
    </row>
    <row r="2067" spans="1:1" x14ac:dyDescent="0.2">
      <c r="A2067" s="4" t="str">
        <f ca="1">IFERROR(__xludf.DUMMYFUNCTION("""COMPUTED_VALUE"""),"The Girls")</f>
        <v>The Girls</v>
      </c>
    </row>
    <row r="2068" spans="1:1" x14ac:dyDescent="0.2">
      <c r="A2068" s="4" t="str">
        <f ca="1">IFERROR(__xludf.DUMMYFUNCTION("""COMPUTED_VALUE"""),"The Grand Inquisitor")</f>
        <v>The Grand Inquisitor</v>
      </c>
    </row>
    <row r="2069" spans="1:1" x14ac:dyDescent="0.2">
      <c r="A2069" s="4" t="str">
        <f ca="1">IFERROR(__xludf.DUMMYFUNCTION("""COMPUTED_VALUE"""),"The Great Gazoo")</f>
        <v>The Great Gazoo</v>
      </c>
    </row>
    <row r="2070" spans="1:1" x14ac:dyDescent="0.2">
      <c r="A2070" s="4" t="str">
        <f ca="1">IFERROR(__xludf.DUMMYFUNCTION("""COMPUTED_VALUE"""),"The Hunter")</f>
        <v>The Hunter</v>
      </c>
    </row>
    <row r="2071" spans="1:1" x14ac:dyDescent="0.2">
      <c r="A2071" s="4" t="str">
        <f ca="1">IFERROR(__xludf.DUMMYFUNCTION("""COMPUTED_VALUE"""),"The Iron Giant")</f>
        <v>The Iron Giant</v>
      </c>
    </row>
    <row r="2072" spans="1:1" x14ac:dyDescent="0.2">
      <c r="A2072" s="4" t="str">
        <f ca="1">IFERROR(__xludf.DUMMYFUNCTION("""COMPUTED_VALUE"""),"The Ivy Rangers")</f>
        <v>The Ivy Rangers</v>
      </c>
    </row>
    <row r="2073" spans="1:1" x14ac:dyDescent="0.2">
      <c r="A2073" s="4" t="str">
        <f ca="1">IFERROR(__xludf.DUMMYFUNCTION("""COMPUTED_VALUE"""),"The King")</f>
        <v>The King</v>
      </c>
    </row>
    <row r="2074" spans="1:1" x14ac:dyDescent="0.2">
      <c r="A2074" s="4" t="str">
        <f ca="1">IFERROR(__xludf.DUMMYFUNCTION("""COMPUTED_VALUE"""),"The Lecture Lady")</f>
        <v>The Lecture Lady</v>
      </c>
    </row>
    <row r="2075" spans="1:1" x14ac:dyDescent="0.2">
      <c r="A2075" s="4" t="str">
        <f ca="1">IFERROR(__xludf.DUMMYFUNCTION("""COMPUTED_VALUE"""),"The Letter A")</f>
        <v>The Letter A</v>
      </c>
    </row>
    <row r="2076" spans="1:1" x14ac:dyDescent="0.2">
      <c r="A2076" s="4" t="str">
        <f ca="1">IFERROR(__xludf.DUMMYFUNCTION("""COMPUTED_VALUE"""),"The Letter B")</f>
        <v>The Letter B</v>
      </c>
    </row>
    <row r="2077" spans="1:1" x14ac:dyDescent="0.2">
      <c r="A2077" s="4" t="str">
        <f ca="1">IFERROR(__xludf.DUMMYFUNCTION("""COMPUTED_VALUE"""),"The Lettermen")</f>
        <v>The Lettermen</v>
      </c>
    </row>
    <row r="2078" spans="1:1" x14ac:dyDescent="0.2">
      <c r="A2078" s="4" t="str">
        <f ca="1">IFERROR(__xludf.DUMMYFUNCTION("""COMPUTED_VALUE"""),"The Lizard")</f>
        <v>The Lizard</v>
      </c>
    </row>
    <row r="2079" spans="1:1" x14ac:dyDescent="0.2">
      <c r="A2079" s="4" t="str">
        <f ca="1">IFERROR(__xludf.DUMMYFUNCTION("""COMPUTED_VALUE"""),"The Lorax")</f>
        <v>The Lorax</v>
      </c>
    </row>
    <row r="2080" spans="1:1" x14ac:dyDescent="0.2">
      <c r="A2080" s="4" t="str">
        <f ca="1">IFERROR(__xludf.DUMMYFUNCTION("""COMPUTED_VALUE"""),"The Magic School Bus")</f>
        <v>The Magic School Bus</v>
      </c>
    </row>
    <row r="2081" spans="1:1" x14ac:dyDescent="0.2">
      <c r="A2081" s="4" t="str">
        <f ca="1">IFERROR(__xludf.DUMMYFUNCTION("""COMPUTED_VALUE"""),"The Mailman")</f>
        <v>The Mailman</v>
      </c>
    </row>
    <row r="2082" spans="1:1" x14ac:dyDescent="0.2">
      <c r="A2082" s="4" t="str">
        <f ca="1">IFERROR(__xludf.DUMMYFUNCTION("""COMPUTED_VALUE"""),"The Mayor of Townsville")</f>
        <v>The Mayor of Townsville</v>
      </c>
    </row>
    <row r="2083" spans="1:1" x14ac:dyDescent="0.2">
      <c r="A2083" s="4" t="str">
        <f ca="1">IFERROR(__xludf.DUMMYFUNCTION("""COMPUTED_VALUE"""),"The Mouth")</f>
        <v>The Mouth</v>
      </c>
    </row>
    <row r="2084" spans="1:1" x14ac:dyDescent="0.2">
      <c r="A2084" s="4" t="str">
        <f ca="1">IFERROR(__xludf.DUMMYFUNCTION("""COMPUTED_VALUE"""),"The Music Meister")</f>
        <v>The Music Meister</v>
      </c>
    </row>
    <row r="2085" spans="1:1" x14ac:dyDescent="0.2">
      <c r="A2085" s="4" t="str">
        <f ca="1">IFERROR(__xludf.DUMMYFUNCTION("""COMPUTED_VALUE"""),"The Number 8")</f>
        <v>The Number 8</v>
      </c>
    </row>
    <row r="2086" spans="1:1" x14ac:dyDescent="0.2">
      <c r="A2086" s="4" t="str">
        <f ca="1">IFERROR(__xludf.DUMMYFUNCTION("""COMPUTED_VALUE"""),"The Nut Shack Salesman")</f>
        <v>The Nut Shack Salesman</v>
      </c>
    </row>
    <row r="2087" spans="1:1" x14ac:dyDescent="0.2">
      <c r="A2087" s="4" t="str">
        <f ca="1">IFERROR(__xludf.DUMMYFUNCTION("""COMPUTED_VALUE"""),"The Once-Ler")</f>
        <v>The Once-Ler</v>
      </c>
    </row>
    <row r="2088" spans="1:1" x14ac:dyDescent="0.2">
      <c r="A2088" s="4" t="str">
        <f ca="1">IFERROR(__xludf.DUMMYFUNCTION("""COMPUTED_VALUE"""),"The Park Crook")</f>
        <v>The Park Crook</v>
      </c>
    </row>
    <row r="2089" spans="1:1" x14ac:dyDescent="0.2">
      <c r="A2089" s="4" t="str">
        <f ca="1">IFERROR(__xludf.DUMMYFUNCTION("""COMPUTED_VALUE"""),"The Peddler")</f>
        <v>The Peddler</v>
      </c>
    </row>
    <row r="2090" spans="1:1" x14ac:dyDescent="0.2">
      <c r="A2090" s="4" t="str">
        <f ca="1">IFERROR(__xludf.DUMMYFUNCTION("""COMPUTED_VALUE"""),"The Pink Panther")</f>
        <v>The Pink Panther</v>
      </c>
    </row>
    <row r="2091" spans="1:1" x14ac:dyDescent="0.2">
      <c r="A2091" s="4" t="str">
        <f ca="1">IFERROR(__xludf.DUMMYFUNCTION("""COMPUTED_VALUE"""),"The Poppy Rangers")</f>
        <v>The Poppy Rangers</v>
      </c>
    </row>
    <row r="2092" spans="1:1" x14ac:dyDescent="0.2">
      <c r="A2092" s="4" t="str">
        <f ca="1">IFERROR(__xludf.DUMMYFUNCTION("""COMPUTED_VALUE"""),"The Princess")</f>
        <v>The Princess</v>
      </c>
    </row>
    <row r="2093" spans="1:1" x14ac:dyDescent="0.2">
      <c r="A2093" s="4" t="str">
        <f ca="1">IFERROR(__xludf.DUMMYFUNCTION("""COMPUTED_VALUE"""),"The Pupa")</f>
        <v>The Pupa</v>
      </c>
    </row>
    <row r="2094" spans="1:1" x14ac:dyDescent="0.2">
      <c r="A2094" s="4" t="str">
        <f ca="1">IFERROR(__xludf.DUMMYFUNCTION("""COMPUTED_VALUE"""),"The Retouchables")</f>
        <v>The Retouchables</v>
      </c>
    </row>
    <row r="2095" spans="1:1" x14ac:dyDescent="0.2">
      <c r="A2095" s="4" t="str">
        <f ca="1">IFERROR(__xludf.DUMMYFUNCTION("""COMPUTED_VALUE"""),"The Sheriff")</f>
        <v>The Sheriff</v>
      </c>
    </row>
    <row r="2096" spans="1:1" x14ac:dyDescent="0.2">
      <c r="A2096" s="4" t="str">
        <f ca="1">IFERROR(__xludf.DUMMYFUNCTION("""COMPUTED_VALUE"""),"The Small Potatoes")</f>
        <v>The Small Potatoes</v>
      </c>
    </row>
    <row r="2097" spans="1:1" x14ac:dyDescent="0.2">
      <c r="A2097" s="4" t="str">
        <f ca="1">IFERROR(__xludf.DUMMYFUNCTION("""COMPUTED_VALUE"""),"The Sneetches")</f>
        <v>The Sneetches</v>
      </c>
    </row>
    <row r="2098" spans="1:1" x14ac:dyDescent="0.2">
      <c r="A2098" s="4" t="str">
        <f ca="1">IFERROR(__xludf.DUMMYFUNCTION("""COMPUTED_VALUE"""),"The Snip Snip Bird")</f>
        <v>The Snip Snip Bird</v>
      </c>
    </row>
    <row r="2099" spans="1:1" x14ac:dyDescent="0.2">
      <c r="A2099" s="4" t="str">
        <f ca="1">IFERROR(__xludf.DUMMYFUNCTION("""COMPUTED_VALUE"""),"The Stewardess")</f>
        <v>The Stewardess</v>
      </c>
    </row>
    <row r="2100" spans="1:1" x14ac:dyDescent="0.2">
      <c r="A2100" s="4" t="str">
        <f ca="1">IFERROR(__xludf.DUMMYFUNCTION("""COMPUTED_VALUE"""),"The Stray Dogs")</f>
        <v>The Stray Dogs</v>
      </c>
    </row>
    <row r="2101" spans="1:1" x14ac:dyDescent="0.2">
      <c r="A2101" s="4" t="str">
        <f ca="1">IFERROR(__xludf.DUMMYFUNCTION("""COMPUTED_VALUE"""),"The Sultan")</f>
        <v>The Sultan</v>
      </c>
    </row>
    <row r="2102" spans="1:1" x14ac:dyDescent="0.2">
      <c r="A2102" s="4" t="str">
        <f ca="1">IFERROR(__xludf.DUMMYFUNCTION("""COMPUTED_VALUE"""),"The Tic Tic Bird")</f>
        <v>The Tic Tic Bird</v>
      </c>
    </row>
    <row r="2103" spans="1:1" x14ac:dyDescent="0.2">
      <c r="A2103" s="4" t="str">
        <f ca="1">IFERROR(__xludf.DUMMYFUNCTION("""COMPUTED_VALUE"""),"The Tooth Fairy")</f>
        <v>The Tooth Fairy</v>
      </c>
    </row>
    <row r="2104" spans="1:1" x14ac:dyDescent="0.2">
      <c r="A2104" s="4" t="str">
        <f ca="1">IFERROR(__xludf.DUMMYFUNCTION("""COMPUTED_VALUE"""),"The Witch")</f>
        <v>The Witch</v>
      </c>
    </row>
    <row r="2105" spans="1:1" x14ac:dyDescent="0.2">
      <c r="A2105" s="4" t="str">
        <f ca="1">IFERROR(__xludf.DUMMYFUNCTION("""COMPUTED_VALUE"""),"The Wolf Pack")</f>
        <v>The Wolf Pack</v>
      </c>
    </row>
    <row r="2106" spans="1:1" x14ac:dyDescent="0.2">
      <c r="A2106" s="4" t="str">
        <f ca="1">IFERROR(__xludf.DUMMYFUNCTION("""COMPUTED_VALUE"""),"The Worst")</f>
        <v>The Worst</v>
      </c>
    </row>
    <row r="2107" spans="1:1" x14ac:dyDescent="0.2">
      <c r="A2107" s="4" t="str">
        <f ca="1">IFERROR(__xludf.DUMMYFUNCTION("""COMPUTED_VALUE"""),"The Zillo Beast")</f>
        <v>The Zillo Beast</v>
      </c>
    </row>
    <row r="2108" spans="1:1" x14ac:dyDescent="0.2">
      <c r="A2108" s="4" t="str">
        <f ca="1">IFERROR(__xludf.DUMMYFUNCTION("""COMPUTED_VALUE"""),"Theater Manager")</f>
        <v>Theater Manager</v>
      </c>
    </row>
    <row r="2109" spans="1:1" x14ac:dyDescent="0.2">
      <c r="A2109" s="4" t="str">
        <f ca="1">IFERROR(__xludf.DUMMYFUNCTION("""COMPUTED_VALUE"""),"Thing")</f>
        <v>Thing</v>
      </c>
    </row>
    <row r="2110" spans="1:1" x14ac:dyDescent="0.2">
      <c r="A2110" s="4" t="str">
        <f ca="1">IFERROR(__xludf.DUMMYFUNCTION("""COMPUTED_VALUE"""),"Thirteen")</f>
        <v>Thirteen</v>
      </c>
    </row>
    <row r="2111" spans="1:1" x14ac:dyDescent="0.2">
      <c r="A2111" s="4" t="str">
        <f ca="1">IFERROR(__xludf.DUMMYFUNCTION("""COMPUTED_VALUE"""),"Thomas")</f>
        <v>Thomas</v>
      </c>
    </row>
    <row r="2112" spans="1:1" x14ac:dyDescent="0.2">
      <c r="A2112" s="4" t="str">
        <f ca="1">IFERROR(__xludf.DUMMYFUNCTION("""COMPUTED_VALUE"""),"Thomas Edison")</f>
        <v>Thomas Edison</v>
      </c>
    </row>
    <row r="2113" spans="1:1" x14ac:dyDescent="0.2">
      <c r="A2113" s="4" t="str">
        <f ca="1">IFERROR(__xludf.DUMMYFUNCTION("""COMPUTED_VALUE"""),"Thomas, Sharon, Lewis and Jamie the Puffins")</f>
        <v>Thomas, Sharon, Lewis and Jamie the Puffins</v>
      </c>
    </row>
    <row r="2114" spans="1:1" x14ac:dyDescent="0.2">
      <c r="A2114" s="4" t="str">
        <f ca="1">IFERROR(__xludf.DUMMYFUNCTION("""COMPUTED_VALUE"""),"Thomasina")</f>
        <v>Thomasina</v>
      </c>
    </row>
    <row r="2115" spans="1:1" x14ac:dyDescent="0.2">
      <c r="A2115" s="4" t="str">
        <f ca="1">IFERROR(__xludf.DUMMYFUNCTION("""COMPUTED_VALUE"""),"Thor Odinson")</f>
        <v>Thor Odinson</v>
      </c>
    </row>
    <row r="2116" spans="1:1" x14ac:dyDescent="0.2">
      <c r="A2116" s="4" t="str">
        <f ca="1">IFERROR(__xludf.DUMMYFUNCTION("""COMPUTED_VALUE"""),"Three Blind Mice")</f>
        <v>Three Blind Mice</v>
      </c>
    </row>
    <row r="2117" spans="1:1" x14ac:dyDescent="0.2">
      <c r="A2117" s="4" t="str">
        <f ca="1">IFERROR(__xludf.DUMMYFUNCTION("""COMPUTED_VALUE"""),"Thunderbolt")</f>
        <v>Thunderbolt</v>
      </c>
    </row>
    <row r="2118" spans="1:1" x14ac:dyDescent="0.2">
      <c r="A2118" s="4" t="str">
        <f ca="1">IFERROR(__xludf.DUMMYFUNCTION("""COMPUTED_VALUE"""),"Thunderlane")</f>
        <v>Thunderlane</v>
      </c>
    </row>
    <row r="2119" spans="1:1" x14ac:dyDescent="0.2">
      <c r="A2119" s="4" t="str">
        <f ca="1">IFERROR(__xludf.DUMMYFUNCTION("""COMPUTED_VALUE"""),"Tick-Tock the Crocodile")</f>
        <v>Tick-Tock the Crocodile</v>
      </c>
    </row>
    <row r="2120" spans="1:1" x14ac:dyDescent="0.2">
      <c r="A2120" s="4" t="str">
        <f ca="1">IFERROR(__xludf.DUMMYFUNCTION("""COMPUTED_VALUE"""),"Ticket Receptionist")</f>
        <v>Ticket Receptionist</v>
      </c>
    </row>
    <row r="2121" spans="1:1" x14ac:dyDescent="0.2">
      <c r="A2121" s="4" t="str">
        <f ca="1">IFERROR(__xludf.DUMMYFUNCTION("""COMPUTED_VALUE"""),"Tiger Claw")</f>
        <v>Tiger Claw</v>
      </c>
    </row>
    <row r="2122" spans="1:1" x14ac:dyDescent="0.2">
      <c r="A2122" s="4" t="str">
        <f ca="1">IFERROR(__xludf.DUMMYFUNCTION("""COMPUTED_VALUE"""),"Tiger Lily")</f>
        <v>Tiger Lily</v>
      </c>
    </row>
    <row r="2123" spans="1:1" x14ac:dyDescent="0.2">
      <c r="A2123" s="4" t="str">
        <f ca="1">IFERROR(__xludf.DUMMYFUNCTION("""COMPUTED_VALUE"""),"Tiger Scout Troop 401")</f>
        <v>Tiger Scout Troop 401</v>
      </c>
    </row>
    <row r="2124" spans="1:1" x14ac:dyDescent="0.2">
      <c r="A2124" s="4" t="str">
        <f ca="1">IFERROR(__xludf.DUMMYFUNCTION("""COMPUTED_VALUE"""),"Tigress")</f>
        <v>Tigress</v>
      </c>
    </row>
    <row r="2125" spans="1:1" x14ac:dyDescent="0.2">
      <c r="A2125" s="4" t="str">
        <f ca="1">IFERROR(__xludf.DUMMYFUNCTION("""COMPUTED_VALUE"""),"Tika")</f>
        <v>Tika</v>
      </c>
    </row>
    <row r="2126" spans="1:1" x14ac:dyDescent="0.2">
      <c r="A2126" s="4" t="str">
        <f ca="1">IFERROR(__xludf.DUMMYFUNCTION("""COMPUTED_VALUE"""),"Tikki")</f>
        <v>Tikki</v>
      </c>
    </row>
    <row r="2127" spans="1:1" x14ac:dyDescent="0.2">
      <c r="A2127" s="4" t="str">
        <f ca="1">IFERROR(__xludf.DUMMYFUNCTION("""COMPUTED_VALUE"""),"Tilly Green")</f>
        <v>Tilly Green</v>
      </c>
    </row>
    <row r="2128" spans="1:1" x14ac:dyDescent="0.2">
      <c r="A2128" s="4" t="str">
        <f ca="1">IFERROR(__xludf.DUMMYFUNCTION("""COMPUTED_VALUE"""),"Tim")</f>
        <v>Tim</v>
      </c>
    </row>
    <row r="2129" spans="1:1" x14ac:dyDescent="0.2">
      <c r="A2129" s="4" t="str">
        <f ca="1">IFERROR(__xludf.DUMMYFUNCTION("""COMPUTED_VALUE"""),"Tim Scam")</f>
        <v>Tim Scam</v>
      </c>
    </row>
    <row r="2130" spans="1:1" x14ac:dyDescent="0.2">
      <c r="A2130" s="4" t="str">
        <f ca="1">IFERROR(__xludf.DUMMYFUNCTION("""COMPUTED_VALUE"""),"Time Travelling Tina")</f>
        <v>Time Travelling Tina</v>
      </c>
    </row>
    <row r="2131" spans="1:1" x14ac:dyDescent="0.2">
      <c r="A2131" s="4" t="str">
        <f ca="1">IFERROR(__xludf.DUMMYFUNCTION("""COMPUTED_VALUE"""),"Timmy and Tommy Tibble")</f>
        <v>Timmy and Tommy Tibble</v>
      </c>
    </row>
    <row r="2132" spans="1:1" x14ac:dyDescent="0.2">
      <c r="A2132" s="4" t="str">
        <f ca="1">IFERROR(__xludf.DUMMYFUNCTION("""COMPUTED_VALUE"""),"Timmy Turner")</f>
        <v>Timmy Turner</v>
      </c>
    </row>
    <row r="2133" spans="1:1" x14ac:dyDescent="0.2">
      <c r="A2133" s="4" t="str">
        <f ca="1">IFERROR(__xludf.DUMMYFUNCTION("""COMPUTED_VALUE"""),"Tin Top")</f>
        <v>Tin Top</v>
      </c>
    </row>
    <row r="2134" spans="1:1" x14ac:dyDescent="0.2">
      <c r="A2134" s="4" t="str">
        <f ca="1">IFERROR(__xludf.DUMMYFUNCTION("""COMPUTED_VALUE"""),"Tina Fran")</f>
        <v>Tina Fran</v>
      </c>
    </row>
    <row r="2135" spans="1:1" x14ac:dyDescent="0.2">
      <c r="A2135" s="4" t="str">
        <f ca="1">IFERROR(__xludf.DUMMYFUNCTION("""COMPUTED_VALUE"""),"Tina Rex")</f>
        <v>Tina Rex</v>
      </c>
    </row>
    <row r="2136" spans="1:1" x14ac:dyDescent="0.2">
      <c r="A2136" s="4" t="str">
        <f ca="1">IFERROR(__xludf.DUMMYFUNCTION("""COMPUTED_VALUE"""),"Tinker")</f>
        <v>Tinker</v>
      </c>
    </row>
    <row r="2137" spans="1:1" x14ac:dyDescent="0.2">
      <c r="A2137" s="4" t="str">
        <f ca="1">IFERROR(__xludf.DUMMYFUNCTION("""COMPUTED_VALUE"""),"Tinker Bell")</f>
        <v>Tinker Bell</v>
      </c>
    </row>
    <row r="2138" spans="1:1" x14ac:dyDescent="0.2">
      <c r="A2138" s="4" t="str">
        <f ca="1">IFERROR(__xludf.DUMMYFUNCTION("""COMPUTED_VALUE"""),"Tinkerbell")</f>
        <v>Tinkerbell</v>
      </c>
    </row>
    <row r="2139" spans="1:1" x14ac:dyDescent="0.2">
      <c r="A2139" s="4" t="str">
        <f ca="1">IFERROR(__xludf.DUMMYFUNCTION("""COMPUTED_VALUE"""),"Tinny")</f>
        <v>Tinny</v>
      </c>
    </row>
    <row r="2140" spans="1:1" x14ac:dyDescent="0.2">
      <c r="A2140" s="4" t="str">
        <f ca="1">IFERROR(__xludf.DUMMYFUNCTION("""COMPUTED_VALUE"""),"Tiny Floating Whale")</f>
        <v>Tiny Floating Whale</v>
      </c>
    </row>
    <row r="2141" spans="1:1" x14ac:dyDescent="0.2">
      <c r="A2141" s="4" t="str">
        <f ca="1">IFERROR(__xludf.DUMMYFUNCTION("""COMPUTED_VALUE"""),"TJ-912")</f>
        <v>TJ-912</v>
      </c>
    </row>
    <row r="2142" spans="1:1" x14ac:dyDescent="0.2">
      <c r="A2142" s="4" t="str">
        <f ca="1">IFERROR(__xludf.DUMMYFUNCTION("""COMPUTED_VALUE"""),"Tobias Wilson")</f>
        <v>Tobias Wilson</v>
      </c>
    </row>
    <row r="2143" spans="1:1" x14ac:dyDescent="0.2">
      <c r="A2143" s="4" t="str">
        <f ca="1">IFERROR(__xludf.DUMMYFUNCTION("""COMPUTED_VALUE"""),"Toby")</f>
        <v>Toby</v>
      </c>
    </row>
    <row r="2144" spans="1:1" x14ac:dyDescent="0.2">
      <c r="A2144" s="4" t="str">
        <f ca="1">IFERROR(__xludf.DUMMYFUNCTION("""COMPUTED_VALUE"""),"Todd")</f>
        <v>Todd</v>
      </c>
    </row>
    <row r="2145" spans="1:1" x14ac:dyDescent="0.2">
      <c r="A2145" s="4" t="str">
        <f ca="1">IFERROR(__xludf.DUMMYFUNCTION("""COMPUTED_VALUE"""),"Todd Eagle")</f>
        <v>Todd Eagle</v>
      </c>
    </row>
    <row r="2146" spans="1:1" x14ac:dyDescent="0.2">
      <c r="A2146" s="4" t="str">
        <f ca="1">IFERROR(__xludf.DUMMYFUNCTION("""COMPUTED_VALUE"""),"Todd Ford")</f>
        <v>Todd Ford</v>
      </c>
    </row>
    <row r="2147" spans="1:1" x14ac:dyDescent="0.2">
      <c r="A2147" s="4" t="str">
        <f ca="1">IFERROR(__xludf.DUMMYFUNCTION("""COMPUTED_VALUE"""),"Todd SquarePants")</f>
        <v>Todd SquarePants</v>
      </c>
    </row>
    <row r="2148" spans="1:1" x14ac:dyDescent="0.2">
      <c r="A2148" s="4" t="str">
        <f ca="1">IFERROR(__xludf.DUMMYFUNCTION("""COMPUTED_VALUE"""),"Toepick")</f>
        <v>Toepick</v>
      </c>
    </row>
    <row r="2149" spans="1:1" x14ac:dyDescent="0.2">
      <c r="A2149" s="4" t="str">
        <f ca="1">IFERROR(__xludf.DUMMYFUNCTION("""COMPUTED_VALUE"""),"Toffee")</f>
        <v>Toffee</v>
      </c>
    </row>
    <row r="2150" spans="1:1" x14ac:dyDescent="0.2">
      <c r="A2150" s="4" t="str">
        <f ca="1">IFERROR(__xludf.DUMMYFUNCTION("""COMPUTED_VALUE"""),"Tokka and Rahzar")</f>
        <v>Tokka and Rahzar</v>
      </c>
    </row>
    <row r="2151" spans="1:1" x14ac:dyDescent="0.2">
      <c r="A2151" s="4" t="str">
        <f ca="1">IFERROR(__xludf.DUMMYFUNCTION("""COMPUTED_VALUE"""),"Tom")</f>
        <v>Tom</v>
      </c>
    </row>
    <row r="2152" spans="1:1" x14ac:dyDescent="0.2">
      <c r="A2152" s="4" t="str">
        <f ca="1">IFERROR(__xludf.DUMMYFUNCTION("""COMPUTED_VALUE"""),"Ugandan Knuckles")</f>
        <v>Ugandan Knuckles</v>
      </c>
    </row>
    <row r="2153" spans="1:1" x14ac:dyDescent="0.2">
      <c r="A2153" s="4" t="str">
        <f ca="1">IFERROR(__xludf.DUMMYFUNCTION("""COMPUTED_VALUE"""),"Ugly Duckling Brother")</f>
        <v>Ugly Duckling Brother</v>
      </c>
    </row>
    <row r="2154" spans="1:1" x14ac:dyDescent="0.2">
      <c r="A2154" s="4" t="str">
        <f ca="1">IFERROR(__xludf.DUMMYFUNCTION("""COMPUTED_VALUE"""),"Ugly Failures")</f>
        <v>Ugly Failures</v>
      </c>
    </row>
    <row r="2155" spans="1:1" x14ac:dyDescent="0.2">
      <c r="A2155" s="4" t="str">
        <f ca="1">IFERROR(__xludf.DUMMYFUNCTION("""COMPUTED_VALUE"""),"Ultimate Spider-Man")</f>
        <v>Ultimate Spider-Man</v>
      </c>
    </row>
    <row r="2156" spans="1:1" x14ac:dyDescent="0.2">
      <c r="A2156" s="4" t="str">
        <f ca="1">IFERROR(__xludf.DUMMYFUNCTION("""COMPUTED_VALUE"""),"Uncle Grandpa")</f>
        <v>Uncle Grandpa</v>
      </c>
    </row>
    <row r="2157" spans="1:1" x14ac:dyDescent="0.2">
      <c r="A2157" s="4" t="str">
        <f ca="1">IFERROR(__xludf.DUMMYFUNCTION("""COMPUTED_VALUE"""),"Uncle Mario")</f>
        <v>Uncle Mario</v>
      </c>
    </row>
    <row r="2158" spans="1:1" x14ac:dyDescent="0.2">
      <c r="A2158" s="4" t="str">
        <f ca="1">IFERROR(__xludf.DUMMYFUNCTION("""COMPUTED_VALUE"""),"Uncle Max")</f>
        <v>Uncle Max</v>
      </c>
    </row>
    <row r="2159" spans="1:1" x14ac:dyDescent="0.2">
      <c r="A2159" s="4" t="str">
        <f ca="1">IFERROR(__xludf.DUMMYFUNCTION("""COMPUTED_VALUE"""),"Uncle Orange")</f>
        <v>Uncle Orange</v>
      </c>
    </row>
    <row r="2160" spans="1:1" x14ac:dyDescent="0.2">
      <c r="A2160" s="4" t="str">
        <f ca="1">IFERROR(__xludf.DUMMYFUNCTION("""COMPUTED_VALUE"""),"Uncle Pockets")</f>
        <v>Uncle Pockets</v>
      </c>
    </row>
    <row r="2161" spans="1:1" x14ac:dyDescent="0.2">
      <c r="A2161" s="4" t="str">
        <f ca="1">IFERROR(__xludf.DUMMYFUNCTION("""COMPUTED_VALUE"""),"Uncle Steve")</f>
        <v>Uncle Steve</v>
      </c>
    </row>
    <row r="2162" spans="1:1" x14ac:dyDescent="0.2">
      <c r="A2162" s="4" t="str">
        <f ca="1">IFERROR(__xludf.DUMMYFUNCTION("""COMPUTED_VALUE"""),"Unica")</f>
        <v>Unica</v>
      </c>
    </row>
    <row r="2163" spans="1:1" x14ac:dyDescent="0.2">
      <c r="A2163" s="4" t="str">
        <f ca="1">IFERROR(__xludf.DUMMYFUNCTION("""COMPUTED_VALUE"""),"Unikitty")</f>
        <v>Unikitty</v>
      </c>
    </row>
    <row r="2164" spans="1:1" x14ac:dyDescent="0.2">
      <c r="A2164" s="4" t="str">
        <f ca="1">IFERROR(__xludf.DUMMYFUNCTION("""COMPUTED_VALUE"""),"Unnamed Big City Greens Wholesome Foods Worker")</f>
        <v>Unnamed Big City Greens Wholesome Foods Worker</v>
      </c>
    </row>
    <row r="2165" spans="1:1" x14ac:dyDescent="0.2">
      <c r="A2165" s="4" t="str">
        <f ca="1">IFERROR(__xludf.DUMMYFUNCTION("""COMPUTED_VALUE"""),"Upchuck")</f>
        <v>Upchuck</v>
      </c>
    </row>
    <row r="2166" spans="1:1" x14ac:dyDescent="0.2">
      <c r="A2166" s="4" t="str">
        <f ca="1">IFERROR(__xludf.DUMMYFUNCTION("""COMPUTED_VALUE"""),"Upgrade")</f>
        <v>Upgrade</v>
      </c>
    </row>
    <row r="2167" spans="1:1" x14ac:dyDescent="0.2">
      <c r="A2167" s="4" t="str">
        <f ca="1">IFERROR(__xludf.DUMMYFUNCTION("""COMPUTED_VALUE"""),"Upton Julius")</f>
        <v>Upton Julius</v>
      </c>
    </row>
    <row r="2168" spans="1:1" x14ac:dyDescent="0.2">
      <c r="A2168" s="4" t="str">
        <f ca="1">IFERROR(__xludf.DUMMYFUNCTION("""COMPUTED_VALUE"""),"Ursa")</f>
        <v>Ursa</v>
      </c>
    </row>
    <row r="2169" spans="1:1" x14ac:dyDescent="0.2">
      <c r="A2169" s="4" t="str">
        <f ca="1">IFERROR(__xludf.DUMMYFUNCTION("""COMPUTED_VALUE"""),"Ursa Major")</f>
        <v>Ursa Major</v>
      </c>
    </row>
    <row r="2170" spans="1:1" x14ac:dyDescent="0.2">
      <c r="A2170" s="4" t="str">
        <f ca="1">IFERROR(__xludf.DUMMYFUNCTION("""COMPUTED_VALUE"""),"Ursa Wren")</f>
        <v>Ursa Wren</v>
      </c>
    </row>
    <row r="2171" spans="1:1" x14ac:dyDescent="0.2">
      <c r="A2171" s="4" t="str">
        <f ca="1">IFERROR(__xludf.DUMMYFUNCTION("""COMPUTED_VALUE"""),"Utrom Shredder")</f>
        <v>Utrom Shredder</v>
      </c>
    </row>
    <row r="2172" spans="1:1" x14ac:dyDescent="0.2">
      <c r="A2172" s="4" t="str">
        <f ca="1">IFERROR(__xludf.DUMMYFUNCTION("""COMPUTED_VALUE"""),"Vampire King")</f>
        <v>Vampire King</v>
      </c>
    </row>
    <row r="2173" spans="1:1" x14ac:dyDescent="0.2">
      <c r="A2173" s="4" t="str">
        <f ca="1">IFERROR(__xludf.DUMMYFUNCTION("""COMPUTED_VALUE"""),"Vampirina Hauntley")</f>
        <v>Vampirina Hauntley</v>
      </c>
    </row>
    <row r="2174" spans="1:1" x14ac:dyDescent="0.2">
      <c r="A2174" s="4" t="str">
        <f ca="1">IFERROR(__xludf.DUMMYFUNCTION("""COMPUTED_VALUE"""),"Van")</f>
        <v>Van</v>
      </c>
    </row>
    <row r="2175" spans="1:1" x14ac:dyDescent="0.2">
      <c r="A2175" s="4" t="str">
        <f ca="1">IFERROR(__xludf.DUMMYFUNCTION("""COMPUTED_VALUE"""),"Van shopkeeper")</f>
        <v>Van shopkeeper</v>
      </c>
    </row>
    <row r="2176" spans="1:1" x14ac:dyDescent="0.2">
      <c r="A2176" s="4" t="str">
        <f ca="1">IFERROR(__xludf.DUMMYFUNCTION("""COMPUTED_VALUE"""),"Vanellope von Schweetz")</f>
        <v>Vanellope von Schweetz</v>
      </c>
    </row>
    <row r="2177" spans="1:1" x14ac:dyDescent="0.2">
      <c r="A2177" s="4" t="str">
        <f ca="1">IFERROR(__xludf.DUMMYFUNCTION("""COMPUTED_VALUE"""),"Vanessa")</f>
        <v>Vanessa</v>
      </c>
    </row>
    <row r="2178" spans="1:1" x14ac:dyDescent="0.2">
      <c r="A2178" s="4" t="str">
        <f ca="1">IFERROR(__xludf.DUMMYFUNCTION("""COMPUTED_VALUE"""),"Vanessa Doofenshmirtz")</f>
        <v>Vanessa Doofenshmirtz</v>
      </c>
    </row>
    <row r="2179" spans="1:1" x14ac:dyDescent="0.2">
      <c r="A2179" s="4" t="str">
        <f ca="1">IFERROR(__xludf.DUMMYFUNCTION("""COMPUTED_VALUE"""),"Vaporeon")</f>
        <v>Vaporeon</v>
      </c>
    </row>
    <row r="2180" spans="1:1" x14ac:dyDescent="0.2">
      <c r="A2180" s="4" t="str">
        <f ca="1">IFERROR(__xludf.DUMMYFUNCTION("""COMPUTED_VALUE"""),"Vardy")</f>
        <v>Vardy</v>
      </c>
    </row>
    <row r="2181" spans="1:1" x14ac:dyDescent="0.2">
      <c r="A2181" s="4" t="str">
        <f ca="1">IFERROR(__xludf.DUMMYFUNCTION("""COMPUTED_VALUE"""),"Vasquez")</f>
        <v>Vasquez</v>
      </c>
    </row>
    <row r="2182" spans="1:1" x14ac:dyDescent="0.2">
      <c r="A2182" s="4" t="str">
        <f ca="1">IFERROR(__xludf.DUMMYFUNCTION("""COMPUTED_VALUE"""),"Vendetta")</f>
        <v>Vendetta</v>
      </c>
    </row>
    <row r="2183" spans="1:1" x14ac:dyDescent="0.2">
      <c r="A2183" s="4" t="str">
        <f ca="1">IFERROR(__xludf.DUMMYFUNCTION("""COMPUTED_VALUE"""),"Venomous Drool")</f>
        <v>Venomous Drool</v>
      </c>
    </row>
    <row r="2184" spans="1:1" x14ac:dyDescent="0.2">
      <c r="A2184" s="4" t="str">
        <f ca="1">IFERROR(__xludf.DUMMYFUNCTION("""COMPUTED_VALUE"""),"Vexus")</f>
        <v>Vexus</v>
      </c>
    </row>
    <row r="2185" spans="1:1" x14ac:dyDescent="0.2">
      <c r="A2185" s="4" t="str">
        <f ca="1">IFERROR(__xludf.DUMMYFUNCTION("""COMPUTED_VALUE"""),"Victor the Goat")</f>
        <v>Victor the Goat</v>
      </c>
    </row>
    <row r="2186" spans="1:1" x14ac:dyDescent="0.2">
      <c r="A2186" s="4" t="str">
        <f ca="1">IFERROR(__xludf.DUMMYFUNCTION("""COMPUTED_VALUE"""),"Vidalia")</f>
        <v>Vidalia</v>
      </c>
    </row>
    <row r="2187" spans="1:1" x14ac:dyDescent="0.2">
      <c r="A2187" s="4" t="str">
        <f ca="1">IFERROR(__xludf.DUMMYFUNCTION("""COMPUTED_VALUE"""),"Vignette Valencia")</f>
        <v>Vignette Valencia</v>
      </c>
    </row>
    <row r="2188" spans="1:1" x14ac:dyDescent="0.2">
      <c r="A2188" s="4" t="str">
        <f ca="1">IFERROR(__xludf.DUMMYFUNCTION("""COMPUTED_VALUE"""),"Villainous Vultures")</f>
        <v>Villainous Vultures</v>
      </c>
    </row>
    <row r="2189" spans="1:1" x14ac:dyDescent="0.2">
      <c r="A2189" s="4" t="str">
        <f ca="1">IFERROR(__xludf.DUMMYFUNCTION("""COMPUTED_VALUE"""),"Vinnie Dakota")</f>
        <v>Vinnie Dakota</v>
      </c>
    </row>
    <row r="2190" spans="1:1" x14ac:dyDescent="0.2">
      <c r="A2190" s="4" t="str">
        <f ca="1">IFERROR(__xludf.DUMMYFUNCTION("""COMPUTED_VALUE"""),"Vinny Griffin")</f>
        <v>Vinny Griffin</v>
      </c>
    </row>
    <row r="2191" spans="1:1" x14ac:dyDescent="0.2">
      <c r="A2191" s="4" t="str">
        <f ca="1">IFERROR(__xludf.DUMMYFUNCTION("""COMPUTED_VALUE"""),"Violet Harper")</f>
        <v>Violet Harper</v>
      </c>
    </row>
    <row r="2192" spans="1:1" x14ac:dyDescent="0.2">
      <c r="A2192" s="4" t="str">
        <f ca="1">IFERROR(__xludf.DUMMYFUNCTION("""COMPUTED_VALUE"""),"Vito Cappelletti")</f>
        <v>Vito Cappelletti</v>
      </c>
    </row>
    <row r="2193" spans="1:1" x14ac:dyDescent="0.2">
      <c r="A2193" s="4" t="str">
        <f ca="1">IFERROR(__xludf.DUMMYFUNCTION("""COMPUTED_VALUE"""),"Vix the Fox")</f>
        <v>Vix the Fox</v>
      </c>
    </row>
    <row r="2194" spans="1:1" x14ac:dyDescent="0.2">
      <c r="A2194" s="4" t="str">
        <f ca="1">IFERROR(__xludf.DUMMYFUNCTION("""COMPUTED_VALUE"""),"Vixey")</f>
        <v>Vixey</v>
      </c>
    </row>
    <row r="2195" spans="1:1" x14ac:dyDescent="0.2">
      <c r="A2195" s="4" t="str">
        <f ca="1">IFERROR(__xludf.DUMMYFUNCTION("""COMPUTED_VALUE"""),"Vlad Masters/Plasmius")</f>
        <v>Vlad Masters/Plasmius</v>
      </c>
    </row>
    <row r="2196" spans="1:1" x14ac:dyDescent="0.2">
      <c r="A2196" s="4" t="str">
        <f ca="1">IFERROR(__xludf.DUMMYFUNCTION("""COMPUTED_VALUE"""),"Volcano Sauce Drop")</f>
        <v>Volcano Sauce Drop</v>
      </c>
    </row>
    <row r="2197" spans="1:1" x14ac:dyDescent="0.2">
      <c r="A2197" s="4" t="str">
        <f ca="1">IFERROR(__xludf.DUMMYFUNCTION("""COMPUTED_VALUE"""),"Voolvif Monn")</f>
        <v>Voolvif Monn</v>
      </c>
    </row>
    <row r="2198" spans="1:1" x14ac:dyDescent="0.2">
      <c r="A2198" s="4" t="str">
        <f ca="1">IFERROR(__xludf.DUMMYFUNCTION("""COMPUTED_VALUE"""),"WAC-47")</f>
        <v>WAC-47</v>
      </c>
    </row>
    <row r="2199" spans="1:1" x14ac:dyDescent="0.2">
      <c r="A2199" s="4" t="str">
        <f ca="1">IFERROR(__xludf.DUMMYFUNCTION("""COMPUTED_VALUE"""),"Walkatrout")</f>
        <v>Walkatrout</v>
      </c>
    </row>
    <row r="2200" spans="1:1" x14ac:dyDescent="0.2">
      <c r="A2200" s="4" t="str">
        <f ca="1">IFERROR(__xludf.DUMMYFUNCTION("""COMPUTED_VALUE"""),"Walking Chicken")</f>
        <v>Walking Chicken</v>
      </c>
    </row>
    <row r="2201" spans="1:1" x14ac:dyDescent="0.2">
      <c r="A2201" s="4" t="str">
        <f ca="1">IFERROR(__xludf.DUMMYFUNCTION("""COMPUTED_VALUE"""),"Wall")</f>
        <v>Wall</v>
      </c>
    </row>
    <row r="2202" spans="1:1" x14ac:dyDescent="0.2">
      <c r="A2202" s="4" t="str">
        <f ca="1">IFERROR(__xludf.DUMMYFUNCTION("""COMPUTED_VALUE"""),"Wallabee Beetles")</f>
        <v>Wallabee Beetles</v>
      </c>
    </row>
    <row r="2203" spans="1:1" x14ac:dyDescent="0.2">
      <c r="A2203" s="4" t="str">
        <f ca="1">IFERROR(__xludf.DUMMYFUNCTION("""COMPUTED_VALUE"""),"Wallace")</f>
        <v>Wallace</v>
      </c>
    </row>
    <row r="2204" spans="1:1" x14ac:dyDescent="0.2">
      <c r="A2204" s="4" t="str">
        <f ca="1">IFERROR(__xludf.DUMMYFUNCTION("""COMPUTED_VALUE"""),"Wallace Eastman")</f>
        <v>Wallace Eastman</v>
      </c>
    </row>
    <row r="2205" spans="1:1" x14ac:dyDescent="0.2">
      <c r="A2205" s="4" t="str">
        <f ca="1">IFERROR(__xludf.DUMMYFUNCTION("""COMPUTED_VALUE"""),"Wally")</f>
        <v>Wally</v>
      </c>
    </row>
    <row r="2206" spans="1:1" x14ac:dyDescent="0.2">
      <c r="A2206" s="4" t="str">
        <f ca="1">IFERROR(__xludf.DUMMYFUNCTION("""COMPUTED_VALUE"""),"Wally and Carl")</f>
        <v>Wally and Carl</v>
      </c>
    </row>
    <row r="2207" spans="1:1" x14ac:dyDescent="0.2">
      <c r="A2207" s="4" t="str">
        <f ca="1">IFERROR(__xludf.DUMMYFUNCTION("""COMPUTED_VALUE"""),"Walt")</f>
        <v>Walt</v>
      </c>
    </row>
    <row r="2208" spans="1:1" x14ac:dyDescent="0.2">
      <c r="A2208" s="4" t="str">
        <f ca="1">IFERROR(__xludf.DUMMYFUNCTION("""COMPUTED_VALUE"""),"Wanda")</f>
        <v>Wanda</v>
      </c>
    </row>
    <row r="2209" spans="1:1" x14ac:dyDescent="0.2">
      <c r="A2209" s="4" t="str">
        <f ca="1">IFERROR(__xludf.DUMMYFUNCTION("""COMPUTED_VALUE"""),"Wanda MacPherson")</f>
        <v>Wanda MacPherson</v>
      </c>
    </row>
    <row r="2210" spans="1:1" x14ac:dyDescent="0.2">
      <c r="A2210" s="4" t="str">
        <f ca="1">IFERROR(__xludf.DUMMYFUNCTION("""COMPUTED_VALUE"""),"Wanda Raccoon")</f>
        <v>Wanda Raccoon</v>
      </c>
    </row>
    <row r="2211" spans="1:1" x14ac:dyDescent="0.2">
      <c r="A2211" s="4" t="str">
        <f ca="1">IFERROR(__xludf.DUMMYFUNCTION("""COMPUTED_VALUE"""),"Wander")</f>
        <v>Wander</v>
      </c>
    </row>
    <row r="2212" spans="1:1" x14ac:dyDescent="0.2">
      <c r="A2212" s="4" t="str">
        <f ca="1">IFERROR(__xludf.DUMMYFUNCTION("""COMPUTED_VALUE"""),"Wanderer")</f>
        <v>Wanderer</v>
      </c>
    </row>
    <row r="2213" spans="1:1" x14ac:dyDescent="0.2">
      <c r="A2213" s="4" t="str">
        <f ca="1">IFERROR(__xludf.DUMMYFUNCTION("""COMPUTED_VALUE"""),"Warden Tiny Smalls")</f>
        <v>Warden Tiny Smalls</v>
      </c>
    </row>
    <row r="2214" spans="1:1" x14ac:dyDescent="0.2">
      <c r="A2214" s="4" t="str">
        <f ca="1">IFERROR(__xludf.DUMMYFUNCTION("""COMPUTED_VALUE"""),"Warlarva")</f>
        <v>Warlarva</v>
      </c>
    </row>
    <row r="2215" spans="1:1" x14ac:dyDescent="0.2">
      <c r="A2215" s="4" t="str">
        <f ca="1">IFERROR(__xludf.DUMMYFUNCTION("""COMPUTED_VALUE"""),"Warren")</f>
        <v>Warren</v>
      </c>
    </row>
    <row r="2216" spans="1:1" x14ac:dyDescent="0.2">
      <c r="A2216" s="4" t="str">
        <f ca="1">IFERROR(__xludf.DUMMYFUNCTION("""COMPUTED_VALUE"""),"Wasabi")</f>
        <v>Wasabi</v>
      </c>
    </row>
    <row r="2217" spans="1:1" x14ac:dyDescent="0.2">
      <c r="A2217" s="4" t="str">
        <f ca="1">IFERROR(__xludf.DUMMYFUNCTION("""COMPUTED_VALUE"""),"Wasps")</f>
        <v>Wasps</v>
      </c>
    </row>
    <row r="2218" spans="1:1" x14ac:dyDescent="0.2">
      <c r="A2218" s="4" t="str">
        <f ca="1">IFERROR(__xludf.DUMMYFUNCTION("""COMPUTED_VALUE"""),"Wat Tambor")</f>
        <v>Wat Tambor</v>
      </c>
    </row>
    <row r="2219" spans="1:1" x14ac:dyDescent="0.2">
      <c r="A2219" s="4" t="str">
        <f ca="1">IFERROR(__xludf.DUMMYFUNCTION("""COMPUTED_VALUE"""),"Water Hazard")</f>
        <v>Water Hazard</v>
      </c>
    </row>
    <row r="2220" spans="1:1" x14ac:dyDescent="0.2">
      <c r="A2220" s="4" t="str">
        <f ca="1">IFERROR(__xludf.DUMMYFUNCTION("""COMPUTED_VALUE"""),"Watermelon Tourmaline")</f>
        <v>Watermelon Tourmaline</v>
      </c>
    </row>
    <row r="2221" spans="1:1" x14ac:dyDescent="0.2">
      <c r="A2221" s="4" t="str">
        <f ca="1">IFERROR(__xludf.DUMMYFUNCTION("""COMPUTED_VALUE"""),"Way Big")</f>
        <v>Way Big</v>
      </c>
    </row>
    <row r="2222" spans="1:1" x14ac:dyDescent="0.2">
      <c r="A2222" s="4" t="str">
        <f ca="1">IFERROR(__xludf.DUMMYFUNCTION("""COMPUTED_VALUE"""),"Wayne")</f>
        <v>Wayne</v>
      </c>
    </row>
    <row r="2223" spans="1:1" x14ac:dyDescent="0.2">
      <c r="A2223" s="4" t="str">
        <f ca="1">IFERROR(__xludf.DUMMYFUNCTION("""COMPUTED_VALUE"""),"Wayne Cramp")</f>
        <v>Wayne Cramp</v>
      </c>
    </row>
    <row r="2224" spans="1:1" x14ac:dyDescent="0.2">
      <c r="A2224" s="4" t="str">
        <f ca="1">IFERROR(__xludf.DUMMYFUNCTION("""COMPUTED_VALUE"""),"Wayzz")</f>
        <v>Wayzz</v>
      </c>
    </row>
    <row r="2225" spans="1:1" x14ac:dyDescent="0.2">
      <c r="A2225" s="4" t="str">
        <f ca="1">IFERROR(__xludf.DUMMYFUNCTION("""COMPUTED_VALUE"""),"Wedge Antilles")</f>
        <v>Wedge Antilles</v>
      </c>
    </row>
    <row r="2226" spans="1:1" x14ac:dyDescent="0.2">
      <c r="A2226" s="4" t="str">
        <f ca="1">IFERROR(__xludf.DUMMYFUNCTION("""COMPUTED_VALUE"""),"Wednesday Addams")</f>
        <v>Wednesday Addams</v>
      </c>
    </row>
    <row r="2227" spans="1:1" x14ac:dyDescent="0.2">
      <c r="A2227" s="4" t="str">
        <f ca="1">IFERROR(__xludf.DUMMYFUNCTION("""COMPUTED_VALUE"""),"Wee Willie Winkie")</f>
        <v>Wee Willie Winkie</v>
      </c>
    </row>
    <row r="2228" spans="1:1" x14ac:dyDescent="0.2">
      <c r="A2228" s="4" t="str">
        <f ca="1">IFERROR(__xludf.DUMMYFUNCTION("""COMPUTED_VALUE"""),"Weimin")</f>
        <v>Weimin</v>
      </c>
    </row>
    <row r="2229" spans="1:1" x14ac:dyDescent="0.2">
      <c r="A2229" s="4" t="str">
        <f ca="1">IFERROR(__xludf.DUMMYFUNCTION("""COMPUTED_VALUE"""),"Wendy Corduroy")</f>
        <v>Wendy Corduroy</v>
      </c>
    </row>
    <row r="2230" spans="1:1" x14ac:dyDescent="0.2">
      <c r="A2230" s="4" t="str">
        <f ca="1">IFERROR(__xludf.DUMMYFUNCTION("""COMPUTED_VALUE"""),"Wendy Thompson")</f>
        <v>Wendy Thompson</v>
      </c>
    </row>
    <row r="2231" spans="1:1" x14ac:dyDescent="0.2">
      <c r="A2231" s="4" t="str">
        <f ca="1">IFERROR(__xludf.DUMMYFUNCTION("""COMPUTED_VALUE"""),"Wesley")</f>
        <v>Wesley</v>
      </c>
    </row>
    <row r="2232" spans="1:1" x14ac:dyDescent="0.2">
      <c r="A2232" s="4" t="str">
        <f ca="1">IFERROR(__xludf.DUMMYFUNCTION("""COMPUTED_VALUE"""),"Whale")</f>
        <v>Whale</v>
      </c>
    </row>
    <row r="2233" spans="1:1" x14ac:dyDescent="0.2">
      <c r="A2233" s="4" t="str">
        <f ca="1">IFERROR(__xludf.DUMMYFUNCTION("""COMPUTED_VALUE"""),"Whampire")</f>
        <v>Whampire</v>
      </c>
    </row>
    <row r="2234" spans="1:1" x14ac:dyDescent="0.2">
      <c r="A2234" s="4" t="str">
        <f ca="1">IFERROR(__xludf.DUMMYFUNCTION("""COMPUTED_VALUE"""),"Wheelie")</f>
        <v>Wheelie</v>
      </c>
    </row>
    <row r="2235" spans="1:1" x14ac:dyDescent="0.2">
      <c r="A2235" s="4" t="str">
        <f ca="1">IFERROR(__xludf.DUMMYFUNCTION("""COMPUTED_VALUE"""),"Wheezy")</f>
        <v>Wheezy</v>
      </c>
    </row>
    <row r="2236" spans="1:1" x14ac:dyDescent="0.2">
      <c r="A2236" s="4" t="str">
        <f ca="1">IFERROR(__xludf.DUMMYFUNCTION("""COMPUTED_VALUE"""),"Whippy")</f>
        <v>Whippy</v>
      </c>
    </row>
    <row r="2237" spans="1:1" x14ac:dyDescent="0.2">
      <c r="A2237" s="4" t="str">
        <f ca="1">IFERROR(__xludf.DUMMYFUNCTION("""COMPUTED_VALUE"""),"Whirly Squirrels")</f>
        <v>Whirly Squirrels</v>
      </c>
    </row>
    <row r="2238" spans="1:1" x14ac:dyDescent="0.2">
      <c r="A2238" s="4" t="str">
        <f ca="1">IFERROR(__xludf.DUMMYFUNCTION("""COMPUTED_VALUE"""),"Whiskers")</f>
        <v>Whiskers</v>
      </c>
    </row>
    <row r="2239" spans="1:1" x14ac:dyDescent="0.2">
      <c r="A2239" s="4" t="str">
        <f ca="1">IFERROR(__xludf.DUMMYFUNCTION("""COMPUTED_VALUE"""),"Whiskers Lion’s Roar")</f>
        <v>Whiskers Lion’s Roar</v>
      </c>
    </row>
    <row r="2240" spans="1:1" x14ac:dyDescent="0.2">
      <c r="A2240" s="4" t="str">
        <f ca="1">IFERROR(__xludf.DUMMYFUNCTION("""COMPUTED_VALUE"""),"White Cat")</f>
        <v>White Cat</v>
      </c>
    </row>
    <row r="2241" spans="1:1" x14ac:dyDescent="0.2">
      <c r="A2241" s="4" t="str">
        <f ca="1">IFERROR(__xludf.DUMMYFUNCTION("""COMPUTED_VALUE"""),"White Diamond")</f>
        <v>White Diamond</v>
      </c>
    </row>
    <row r="2242" spans="1:1" x14ac:dyDescent="0.2">
      <c r="A2242" s="4" t="str">
        <f ca="1">IFERROR(__xludf.DUMMYFUNCTION("""COMPUTED_VALUE"""),"White Hen")</f>
        <v>White Hen</v>
      </c>
    </row>
    <row r="2243" spans="1:1" x14ac:dyDescent="0.2">
      <c r="A2243" s="4" t="str">
        <f ca="1">IFERROR(__xludf.DUMMYFUNCTION("""COMPUTED_VALUE"""),"Whizzer")</f>
        <v>Whizzer</v>
      </c>
    </row>
    <row r="2244" spans="1:1" x14ac:dyDescent="0.2">
      <c r="A2244" s="4" t="str">
        <f ca="1">IFERROR(__xludf.DUMMYFUNCTION("""COMPUTED_VALUE"""),"Whoopee Cushner")</f>
        <v>Whoopee Cushner</v>
      </c>
    </row>
    <row r="2245" spans="1:1" x14ac:dyDescent="0.2">
      <c r="A2245" s="4" t="str">
        <f ca="1">IFERROR(__xludf.DUMMYFUNCTION("""COMPUTED_VALUE"""),"Wicket Wystri Warrick")</f>
        <v>Wicket Wystri Warrick</v>
      </c>
    </row>
    <row r="2246" spans="1:1" x14ac:dyDescent="0.2">
      <c r="A2246" s="4" t="str">
        <f ca="1">IFERROR(__xludf.DUMMYFUNCTION("""COMPUTED_VALUE"""),"Wiggins")</f>
        <v>Wiggins</v>
      </c>
    </row>
    <row r="2247" spans="1:1" x14ac:dyDescent="0.2">
      <c r="A2247" s="4" t="str">
        <f ca="1">IFERROR(__xludf.DUMMYFUNCTION("""COMPUTED_VALUE"""),"Wild Knuckles")</f>
        <v>Wild Knuckles</v>
      </c>
    </row>
    <row r="2248" spans="1:1" x14ac:dyDescent="0.2">
      <c r="A2248" s="4" t="str">
        <f ca="1">IFERROR(__xludf.DUMMYFUNCTION("""COMPUTED_VALUE"""),"Wildmutt")</f>
        <v>Wildmutt</v>
      </c>
    </row>
    <row r="2249" spans="1:1" x14ac:dyDescent="0.2">
      <c r="A2249" s="4" t="str">
        <f ca="1">IFERROR(__xludf.DUMMYFUNCTION("""COMPUTED_VALUE"""),"Wildvine")</f>
        <v>Wildvine</v>
      </c>
    </row>
    <row r="2250" spans="1:1" x14ac:dyDescent="0.2">
      <c r="A2250" s="4" t="str">
        <f ca="1">IFERROR(__xludf.DUMMYFUNCTION("""COMPUTED_VALUE"""),"William")</f>
        <v>William</v>
      </c>
    </row>
    <row r="2251" spans="1:1" x14ac:dyDescent="0.2">
      <c r="A2251" s="4" t="str">
        <f ca="1">IFERROR(__xludf.DUMMYFUNCTION("""COMPUTED_VALUE"""),"William Carson")</f>
        <v>William Carson</v>
      </c>
    </row>
    <row r="2252" spans="1:1" x14ac:dyDescent="0.2">
      <c r="A2252" s="4" t="str">
        <f ca="1">IFERROR(__xludf.DUMMYFUNCTION("""COMPUTED_VALUE"""),"Willow Park")</f>
        <v>Willow Park</v>
      </c>
    </row>
    <row r="2253" spans="1:1" x14ac:dyDescent="0.2">
      <c r="A2253" s="4" t="str">
        <f ca="1">IFERROR(__xludf.DUMMYFUNCTION("""COMPUTED_VALUE"""),"Willow Song")</f>
        <v>Willow Song</v>
      </c>
    </row>
    <row r="2254" spans="1:1" x14ac:dyDescent="0.2">
      <c r="A2254" s="4" t="str">
        <f ca="1">IFERROR(__xludf.DUMMYFUNCTION("""COMPUTED_VALUE"""),"Willy the Hillbilly")</f>
        <v>Willy the Hillbilly</v>
      </c>
    </row>
    <row r="2255" spans="1:1" x14ac:dyDescent="0.2">
      <c r="A2255" s="4" t="str">
        <f ca="1">IFERROR(__xludf.DUMMYFUNCTION("""COMPUTED_VALUE"""),"Wilma Flintstone")</f>
        <v>Wilma Flintstone</v>
      </c>
    </row>
    <row r="2256" spans="1:1" x14ac:dyDescent="0.2">
      <c r="A2256" s="4" t="str">
        <f ca="1">IFERROR(__xludf.DUMMYFUNCTION("""COMPUTED_VALUE"""),"Wilson")</f>
        <v>Wilson</v>
      </c>
    </row>
    <row r="2257" spans="1:1" x14ac:dyDescent="0.2">
      <c r="A2257" s="4" t="str">
        <f ca="1">IFERROR(__xludf.DUMMYFUNCTION("""COMPUTED_VALUE"""),"Wilt")</f>
        <v>Wilt</v>
      </c>
    </row>
    <row r="2258" spans="1:1" x14ac:dyDescent="0.2">
      <c r="A2258" s="4" t="str">
        <f ca="1">IFERROR(__xludf.DUMMYFUNCTION("""COMPUTED_VALUE"""),"Wingo")</f>
        <v>Wingo</v>
      </c>
    </row>
    <row r="2259" spans="1:1" x14ac:dyDescent="0.2">
      <c r="A2259" s="4" t="str">
        <f ca="1">IFERROR(__xludf.DUMMYFUNCTION("""COMPUTED_VALUE"""),"Winguse")</f>
        <v>Winguse</v>
      </c>
    </row>
    <row r="2260" spans="1:1" x14ac:dyDescent="0.2">
      <c r="A2260" s="4" t="str">
        <f ca="1">IFERROR(__xludf.DUMMYFUNCTION("""COMPUTED_VALUE"""),"Winona")</f>
        <v>Winona</v>
      </c>
    </row>
    <row r="2261" spans="1:1" x14ac:dyDescent="0.2">
      <c r="A2261" s="4" t="str">
        <f ca="1">IFERROR(__xludf.DUMMYFUNCTION("""COMPUTED_VALUE"""),"Winston")</f>
        <v>Winston</v>
      </c>
    </row>
    <row r="2262" spans="1:1" x14ac:dyDescent="0.2">
      <c r="A2262" s="4" t="str">
        <f ca="1">IFERROR(__xludf.DUMMYFUNCTION("""COMPUTED_VALUE"""),"Winston Zeddemore")</f>
        <v>Winston Zeddemore</v>
      </c>
    </row>
    <row r="2263" spans="1:1" x14ac:dyDescent="0.2">
      <c r="A2263" s="4" t="str">
        <f ca="1">IFERROR(__xludf.DUMMYFUNCTION("""COMPUTED_VALUE"""),"Witch")</f>
        <v>Witch</v>
      </c>
    </row>
    <row r="2264" spans="1:1" x14ac:dyDescent="0.2">
      <c r="A2264" s="4" t="str">
        <f ca="1">IFERROR(__xludf.DUMMYFUNCTION("""COMPUTED_VALUE"""),"Wolf")</f>
        <v>Wolf</v>
      </c>
    </row>
    <row r="2265" spans="1:1" x14ac:dyDescent="0.2">
      <c r="A2265" s="4" t="str">
        <f ca="1">IFERROR(__xludf.DUMMYFUNCTION("""COMPUTED_VALUE"""),"Wolfgang Amadeus Mozart")</f>
        <v>Wolfgang Amadeus Mozart</v>
      </c>
    </row>
    <row r="2266" spans="1:1" x14ac:dyDescent="0.2">
      <c r="A2266" s="4" t="str">
        <f ca="1">IFERROR(__xludf.DUMMYFUNCTION("""COMPUTED_VALUE"""),"Wood Pink")</f>
        <v>Wood Pink</v>
      </c>
    </row>
    <row r="2267" spans="1:1" x14ac:dyDescent="0.2">
      <c r="A2267" s="4" t="str">
        <f ca="1">IFERROR(__xludf.DUMMYFUNCTION("""COMPUTED_VALUE"""),"Woodstock")</f>
        <v>Woodstock</v>
      </c>
    </row>
    <row r="2268" spans="1:1" x14ac:dyDescent="0.2">
      <c r="A2268" s="4" t="str">
        <f ca="1">IFERROR(__xludf.DUMMYFUNCTION("""COMPUTED_VALUE"""),"Woody Johnson")</f>
        <v>Woody Johnson</v>
      </c>
    </row>
    <row r="2269" spans="1:1" x14ac:dyDescent="0.2">
      <c r="A2269" s="4" t="str">
        <f ca="1">IFERROR(__xludf.DUMMYFUNCTION("""COMPUTED_VALUE"""),"Woody Woodpecker")</f>
        <v>Woody Woodpecker</v>
      </c>
    </row>
    <row r="2270" spans="1:1" x14ac:dyDescent="0.2">
      <c r="A2270" s="4" t="str">
        <f ca="1">IFERROR(__xludf.DUMMYFUNCTION("""COMPUTED_VALUE"""),"Woof")</f>
        <v>Woof</v>
      </c>
    </row>
    <row r="2271" spans="1:1" x14ac:dyDescent="0.2">
      <c r="A2271" s="4" t="str">
        <f ca="1">IFERROR(__xludf.DUMMYFUNCTION("""COMPUTED_VALUE"""),"WordGirl")</f>
        <v>WordGirl</v>
      </c>
    </row>
    <row r="2272" spans="1:1" x14ac:dyDescent="0.2">
      <c r="A2272" s="4" t="str">
        <f ca="1">IFERROR(__xludf.DUMMYFUNCTION("""COMPUTED_VALUE"""),"World")</f>
        <v>World</v>
      </c>
    </row>
    <row r="2273" spans="1:1" x14ac:dyDescent="0.2">
      <c r="A2273" s="4" t="str">
        <f ca="1">IFERROR(__xludf.DUMMYFUNCTION("""COMPUTED_VALUE"""),"Worminis")</f>
        <v>Worminis</v>
      </c>
    </row>
    <row r="2274" spans="1:1" x14ac:dyDescent="0.2">
      <c r="A2274" s="4" t="str">
        <f ca="1">IFERROR(__xludf.DUMMYFUNCTION("""COMPUTED_VALUE"""),"Worriz")</f>
        <v>Worriz</v>
      </c>
    </row>
    <row r="2275" spans="1:1" x14ac:dyDescent="0.2">
      <c r="A2275" s="4" t="str">
        <f ca="1">IFERROR(__xludf.DUMMYFUNCTION("""COMPUTED_VALUE"""),"Wraith Rod")</f>
        <v>Wraith Rod</v>
      </c>
    </row>
    <row r="2276" spans="1:1" x14ac:dyDescent="0.2">
      <c r="A2276" s="4" t="str">
        <f ca="1">IFERROR(__xludf.DUMMYFUNCTION("""COMPUTED_VALUE"""),"Wreck-It Ralph")</f>
        <v>Wreck-It Ralph</v>
      </c>
    </row>
    <row r="2277" spans="1:1" x14ac:dyDescent="0.2">
      <c r="A2277" s="4" t="str">
        <f ca="1">IFERROR(__xludf.DUMMYFUNCTION("""COMPUTED_VALUE"""),"Wrecker")</f>
        <v>Wrecker</v>
      </c>
    </row>
    <row r="2278" spans="1:1" x14ac:dyDescent="0.2">
      <c r="A2278" s="4" t="str">
        <f ca="1">IFERROR(__xludf.DUMMYFUNCTION("""COMPUTED_VALUE"""),"Wyatt")</f>
        <v>Wyatt</v>
      </c>
    </row>
    <row r="2279" spans="1:1" x14ac:dyDescent="0.2">
      <c r="A2279" s="4" t="str">
        <f ca="1">IFERROR(__xludf.DUMMYFUNCTION("""COMPUTED_VALUE"""),"Wyatt Williams")</f>
        <v>Wyatt Williams</v>
      </c>
    </row>
    <row r="2280" spans="1:1" x14ac:dyDescent="0.2">
      <c r="A2280" s="4" t="str">
        <f ca="1">IFERROR(__xludf.DUMMYFUNCTION("""COMPUTED_VALUE"""),"Wyldfyre")</f>
        <v>Wyldfyre</v>
      </c>
    </row>
    <row r="2281" spans="1:1" x14ac:dyDescent="0.2">
      <c r="A2281" s="4" t="str">
        <f ca="1">IFERROR(__xludf.DUMMYFUNCTION("""COMPUTED_VALUE"""),"Xan Adrenalini")</f>
        <v>Xan Adrenalini</v>
      </c>
    </row>
    <row r="2282" spans="1:1" x14ac:dyDescent="0.2">
      <c r="A2282" s="4" t="str">
        <f ca="1">IFERROR(__xludf.DUMMYFUNCTION("""COMPUTED_VALUE"""),"Xan's Parents")</f>
        <v>Xan's Parents</v>
      </c>
    </row>
    <row r="2283" spans="1:1" x14ac:dyDescent="0.2">
      <c r="A2283" s="4" t="str">
        <f ca="1">IFERROR(__xludf.DUMMYFUNCTION("""COMPUTED_VALUE"""),"Xavier")</f>
        <v>Xavier</v>
      </c>
    </row>
    <row r="2284" spans="1:1" x14ac:dyDescent="0.2">
      <c r="A2284" s="4" t="str">
        <f ca="1">IFERROR(__xludf.DUMMYFUNCTION("""COMPUTED_VALUE"""),"XLR8")</f>
        <v>XLR8</v>
      </c>
    </row>
    <row r="2285" spans="1:1" x14ac:dyDescent="0.2">
      <c r="A2285" s="4" t="str">
        <f ca="1">IFERROR(__xludf.DUMMYFUNCTION("""COMPUTED_VALUE"""),"Xuppu")</f>
        <v>Xuppu</v>
      </c>
    </row>
    <row r="2286" spans="1:1" x14ac:dyDescent="0.2">
      <c r="A2286" s="4" t="str">
        <f ca="1">IFERROR(__xludf.DUMMYFUNCTION("""COMPUTED_VALUE"""),"Y'Gythgba/Mona Lisa")</f>
        <v>Y'Gythgba/Mona Lisa</v>
      </c>
    </row>
    <row r="2287" spans="1:1" x14ac:dyDescent="0.2">
      <c r="A2287" s="4" t="str">
        <f ca="1">IFERROR(__xludf.DUMMYFUNCTION("""COMPUTED_VALUE"""),"Yabba-Doo")</f>
        <v>Yabba-Doo</v>
      </c>
    </row>
    <row r="2288" spans="1:1" x14ac:dyDescent="0.2">
      <c r="A2288" s="4" t="str">
        <f ca="1">IFERROR(__xludf.DUMMYFUNCTION("""COMPUTED_VALUE"""),"Yaddle")</f>
        <v>Yaddle</v>
      </c>
    </row>
    <row r="2289" spans="1:1" x14ac:dyDescent="0.2">
      <c r="A2289" s="4" t="str">
        <f ca="1">IFERROR(__xludf.DUMMYFUNCTION("""COMPUTED_VALUE"""),"Yana")</f>
        <v>Yana</v>
      </c>
    </row>
    <row r="2290" spans="1:1" x14ac:dyDescent="0.2">
      <c r="A2290" s="4" t="str">
        <f ca="1">IFERROR(__xludf.DUMMYFUNCTION("""COMPUTED_VALUE"""),"Yasmin")</f>
        <v>Yasmin</v>
      </c>
    </row>
    <row r="2291" spans="1:1" x14ac:dyDescent="0.2">
      <c r="A2291" s="4" t="str">
        <f ca="1">IFERROR(__xludf.DUMMYFUNCTION("""COMPUTED_VALUE"""),"Yellow Diamond")</f>
        <v>Yellow Diamond</v>
      </c>
    </row>
    <row r="2292" spans="1:1" x14ac:dyDescent="0.2">
      <c r="A2292" s="4" t="str">
        <f ca="1">IFERROR(__xludf.DUMMYFUNCTION("""COMPUTED_VALUE"""),"Yellow Pearl")</f>
        <v>Yellow Pearl</v>
      </c>
    </row>
    <row r="2293" spans="1:1" x14ac:dyDescent="0.2">
      <c r="A2293" s="4" t="str">
        <f ca="1">IFERROR(__xludf.DUMMYFUNCTION("""COMPUTED_VALUE"""),"Yellowtail")</f>
        <v>Yellowtail</v>
      </c>
    </row>
    <row r="2294" spans="1:1" x14ac:dyDescent="0.2">
      <c r="A2294" s="4" t="str">
        <f ca="1">IFERROR(__xludf.DUMMYFUNCTION("""COMPUTED_VALUE"""),"Yesss")</f>
        <v>Yesss</v>
      </c>
    </row>
    <row r="2295" spans="1:1" x14ac:dyDescent="0.2">
      <c r="A2295" s="4" t="str">
        <f ca="1">IFERROR(__xludf.DUMMYFUNCTION("""COMPUTED_VALUE"""),"Yeti")</f>
        <v>Yeti</v>
      </c>
    </row>
    <row r="2296" spans="1:1" x14ac:dyDescent="0.2">
      <c r="A2296" s="4" t="str">
        <f ca="1">IFERROR(__xludf.DUMMYFUNCTION("""COMPUTED_VALUE"""),"Yoda")</f>
        <v>Yoda</v>
      </c>
    </row>
    <row r="2297" spans="1:1" x14ac:dyDescent="0.2">
      <c r="A2297" s="4" t="str">
        <f ca="1">IFERROR(__xludf.DUMMYFUNCTION("""COMPUTED_VALUE"""),"Yoda Parseghian")</f>
        <v>Yoda Parseghian</v>
      </c>
    </row>
    <row r="2298" spans="1:1" x14ac:dyDescent="0.2">
      <c r="A2298" s="4" t="str">
        <f ca="1">IFERROR(__xludf.DUMMYFUNCTION("""COMPUTED_VALUE"""),"Yokoza")</f>
        <v>Yokoza</v>
      </c>
    </row>
    <row r="2299" spans="1:1" x14ac:dyDescent="0.2">
      <c r="A2299" s="4" t="str">
        <f ca="1">IFERROR(__xludf.DUMMYFUNCTION("""COMPUTED_VALUE"""),"Young Man Rivers")</f>
        <v>Young Man Rivers</v>
      </c>
    </row>
    <row r="2300" spans="1:1" x14ac:dyDescent="0.2">
      <c r="A2300" s="4" t="str">
        <f ca="1">IFERROR(__xludf.DUMMYFUNCTION("""COMPUTED_VALUE"""),"Yuki Yoshida")</f>
        <v>Yuki Yoshida</v>
      </c>
    </row>
    <row r="2301" spans="1:1" x14ac:dyDescent="0.2">
      <c r="A2301" s="4" t="str">
        <f ca="1">IFERROR(__xludf.DUMMYFUNCTION("""COMPUTED_VALUE"""),"Yumi Yoshimura")</f>
        <v>Yumi Yoshimura</v>
      </c>
    </row>
    <row r="2302" spans="1:1" x14ac:dyDescent="0.2">
      <c r="A2302" s="4" t="str">
        <f ca="1">IFERROR(__xludf.DUMMYFUNCTION("""COMPUTED_VALUE"""),"Yuri")</f>
        <v>Yuri</v>
      </c>
    </row>
    <row r="2303" spans="1:1" x14ac:dyDescent="0.2">
      <c r="A2303" s="4" t="str">
        <f ca="1">IFERROR(__xludf.DUMMYFUNCTION("""COMPUTED_VALUE"""),"Zach Watterson")</f>
        <v>Zach Watterson</v>
      </c>
    </row>
    <row r="2304" spans="1:1" x14ac:dyDescent="0.2">
      <c r="A2304" s="4" t="str">
        <f ca="1">IFERROR(__xludf.DUMMYFUNCTION("""COMPUTED_VALUE"""),"Zakarov")</f>
        <v>Zakarov</v>
      </c>
    </row>
    <row r="2305" spans="1:1" x14ac:dyDescent="0.2">
      <c r="A2305" s="4" t="str">
        <f ca="1">IFERROR(__xludf.DUMMYFUNCTION("""COMPUTED_VALUE"""),"Zane")</f>
        <v>Zane</v>
      </c>
    </row>
    <row r="2306" spans="1:1" x14ac:dyDescent="0.2">
      <c r="A2306" s="4" t="str">
        <f ca="1">IFERROR(__xludf.DUMMYFUNCTION("""COMPUTED_VALUE"""),"Zangya")</f>
        <v>Zangya</v>
      </c>
    </row>
    <row r="2307" spans="1:1" x14ac:dyDescent="0.2">
      <c r="A2307" s="4" t="str">
        <f ca="1">IFERROR(__xludf.DUMMYFUNCTION("""COMPUTED_VALUE"""),"Zari")</f>
        <v>Zari</v>
      </c>
    </row>
    <row r="2308" spans="1:1" x14ac:dyDescent="0.2">
      <c r="A2308" s="4" t="str">
        <f ca="1">IFERROR(__xludf.DUMMYFUNCTION("""COMPUTED_VALUE"""),"Zarya Moonwolf")</f>
        <v>Zarya Moonwolf</v>
      </c>
    </row>
    <row r="2309" spans="1:1" x14ac:dyDescent="0.2">
      <c r="A2309" s="4" t="str">
        <f ca="1">IFERROR(__xludf.DUMMYFUNCTION("""COMPUTED_VALUE"""),"Zatanna Zatara")</f>
        <v>Zatanna Zatara</v>
      </c>
    </row>
    <row r="2310" spans="1:1" x14ac:dyDescent="0.2">
      <c r="A2310" s="4" t="str">
        <f ca="1">IFERROR(__xludf.DUMMYFUNCTION("""COMPUTED_VALUE"""),"Zawadi")</f>
        <v>Zawadi</v>
      </c>
    </row>
    <row r="2311" spans="1:1" x14ac:dyDescent="0.2">
      <c r="A2311" s="4" t="str">
        <f ca="1">IFERROR(__xludf.DUMMYFUNCTION("""COMPUTED_VALUE"""),"Zazu")</f>
        <v>Zazu</v>
      </c>
    </row>
    <row r="2312" spans="1:1" x14ac:dyDescent="0.2">
      <c r="A2312" s="4" t="str">
        <f ca="1">IFERROR(__xludf.DUMMYFUNCTION("""COMPUTED_VALUE"""),"Zebra Jasper")</f>
        <v>Zebra Jasper</v>
      </c>
    </row>
    <row r="2313" spans="1:1" x14ac:dyDescent="0.2">
      <c r="A2313" s="4" t="str">
        <f ca="1">IFERROR(__xludf.DUMMYFUNCTION("""COMPUTED_VALUE"""),"Zee")</f>
        <v>Zee</v>
      </c>
    </row>
    <row r="2314" spans="1:1" x14ac:dyDescent="0.2">
      <c r="A2314" s="4" t="str">
        <f ca="1">IFERROR(__xludf.DUMMYFUNCTION("""COMPUTED_VALUE"""),"Zeke")</f>
        <v>Zeke</v>
      </c>
    </row>
    <row r="2315" spans="1:1" x14ac:dyDescent="0.2">
      <c r="A2315" s="4" t="str">
        <f ca="1">IFERROR(__xludf.DUMMYFUNCTION("""COMPUTED_VALUE"""),"Zephyr Breeze")</f>
        <v>Zephyr Breeze</v>
      </c>
    </row>
    <row r="2316" spans="1:1" x14ac:dyDescent="0.2">
      <c r="A2316" s="4" t="str">
        <f ca="1">IFERROR(__xludf.DUMMYFUNCTION("""COMPUTED_VALUE"""),"Zhao")</f>
        <v>Zhao</v>
      </c>
    </row>
    <row r="2317" spans="1:1" x14ac:dyDescent="0.2">
      <c r="A2317" s="4" t="str">
        <f ca="1">IFERROR(__xludf.DUMMYFUNCTION("""COMPUTED_VALUE"""),"Zig")</f>
        <v>Zig</v>
      </c>
    </row>
    <row r="2318" spans="1:1" x14ac:dyDescent="0.2">
      <c r="A2318" s="4" t="str">
        <f ca="1">IFERROR(__xludf.DUMMYFUNCTION("""COMPUTED_VALUE"""),"Ziggy")</f>
        <v>Ziggy</v>
      </c>
    </row>
    <row r="2319" spans="1:1" x14ac:dyDescent="0.2">
      <c r="A2319" s="4" t="str">
        <f ca="1">IFERROR(__xludf.DUMMYFUNCTION("""COMPUTED_VALUE"""),"Zigzag")</f>
        <v>Zigzag</v>
      </c>
    </row>
    <row r="2320" spans="1:1" x14ac:dyDescent="0.2">
      <c r="A2320" s="4" t="str">
        <f ca="1">IFERROR(__xludf.DUMMYFUNCTION("""COMPUTED_VALUE"""),"Ziro the Hutt")</f>
        <v>Ziro the Hutt</v>
      </c>
    </row>
    <row r="2321" spans="1:1" x14ac:dyDescent="0.2">
      <c r="A2321" s="4" t="str">
        <f ca="1">IFERROR(__xludf.DUMMYFUNCTION("""COMPUTED_VALUE"""),"Ziton Moj")</f>
        <v>Ziton Moj</v>
      </c>
    </row>
    <row r="2322" spans="1:1" x14ac:dyDescent="0.2">
      <c r="A2322" s="4" t="str">
        <f ca="1">IFERROR(__xludf.DUMMYFUNCTION("""COMPUTED_VALUE"""),"Zoboomafoo")</f>
        <v>Zoboomafoo</v>
      </c>
    </row>
    <row r="2323" spans="1:1" x14ac:dyDescent="0.2">
      <c r="A2323" s="4" t="str">
        <f ca="1">IFERROR(__xludf.DUMMYFUNCTION("""COMPUTED_VALUE"""),"Zoe")</f>
        <v>Zoe</v>
      </c>
    </row>
    <row r="2324" spans="1:1" x14ac:dyDescent="0.2">
      <c r="A2324" s="4" t="str">
        <f ca="1">IFERROR(__xludf.DUMMYFUNCTION("""COMPUTED_VALUE"""),"Zoey")</f>
        <v>Zoey</v>
      </c>
    </row>
    <row r="2325" spans="1:1" x14ac:dyDescent="0.2">
      <c r="A2325" s="4" t="str">
        <f ca="1">IFERROR(__xludf.DUMMYFUNCTION("""COMPUTED_VALUE"""),"Zoey Franklin")</f>
        <v>Zoey Franklin</v>
      </c>
    </row>
    <row r="2326" spans="1:1" x14ac:dyDescent="0.2">
      <c r="A2326" s="4" t="str">
        <f ca="1">IFERROR(__xludf.DUMMYFUNCTION("""COMPUTED_VALUE"""),"Zokie Sparkleby")</f>
        <v>Zokie Sparkleby</v>
      </c>
    </row>
    <row r="2327" spans="1:1" x14ac:dyDescent="0.2">
      <c r="A2327" s="4" t="str">
        <f ca="1">IFERROR(__xludf.DUMMYFUNCTION("""COMPUTED_VALUE"""),"Zooli")</f>
        <v>Zooli</v>
      </c>
    </row>
    <row r="2328" spans="1:1" x14ac:dyDescent="0.2">
      <c r="A2328" s="4" t="str">
        <f ca="1">IFERROR(__xludf.DUMMYFUNCTION("""COMPUTED_VALUE"""),"Zuko")</f>
        <v>Zuko</v>
      </c>
    </row>
    <row r="2329" spans="1:1" x14ac:dyDescent="0.2">
      <c r="A2329" s="4" t="str">
        <f ca="1">IFERROR(__xludf.DUMMYFUNCTION("""COMPUTED_VALUE"""),"Zuma")</f>
        <v>Zuma</v>
      </c>
    </row>
    <row r="2330" spans="1:1" x14ac:dyDescent="0.2">
      <c r="A2330" s="4" t="str">
        <f ca="1">IFERROR(__xludf.DUMMYFUNCTION("""COMPUTED_VALUE"""),"")</f>
        <v/>
      </c>
    </row>
    <row r="2331" spans="1:1" x14ac:dyDescent="0.2">
      <c r="A23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Ebert, Connor M</cp:lastModifiedBy>
  <dcterms:modified xsi:type="dcterms:W3CDTF">2024-09-20T18:53:56Z</dcterms:modified>
</cp:coreProperties>
</file>