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bush/Documents/"/>
    </mc:Choice>
  </mc:AlternateContent>
  <xr:revisionPtr revIDLastSave="0" documentId="13_ncr:1_{14ECA498-303E-3241-AB05-1D96EACFF672}" xr6:coauthVersionLast="45" xr6:coauthVersionMax="45" xr10:uidLastSave="{00000000-0000-0000-0000-000000000000}"/>
  <bookViews>
    <workbookView xWindow="2320" yWindow="2740" windowWidth="35840" windowHeight="21140" xr2:uid="{00000000-000D-0000-FFFF-FFFF00000000}"/>
  </bookViews>
  <sheets>
    <sheet name="iOS" sheetId="2" r:id="rId1"/>
  </sheets>
  <definedNames>
    <definedName name="_xlnm._FilterDatabase" localSheetId="0" hidden="1">iOS!$B$76:$B$94</definedName>
    <definedName name="ios_11x_0">iOS!$I$42</definedName>
    <definedName name="ios_11x_1">iOS!$I$43</definedName>
    <definedName name="ios_11x_2">iOS!$I$44</definedName>
    <definedName name="ios_11x_3">iOS!$I$45</definedName>
    <definedName name="ios_11x_total_share">iOS!$C$34</definedName>
    <definedName name="ios_12x_0">iOS!$H$42</definedName>
    <definedName name="ios_12x_1">iOS!$H$43</definedName>
    <definedName name="ios_12x_2">iOS!$H$44</definedName>
    <definedName name="ios_12x_3">iOS!$H$45</definedName>
    <definedName name="ios_12x_total">iOS!$C$35</definedName>
    <definedName name="ios_12x_total_share">iOS!$C$35</definedName>
    <definedName name="ios_13x_0">iOS!$G$42</definedName>
    <definedName name="ios_13x_1">iOS!$G$43</definedName>
    <definedName name="ios_13x_2">iOS!$G$44</definedName>
    <definedName name="ios_13x_3">iOS!$G$45</definedName>
    <definedName name="ios_13x_total_share">iOS!$C$36</definedName>
    <definedName name="ios_14x_0">iOS!$F$42</definedName>
    <definedName name="ios_14x_1">iOS!$F$43</definedName>
    <definedName name="ios_14x_2">iOS!$F$44</definedName>
    <definedName name="ios_14x_3">iOS!$F$45</definedName>
    <definedName name="ios_14x_total_share">iOS!$C$37</definedName>
    <definedName name="statcounter">Table2[]</definedName>
    <definedName name="statcounter_gs">Table2[]</definedName>
  </definedName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C37" i="2"/>
  <c r="C36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O36" i="2"/>
  <c r="N36" i="2"/>
  <c r="M36" i="2"/>
  <c r="L36" i="2"/>
  <c r="K36" i="2"/>
  <c r="J36" i="2"/>
  <c r="I36" i="2"/>
  <c r="H36" i="2"/>
  <c r="G36" i="2"/>
  <c r="F36" i="2"/>
  <c r="E36" i="2"/>
  <c r="D36" i="2"/>
  <c r="O37" i="2"/>
  <c r="N37" i="2"/>
  <c r="M37" i="2"/>
  <c r="L37" i="2"/>
  <c r="K37" i="2"/>
  <c r="J37" i="2"/>
  <c r="I37" i="2"/>
  <c r="H37" i="2"/>
  <c r="G37" i="2"/>
  <c r="F37" i="2"/>
  <c r="E37" i="2"/>
  <c r="D37" i="2"/>
  <c r="D45" i="2"/>
  <c r="D42" i="2"/>
  <c r="D44" i="2"/>
  <c r="E43" i="2" l="1"/>
  <c r="E44" i="2"/>
  <c r="E45" i="2" l="1"/>
</calcChain>
</file>

<file path=xl/sharedStrings.xml><?xml version="1.0" encoding="utf-8"?>
<sst xmlns="http://schemas.openxmlformats.org/spreadsheetml/2006/main" count="169" uniqueCount="77">
  <si>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</si>
  <si>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</si>
  <si>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</si>
  <si>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</si>
  <si>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</si>
  <si>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</si>
  <si>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</si>
  <si>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</si>
  <si>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</si>
  <si>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</si>
  <si>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</si>
  <si>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</si>
  <si>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</si>
  <si>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Statcounter GlobalStats</t>
  </si>
  <si>
    <t>Mobile &amp; Tablet iOS Version Market Share Worldwide</t>
  </si>
  <si>
    <t>iOS 14.2</t>
  </si>
  <si>
    <t>iOS 14.1</t>
  </si>
  <si>
    <t>iOS 14</t>
  </si>
  <si>
    <t>iOS 13.7</t>
  </si>
  <si>
    <t>iOS 13.6</t>
  </si>
  <si>
    <t>iOS 13.5</t>
  </si>
  <si>
    <t>iOS 13.4</t>
  </si>
  <si>
    <t>iOS 13.3</t>
  </si>
  <si>
    <t>iOS 13.2</t>
  </si>
  <si>
    <t>iOS 13.1</t>
  </si>
  <si>
    <t>iOS 13</t>
  </si>
  <si>
    <t>iOS 12.4</t>
  </si>
  <si>
    <t>iOS 12.3</t>
  </si>
  <si>
    <t>iOS 12.2</t>
  </si>
  <si>
    <t>iOS 12.1</t>
  </si>
  <si>
    <t>iOS 12</t>
  </si>
  <si>
    <t>iOS 11.4</t>
  </si>
  <si>
    <t>iOS 11.3</t>
  </si>
  <si>
    <t>iOS 11.2</t>
  </si>
  <si>
    <t>iOS 11.1</t>
  </si>
  <si>
    <t>iOS 11</t>
  </si>
  <si>
    <t>iOS 14.x</t>
  </si>
  <si>
    <t>iOS 13.x</t>
  </si>
  <si>
    <t>iOS 12.x</t>
  </si>
  <si>
    <t>iOS 11.x</t>
  </si>
  <si>
    <t>Sum of 2020-10</t>
  </si>
  <si>
    <t>Grand Total</t>
  </si>
  <si>
    <t>iOS Version</t>
  </si>
  <si>
    <t>Major Version</t>
  </si>
  <si>
    <t>x</t>
  </si>
  <si>
    <t>Total Share</t>
  </si>
  <si>
    <t>Loss</t>
  </si>
  <si>
    <t>iPhone X</t>
  </si>
  <si>
    <t>iPhone 8</t>
  </si>
  <si>
    <t>iPhone 8 Plus</t>
  </si>
  <si>
    <t>iPhone 7</t>
  </si>
  <si>
    <t>iPhone 7 Plus</t>
  </si>
  <si>
    <t>iPhone 6</t>
  </si>
  <si>
    <t>iPhone 6 Plus</t>
  </si>
  <si>
    <t>iPhone 5S</t>
  </si>
  <si>
    <t>iPhone 6S</t>
  </si>
  <si>
    <t>iPhone 6S Plus</t>
  </si>
  <si>
    <t>iPhone SE (1st generation)</t>
  </si>
  <si>
    <t>iPhone XS</t>
  </si>
  <si>
    <t>iPhone XS Max</t>
  </si>
  <si>
    <t>iPhone XR</t>
  </si>
  <si>
    <t>iPhone 11</t>
  </si>
  <si>
    <t>iPhone 11 Pro</t>
  </si>
  <si>
    <t>iPhone 11 Pro Max</t>
  </si>
  <si>
    <t>iPhone SE (2nd generation)</t>
  </si>
  <si>
    <t>iPhone 12 Mini</t>
  </si>
  <si>
    <t>iPhone 12</t>
  </si>
  <si>
    <t>iPhone 12 Pro</t>
  </si>
  <si>
    <t>iPhone 12 Pro Max</t>
  </si>
  <si>
    <t>Device</t>
  </si>
  <si>
    <t>iOS 12.x2</t>
  </si>
  <si>
    <t>Latest Data</t>
  </si>
  <si>
    <t>Last Updated: 2020-10-31T23:59:59Z</t>
  </si>
  <si>
    <t>% Distribution by Major Version</t>
  </si>
  <si>
    <t>% Distribution by Minor Version</t>
  </si>
  <si>
    <t>Total Coverage by Supported Major Version</t>
  </si>
  <si>
    <t>Supported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</si>
</sst>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/>
    <xf numFmtId="0" fontId="0" fillId="0" borderId="14" xfId="0" applyBorder="1" applyAlignment="1"/>
    <xf numFmtId="0" fontId="0" fillId="0" borderId="23" xfId="0" applyBorder="1" applyAlignment="1"/>
    <xf numFmtId="0" fontId="0" fillId="0" borderId="17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1" xfId="0" applyFont="1" applyFill="1" applyBorder="1" applyAlignment="1"/>
    <xf numFmtId="0" fontId="0" fillId="0" borderId="12" xfId="0" applyFont="1" applyFill="1" applyBorder="1" applyAlignment="1"/>
    <xf numFmtId="0" fontId="0" fillId="0" borderId="14" xfId="0" applyFont="1" applyFill="1" applyBorder="1" applyAlignment="1"/>
    <xf numFmtId="0" fontId="0" fillId="0" borderId="16" xfId="0" applyFont="1" applyFill="1" applyBorder="1" applyAlignment="1"/>
    <xf numFmtId="0" fontId="0" fillId="0" borderId="17" xfId="0" applyFont="1" applyFill="1" applyBorder="1" applyAlignment="1"/>
    <xf numFmtId="0" fontId="0" fillId="0" borderId="16" xfId="0" applyFont="1" applyFill="1" applyBorder="1" applyAlignment="1">
      <alignment horizontal="center"/>
    </xf>
    <xf numFmtId="0" fontId="0" fillId="0" borderId="21" xfId="0" applyNumberFormat="1" applyBorder="1" applyAlignment="1"/>
    <xf numFmtId="0" fontId="0" fillId="0" borderId="24" xfId="0" applyFont="1" applyFill="1" applyBorder="1" applyAlignment="1"/>
    <xf numFmtId="0" fontId="0" fillId="0" borderId="13" xfId="0" applyFont="1" applyFill="1" applyBorder="1" applyAlignment="1"/>
    <xf numFmtId="0" fontId="0" fillId="0" borderId="15" xfId="0" applyFont="1" applyFill="1" applyBorder="1" applyAlignment="1"/>
    <xf numFmtId="0" fontId="0" fillId="0" borderId="10" xfId="0" applyNumberFormat="1" applyBorder="1" applyAlignment="1"/>
    <xf numFmtId="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pivotButton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4" xfId="0" quotePrefix="1" applyBorder="1" applyAlignment="1"/>
    <xf numFmtId="0" fontId="6" fillId="2" borderId="13" xfId="6" quotePrefix="1" applyBorder="1" applyAlignment="1">
      <alignment horizontal="center"/>
    </xf>
    <xf numFmtId="0" fontId="6" fillId="2" borderId="0" xfId="6" quotePrefix="1" applyBorder="1" applyAlignment="1">
      <alignment horizontal="center"/>
    </xf>
    <xf numFmtId="0" fontId="6" fillId="2" borderId="14" xfId="6" quotePrefix="1" applyBorder="1" applyAlignment="1">
      <alignment horizontal="center"/>
    </xf>
    <xf numFmtId="0" fontId="0" fillId="0" borderId="22" xfId="0" applyNumberFormat="1" applyBorder="1" applyAlignment="1"/>
    <xf numFmtId="0" fontId="6" fillId="2" borderId="13" xfId="6" applyBorder="1" applyAlignment="1">
      <alignment horizontal="center"/>
    </xf>
    <xf numFmtId="0" fontId="6" fillId="2" borderId="0" xfId="6" applyBorder="1" applyAlignment="1">
      <alignment horizontal="center"/>
    </xf>
    <xf numFmtId="0" fontId="7" fillId="3" borderId="14" xfId="7" applyBorder="1" applyAlignment="1">
      <alignment horizontal="center"/>
    </xf>
    <xf numFmtId="0" fontId="7" fillId="3" borderId="0" xfId="7" applyBorder="1" applyAlignment="1">
      <alignment horizontal="center"/>
    </xf>
    <xf numFmtId="0" fontId="6" fillId="2" borderId="15" xfId="6" applyBorder="1" applyAlignment="1">
      <alignment horizontal="center"/>
    </xf>
    <xf numFmtId="0" fontId="7" fillId="3" borderId="16" xfId="7" applyBorder="1" applyAlignment="1">
      <alignment horizontal="center"/>
    </xf>
    <xf numFmtId="0" fontId="7" fillId="3" borderId="17" xfId="7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33" borderId="26" xfId="0" applyFont="1" applyFill="1" applyBorder="1" applyAlignment="1">
      <alignment horizontal="center"/>
    </xf>
    <xf numFmtId="0" fontId="0" fillId="33" borderId="29" xfId="0" applyFont="1" applyFill="1" applyBorder="1" applyAlignment="1">
      <alignment horizontal="center"/>
    </xf>
    <xf numFmtId="0" fontId="0" fillId="33" borderId="30" xfId="0" applyFont="1" applyFill="1" applyBorder="1" applyAlignment="1">
      <alignment horizontal="center"/>
    </xf>
    <xf numFmtId="0" fontId="16" fillId="15" borderId="18" xfId="24" applyFont="1" applyBorder="1" applyAlignment="1">
      <alignment horizontal="center"/>
    </xf>
    <xf numFmtId="0" fontId="16" fillId="15" borderId="19" xfId="24" applyFont="1" applyBorder="1" applyAlignment="1">
      <alignment horizontal="center"/>
    </xf>
    <xf numFmtId="0" fontId="16" fillId="15" borderId="20" xfId="24" applyFont="1" applyBorder="1" applyAlignment="1">
      <alignment horizontal="center"/>
    </xf>
    <xf numFmtId="0" fontId="16" fillId="15" borderId="18" xfId="24" applyFont="1" applyBorder="1" applyAlignment="1">
      <alignment horizontal="center" vertical="center"/>
    </xf>
    <xf numFmtId="0" fontId="16" fillId="15" borderId="19" xfId="24" applyFont="1" applyBorder="1" applyAlignment="1">
      <alignment horizontal="center" vertical="center"/>
    </xf>
    <xf numFmtId="0" fontId="16" fillId="15" borderId="20" xfId="24" applyFont="1" applyBorder="1" applyAlignment="1">
      <alignment horizontal="center" vertical="center"/>
    </xf>
    <xf numFmtId="0" fontId="1" fillId="15" borderId="18" xfId="24" applyBorder="1" applyAlignment="1">
      <alignment horizontal="center"/>
    </xf>
    <xf numFmtId="0" fontId="1" fillId="15" borderId="19" xfId="24" applyBorder="1" applyAlignment="1">
      <alignment horizontal="center"/>
    </xf>
    <xf numFmtId="0" fontId="1" fillId="15" borderId="20" xfId="24" applyBorder="1" applyAlignment="1">
      <alignment horizontal="center"/>
    </xf>
    <xf numFmtId="0" fontId="18" fillId="34" borderId="25" xfId="42" applyFont="1" applyFill="1" applyBorder="1" applyAlignment="1">
      <alignment horizontal="center"/>
    </xf>
    <xf numFmtId="0" fontId="18" fillId="34" borderId="27" xfId="42" applyFont="1" applyFill="1" applyBorder="1" applyAlignment="1">
      <alignment horizontal="center"/>
    </xf>
    <xf numFmtId="0" fontId="18" fillId="34" borderId="28" xfId="42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1"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Bush" refreshedDate="44153.835903009262" createdVersion="6" refreshedVersion="6" minRefreshableVersion="3" recordCount="4" xr:uid="{8D72F719-7FCE-C942-8856-30D491485385}">
  <cacheSource type="worksheet">
    <worksheetSource name="Table3"/>
  </cacheSource>
  <cacheFields count="14">
    <cacheField name="Major Version" numFmtId="0">
      <sharedItems count="4">
        <s v="iOS 14.x"/>
        <s v="iOS 13.x"/>
        <s v="iOS 12.x"/>
        <s v="iOS 11.x"/>
      </sharedItems>
    </cacheField>
    <cacheField name="2020-10" numFmtId="0">
      <sharedItems containsSemiMixedTypes="0" containsString="0" containsNumber="1" minValue="1.73" maxValue="49.359999999999992" count="4">
        <n v="34.830000000000005"/>
        <n v="49.359999999999992"/>
        <n v="10.190000000000001"/>
        <n v="1.73"/>
      </sharedItems>
    </cacheField>
    <cacheField name="2020-09" numFmtId="0">
      <sharedItems containsSemiMixedTypes="0" containsString="0" containsNumber="1" minValue="1.95" maxValue="71.86"/>
    </cacheField>
    <cacheField name="2020-08" numFmtId="0">
      <sharedItems containsSemiMixedTypes="0" containsString="0" containsNumber="1" minValue="0.86" maxValue="80.09" count="4">
        <n v="0.86"/>
        <n v="80.09"/>
        <n v="12.27"/>
        <n v="2.21"/>
      </sharedItems>
    </cacheField>
    <cacheField name="2020-07" numFmtId="0">
      <sharedItems containsSemiMixedTypes="0" containsString="0" containsNumber="1" minValue="0.62" maxValue="79.34999999999998"/>
    </cacheField>
    <cacheField name="2020-06" numFmtId="0">
      <sharedItems containsSemiMixedTypes="0" containsString="0" containsNumber="1" minValue="0.08" maxValue="78.680000000000007"/>
    </cacheField>
    <cacheField name="2020-05" numFmtId="0">
      <sharedItems containsSemiMixedTypes="0" containsString="0" containsNumber="1" minValue="0" maxValue="78.140000000000015"/>
    </cacheField>
    <cacheField name="2020-04" numFmtId="0">
      <sharedItems containsSemiMixedTypes="0" containsString="0" containsNumber="1" minValue="0" maxValue="80.42"/>
    </cacheField>
    <cacheField name="2020-03" numFmtId="0">
      <sharedItems containsSemiMixedTypes="0" containsString="0" containsNumber="1" minValue="0" maxValue="79.84999999999998"/>
    </cacheField>
    <cacheField name="2020-02" numFmtId="0">
      <sharedItems containsSemiMixedTypes="0" containsString="0" containsNumber="1" minValue="0" maxValue="77.08"/>
    </cacheField>
    <cacheField name="2020-01" numFmtId="0">
      <sharedItems containsSemiMixedTypes="0" containsString="0" containsNumber="1" minValue="0" maxValue="73.92"/>
    </cacheField>
    <cacheField name="2019-12" numFmtId="0">
      <sharedItems containsSemiMixedTypes="0" containsString="0" containsNumber="1" minValue="0" maxValue="66.960000000000008"/>
    </cacheField>
    <cacheField name="2019-11" numFmtId="0">
      <sharedItems containsSemiMixedTypes="0" containsString="0" containsNumber="1" minValue="0" maxValue="61.39"/>
    </cacheField>
    <cacheField name="2019-10" numFmtId="0">
      <sharedItems containsSemiMixedTypes="0" containsString="0" containsNumber="1" minValue="0" maxValue="44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0.58"/>
    <x v="0"/>
    <n v="0.62"/>
    <n v="0.08"/>
    <n v="0"/>
    <n v="0"/>
    <n v="0"/>
    <n v="0"/>
    <n v="0"/>
    <n v="0"/>
    <n v="0"/>
    <n v="0"/>
  </r>
  <r>
    <x v="1"/>
    <x v="1"/>
    <n v="71.86"/>
    <x v="1"/>
    <n v="79.34999999999998"/>
    <n v="78.680000000000007"/>
    <n v="78.140000000000015"/>
    <n v="80.42"/>
    <n v="79.84999999999998"/>
    <n v="77.08"/>
    <n v="73.92"/>
    <n v="66.960000000000008"/>
    <n v="61.39"/>
    <n v="44.18"/>
  </r>
  <r>
    <x v="2"/>
    <x v="2"/>
    <n v="11.320000000000002"/>
    <x v="2"/>
    <n v="12.86"/>
    <n v="13.749999999999998"/>
    <n v="14.22"/>
    <n v="12.47"/>
    <n v="12.37"/>
    <n v="14.280000000000001"/>
    <n v="16.760000000000002"/>
    <n v="23.15"/>
    <n v="27.14"/>
    <n v="41.01"/>
  </r>
  <r>
    <x v="3"/>
    <x v="3"/>
    <n v="1.95"/>
    <x v="3"/>
    <n v="2.37"/>
    <n v="2.59"/>
    <n v="2.6399999999999997"/>
    <n v="2.4899999999999998"/>
    <n v="2.66"/>
    <n v="3.02"/>
    <n v="3.3400000000000003"/>
    <n v="3.73"/>
    <n v="4.3599999999999994"/>
    <n v="8.1699999999999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7E216-7A4F-234A-96DF-450181BF01AB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test Data" colHeaderCaption="Latest Share Data">
  <location ref="B41:C46" firstHeaderRow="1" firstDataRow="1" firstDataCol="1"/>
  <pivotFields count="14">
    <pivotField axis="axisRow" showAll="0" sortType="descending" defaultSubtotal="0">
      <items count="4">
        <item x="0"/>
        <item x="1"/>
        <item x="2"/>
        <item x="3"/>
      </items>
    </pivotField>
    <pivotField dataField="1" showAll="0" sortType="descending" defaultSubtotal="0">
      <items count="4">
        <item x="1"/>
        <item x="0"/>
        <item x="2"/>
        <item x="3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2020-10" fld="1" baseField="0" baseItem="0"/>
  </dataFields>
  <formats count="25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  <format dxfId="72">
      <pivotArea field="0" type="button" dataOnly="0" labelOnly="1" outline="0" axis="axisRow" fieldPosition="0"/>
    </format>
    <format dxfId="71">
      <pivotArea dataOnly="0" labelOnly="1" outline="0" axis="axisValues" fieldPosition="0"/>
    </format>
    <format dxfId="70">
      <pivotArea outline="0" collapsedLevelsAreSubtotals="1" fieldPosition="0"/>
    </format>
    <format dxfId="69">
      <pivotArea dataOnly="0" labelOnly="1" outline="0" axis="axisValues" fieldPosition="0"/>
    </format>
    <format dxfId="68">
      <pivotArea grandRow="1" outline="0" collapsedLevelsAreSubtotals="1" fieldPosition="0"/>
    </format>
    <format dxfId="67">
      <pivotArea field="0" type="button" dataOnly="0" labelOnly="1" outline="0" axis="axisRow" fieldPosition="0"/>
    </format>
    <format dxfId="66">
      <pivotArea dataOnly="0" labelOnly="1" outline="0" axis="axisValues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30CA0-41E5-F74F-95B0-28A3A29F3317}" name="Table2" displayName="Table2" ref="B8:O29" totalsRowShown="0" headerRowDxfId="53" dataDxfId="51" headerRowBorderDxfId="52" tableBorderDxfId="50">
  <autoFilter ref="B8:O29" xr:uid="{303F2B24-A3E7-6A42-BF26-EAF4DDF30530}"/>
  <sortState xmlns:xlrd2="http://schemas.microsoft.com/office/spreadsheetml/2017/richdata2" ref="B9:O29">
    <sortCondition descending="1" ref="B8:B29"/>
  </sortState>
  <tableColumns count="14">
    <tableColumn id="1" xr3:uid="{CD919AE1-07EA-FD44-ADD8-04A1EA997731}" name="iOS Version" dataDxfId="49"/>
    <tableColumn id="2" xr3:uid="{2036FCE1-4BF0-5143-8CBF-E48DD948B5A4}" name="2020-10" dataDxfId="48"/>
    <tableColumn id="3" xr3:uid="{890C1DCD-9522-4941-AF71-B0CA718974E6}" name="2020-09" dataDxfId="47"/>
    <tableColumn id="4" xr3:uid="{72069913-560C-8E4B-9DFC-8BF68B947070}" name="2020-08" dataDxfId="46"/>
    <tableColumn id="5" xr3:uid="{9919E0FA-A4DC-FB43-8B45-6BFE851C995C}" name="2020-07" dataDxfId="45"/>
    <tableColumn id="6" xr3:uid="{A9F5FCCE-C11B-1442-8036-1AD38C9BC283}" name="2020-06" dataDxfId="44"/>
    <tableColumn id="7" xr3:uid="{A01CD49B-1F28-6E44-A6FA-96580516776D}" name="2020-05" dataDxfId="43"/>
    <tableColumn id="8" xr3:uid="{B47B235E-BBE3-0C4A-8118-8522094769D6}" name="2020-04" dataDxfId="42"/>
    <tableColumn id="9" xr3:uid="{4A733048-4AFC-1240-AE91-B0650367571C}" name="2020-03" dataDxfId="41"/>
    <tableColumn id="10" xr3:uid="{83C779D4-CE8B-864D-838F-300338D667EF}" name="2020-02" dataDxfId="40"/>
    <tableColumn id="11" xr3:uid="{B1A9190F-6498-FB46-97DA-C2DA77DA9C63}" name="2020-01" dataDxfId="39"/>
    <tableColumn id="12" xr3:uid="{456E26FE-0145-3241-9AE2-FCDEF8308E45}" name="2019-12" dataDxfId="38"/>
    <tableColumn id="13" xr3:uid="{2DEBF1CC-39BE-0846-B057-195A814501CD}" name="2019-11" dataDxfId="37"/>
    <tableColumn id="14" xr3:uid="{D6995422-0D41-C246-B81F-017CCB687434}" name="2019-10" dataDxfId="3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E33A46-0F96-EB4E-B83A-A0484583E15E}" name="Table3" displayName="Table3" ref="B33:O37" totalsRowShown="0" headerRowDxfId="35" dataDxfId="34" tableBorderDxfId="33">
  <autoFilter ref="B33:O37" xr:uid="{3E67591F-325B-E543-AB82-05859F5808A0}"/>
  <sortState xmlns:xlrd2="http://schemas.microsoft.com/office/spreadsheetml/2017/richdata2" ref="B34:O37">
    <sortCondition descending="1" ref="B33:B37"/>
  </sortState>
  <tableColumns count="14">
    <tableColumn id="1" xr3:uid="{B4708B5E-2D62-BC4C-B2C7-1E832F2DE7BB}" name="Major Version" dataDxfId="32"/>
    <tableColumn id="2" xr3:uid="{DF25DD3F-063B-B641-81E9-5EDC29D27586}" name="2020-10" dataDxfId="31"/>
    <tableColumn id="3" xr3:uid="{7906D75E-683E-0348-8577-DB59C6F92E9F}" name="2020-09" dataDxfId="30"/>
    <tableColumn id="4" xr3:uid="{7DC3EB8F-8C1A-6C49-AED9-609572B1DBB8}" name="2020-08" dataDxfId="29"/>
    <tableColumn id="5" xr3:uid="{CC74218B-79DC-F844-A8C4-E438BA7B849D}" name="2020-07" dataDxfId="28"/>
    <tableColumn id="6" xr3:uid="{51FA0B1A-066A-0441-9127-2EBA1760E97F}" name="2020-06" dataDxfId="27"/>
    <tableColumn id="7" xr3:uid="{4F92789B-719B-7B4C-8CE1-4DDB81ED551C}" name="2020-05" dataDxfId="26"/>
    <tableColumn id="8" xr3:uid="{EE4AF393-5EE2-C64E-815A-477696135F79}" name="2020-04" dataDxfId="25"/>
    <tableColumn id="9" xr3:uid="{688D6FB3-9FF5-554A-A69B-6F2CC2F802BB}" name="2020-03" dataDxfId="24"/>
    <tableColumn id="10" xr3:uid="{93F6C022-9901-F34F-9331-0B08BFEF5A76}" name="2020-02" dataDxfId="23"/>
    <tableColumn id="11" xr3:uid="{C42E3FDC-F12F-C743-B1E3-528FA1E1974F}" name="2020-01" dataDxfId="22"/>
    <tableColumn id="12" xr3:uid="{5F00BA37-822F-C345-A3C6-80FA8893EA80}" name="2019-12" dataDxfId="21"/>
    <tableColumn id="13" xr3:uid="{C6C14F9A-2626-2E4D-A0E0-4234EF2A5217}" name="2019-11" dataDxfId="20"/>
    <tableColumn id="14" xr3:uid="{B25274BB-95BE-5D42-BB57-52A395BDC3A3}" name="2019-10" dataDxfId="19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2E1A23-86D8-D54A-AD17-D864629CA93E}" name="Table4" displayName="Table4" ref="D41:I45" totalsRowShown="0" headerRowDxfId="18" dataDxfId="16" headerRowBorderDxfId="17" tableBorderDxfId="15">
  <autoFilter ref="D41:I45" xr:uid="{BAF46AE9-B465-F841-9BF2-B06D4B409365}"/>
  <sortState xmlns:xlrd2="http://schemas.microsoft.com/office/spreadsheetml/2017/richdata2" ref="D42:I45">
    <sortCondition ref="H41:H45"/>
  </sortState>
  <tableColumns count="6">
    <tableColumn id="7" xr3:uid="{B8564AC0-AD4E-4544-BFD7-5C1023417CFD}" name="Total Share" dataDxfId="14" dataCellStyle="Neutral">
      <calculatedColumnFormula>IF(ios_14x_0="x",GETPIVOTDATA("2020-10",$B$41,"Major Version","iOS 14.x"), 0) + IF(ios_13x_0="x", GETPIVOTDATA("2020-10",$B$41,"Major Version","iOS 13.x"), 0) + IF(ios_12x_0="x",GETPIVOTDATA("2020-10",$B$41,"Major Version","iOS 12.x"), 0) + IF(ios_11x_0="x", GETPIVOTDATA("2020-10",$B$41,"Major Version","iOS 11.x"), 0)</calculatedColumnFormula>
    </tableColumn>
    <tableColumn id="8" xr3:uid="{32AA1D43-72C8-5F4D-BB69-0BB6EBCBA1B5}" name="Loss" dataDxfId="13"/>
    <tableColumn id="1" xr3:uid="{5F905F25-AA80-7A45-9F3A-E9F12A4B85F0}" name="iOS 14.x" dataDxfId="12" dataCellStyle="Neutral"/>
    <tableColumn id="2" xr3:uid="{3164CE29-D97B-014D-BFF6-71177E5F5E6B}" name="iOS 13.x" dataDxfId="11"/>
    <tableColumn id="3" xr3:uid="{A1FB2594-A530-4B40-8C18-D35CDCEFD9CE}" name="iOS 12.x2" dataDxfId="10"/>
    <tableColumn id="4" xr3:uid="{A8BD489A-0B0B-734D-984D-DD4ADCD237AB}" name="iOS 11.x" dataDxfId="9" dataCellStyle="Neutral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3F7F09-6E3B-CC4E-9599-6F522C8B4326}" name="Table7" displayName="Table7" ref="K41:O63" totalsRowShown="0" headerRowDxfId="8" dataDxfId="6" headerRowBorderDxfId="7" tableBorderDxfId="5">
  <autoFilter ref="K41:O63" xr:uid="{556AADEC-8C9B-304E-9624-3DC802224243}"/>
  <sortState xmlns:xlrd2="http://schemas.microsoft.com/office/spreadsheetml/2017/richdata2" ref="K42:O63">
    <sortCondition ref="K41:K63"/>
  </sortState>
  <tableColumns count="5">
    <tableColumn id="1" xr3:uid="{53CA7412-3E82-E245-B866-0451A3974262}" name="Device" dataDxfId="4"/>
    <tableColumn id="3" xr3:uid="{C2E7A014-80B1-1A48-8EC2-FA57742D9398}" name="iOS 14.x" dataDxfId="3"/>
    <tableColumn id="4" xr3:uid="{D8C7FCB1-2311-9143-AD11-748E4D8EE456}" name="iOS 13.x" dataDxfId="2"/>
    <tableColumn id="5" xr3:uid="{418836CD-7604-234B-B08A-3A3A200C2904}" name="iOS 12.x" dataDxfId="1"/>
    <tableColumn id="6" xr3:uid="{6FA50298-D2C5-D545-9507-C2A5D3F7BA51}" name="iOS 11.x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s.statcounter.com/os-version-market-share/ios/mobile-tablet/worldwide" TargetMode="Externa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O67"/>
  <sheetViews>
    <sheetView tabSelected="1" topLeftCell="A12" zoomScale="75" zoomScaleNormal="150" workbookViewId="0">
      <selection activeCell="J39" sqref="J39"/>
    </sheetView>
  </sheetViews>
  <sheetFormatPr baseColWidth="10" defaultRowHeight="16" x14ac:dyDescent="0.2"/>
  <cols>
    <col min="1" max="21" width="24.1640625" style="2" customWidth="1"/>
    <col min="22" max="16384" width="10.83203125" style="2"/>
  </cols>
  <sheetData>
    <row r="1" spans="2:15" ht="17" thickBot="1" x14ac:dyDescent="0.25"/>
    <row r="2" spans="2:15" ht="17" thickBot="1" x14ac:dyDescent="0.25">
      <c r="B2" s="63" t="s">
        <v>13</v>
      </c>
      <c r="C2" s="64"/>
      <c r="D2" s="64"/>
      <c r="E2" s="65"/>
    </row>
    <row r="3" spans="2:15" x14ac:dyDescent="0.2">
      <c r="B3" s="66" t="s">
        <v>14</v>
      </c>
      <c r="C3" s="67"/>
      <c r="D3" s="67"/>
      <c r="E3" s="68"/>
    </row>
    <row r="4" spans="2:15" ht="17" thickBot="1" x14ac:dyDescent="0.25">
      <c r="B4" s="54" t="s">
        <v>72</v>
      </c>
      <c r="C4" s="55"/>
      <c r="D4" s="55"/>
      <c r="E4" s="56"/>
    </row>
    <row r="5" spans="2:15" x14ac:dyDescent="0.2">
      <c r="B5" s="11"/>
      <c r="C5" s="11"/>
      <c r="D5" s="11"/>
      <c r="E5" s="11"/>
    </row>
    <row r="6" spans="2:15" ht="17" thickBot="1" x14ac:dyDescent="0.25">
      <c r="B6" s="11"/>
      <c r="C6" s="11"/>
      <c r="D6" s="11"/>
      <c r="E6" s="11"/>
    </row>
    <row r="7" spans="2:15" ht="17" thickBot="1" x14ac:dyDescent="0.25">
      <c r="B7" s="57" t="s">
        <v>74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9"/>
    </row>
    <row r="8" spans="2:15" ht="17" thickBot="1" x14ac:dyDescent="0.25">
      <c r="B8" s="38" t="s">
        <v>42</v>
      </c>
      <c r="C8" s="18" t="s">
        <v>12</v>
      </c>
      <c r="D8" s="18" t="s">
        <v>11</v>
      </c>
      <c r="E8" s="18" t="s">
        <v>10</v>
      </c>
      <c r="F8" s="18" t="s">
        <v>9</v>
      </c>
      <c r="G8" s="18" t="s">
        <v>8</v>
      </c>
      <c r="H8" s="18" t="s">
        <v>7</v>
      </c>
      <c r="I8" s="18" t="s">
        <v>6</v>
      </c>
      <c r="J8" s="18" t="s">
        <v>5</v>
      </c>
      <c r="K8" s="18" t="s">
        <v>4</v>
      </c>
      <c r="L8" s="18" t="s">
        <v>3</v>
      </c>
      <c r="M8" s="18" t="s">
        <v>2</v>
      </c>
      <c r="N8" s="18" t="s">
        <v>1</v>
      </c>
      <c r="O8" s="18" t="s">
        <v>0</v>
      </c>
    </row>
    <row r="9" spans="2:15" x14ac:dyDescent="0.2">
      <c r="B9" s="39" t="s">
        <v>15</v>
      </c>
      <c r="C9" s="13">
        <v>0.46</v>
      </c>
      <c r="D9" s="13">
        <v>0.09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</row>
    <row r="10" spans="2:15" s="1" customFormat="1" x14ac:dyDescent="0.2">
      <c r="B10" s="40" t="s">
        <v>16</v>
      </c>
      <c r="C10" s="12">
        <v>2.0299999999999998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2:15" x14ac:dyDescent="0.2">
      <c r="B11" s="40" t="s">
        <v>17</v>
      </c>
      <c r="C11" s="12">
        <v>32.340000000000003</v>
      </c>
      <c r="D11" s="12">
        <v>10.49</v>
      </c>
      <c r="E11" s="12">
        <v>0.86</v>
      </c>
      <c r="F11" s="12">
        <v>0.62</v>
      </c>
      <c r="G11" s="12">
        <v>0.08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</row>
    <row r="12" spans="2:15" x14ac:dyDescent="0.2">
      <c r="B12" s="40" t="s">
        <v>18</v>
      </c>
      <c r="C12" s="12">
        <v>29.41</v>
      </c>
      <c r="D12" s="12">
        <v>25.13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</row>
    <row r="13" spans="2:15" x14ac:dyDescent="0.2">
      <c r="B13" s="40" t="s">
        <v>19</v>
      </c>
      <c r="C13" s="12">
        <v>9.74</v>
      </c>
      <c r="D13" s="12">
        <v>32.770000000000003</v>
      </c>
      <c r="E13" s="12">
        <v>44.26</v>
      </c>
      <c r="F13" s="12">
        <v>2.91</v>
      </c>
      <c r="G13" s="12">
        <v>0.12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</row>
    <row r="14" spans="2:15" x14ac:dyDescent="0.2">
      <c r="B14" s="40" t="s">
        <v>20</v>
      </c>
      <c r="C14" s="12">
        <v>4.24</v>
      </c>
      <c r="D14" s="12">
        <v>6.44</v>
      </c>
      <c r="E14" s="12">
        <v>25.56</v>
      </c>
      <c r="F14" s="12">
        <v>62.81</v>
      </c>
      <c r="G14" s="12">
        <v>35.67</v>
      </c>
      <c r="H14" s="12">
        <v>2.2000000000000002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2:15" x14ac:dyDescent="0.2">
      <c r="B15" s="40" t="s">
        <v>21</v>
      </c>
      <c r="C15" s="12">
        <v>1.44</v>
      </c>
      <c r="D15" s="12">
        <v>1.88</v>
      </c>
      <c r="E15" s="12">
        <v>2.92</v>
      </c>
      <c r="F15" s="12">
        <v>4.4400000000000004</v>
      </c>
      <c r="G15" s="12">
        <v>27.85</v>
      </c>
      <c r="H15" s="12">
        <v>37.82</v>
      </c>
      <c r="I15" s="12">
        <v>10.42</v>
      </c>
      <c r="J15" s="12">
        <v>1.31</v>
      </c>
      <c r="K15" s="12">
        <v>0.21</v>
      </c>
      <c r="L15" s="12">
        <v>0</v>
      </c>
      <c r="M15" s="12">
        <v>0</v>
      </c>
      <c r="N15" s="12">
        <v>0</v>
      </c>
      <c r="O15" s="12">
        <v>0</v>
      </c>
    </row>
    <row r="16" spans="2:15" x14ac:dyDescent="0.2">
      <c r="B16" s="40" t="s">
        <v>22</v>
      </c>
      <c r="C16" s="12">
        <v>3.17</v>
      </c>
      <c r="D16" s="12">
        <v>3.97</v>
      </c>
      <c r="E16" s="12">
        <v>5.36</v>
      </c>
      <c r="F16" s="12">
        <v>6.94</v>
      </c>
      <c r="G16" s="12">
        <v>12.22</v>
      </c>
      <c r="H16" s="12">
        <v>34.81</v>
      </c>
      <c r="I16" s="12">
        <v>66.25</v>
      </c>
      <c r="J16" s="12">
        <v>74.239999999999995</v>
      </c>
      <c r="K16" s="12">
        <v>70.78</v>
      </c>
      <c r="L16" s="12">
        <v>64.53</v>
      </c>
      <c r="M16" s="12">
        <v>24.69</v>
      </c>
      <c r="N16" s="12">
        <v>0.32</v>
      </c>
      <c r="O16" s="12">
        <v>0</v>
      </c>
    </row>
    <row r="17" spans="2:15" x14ac:dyDescent="0.2">
      <c r="B17" s="40" t="s">
        <v>23</v>
      </c>
      <c r="C17" s="12">
        <v>0.44</v>
      </c>
      <c r="D17" s="12">
        <v>0.54</v>
      </c>
      <c r="E17" s="12">
        <v>0.64</v>
      </c>
      <c r="F17" s="12">
        <v>0.74</v>
      </c>
      <c r="G17" s="12">
        <v>0.92</v>
      </c>
      <c r="H17" s="12">
        <v>1.0900000000000001</v>
      </c>
      <c r="I17" s="12">
        <v>1.23</v>
      </c>
      <c r="J17" s="12">
        <v>1.38</v>
      </c>
      <c r="K17" s="12">
        <v>1.9</v>
      </c>
      <c r="L17" s="12">
        <v>2.79</v>
      </c>
      <c r="M17" s="12">
        <v>12.61</v>
      </c>
      <c r="N17" s="12">
        <v>13.44</v>
      </c>
      <c r="O17" s="12">
        <v>0.76</v>
      </c>
    </row>
    <row r="18" spans="2:15" x14ac:dyDescent="0.2">
      <c r="B18" s="40" t="s">
        <v>24</v>
      </c>
      <c r="C18" s="12">
        <v>0.8</v>
      </c>
      <c r="D18" s="12">
        <v>0.99</v>
      </c>
      <c r="E18" s="12">
        <v>1.18</v>
      </c>
      <c r="F18" s="12">
        <v>1.32</v>
      </c>
      <c r="G18" s="12">
        <v>1.67</v>
      </c>
      <c r="H18" s="12">
        <v>1.95</v>
      </c>
      <c r="I18" s="12">
        <v>2.21</v>
      </c>
      <c r="J18" s="12">
        <v>2.57</v>
      </c>
      <c r="K18" s="12">
        <v>3.73</v>
      </c>
      <c r="L18" s="12">
        <v>6.02</v>
      </c>
      <c r="M18" s="12">
        <v>28.62</v>
      </c>
      <c r="N18" s="12">
        <v>46.31</v>
      </c>
      <c r="O18" s="12">
        <v>41.28</v>
      </c>
    </row>
    <row r="19" spans="2:15" x14ac:dyDescent="0.2">
      <c r="B19" s="40" t="s">
        <v>25</v>
      </c>
      <c r="C19" s="12">
        <v>0.12</v>
      </c>
      <c r="D19" s="12">
        <v>0.14000000000000001</v>
      </c>
      <c r="E19" s="12">
        <v>0.17</v>
      </c>
      <c r="F19" s="12">
        <v>0.19</v>
      </c>
      <c r="G19" s="12">
        <v>0.23</v>
      </c>
      <c r="H19" s="12">
        <v>0.27</v>
      </c>
      <c r="I19" s="12">
        <v>0.31</v>
      </c>
      <c r="J19" s="12">
        <v>0.35</v>
      </c>
      <c r="K19" s="12">
        <v>0.46</v>
      </c>
      <c r="L19" s="12">
        <v>0.57999999999999996</v>
      </c>
      <c r="M19" s="12">
        <v>1.04</v>
      </c>
      <c r="N19" s="12">
        <v>1.32</v>
      </c>
      <c r="O19" s="12">
        <v>2.14</v>
      </c>
    </row>
    <row r="20" spans="2:15" x14ac:dyDescent="0.2">
      <c r="B20" s="40" t="s">
        <v>26</v>
      </c>
      <c r="C20" s="12">
        <v>7.9</v>
      </c>
      <c r="D20" s="12">
        <v>8.7100000000000009</v>
      </c>
      <c r="E20" s="12">
        <v>9.27</v>
      </c>
      <c r="F20" s="12">
        <v>9.6199999999999992</v>
      </c>
      <c r="G20" s="12">
        <v>9.9499999999999993</v>
      </c>
      <c r="H20" s="12">
        <v>10.09</v>
      </c>
      <c r="I20" s="12">
        <v>8.66</v>
      </c>
      <c r="J20" s="12">
        <v>8.5500000000000007</v>
      </c>
      <c r="K20" s="12">
        <v>9.6300000000000008</v>
      </c>
      <c r="L20" s="12">
        <v>11.23</v>
      </c>
      <c r="M20" s="12">
        <v>15.85</v>
      </c>
      <c r="N20" s="12">
        <v>18.52</v>
      </c>
      <c r="O20" s="12">
        <v>30.1</v>
      </c>
    </row>
    <row r="21" spans="2:15" x14ac:dyDescent="0.2">
      <c r="B21" s="40" t="s">
        <v>27</v>
      </c>
      <c r="C21" s="12">
        <v>0.72</v>
      </c>
      <c r="D21" s="12">
        <v>0.83</v>
      </c>
      <c r="E21" s="12">
        <v>0.97</v>
      </c>
      <c r="F21" s="12">
        <v>1.08</v>
      </c>
      <c r="G21" s="12">
        <v>1.25</v>
      </c>
      <c r="H21" s="12">
        <v>1.41</v>
      </c>
      <c r="I21" s="12">
        <v>1.32</v>
      </c>
      <c r="J21" s="12">
        <v>1.38</v>
      </c>
      <c r="K21" s="12">
        <v>1.75</v>
      </c>
      <c r="L21" s="12">
        <v>2.21</v>
      </c>
      <c r="M21" s="12">
        <v>3.23</v>
      </c>
      <c r="N21" s="12">
        <v>3.88</v>
      </c>
      <c r="O21" s="12">
        <v>5.22</v>
      </c>
    </row>
    <row r="22" spans="2:15" x14ac:dyDescent="0.2">
      <c r="B22" s="40" t="s">
        <v>28</v>
      </c>
      <c r="C22" s="12">
        <v>0.41</v>
      </c>
      <c r="D22" s="12">
        <v>0.47</v>
      </c>
      <c r="E22" s="12">
        <v>0.52</v>
      </c>
      <c r="F22" s="12">
        <v>0.57999999999999996</v>
      </c>
      <c r="G22" s="12">
        <v>0.7</v>
      </c>
      <c r="H22" s="12">
        <v>0.78</v>
      </c>
      <c r="I22" s="12">
        <v>0.74</v>
      </c>
      <c r="J22" s="12">
        <v>0.68</v>
      </c>
      <c r="K22" s="12">
        <v>0.83</v>
      </c>
      <c r="L22" s="12">
        <v>0.98</v>
      </c>
      <c r="M22" s="12">
        <v>1.28</v>
      </c>
      <c r="N22" s="12">
        <v>1.51</v>
      </c>
      <c r="O22" s="12">
        <v>1.87</v>
      </c>
    </row>
    <row r="23" spans="2:15" x14ac:dyDescent="0.2">
      <c r="B23" s="40" t="s">
        <v>29</v>
      </c>
      <c r="C23" s="12">
        <v>0.88</v>
      </c>
      <c r="D23" s="12">
        <v>0.99</v>
      </c>
      <c r="E23" s="12">
        <v>1.1499999999999999</v>
      </c>
      <c r="F23" s="12">
        <v>1.2</v>
      </c>
      <c r="G23" s="12">
        <v>1.41</v>
      </c>
      <c r="H23" s="12">
        <v>1.47</v>
      </c>
      <c r="I23" s="12">
        <v>1.33</v>
      </c>
      <c r="J23" s="12">
        <v>1.35</v>
      </c>
      <c r="K23" s="12">
        <v>1.6</v>
      </c>
      <c r="L23" s="12">
        <v>1.83</v>
      </c>
      <c r="M23" s="12">
        <v>2.21</v>
      </c>
      <c r="N23" s="12">
        <v>2.58</v>
      </c>
      <c r="O23" s="12">
        <v>3.07</v>
      </c>
    </row>
    <row r="24" spans="2:15" x14ac:dyDescent="0.2">
      <c r="B24" s="40" t="s">
        <v>30</v>
      </c>
      <c r="C24" s="12">
        <v>0.28000000000000003</v>
      </c>
      <c r="D24" s="12">
        <v>0.32</v>
      </c>
      <c r="E24" s="12">
        <v>0.36</v>
      </c>
      <c r="F24" s="12">
        <v>0.38</v>
      </c>
      <c r="G24" s="12">
        <v>0.44</v>
      </c>
      <c r="H24" s="12">
        <v>0.47</v>
      </c>
      <c r="I24" s="12">
        <v>0.42</v>
      </c>
      <c r="J24" s="12">
        <v>0.41</v>
      </c>
      <c r="K24" s="12">
        <v>0.47</v>
      </c>
      <c r="L24" s="12">
        <v>0.51</v>
      </c>
      <c r="M24" s="12">
        <v>0.57999999999999996</v>
      </c>
      <c r="N24" s="12">
        <v>0.65</v>
      </c>
      <c r="O24" s="12">
        <v>0.75</v>
      </c>
    </row>
    <row r="25" spans="2:15" x14ac:dyDescent="0.2">
      <c r="B25" s="40" t="s">
        <v>31</v>
      </c>
      <c r="C25" s="12">
        <v>0.67</v>
      </c>
      <c r="D25" s="12">
        <v>0.77</v>
      </c>
      <c r="E25" s="12">
        <v>0.87</v>
      </c>
      <c r="F25" s="12">
        <v>0.96</v>
      </c>
      <c r="G25" s="12">
        <v>1.05</v>
      </c>
      <c r="H25" s="12">
        <v>1.1200000000000001</v>
      </c>
      <c r="I25" s="12">
        <v>1.03</v>
      </c>
      <c r="J25" s="12">
        <v>1.07</v>
      </c>
      <c r="K25" s="12">
        <v>1.22</v>
      </c>
      <c r="L25" s="12">
        <v>1.38</v>
      </c>
      <c r="M25" s="12">
        <v>1.58</v>
      </c>
      <c r="N25" s="12">
        <v>1.84</v>
      </c>
      <c r="O25" s="12">
        <v>2.09</v>
      </c>
    </row>
    <row r="26" spans="2:15" x14ac:dyDescent="0.2">
      <c r="B26" s="40" t="s">
        <v>32</v>
      </c>
      <c r="C26" s="12">
        <v>0.28999999999999998</v>
      </c>
      <c r="D26" s="12">
        <v>0.33</v>
      </c>
      <c r="E26" s="12">
        <v>0.37</v>
      </c>
      <c r="F26" s="12">
        <v>0.39</v>
      </c>
      <c r="G26" s="12">
        <v>0.43</v>
      </c>
      <c r="H26" s="12">
        <v>0.42</v>
      </c>
      <c r="I26" s="12">
        <v>0.39</v>
      </c>
      <c r="J26" s="12">
        <v>0.41</v>
      </c>
      <c r="K26" s="12">
        <v>0.46</v>
      </c>
      <c r="L26" s="12">
        <v>0.51</v>
      </c>
      <c r="M26" s="12">
        <v>0.56000000000000005</v>
      </c>
      <c r="N26" s="12">
        <v>0.64</v>
      </c>
      <c r="O26" s="12">
        <v>0.72</v>
      </c>
    </row>
    <row r="27" spans="2:15" x14ac:dyDescent="0.2">
      <c r="B27" s="40" t="s">
        <v>33</v>
      </c>
      <c r="C27" s="12">
        <v>0.39</v>
      </c>
      <c r="D27" s="12">
        <v>0.43</v>
      </c>
      <c r="E27" s="12">
        <v>0.5</v>
      </c>
      <c r="F27" s="12">
        <v>0.52</v>
      </c>
      <c r="G27" s="12">
        <v>0.59</v>
      </c>
      <c r="H27" s="12">
        <v>0.56999999999999995</v>
      </c>
      <c r="I27" s="12">
        <v>0.56000000000000005</v>
      </c>
      <c r="J27" s="12">
        <v>0.62</v>
      </c>
      <c r="K27" s="12">
        <v>0.72</v>
      </c>
      <c r="L27" s="12">
        <v>0.77</v>
      </c>
      <c r="M27" s="12">
        <v>0.84</v>
      </c>
      <c r="N27" s="12">
        <v>1.02</v>
      </c>
      <c r="O27" s="12">
        <v>1.0900000000000001</v>
      </c>
    </row>
    <row r="28" spans="2:15" x14ac:dyDescent="0.2">
      <c r="B28" s="40" t="s">
        <v>34</v>
      </c>
      <c r="C28" s="12">
        <v>0.13</v>
      </c>
      <c r="D28" s="12">
        <v>0.14000000000000001</v>
      </c>
      <c r="E28" s="12">
        <v>0.16</v>
      </c>
      <c r="F28" s="12">
        <v>0.17</v>
      </c>
      <c r="G28" s="12">
        <v>0.19</v>
      </c>
      <c r="H28" s="12">
        <v>0.19</v>
      </c>
      <c r="I28" s="12">
        <v>0.19</v>
      </c>
      <c r="J28" s="12">
        <v>0.2</v>
      </c>
      <c r="K28" s="12">
        <v>0.23</v>
      </c>
      <c r="L28" s="12">
        <v>0.25</v>
      </c>
      <c r="M28" s="12">
        <v>0.27</v>
      </c>
      <c r="N28" s="12">
        <v>0.32</v>
      </c>
      <c r="O28" s="12">
        <v>0.35</v>
      </c>
    </row>
    <row r="29" spans="2:15" x14ac:dyDescent="0.2">
      <c r="B29" s="40" t="s">
        <v>35</v>
      </c>
      <c r="C29" s="12">
        <v>0.25</v>
      </c>
      <c r="D29" s="12">
        <v>0.28000000000000003</v>
      </c>
      <c r="E29" s="12">
        <v>0.31</v>
      </c>
      <c r="F29" s="12">
        <v>0.33</v>
      </c>
      <c r="G29" s="12">
        <v>0.33</v>
      </c>
      <c r="H29" s="12">
        <v>0.34</v>
      </c>
      <c r="I29" s="12">
        <v>0.32</v>
      </c>
      <c r="J29" s="12">
        <v>0.36</v>
      </c>
      <c r="K29" s="12">
        <v>0.39</v>
      </c>
      <c r="L29" s="12">
        <v>0.43</v>
      </c>
      <c r="M29" s="12">
        <v>0.48</v>
      </c>
      <c r="N29" s="12">
        <v>0.54</v>
      </c>
      <c r="O29" s="12">
        <v>3.92</v>
      </c>
    </row>
    <row r="31" spans="2:15" ht="17" thickBot="1" x14ac:dyDescent="0.25"/>
    <row r="32" spans="2:15" s="24" customFormat="1" ht="17" thickBot="1" x14ac:dyDescent="0.25">
      <c r="B32" s="60" t="s">
        <v>73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2"/>
    </row>
    <row r="33" spans="2:15" ht="17" thickBot="1" x14ac:dyDescent="0.25">
      <c r="B33" s="53" t="s">
        <v>43</v>
      </c>
      <c r="C33" s="11" t="s">
        <v>12</v>
      </c>
      <c r="D33" s="11" t="s">
        <v>11</v>
      </c>
      <c r="E33" s="11" t="s">
        <v>10</v>
      </c>
      <c r="F33" s="11" t="s">
        <v>9</v>
      </c>
      <c r="G33" s="11" t="s">
        <v>8</v>
      </c>
      <c r="H33" s="11" t="s">
        <v>7</v>
      </c>
      <c r="I33" s="11" t="s">
        <v>6</v>
      </c>
      <c r="J33" s="11" t="s">
        <v>5</v>
      </c>
      <c r="K33" s="11" t="s">
        <v>4</v>
      </c>
      <c r="L33" s="11" t="s">
        <v>3</v>
      </c>
      <c r="M33" s="11" t="s">
        <v>2</v>
      </c>
      <c r="N33" s="11" t="s">
        <v>1</v>
      </c>
      <c r="O33" s="11" t="s">
        <v>0</v>
      </c>
    </row>
    <row r="34" spans="2:15" x14ac:dyDescent="0.2">
      <c r="B34" s="25" t="s">
        <v>36</v>
      </c>
      <c r="C34" s="20">
        <f>SUMIFS(Table2[2020-10],Table2[iOS Version],"*iOS 14*")</f>
        <v>34.830000000000005</v>
      </c>
      <c r="D34" s="13">
        <f>SUMIFS(Table2[2020-09],Table2[iOS Version],"*iOS 14*")</f>
        <v>10.58</v>
      </c>
      <c r="E34" s="13">
        <f>SUMIFS(Table2[2020-08],Table2[iOS Version],"*iOS 14*")</f>
        <v>0.86</v>
      </c>
      <c r="F34" s="13">
        <f>SUMIFS(Table2[2020-07],Table2[iOS Version],"*iOS 14*")</f>
        <v>0.62</v>
      </c>
      <c r="G34" s="13">
        <f>SUMIFS(Table2[2020-06],Table2[iOS Version],"*iOS 14*")</f>
        <v>0.08</v>
      </c>
      <c r="H34" s="13">
        <f>SUMIFS(Table2[2020-05],Table2[iOS Version],"*iOS 14*")</f>
        <v>0</v>
      </c>
      <c r="I34" s="13">
        <f>SUMIFS(Table2[2020-04],Table2[iOS Version],"*iOS 14*")</f>
        <v>0</v>
      </c>
      <c r="J34" s="13">
        <f>SUMIFS(Table2[2020-03],Table2[iOS Version],"*iOS 14*")</f>
        <v>0</v>
      </c>
      <c r="K34" s="13">
        <f>SUMIFS(Table2[2020-02],Table2[iOS Version],"*iOS 14*")</f>
        <v>0</v>
      </c>
      <c r="L34" s="13">
        <f>SUMIFS(Table2[2020-01],Table2[iOS Version],"*iOS 14*")</f>
        <v>0</v>
      </c>
      <c r="M34" s="13">
        <f>SUMIFS(Table2[2019-12],Table2[iOS Version],"*iOS 14*")</f>
        <v>0</v>
      </c>
      <c r="N34" s="13">
        <f>SUMIFS(Table2[2019-11],Table2[iOS Version],"*iOS 14*")</f>
        <v>0</v>
      </c>
      <c r="O34" s="14">
        <f>SUMIFS(Table2[2019-10],Table2[iOS Version],"*iOS 14*")</f>
        <v>0</v>
      </c>
    </row>
    <row r="35" spans="2:15" x14ac:dyDescent="0.2">
      <c r="B35" s="25" t="s">
        <v>37</v>
      </c>
      <c r="C35" s="21">
        <f>SUMIFS(Table2[2020-10],Table2[iOS Version],"*iOS 13*")</f>
        <v>49.359999999999992</v>
      </c>
      <c r="D35" s="12">
        <f>SUMIFS(Table2[2020-09],Table2[iOS Version],"*iOS 13*")</f>
        <v>71.86</v>
      </c>
      <c r="E35" s="12">
        <f>SUMIFS(Table2[2020-08],Table2[iOS Version],"*iOS 13*")</f>
        <v>80.09</v>
      </c>
      <c r="F35" s="12">
        <f>SUMIFS(Table2[2020-07],Table2[iOS Version],"*iOS 13*")</f>
        <v>79.34999999999998</v>
      </c>
      <c r="G35" s="12">
        <f>SUMIFS(Table2[2020-06],Table2[iOS Version],"*iOS 13*")</f>
        <v>78.680000000000007</v>
      </c>
      <c r="H35" s="12">
        <f>SUMIFS(Table2[2020-05],Table2[iOS Version],"*iOS 13*")</f>
        <v>78.140000000000015</v>
      </c>
      <c r="I35" s="12">
        <f>SUMIFS(Table2[2020-04],Table2[iOS Version],"*iOS 13*")</f>
        <v>80.42</v>
      </c>
      <c r="J35" s="12">
        <f>SUMIFS(Table2[2020-03],Table2[iOS Version],"*iOS 13*")</f>
        <v>79.84999999999998</v>
      </c>
      <c r="K35" s="12">
        <f>SUMIFS(Table2[2020-02],Table2[iOS Version],"*iOS 13*")</f>
        <v>77.08</v>
      </c>
      <c r="L35" s="12">
        <f>SUMIFS(Table2[2020-01],Table2[iOS Version],"*iOS 13*")</f>
        <v>73.92</v>
      </c>
      <c r="M35" s="12">
        <f>SUMIFS(Table2[2019-12],Table2[iOS Version],"*iOS 13*")</f>
        <v>66.960000000000008</v>
      </c>
      <c r="N35" s="12">
        <f>SUMIFS(Table2[2019-11],Table2[iOS Version],"*iOS 13*")</f>
        <v>61.39</v>
      </c>
      <c r="O35" s="15">
        <f>SUMIFS(Table2[2019-10],Table2[iOS Version],"*iOS 13*")</f>
        <v>44.18</v>
      </c>
    </row>
    <row r="36" spans="2:15" x14ac:dyDescent="0.2">
      <c r="B36" s="25" t="s">
        <v>38</v>
      </c>
      <c r="C36" s="21">
        <f>SUMIFS(Table2[2020-10],Table2[iOS Version],"*iOS 12*")</f>
        <v>10.190000000000001</v>
      </c>
      <c r="D36" s="12">
        <f>SUMIFS(Table2[2020-09],Table2[iOS Version],"*iOS 12*")</f>
        <v>11.320000000000002</v>
      </c>
      <c r="E36" s="12">
        <f>SUMIFS(Table2[2020-08],Table2[iOS Version],"*iOS 12*")</f>
        <v>12.27</v>
      </c>
      <c r="F36" s="12">
        <f>SUMIFS(Table2[2020-07],Table2[iOS Version],"*iOS 12*")</f>
        <v>12.86</v>
      </c>
      <c r="G36" s="12">
        <f>SUMIFS(Table2[2020-06],Table2[iOS Version],"*iOS 12*")</f>
        <v>13.749999999999998</v>
      </c>
      <c r="H36" s="12">
        <f>SUMIFS(Table2[2020-05],Table2[iOS Version],"*iOS 12*")</f>
        <v>14.22</v>
      </c>
      <c r="I36" s="12">
        <f>SUMIFS(Table2[2020-04],Table2[iOS Version],"*iOS 12*")</f>
        <v>12.47</v>
      </c>
      <c r="J36" s="12">
        <f>SUMIFS(Table2[2020-03],Table2[iOS Version],"*iOS 12*")</f>
        <v>12.37</v>
      </c>
      <c r="K36" s="12">
        <f>SUMIFS(Table2[2020-02],Table2[iOS Version],"*iOS 12*")</f>
        <v>14.280000000000001</v>
      </c>
      <c r="L36" s="12">
        <f>SUMIFS(Table2[2020-01],Table2[iOS Version],"*iOS 12*")</f>
        <v>16.760000000000002</v>
      </c>
      <c r="M36" s="12">
        <f>SUMIFS(Table2[2019-12],Table2[iOS Version],"*iOS 12*")</f>
        <v>23.15</v>
      </c>
      <c r="N36" s="12">
        <f>SUMIFS(Table2[2019-11],Table2[iOS Version],"*iOS 12*")</f>
        <v>27.14</v>
      </c>
      <c r="O36" s="15">
        <f>SUMIFS(Table2[2019-10],Table2[iOS Version],"*iOS 12*")</f>
        <v>41.01</v>
      </c>
    </row>
    <row r="37" spans="2:15" s="1" customFormat="1" ht="17" thickBot="1" x14ac:dyDescent="0.25">
      <c r="B37" s="26" t="s">
        <v>39</v>
      </c>
      <c r="C37" s="22">
        <f>SUMIFS(Table2[2020-10],Table2[iOS Version],"*iOS 11*")</f>
        <v>1.73</v>
      </c>
      <c r="D37" s="12">
        <f>SUMIFS(Table2[2020-09],Table2[iOS Version],"*iOS 11*")</f>
        <v>1.95</v>
      </c>
      <c r="E37" s="12">
        <f>SUMIFS(Table2[2020-08],Table2[iOS Version],"*iOS 11*")</f>
        <v>2.21</v>
      </c>
      <c r="F37" s="12">
        <f>SUMIFS(Table2[2020-07],Table2[iOS Version],"*iOS 11*")</f>
        <v>2.37</v>
      </c>
      <c r="G37" s="12">
        <f>SUMIFS(Table2[2020-06],Table2[iOS Version],"*iOS 11*")</f>
        <v>2.59</v>
      </c>
      <c r="H37" s="12">
        <f>SUMIFS(Table2[2020-05],Table2[iOS Version],"*iOS 11*")</f>
        <v>2.6399999999999997</v>
      </c>
      <c r="I37" s="12">
        <f>SUMIFS(Table2[2020-04],Table2[iOS Version],"*iOS 11*")</f>
        <v>2.4899999999999998</v>
      </c>
      <c r="J37" s="16">
        <f>SUMIFS(Table2[2020-03],Table2[iOS Version],"*iOS 11*")</f>
        <v>2.66</v>
      </c>
      <c r="K37" s="16">
        <f>SUMIFS(Table2[2020-02],Table2[iOS Version],"*iOS 11*")</f>
        <v>3.02</v>
      </c>
      <c r="L37" s="16">
        <f>SUMIFS(Table2[2020-01],Table2[iOS Version],"*iOS 11*")</f>
        <v>3.3400000000000003</v>
      </c>
      <c r="M37" s="16">
        <f>SUMIFS(Table2[2019-12],Table2[iOS Version],"*iOS 11*")</f>
        <v>3.73</v>
      </c>
      <c r="N37" s="16">
        <f>SUMIFS(Table2[2019-11],Table2[iOS Version],"*iOS 11*")</f>
        <v>4.3599999999999994</v>
      </c>
      <c r="O37" s="17">
        <f>SUMIFS(Table2[2019-10],Table2[iOS Version],"*iOS 11*")</f>
        <v>8.1699999999999982</v>
      </c>
    </row>
    <row r="39" spans="2:15" ht="17" thickBot="1" x14ac:dyDescent="0.25"/>
    <row r="40" spans="2:15" ht="17" thickBot="1" x14ac:dyDescent="0.25">
      <c r="B40" s="57" t="s">
        <v>75</v>
      </c>
      <c r="C40" s="58"/>
      <c r="D40" s="58"/>
      <c r="E40" s="58"/>
      <c r="F40" s="58"/>
      <c r="G40" s="58"/>
      <c r="H40" s="58"/>
      <c r="I40" s="59"/>
      <c r="K40" s="57" t="s">
        <v>76</v>
      </c>
      <c r="L40" s="58"/>
      <c r="M40" s="58"/>
      <c r="N40" s="58"/>
      <c r="O40" s="59"/>
    </row>
    <row r="41" spans="2:15" ht="17" thickBot="1" x14ac:dyDescent="0.25">
      <c r="B41" s="37" t="s">
        <v>71</v>
      </c>
      <c r="C41" s="3" t="s">
        <v>40</v>
      </c>
      <c r="D41" s="3" t="s">
        <v>45</v>
      </c>
      <c r="E41" s="5" t="s">
        <v>46</v>
      </c>
      <c r="F41" s="30" t="s">
        <v>36</v>
      </c>
      <c r="G41" s="4" t="s">
        <v>37</v>
      </c>
      <c r="H41" s="4" t="s">
        <v>70</v>
      </c>
      <c r="I41" s="5" t="s">
        <v>39</v>
      </c>
      <c r="K41" s="3" t="s">
        <v>69</v>
      </c>
      <c r="L41" s="4" t="s">
        <v>36</v>
      </c>
      <c r="M41" s="4" t="s">
        <v>37</v>
      </c>
      <c r="N41" s="4" t="s">
        <v>38</v>
      </c>
      <c r="O41" s="5" t="s">
        <v>39</v>
      </c>
    </row>
    <row r="42" spans="2:15" x14ac:dyDescent="0.2">
      <c r="B42" s="33" t="s">
        <v>36</v>
      </c>
      <c r="C42" s="19">
        <v>34.830000000000005</v>
      </c>
      <c r="D42" s="6">
        <f>IF(ios_14x_0="x",GETPIVOTDATA("2020-10",$B$41,"Major Version","iOS 14.x"), 0) + IF(ios_13x_0="x", GETPIVOTDATA("2020-10",$B$41,"Major Version","iOS 13.x"), 0) + IF(ios_12x_0="x",GETPIVOTDATA("2020-10",$B$41,"Major Version","iOS 12.x"), 0) + IF(ios_11x_0="x", GETPIVOTDATA("2020-10",$B$41,"Major Version","iOS 11.x"), 0)</f>
        <v>96.11</v>
      </c>
      <c r="E42" s="41">
        <v>0</v>
      </c>
      <c r="F42" s="42" t="s">
        <v>44</v>
      </c>
      <c r="G42" s="43" t="s">
        <v>44</v>
      </c>
      <c r="H42" s="43" t="s">
        <v>44</v>
      </c>
      <c r="I42" s="44" t="s">
        <v>44</v>
      </c>
      <c r="K42" s="31" t="s">
        <v>61</v>
      </c>
      <c r="L42" s="27" t="s">
        <v>44</v>
      </c>
      <c r="M42" s="28" t="s">
        <v>44</v>
      </c>
      <c r="N42" s="28"/>
      <c r="O42" s="29"/>
    </row>
    <row r="43" spans="2:15" x14ac:dyDescent="0.2">
      <c r="B43" s="34" t="s">
        <v>37</v>
      </c>
      <c r="C43" s="45">
        <v>49.359999999999992</v>
      </c>
      <c r="D43" s="6">
        <f>IF(ios_14x_1="x",GETPIVOTDATA("2020-10",$B$41,"Major Version","iOS 14.x"), 0) + IF(ios_13x_1="x", GETPIVOTDATA("2020-10",$B$41,"Major Version","iOS 13.x"), 0) + IF(ios_12x_1="x",GETPIVOTDATA("2020-10",$B$41,"Major Version","iOS 12.x"), 0) + IF(ios_11x_1="x", GETPIVOTDATA("2020-10",$B$41,"Major Version","iOS 11.x"), 0)</f>
        <v>94.38</v>
      </c>
      <c r="E43" s="7">
        <f>D43-D42</f>
        <v>-1.730000000000004</v>
      </c>
      <c r="F43" s="46" t="s">
        <v>44</v>
      </c>
      <c r="G43" s="47" t="s">
        <v>44</v>
      </c>
      <c r="H43" s="47" t="s">
        <v>44</v>
      </c>
      <c r="I43" s="48"/>
      <c r="K43" s="31" t="s">
        <v>62</v>
      </c>
      <c r="L43" s="25" t="s">
        <v>44</v>
      </c>
      <c r="M43" s="10" t="s">
        <v>44</v>
      </c>
      <c r="N43" s="10"/>
      <c r="O43" s="32"/>
    </row>
    <row r="44" spans="2:15" x14ac:dyDescent="0.2">
      <c r="B44" s="34" t="s">
        <v>38</v>
      </c>
      <c r="C44" s="45">
        <v>10.190000000000001</v>
      </c>
      <c r="D44" s="6">
        <f>IF(ios_14x_2="x",GETPIVOTDATA("2020-10",$B$41,"Major Version","iOS 14.x"), 0) + IF(ios_13x_2="x", GETPIVOTDATA("2020-10",$B$41,"Major Version","iOS 13.x"), 0) + IF(ios_12x_2="x",GETPIVOTDATA("2020-10",$B$41,"Major Version","iOS 12.x"), 0) + IF(ios_11x_2="x", GETPIVOTDATA("2020-10",$B$41,"Major Version","iOS 11.x"), 0)</f>
        <v>84.19</v>
      </c>
      <c r="E44" s="7">
        <f>D44-D43</f>
        <v>-10.189999999999998</v>
      </c>
      <c r="F44" s="46" t="s">
        <v>44</v>
      </c>
      <c r="G44" s="47" t="s">
        <v>44</v>
      </c>
      <c r="H44" s="49"/>
      <c r="I44" s="48"/>
      <c r="K44" s="31" t="s">
        <v>63</v>
      </c>
      <c r="L44" s="25" t="s">
        <v>44</v>
      </c>
      <c r="M44" s="10" t="s">
        <v>44</v>
      </c>
      <c r="N44" s="10"/>
      <c r="O44" s="32"/>
    </row>
    <row r="45" spans="2:15" ht="17" thickBot="1" x14ac:dyDescent="0.25">
      <c r="B45" s="35" t="s">
        <v>39</v>
      </c>
      <c r="C45" s="45">
        <v>1.73</v>
      </c>
      <c r="D45" s="8">
        <f>IF(ios_14x_3="x",GETPIVOTDATA("2020-10",$B$41,"Major Version","iOS 14.x"), 0) + IF(ios_13x_3="x", GETPIVOTDATA("2020-10",$B$41,"Major Version","iOS 13.x"), 0) + IF(ios_12x_3="x",GETPIVOTDATA("2020-10",$B$41,"Major Version","iOS 12.x"), 0) + IF(ios_11x_3="x", GETPIVOTDATA("2020-10",$B$41,"Major Version","iOS 11.x"), 0)</f>
        <v>34.830000000000005</v>
      </c>
      <c r="E45" s="9">
        <f>D45-D44</f>
        <v>-49.359999999999992</v>
      </c>
      <c r="F45" s="50" t="s">
        <v>44</v>
      </c>
      <c r="G45" s="51"/>
      <c r="H45" s="51"/>
      <c r="I45" s="52"/>
      <c r="K45" s="31" t="s">
        <v>66</v>
      </c>
      <c r="L45" s="25" t="s">
        <v>44</v>
      </c>
      <c r="M45" s="10"/>
      <c r="N45" s="10"/>
      <c r="O45" s="32"/>
    </row>
    <row r="46" spans="2:15" ht="17" thickBot="1" x14ac:dyDescent="0.25">
      <c r="B46" s="36" t="s">
        <v>41</v>
      </c>
      <c r="C46" s="23">
        <v>96.11</v>
      </c>
      <c r="K46" s="31" t="s">
        <v>65</v>
      </c>
      <c r="L46" s="25" t="s">
        <v>44</v>
      </c>
      <c r="M46" s="10"/>
      <c r="N46" s="10"/>
      <c r="O46" s="32"/>
    </row>
    <row r="47" spans="2:15" x14ac:dyDescent="0.2">
      <c r="K47" s="31" t="s">
        <v>67</v>
      </c>
      <c r="L47" s="25" t="s">
        <v>44</v>
      </c>
      <c r="M47" s="10"/>
      <c r="N47" s="10"/>
      <c r="O47" s="32"/>
    </row>
    <row r="48" spans="2:15" x14ac:dyDescent="0.2">
      <c r="K48" s="31" t="s">
        <v>68</v>
      </c>
      <c r="L48" s="25" t="s">
        <v>44</v>
      </c>
      <c r="M48" s="10"/>
      <c r="N48" s="10"/>
      <c r="O48" s="32"/>
    </row>
    <row r="49" spans="11:15" x14ac:dyDescent="0.2">
      <c r="K49" s="31" t="s">
        <v>54</v>
      </c>
      <c r="L49" s="25"/>
      <c r="M49" s="10"/>
      <c r="N49" s="10" t="s">
        <v>44</v>
      </c>
      <c r="O49" s="32" t="s">
        <v>44</v>
      </c>
    </row>
    <row r="50" spans="11:15" x14ac:dyDescent="0.2">
      <c r="K50" s="31" t="s">
        <v>52</v>
      </c>
      <c r="L50" s="25"/>
      <c r="M50" s="10"/>
      <c r="N50" s="10" t="s">
        <v>44</v>
      </c>
      <c r="O50" s="32" t="s">
        <v>44</v>
      </c>
    </row>
    <row r="51" spans="11:15" x14ac:dyDescent="0.2">
      <c r="K51" s="31" t="s">
        <v>53</v>
      </c>
      <c r="L51" s="25"/>
      <c r="M51" s="10"/>
      <c r="N51" s="10" t="s">
        <v>44</v>
      </c>
      <c r="O51" s="32" t="s">
        <v>44</v>
      </c>
    </row>
    <row r="52" spans="11:15" x14ac:dyDescent="0.2">
      <c r="K52" s="31" t="s">
        <v>55</v>
      </c>
      <c r="L52" s="25" t="s">
        <v>44</v>
      </c>
      <c r="M52" s="10" t="s">
        <v>44</v>
      </c>
      <c r="N52" s="10" t="s">
        <v>44</v>
      </c>
      <c r="O52" s="32" t="s">
        <v>44</v>
      </c>
    </row>
    <row r="53" spans="11:15" x14ac:dyDescent="0.2">
      <c r="K53" s="31" t="s">
        <v>56</v>
      </c>
      <c r="L53" s="25" t="s">
        <v>44</v>
      </c>
      <c r="M53" s="10" t="s">
        <v>44</v>
      </c>
      <c r="N53" s="10" t="s">
        <v>44</v>
      </c>
      <c r="O53" s="32" t="s">
        <v>44</v>
      </c>
    </row>
    <row r="54" spans="11:15" x14ac:dyDescent="0.2">
      <c r="K54" s="31" t="s">
        <v>50</v>
      </c>
      <c r="L54" s="25" t="s">
        <v>44</v>
      </c>
      <c r="M54" s="10" t="s">
        <v>44</v>
      </c>
      <c r="N54" s="10" t="s">
        <v>44</v>
      </c>
      <c r="O54" s="32" t="s">
        <v>44</v>
      </c>
    </row>
    <row r="55" spans="11:15" x14ac:dyDescent="0.2">
      <c r="K55" s="31" t="s">
        <v>51</v>
      </c>
      <c r="L55" s="25" t="s">
        <v>44</v>
      </c>
      <c r="M55" s="10" t="s">
        <v>44</v>
      </c>
      <c r="N55" s="10" t="s">
        <v>44</v>
      </c>
      <c r="O55" s="32" t="s">
        <v>44</v>
      </c>
    </row>
    <row r="56" spans="11:15" x14ac:dyDescent="0.2">
      <c r="K56" s="31" t="s">
        <v>48</v>
      </c>
      <c r="L56" s="25" t="s">
        <v>44</v>
      </c>
      <c r="M56" s="10" t="s">
        <v>44</v>
      </c>
      <c r="N56" s="10" t="s">
        <v>44</v>
      </c>
      <c r="O56" s="32" t="s">
        <v>44</v>
      </c>
    </row>
    <row r="57" spans="11:15" x14ac:dyDescent="0.2">
      <c r="K57" s="31" t="s">
        <v>49</v>
      </c>
      <c r="L57" s="25" t="s">
        <v>44</v>
      </c>
      <c r="M57" s="10" t="s">
        <v>44</v>
      </c>
      <c r="N57" s="10" t="s">
        <v>44</v>
      </c>
      <c r="O57" s="32" t="s">
        <v>44</v>
      </c>
    </row>
    <row r="58" spans="11:15" x14ac:dyDescent="0.2">
      <c r="K58" s="31" t="s">
        <v>57</v>
      </c>
      <c r="L58" s="25" t="s">
        <v>44</v>
      </c>
      <c r="M58" s="10" t="s">
        <v>44</v>
      </c>
      <c r="N58" s="10" t="s">
        <v>44</v>
      </c>
      <c r="O58" s="32" t="s">
        <v>44</v>
      </c>
    </row>
    <row r="59" spans="11:15" x14ac:dyDescent="0.2">
      <c r="K59" s="31" t="s">
        <v>64</v>
      </c>
      <c r="L59" s="25" t="s">
        <v>44</v>
      </c>
      <c r="M59" s="10" t="s">
        <v>44</v>
      </c>
      <c r="N59" s="10"/>
      <c r="O59" s="32"/>
    </row>
    <row r="60" spans="11:15" x14ac:dyDescent="0.2">
      <c r="K60" s="31" t="s">
        <v>47</v>
      </c>
      <c r="L60" s="25" t="s">
        <v>44</v>
      </c>
      <c r="M60" s="10" t="s">
        <v>44</v>
      </c>
      <c r="N60" s="10" t="s">
        <v>44</v>
      </c>
      <c r="O60" s="32" t="s">
        <v>44</v>
      </c>
    </row>
    <row r="61" spans="11:15" x14ac:dyDescent="0.2">
      <c r="K61" s="31" t="s">
        <v>60</v>
      </c>
      <c r="L61" s="25" t="s">
        <v>44</v>
      </c>
      <c r="M61" s="10" t="s">
        <v>44</v>
      </c>
      <c r="N61" s="10" t="s">
        <v>44</v>
      </c>
      <c r="O61" s="32"/>
    </row>
    <row r="62" spans="11:15" x14ac:dyDescent="0.2">
      <c r="K62" s="31" t="s">
        <v>58</v>
      </c>
      <c r="L62" s="25" t="s">
        <v>44</v>
      </c>
      <c r="M62" s="10" t="s">
        <v>44</v>
      </c>
      <c r="N62" s="10" t="s">
        <v>44</v>
      </c>
      <c r="O62" s="32"/>
    </row>
    <row r="63" spans="11:15" x14ac:dyDescent="0.2">
      <c r="K63" s="31" t="s">
        <v>59</v>
      </c>
      <c r="L63" s="25" t="s">
        <v>44</v>
      </c>
      <c r="M63" s="10" t="s">
        <v>44</v>
      </c>
      <c r="N63" s="10" t="s">
        <v>44</v>
      </c>
      <c r="O63" s="32"/>
    </row>
    <row r="64" spans="11:15" x14ac:dyDescent="0.2">
      <c r="K64"/>
      <c r="L64"/>
      <c r="M64"/>
      <c r="N64"/>
      <c r="O64"/>
    </row>
    <row r="65" spans="11:15" x14ac:dyDescent="0.2">
      <c r="K65"/>
      <c r="L65"/>
      <c r="M65"/>
      <c r="N65"/>
      <c r="O65"/>
    </row>
    <row r="66" spans="11:15" x14ac:dyDescent="0.2">
      <c r="K66"/>
      <c r="L66"/>
      <c r="M66"/>
      <c r="N66"/>
      <c r="O66"/>
    </row>
    <row r="67" spans="11:15" x14ac:dyDescent="0.2">
      <c r="K67"/>
      <c r="L67"/>
      <c r="M67"/>
      <c r="N67"/>
      <c r="O67"/>
    </row>
  </sheetData>
  <mergeCells count="7">
    <mergeCell ref="B2:E2"/>
    <mergeCell ref="B3:E3"/>
    <mergeCell ref="B4:E4"/>
    <mergeCell ref="B40:I40"/>
    <mergeCell ref="B32:O32"/>
    <mergeCell ref="B7:O7"/>
    <mergeCell ref="K40:O40"/>
  </mergeCells>
  <phoneticPr fontId="19" type="noConversion"/>
  <conditionalFormatting sqref="L42:O63">
    <cfRule type="notContainsText" dxfId="80" priority="1" operator="notContains" text="*">
      <formula>ISERROR(SEARCH("*",L42))</formula>
    </cfRule>
    <cfRule type="containsText" dxfId="79" priority="2" operator="containsText" text="*">
      <formula>NOT(ISERROR(SEARCH("*",L42)))</formula>
    </cfRule>
  </conditionalFormatting>
  <hyperlinks>
    <hyperlink ref="B3" r:id="rId2" xr:uid="{00000000-0004-0000-0000-000000000000}"/>
  </hyperlinks>
  <pageMargins left="0.7" right="0.7" top="0.75" bottom="0.75" header="0.3" footer="0.3"/>
  <pageSetup orientation="portrait" horizontalDpi="0" verticalDpi="0"/>
  <ignoredErrors>
    <ignoredError sqref="D43:E45" calculatedColumn="1"/>
  </ignoredErrors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iOS</vt:lpstr>
      <vt:lpstr>ios_11x_0</vt:lpstr>
      <vt:lpstr>ios_11x_1</vt:lpstr>
      <vt:lpstr>ios_11x_2</vt:lpstr>
      <vt:lpstr>ios_11x_3</vt:lpstr>
      <vt:lpstr>ios_11x_total_share</vt:lpstr>
      <vt:lpstr>ios_12x_0</vt:lpstr>
      <vt:lpstr>ios_12x_1</vt:lpstr>
      <vt:lpstr>ios_12x_2</vt:lpstr>
      <vt:lpstr>ios_12x_3</vt:lpstr>
      <vt:lpstr>ios_12x_total</vt:lpstr>
      <vt:lpstr>ios_12x_total_share</vt:lpstr>
      <vt:lpstr>ios_13x_0</vt:lpstr>
      <vt:lpstr>ios_13x_1</vt:lpstr>
      <vt:lpstr>ios_13x_2</vt:lpstr>
      <vt:lpstr>ios_13x_3</vt:lpstr>
      <vt:lpstr>ios_13x_total_share</vt:lpstr>
      <vt:lpstr>ios_14x_0</vt:lpstr>
      <vt:lpstr>ios_14x_1</vt:lpstr>
      <vt:lpstr>ios_14x_2</vt:lpstr>
      <vt:lpstr>ios_14x_3</vt:lpstr>
      <vt:lpstr>ios_14x_total_share</vt:lpstr>
      <vt:lpstr>statcounter</vt:lpstr>
      <vt:lpstr>statcounter_gs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Bush</dc:creator>
  <cp:lastModifiedBy>Brandon Bush</cp:lastModifiedBy>
  <dcterms:created xsi:type="dcterms:W3CDTF">2020-11-18T20:18:11Z</dcterms:created>
  <dcterms:modified xsi:type="dcterms:W3CDTF">2020-11-19T18:48:45Z</dcterms:modified>
</cp:coreProperties>
</file>