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werton.nunes\Documents\GitHub\Escola-DNC\Melhoria Continua\"/>
    </mc:Choice>
  </mc:AlternateContent>
  <xr:revisionPtr revIDLastSave="0" documentId="13_ncr:1_{1E5C3A25-FD55-4AC6-9585-11E1CE40BCB7}" xr6:coauthVersionLast="47" xr6:coauthVersionMax="47" xr10:uidLastSave="{00000000-0000-0000-0000-000000000000}"/>
  <bookViews>
    <workbookView xWindow="17172" yWindow="-108" windowWidth="23256" windowHeight="12576" firstSheet="2" activeTab="7" xr2:uid="{EE73B784-1334-446D-88EF-451BBEF99E10}"/>
  </bookViews>
  <sheets>
    <sheet name="Processo Macro" sheetId="1" r:id="rId1"/>
    <sheet name="Mistura" sheetId="2" r:id="rId2"/>
    <sheet name="Extrusão" sheetId="3" r:id="rId3"/>
    <sheet name="Corte e modelagem" sheetId="4" r:id="rId4"/>
    <sheet name="Embalagem" sheetId="5" r:id="rId5"/>
    <sheet name="Análise Macro" sheetId="6" r:id="rId6"/>
    <sheet name="Dados" sheetId="7" r:id="rId7"/>
    <sheet name="Report" sheetId="8" r:id="rId8"/>
    <sheet name="L-30" sheetId="9" r:id="rId9"/>
  </sheets>
  <definedNames>
    <definedName name="_xlchart.v2.0" hidden="1">'L-30'!$AG$2:$AG$5</definedName>
    <definedName name="_xlchart.v2.1" hidden="1">'L-30'!$AJ$1</definedName>
    <definedName name="_xlchart.v2.2" hidden="1">'L-30'!$AJ$2:$AJ$5</definedName>
    <definedName name="_xlchart.v2.3" hidden="1">'L-30'!$AA$1</definedName>
    <definedName name="_xlchart.v2.4" hidden="1">'L-30'!$AA$2:$AA$5</definedName>
    <definedName name="_xlchart.v2.5" hidden="1">'L-30'!$X$2:$X$5</definedName>
    <definedName name="_xlnm.Print_Area" localSheetId="7">Report!$A$1:$P$51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8" l="1"/>
  <c r="E6" i="8" s="1"/>
  <c r="C2" i="9"/>
  <c r="C3" i="9" s="1"/>
  <c r="C4" i="9" s="1"/>
  <c r="I4" i="9" s="1"/>
  <c r="D4" i="8"/>
  <c r="D10" i="6"/>
  <c r="D5" i="6"/>
  <c r="D12" i="6" s="1"/>
  <c r="D9" i="6"/>
  <c r="C12" i="6"/>
  <c r="C10" i="6"/>
  <c r="C9" i="6"/>
  <c r="D4" i="6"/>
  <c r="D3" i="6"/>
  <c r="C6" i="6"/>
  <c r="C5" i="6"/>
  <c r="C4" i="6"/>
  <c r="C3" i="6"/>
  <c r="F14" i="5"/>
  <c r="F13" i="5"/>
  <c r="F15" i="5" s="1"/>
  <c r="F12" i="5"/>
  <c r="F11" i="5"/>
  <c r="F10" i="5"/>
  <c r="F9" i="5"/>
  <c r="G14" i="4"/>
  <c r="G13" i="4"/>
  <c r="G12" i="4"/>
  <c r="G11" i="4"/>
  <c r="G10" i="4"/>
  <c r="G9" i="4"/>
  <c r="G8" i="4"/>
  <c r="F14" i="3"/>
  <c r="F13" i="3"/>
  <c r="F12" i="3"/>
  <c r="F11" i="3"/>
  <c r="F10" i="3"/>
  <c r="F9" i="3"/>
  <c r="F8" i="3"/>
  <c r="I19" i="1"/>
  <c r="I18" i="1"/>
  <c r="I17" i="1"/>
  <c r="F14" i="2"/>
  <c r="F13" i="2"/>
  <c r="F12" i="2"/>
  <c r="F11" i="2"/>
  <c r="F10" i="2"/>
  <c r="I15" i="1"/>
  <c r="I14" i="1"/>
  <c r="I13" i="1"/>
  <c r="I12" i="1"/>
  <c r="C5" i="9" l="1"/>
  <c r="C6" i="9" s="1"/>
  <c r="L2" i="9"/>
  <c r="L3" i="9"/>
  <c r="I3" i="9"/>
  <c r="L4" i="9"/>
  <c r="F2" i="9"/>
  <c r="V2" i="9" s="1"/>
  <c r="G2" i="9"/>
  <c r="Y2" i="9" s="1"/>
  <c r="H5" i="9"/>
  <c r="H4" i="9"/>
  <c r="H3" i="9"/>
  <c r="H2" i="9"/>
  <c r="G4" i="9"/>
  <c r="Y4" i="9" s="1"/>
  <c r="G3" i="9"/>
  <c r="Y3" i="9" s="1"/>
  <c r="I2" i="9"/>
  <c r="F5" i="9"/>
  <c r="V5" i="9" s="1"/>
  <c r="F4" i="9"/>
  <c r="V4" i="9" s="1"/>
  <c r="F3" i="9"/>
  <c r="V3" i="9" s="1"/>
  <c r="J2" i="9"/>
  <c r="E4" i="9"/>
  <c r="S4" i="9" s="1"/>
  <c r="E3" i="9"/>
  <c r="S3" i="9" s="1"/>
  <c r="K2" i="9"/>
  <c r="D5" i="9"/>
  <c r="P5" i="9" s="1"/>
  <c r="D4" i="9"/>
  <c r="P4" i="9" s="1"/>
  <c r="D3" i="9"/>
  <c r="P3" i="9" s="1"/>
  <c r="D2" i="9"/>
  <c r="P2" i="9" s="1"/>
  <c r="K4" i="9"/>
  <c r="K3" i="9"/>
  <c r="E2" i="9"/>
  <c r="S2" i="9" s="1"/>
  <c r="J5" i="9"/>
  <c r="J4" i="9"/>
  <c r="J3" i="9"/>
  <c r="D6" i="6"/>
  <c r="D11" i="6" s="1"/>
  <c r="I5" i="9" l="1"/>
  <c r="K5" i="9"/>
  <c r="E5" i="9"/>
  <c r="S5" i="9" s="1"/>
  <c r="G5" i="9"/>
  <c r="Y5" i="9" s="1"/>
  <c r="L5" i="9"/>
  <c r="M5" i="9" s="1"/>
  <c r="C7" i="9"/>
  <c r="I6" i="9"/>
  <c r="F6" i="9"/>
  <c r="V6" i="9" s="1"/>
  <c r="K6" i="9"/>
  <c r="G6" i="9"/>
  <c r="Y6" i="9" s="1"/>
  <c r="H6" i="9"/>
  <c r="J6" i="9"/>
  <c r="L6" i="9"/>
  <c r="D6" i="9"/>
  <c r="P6" i="9" s="1"/>
  <c r="E6" i="9"/>
  <c r="S6" i="9" s="1"/>
  <c r="M4" i="9"/>
  <c r="M2" i="9"/>
  <c r="M3" i="9"/>
  <c r="M6" i="9" l="1"/>
  <c r="C8" i="9"/>
  <c r="G7" i="9"/>
  <c r="Y7" i="9" s="1"/>
  <c r="H7" i="9"/>
  <c r="J7" i="9"/>
  <c r="K7" i="9"/>
  <c r="L7" i="9"/>
  <c r="I7" i="9"/>
  <c r="D7" i="9"/>
  <c r="P7" i="9" s="1"/>
  <c r="F7" i="9"/>
  <c r="V7" i="9" s="1"/>
  <c r="E7" i="9"/>
  <c r="S7" i="9" s="1"/>
  <c r="C9" i="9" l="1"/>
  <c r="H8" i="9"/>
  <c r="E8" i="9"/>
  <c r="S8" i="9" s="1"/>
  <c r="G8" i="9"/>
  <c r="Y8" i="9" s="1"/>
  <c r="I8" i="9"/>
  <c r="J8" i="9"/>
  <c r="K8" i="9"/>
  <c r="D8" i="9"/>
  <c r="P8" i="9" s="1"/>
  <c r="L8" i="9"/>
  <c r="F8" i="9"/>
  <c r="V8" i="9" s="1"/>
  <c r="M7" i="9"/>
  <c r="M8" i="9" l="1"/>
  <c r="C10" i="9"/>
  <c r="J9" i="9"/>
  <c r="K9" i="9"/>
  <c r="H9" i="9"/>
  <c r="I9" i="9"/>
  <c r="F9" i="9"/>
  <c r="V9" i="9" s="1"/>
  <c r="D9" i="9"/>
  <c r="P9" i="9" s="1"/>
  <c r="L9" i="9"/>
  <c r="E9" i="9"/>
  <c r="S9" i="9" s="1"/>
  <c r="G9" i="9"/>
  <c r="Y9" i="9" s="1"/>
  <c r="C11" i="9" l="1"/>
  <c r="K10" i="9"/>
  <c r="D10" i="9"/>
  <c r="P10" i="9" s="1"/>
  <c r="I10" i="9"/>
  <c r="E10" i="9"/>
  <c r="S10" i="9" s="1"/>
  <c r="F10" i="9"/>
  <c r="V10" i="9" s="1"/>
  <c r="L10" i="9"/>
  <c r="G10" i="9"/>
  <c r="Y10" i="9" s="1"/>
  <c r="J10" i="9"/>
  <c r="H10" i="9"/>
  <c r="M9" i="9"/>
  <c r="C12" i="9" l="1"/>
  <c r="K11" i="9"/>
  <c r="H11" i="9"/>
  <c r="L11" i="9"/>
  <c r="M11" i="9" s="1"/>
  <c r="D11" i="9"/>
  <c r="P11" i="9" s="1"/>
  <c r="E11" i="9"/>
  <c r="S11" i="9" s="1"/>
  <c r="F11" i="9"/>
  <c r="V11" i="9" s="1"/>
  <c r="G11" i="9"/>
  <c r="Y11" i="9" s="1"/>
  <c r="I11" i="9"/>
  <c r="J11" i="9"/>
  <c r="M10" i="9"/>
  <c r="C13" i="9" l="1"/>
  <c r="I12" i="9"/>
  <c r="D12" i="9"/>
  <c r="P12" i="9" s="1"/>
  <c r="J12" i="9"/>
  <c r="E12" i="9"/>
  <c r="S12" i="9" s="1"/>
  <c r="F12" i="9"/>
  <c r="V12" i="9" s="1"/>
  <c r="K12" i="9"/>
  <c r="L12" i="9"/>
  <c r="G12" i="9"/>
  <c r="Y12" i="9" s="1"/>
  <c r="H12" i="9"/>
  <c r="C14" i="9" l="1"/>
  <c r="E13" i="9"/>
  <c r="S13" i="9" s="1"/>
  <c r="I13" i="9"/>
  <c r="F13" i="9"/>
  <c r="V13" i="9" s="1"/>
  <c r="D13" i="9"/>
  <c r="P13" i="9" s="1"/>
  <c r="G13" i="9"/>
  <c r="Y13" i="9" s="1"/>
  <c r="H13" i="9"/>
  <c r="J13" i="9"/>
  <c r="L13" i="9"/>
  <c r="K13" i="9"/>
  <c r="M12" i="9"/>
  <c r="M13" i="9" l="1"/>
  <c r="C15" i="9"/>
  <c r="F14" i="9"/>
  <c r="V14" i="9" s="1"/>
  <c r="G14" i="9"/>
  <c r="Y14" i="9" s="1"/>
  <c r="E14" i="9"/>
  <c r="S14" i="9" s="1"/>
  <c r="H14" i="9"/>
  <c r="K14" i="9"/>
  <c r="J14" i="9"/>
  <c r="L14" i="9"/>
  <c r="I14" i="9"/>
  <c r="D14" i="9"/>
  <c r="P14" i="9" s="1"/>
  <c r="C16" i="9" l="1"/>
  <c r="G15" i="9"/>
  <c r="Y15" i="9" s="1"/>
  <c r="J15" i="9"/>
  <c r="D15" i="9"/>
  <c r="P15" i="9" s="1"/>
  <c r="F15" i="9"/>
  <c r="V15" i="9" s="1"/>
  <c r="H15" i="9"/>
  <c r="L15" i="9"/>
  <c r="I15" i="9"/>
  <c r="K15" i="9"/>
  <c r="E15" i="9"/>
  <c r="S15" i="9" s="1"/>
  <c r="M14" i="9"/>
  <c r="M15" i="9" l="1"/>
  <c r="C17" i="9"/>
  <c r="I16" i="9"/>
  <c r="H16" i="9"/>
  <c r="J16" i="9"/>
  <c r="G16" i="9"/>
  <c r="Y16" i="9" s="1"/>
  <c r="E16" i="9"/>
  <c r="S16" i="9" s="1"/>
  <c r="K16" i="9"/>
  <c r="L16" i="9"/>
  <c r="D16" i="9"/>
  <c r="P16" i="9" s="1"/>
  <c r="F16" i="9"/>
  <c r="V16" i="9" s="1"/>
  <c r="C18" i="9" l="1"/>
  <c r="J17" i="9"/>
  <c r="K17" i="9"/>
  <c r="I17" i="9"/>
  <c r="H17" i="9"/>
  <c r="D17" i="9"/>
  <c r="P17" i="9" s="1"/>
  <c r="L17" i="9"/>
  <c r="E17" i="9"/>
  <c r="S17" i="9" s="1"/>
  <c r="F17" i="9"/>
  <c r="V17" i="9" s="1"/>
  <c r="G17" i="9"/>
  <c r="Y17" i="9" s="1"/>
  <c r="M16" i="9"/>
  <c r="M17" i="9" l="1"/>
  <c r="C19" i="9"/>
  <c r="K18" i="9"/>
  <c r="D18" i="9"/>
  <c r="P18" i="9" s="1"/>
  <c r="G18" i="9"/>
  <c r="Y18" i="9" s="1"/>
  <c r="E18" i="9"/>
  <c r="S18" i="9" s="1"/>
  <c r="F18" i="9"/>
  <c r="V18" i="9" s="1"/>
  <c r="I18" i="9"/>
  <c r="L18" i="9"/>
  <c r="M18" i="9" s="1"/>
  <c r="H18" i="9"/>
  <c r="J18" i="9"/>
  <c r="C20" i="9" l="1"/>
  <c r="I19" i="9"/>
  <c r="K19" i="9"/>
  <c r="L19" i="9"/>
  <c r="D19" i="9"/>
  <c r="P19" i="9" s="1"/>
  <c r="E19" i="9"/>
  <c r="S19" i="9" s="1"/>
  <c r="F19" i="9"/>
  <c r="V19" i="9" s="1"/>
  <c r="H19" i="9"/>
  <c r="G19" i="9"/>
  <c r="Y19" i="9" s="1"/>
  <c r="J19" i="9"/>
  <c r="M19" i="9" l="1"/>
  <c r="C21" i="9"/>
  <c r="I20" i="9"/>
  <c r="D20" i="9"/>
  <c r="P20" i="9" s="1"/>
  <c r="L20" i="9"/>
  <c r="M20" i="9" s="1"/>
  <c r="E20" i="9"/>
  <c r="S20" i="9" s="1"/>
  <c r="F20" i="9"/>
  <c r="V20" i="9" s="1"/>
  <c r="J20" i="9"/>
  <c r="G20" i="9"/>
  <c r="Y20" i="9" s="1"/>
  <c r="H20" i="9"/>
  <c r="K20" i="9"/>
  <c r="C22" i="9" l="1"/>
  <c r="I21" i="9"/>
  <c r="E21" i="9"/>
  <c r="S21" i="9" s="1"/>
  <c r="F21" i="9"/>
  <c r="V21" i="9" s="1"/>
  <c r="D21" i="9"/>
  <c r="P21" i="9" s="1"/>
  <c r="G21" i="9"/>
  <c r="Y21" i="9" s="1"/>
  <c r="H21" i="9"/>
  <c r="L21" i="9"/>
  <c r="J21" i="9"/>
  <c r="K21" i="9"/>
  <c r="M21" i="9" l="1"/>
  <c r="C23" i="9"/>
  <c r="F22" i="9"/>
  <c r="V22" i="9" s="1"/>
  <c r="K22" i="9"/>
  <c r="E22" i="9"/>
  <c r="S22" i="9" s="1"/>
  <c r="G22" i="9"/>
  <c r="Y22" i="9" s="1"/>
  <c r="H22" i="9"/>
  <c r="J22" i="9"/>
  <c r="L22" i="9"/>
  <c r="I22" i="9"/>
  <c r="D22" i="9"/>
  <c r="P22" i="9" s="1"/>
  <c r="M22" i="9" l="1"/>
  <c r="C24" i="9"/>
  <c r="G23" i="9"/>
  <c r="Y23" i="9" s="1"/>
  <c r="H23" i="9"/>
  <c r="F23" i="9"/>
  <c r="V23" i="9" s="1"/>
  <c r="I23" i="9"/>
  <c r="L23" i="9"/>
  <c r="M23" i="9" s="1"/>
  <c r="J23" i="9"/>
  <c r="D23" i="9"/>
  <c r="P23" i="9" s="1"/>
  <c r="K23" i="9"/>
  <c r="E23" i="9"/>
  <c r="S23" i="9" s="1"/>
  <c r="C25" i="9" l="1"/>
  <c r="H24" i="9"/>
  <c r="I24" i="9"/>
  <c r="G24" i="9"/>
  <c r="Y24" i="9" s="1"/>
  <c r="J24" i="9"/>
  <c r="K24" i="9"/>
  <c r="L24" i="9"/>
  <c r="M24" i="9" s="1"/>
  <c r="D24" i="9"/>
  <c r="P24" i="9" s="1"/>
  <c r="E24" i="9"/>
  <c r="S24" i="9" s="1"/>
  <c r="F24" i="9"/>
  <c r="V24" i="9" s="1"/>
  <c r="C26" i="9" l="1"/>
  <c r="J25" i="9"/>
  <c r="F25" i="9"/>
  <c r="V25" i="9" s="1"/>
  <c r="I25" i="9"/>
  <c r="K25" i="9"/>
  <c r="L25" i="9"/>
  <c r="M25" i="9" s="1"/>
  <c r="D25" i="9"/>
  <c r="P25" i="9" s="1"/>
  <c r="E25" i="9"/>
  <c r="S25" i="9" s="1"/>
  <c r="G25" i="9"/>
  <c r="Y25" i="9" s="1"/>
  <c r="H25" i="9"/>
  <c r="C27" i="9" l="1"/>
  <c r="K26" i="9"/>
  <c r="D26" i="9"/>
  <c r="P26" i="9" s="1"/>
  <c r="G26" i="9"/>
  <c r="Y26" i="9" s="1"/>
  <c r="L26" i="9"/>
  <c r="E26" i="9"/>
  <c r="S26" i="9" s="1"/>
  <c r="F26" i="9"/>
  <c r="V26" i="9" s="1"/>
  <c r="I26" i="9"/>
  <c r="J26" i="9"/>
  <c r="H26" i="9"/>
  <c r="M26" i="9" l="1"/>
  <c r="C28" i="9"/>
  <c r="K27" i="9"/>
  <c r="D27" i="9"/>
  <c r="P27" i="9" s="1"/>
  <c r="E27" i="9"/>
  <c r="S27" i="9" s="1"/>
  <c r="F27" i="9"/>
  <c r="V27" i="9" s="1"/>
  <c r="I27" i="9"/>
  <c r="H27" i="9"/>
  <c r="G27" i="9"/>
  <c r="Y27" i="9" s="1"/>
  <c r="L27" i="9"/>
  <c r="J27" i="9"/>
  <c r="M27" i="9" l="1"/>
  <c r="C29" i="9"/>
  <c r="L28" i="9"/>
  <c r="D28" i="9"/>
  <c r="P28" i="9" s="1"/>
  <c r="E28" i="9"/>
  <c r="S28" i="9" s="1"/>
  <c r="F28" i="9"/>
  <c r="V28" i="9" s="1"/>
  <c r="G28" i="9"/>
  <c r="Y28" i="9" s="1"/>
  <c r="H28" i="9"/>
  <c r="J28" i="9"/>
  <c r="K28" i="9"/>
  <c r="I28" i="9"/>
  <c r="M28" i="9" l="1"/>
  <c r="C30" i="9"/>
  <c r="E29" i="9"/>
  <c r="S29" i="9" s="1"/>
  <c r="I29" i="9"/>
  <c r="D29" i="9"/>
  <c r="P29" i="9" s="1"/>
  <c r="F29" i="9"/>
  <c r="V29" i="9" s="1"/>
  <c r="G29" i="9"/>
  <c r="Y29" i="9" s="1"/>
  <c r="H29" i="9"/>
  <c r="L29" i="9"/>
  <c r="J29" i="9"/>
  <c r="K29" i="9"/>
  <c r="C31" i="9" l="1"/>
  <c r="F30" i="9"/>
  <c r="V30" i="9" s="1"/>
  <c r="G30" i="9"/>
  <c r="Y30" i="9" s="1"/>
  <c r="E30" i="9"/>
  <c r="S30" i="9" s="1"/>
  <c r="H30" i="9"/>
  <c r="K30" i="9"/>
  <c r="L30" i="9"/>
  <c r="M30" i="9" s="1"/>
  <c r="J30" i="9"/>
  <c r="I30" i="9"/>
  <c r="D30" i="9"/>
  <c r="P30" i="9" s="1"/>
  <c r="M29" i="9"/>
  <c r="C32" i="9" l="1"/>
  <c r="G31" i="9"/>
  <c r="Y31" i="9" s="1"/>
  <c r="J31" i="9"/>
  <c r="L31" i="9"/>
  <c r="H31" i="9"/>
  <c r="I31" i="9"/>
  <c r="K31" i="9"/>
  <c r="D31" i="9"/>
  <c r="P31" i="9" s="1"/>
  <c r="E31" i="9"/>
  <c r="S31" i="9" s="1"/>
  <c r="F31" i="9"/>
  <c r="V31" i="9" s="1"/>
  <c r="M31" i="9" l="1"/>
  <c r="J32" i="9"/>
  <c r="AI3" i="9" s="1"/>
  <c r="H32" i="9"/>
  <c r="AH2" i="9" s="1"/>
  <c r="AH6" i="9" s="1"/>
  <c r="E32" i="9"/>
  <c r="S32" i="9" s="1"/>
  <c r="G32" i="9"/>
  <c r="Y32" i="9" s="1"/>
  <c r="L32" i="9"/>
  <c r="K32" i="9"/>
  <c r="AI4" i="9" s="1"/>
  <c r="AH5" i="9" s="1"/>
  <c r="D32" i="9"/>
  <c r="P32" i="9" s="1"/>
  <c r="I32" i="9"/>
  <c r="AI2" i="9" s="1"/>
  <c r="F32" i="9"/>
  <c r="V32" i="9" s="1"/>
  <c r="M32" i="9" l="1"/>
  <c r="AL6" i="9" s="1"/>
  <c r="AI5" i="9"/>
  <c r="AK9" i="9"/>
  <c r="AH9" i="9"/>
  <c r="AK12" i="9"/>
  <c r="AH12" i="9"/>
  <c r="AK10" i="9"/>
  <c r="AH10" i="9"/>
  <c r="AH11" i="9"/>
  <c r="AK11" i="9"/>
  <c r="AH4" i="9"/>
  <c r="AJ4" i="9" s="1"/>
  <c r="AH3" i="9"/>
  <c r="AJ3" i="9" s="1"/>
  <c r="AJ2" i="9"/>
  <c r="Q3" i="9" l="1"/>
  <c r="Q7" i="9"/>
  <c r="Q11" i="9"/>
  <c r="Q15" i="9"/>
  <c r="Q19" i="9"/>
  <c r="Q23" i="9"/>
  <c r="Q27" i="9"/>
  <c r="Q31" i="9"/>
  <c r="R8" i="9"/>
  <c r="R16" i="9"/>
  <c r="R24" i="9"/>
  <c r="R32" i="9"/>
  <c r="Q30" i="9"/>
  <c r="R14" i="9"/>
  <c r="R9" i="9"/>
  <c r="R17" i="9"/>
  <c r="R25" i="9"/>
  <c r="Q4" i="9"/>
  <c r="Q12" i="9"/>
  <c r="Q24" i="9"/>
  <c r="Q32" i="9"/>
  <c r="R18" i="9"/>
  <c r="R2" i="9"/>
  <c r="R5" i="9"/>
  <c r="Q18" i="9"/>
  <c r="R7" i="9"/>
  <c r="Q8" i="9"/>
  <c r="Q16" i="9"/>
  <c r="Q20" i="9"/>
  <c r="Q28" i="9"/>
  <c r="R10" i="9"/>
  <c r="R26" i="9"/>
  <c r="Q22" i="9"/>
  <c r="R30" i="9"/>
  <c r="R31" i="9"/>
  <c r="R3" i="9"/>
  <c r="R11" i="9"/>
  <c r="R19" i="9"/>
  <c r="R27" i="9"/>
  <c r="Q2" i="9"/>
  <c r="R4" i="9"/>
  <c r="R13" i="9"/>
  <c r="Q14" i="9"/>
  <c r="R6" i="9"/>
  <c r="R15" i="9"/>
  <c r="Q5" i="9"/>
  <c r="Q9" i="9"/>
  <c r="Q13" i="9"/>
  <c r="Q17" i="9"/>
  <c r="Q21" i="9"/>
  <c r="Q25" i="9"/>
  <c r="Q29" i="9"/>
  <c r="R12" i="9"/>
  <c r="R20" i="9"/>
  <c r="R28" i="9"/>
  <c r="R21" i="9"/>
  <c r="Q10" i="9"/>
  <c r="R23" i="9"/>
  <c r="R29" i="9"/>
  <c r="Q6" i="9"/>
  <c r="Q26" i="9"/>
  <c r="R22" i="9"/>
  <c r="AI10" i="9"/>
  <c r="U7" i="9"/>
  <c r="T10" i="9"/>
  <c r="U15" i="9"/>
  <c r="T18" i="9"/>
  <c r="U23" i="9"/>
  <c r="T26" i="9"/>
  <c r="U31" i="9"/>
  <c r="U12" i="9"/>
  <c r="U28" i="9"/>
  <c r="T5" i="9"/>
  <c r="U10" i="9"/>
  <c r="T13" i="9"/>
  <c r="U18" i="9"/>
  <c r="T21" i="9"/>
  <c r="U26" i="9"/>
  <c r="T29" i="9"/>
  <c r="T25" i="9"/>
  <c r="U9" i="9"/>
  <c r="T23" i="9"/>
  <c r="U5" i="9"/>
  <c r="T8" i="9"/>
  <c r="U13" i="9"/>
  <c r="T16" i="9"/>
  <c r="U21" i="9"/>
  <c r="T24" i="9"/>
  <c r="U29" i="9"/>
  <c r="T32" i="9"/>
  <c r="T31" i="9"/>
  <c r="T3" i="9"/>
  <c r="U8" i="9"/>
  <c r="T11" i="9"/>
  <c r="U16" i="9"/>
  <c r="T19" i="9"/>
  <c r="U24" i="9"/>
  <c r="T27" i="9"/>
  <c r="U32" i="9"/>
  <c r="T12" i="9"/>
  <c r="T28" i="9"/>
  <c r="T7" i="9"/>
  <c r="T15" i="9"/>
  <c r="U3" i="9"/>
  <c r="T6" i="9"/>
  <c r="U11" i="9"/>
  <c r="T14" i="9"/>
  <c r="U19" i="9"/>
  <c r="T22" i="9"/>
  <c r="U27" i="9"/>
  <c r="T30" i="9"/>
  <c r="U2" i="9"/>
  <c r="U6" i="9"/>
  <c r="U22" i="9"/>
  <c r="T2" i="9"/>
  <c r="T20" i="9"/>
  <c r="T9" i="9"/>
  <c r="U14" i="9"/>
  <c r="T17" i="9"/>
  <c r="U30" i="9"/>
  <c r="T4" i="9"/>
  <c r="U17" i="9"/>
  <c r="U25" i="9"/>
  <c r="U4" i="9"/>
  <c r="U20" i="9"/>
  <c r="AI12" i="9"/>
  <c r="AA5" i="9"/>
  <c r="Z8" i="9"/>
  <c r="AA13" i="9"/>
  <c r="Z16" i="9"/>
  <c r="AA21" i="9"/>
  <c r="Z24" i="9"/>
  <c r="AA29" i="9"/>
  <c r="Z32" i="9"/>
  <c r="Z21" i="9"/>
  <c r="Z3" i="9"/>
  <c r="AA8" i="9"/>
  <c r="Z11" i="9"/>
  <c r="AA16" i="9"/>
  <c r="Z19" i="9"/>
  <c r="AA24" i="9"/>
  <c r="Z27" i="9"/>
  <c r="AA32" i="9"/>
  <c r="AA7" i="9"/>
  <c r="AA3" i="9"/>
  <c r="Z6" i="9"/>
  <c r="AA11" i="9"/>
  <c r="Z14" i="9"/>
  <c r="AA19" i="9"/>
  <c r="Z22" i="9"/>
  <c r="AA27" i="9"/>
  <c r="Z30" i="9"/>
  <c r="AA2" i="9"/>
  <c r="Z13" i="9"/>
  <c r="AA26" i="9"/>
  <c r="AA6" i="9"/>
  <c r="Z9" i="9"/>
  <c r="AA14" i="9"/>
  <c r="Z17" i="9"/>
  <c r="AA22" i="9"/>
  <c r="Z25" i="9"/>
  <c r="AA30" i="9"/>
  <c r="Z2" i="9"/>
  <c r="Z10" i="9"/>
  <c r="AA31" i="9"/>
  <c r="AA10" i="9"/>
  <c r="Z29" i="9"/>
  <c r="Z4" i="9"/>
  <c r="AA9" i="9"/>
  <c r="Z12" i="9"/>
  <c r="AA17" i="9"/>
  <c r="Z20" i="9"/>
  <c r="AA25" i="9"/>
  <c r="Z28" i="9"/>
  <c r="AA4" i="9"/>
  <c r="Z7" i="9"/>
  <c r="AA12" i="9"/>
  <c r="Z15" i="9"/>
  <c r="AA20" i="9"/>
  <c r="Z23" i="9"/>
  <c r="AA28" i="9"/>
  <c r="Z31" i="9"/>
  <c r="AA15" i="9"/>
  <c r="Z18" i="9"/>
  <c r="AA23" i="9"/>
  <c r="Z26" i="9"/>
  <c r="Z5" i="9"/>
  <c r="AA18" i="9"/>
  <c r="AI11" i="9"/>
  <c r="X6" i="9"/>
  <c r="W9" i="9"/>
  <c r="X14" i="9"/>
  <c r="W17" i="9"/>
  <c r="X22" i="9"/>
  <c r="W25" i="9"/>
  <c r="X30" i="9"/>
  <c r="W2" i="9"/>
  <c r="X11" i="9"/>
  <c r="W22" i="9"/>
  <c r="X2" i="9"/>
  <c r="W4" i="9"/>
  <c r="X9" i="9"/>
  <c r="W12" i="9"/>
  <c r="X17" i="9"/>
  <c r="W20" i="9"/>
  <c r="X25" i="9"/>
  <c r="W28" i="9"/>
  <c r="W7" i="9"/>
  <c r="W3" i="9"/>
  <c r="X4" i="9"/>
  <c r="X12" i="9"/>
  <c r="W15" i="9"/>
  <c r="X20" i="9"/>
  <c r="W23" i="9"/>
  <c r="X28" i="9"/>
  <c r="W31" i="9"/>
  <c r="W27" i="9"/>
  <c r="W6" i="9"/>
  <c r="W30" i="9"/>
  <c r="X7" i="9"/>
  <c r="W10" i="9"/>
  <c r="X15" i="9"/>
  <c r="W18" i="9"/>
  <c r="X23" i="9"/>
  <c r="W26" i="9"/>
  <c r="X31" i="9"/>
  <c r="W19" i="9"/>
  <c r="X19" i="9"/>
  <c r="X27" i="9"/>
  <c r="W5" i="9"/>
  <c r="X10" i="9"/>
  <c r="W13" i="9"/>
  <c r="X18" i="9"/>
  <c r="W21" i="9"/>
  <c r="X26" i="9"/>
  <c r="W29" i="9"/>
  <c r="X16" i="9"/>
  <c r="X32" i="9"/>
  <c r="X5" i="9"/>
  <c r="W8" i="9"/>
  <c r="X13" i="9"/>
  <c r="W16" i="9"/>
  <c r="X21" i="9"/>
  <c r="W24" i="9"/>
  <c r="X29" i="9"/>
  <c r="W32" i="9"/>
  <c r="X8" i="9"/>
  <c r="W11" i="9"/>
  <c r="X24" i="9"/>
  <c r="X3" i="9"/>
  <c r="W14" i="9"/>
  <c r="AH13" i="9"/>
  <c r="AI9" i="9"/>
  <c r="AJ5" i="9"/>
  <c r="AI6" i="9"/>
  <c r="AJ6" i="9" s="1"/>
  <c r="AH15" i="9" l="1"/>
  <c r="AH16" i="9" s="1"/>
  <c r="O3" i="9"/>
  <c r="O4" i="9"/>
  <c r="O12" i="9"/>
  <c r="O20" i="9"/>
  <c r="O28" i="9"/>
  <c r="N5" i="9"/>
  <c r="N13" i="9"/>
  <c r="N21" i="9"/>
  <c r="N29" i="9"/>
  <c r="O13" i="9"/>
  <c r="O21" i="9"/>
  <c r="O29" i="9"/>
  <c r="N6" i="9"/>
  <c r="N14" i="9"/>
  <c r="N22" i="9"/>
  <c r="N30" i="9"/>
  <c r="O5" i="9"/>
  <c r="O9" i="9"/>
  <c r="O17" i="9"/>
  <c r="O25" i="9"/>
  <c r="O2" i="9"/>
  <c r="N10" i="9"/>
  <c r="N18" i="9"/>
  <c r="O6" i="9"/>
  <c r="O14" i="9"/>
  <c r="O22" i="9"/>
  <c r="O30" i="9"/>
  <c r="N7" i="9"/>
  <c r="N15" i="9"/>
  <c r="N23" i="9"/>
  <c r="N31" i="9"/>
  <c r="O15" i="9"/>
  <c r="O23" i="9"/>
  <c r="O31" i="9"/>
  <c r="N8" i="9"/>
  <c r="N16" i="9"/>
  <c r="N24" i="9"/>
  <c r="N32" i="9"/>
  <c r="O7" i="9"/>
  <c r="O8" i="9"/>
  <c r="O16" i="9"/>
  <c r="O24" i="9"/>
  <c r="O32" i="9"/>
  <c r="N9" i="9"/>
  <c r="N17" i="9"/>
  <c r="N25" i="9"/>
  <c r="N2" i="9"/>
  <c r="O10" i="9"/>
  <c r="O18" i="9"/>
  <c r="O26" i="9"/>
  <c r="N3" i="9"/>
  <c r="N11" i="9"/>
  <c r="N19" i="9"/>
  <c r="N27" i="9"/>
  <c r="O11" i="9"/>
  <c r="O19" i="9"/>
  <c r="O27" i="9"/>
  <c r="N4" i="9"/>
  <c r="N12" i="9"/>
  <c r="N20" i="9"/>
  <c r="N28" i="9"/>
  <c r="N26" i="9"/>
</calcChain>
</file>

<file path=xl/sharedStrings.xml><?xml version="1.0" encoding="utf-8"?>
<sst xmlns="http://schemas.openxmlformats.org/spreadsheetml/2006/main" count="197" uniqueCount="115">
  <si>
    <t>Processo</t>
  </si>
  <si>
    <t>Mistura</t>
  </si>
  <si>
    <t>Extrusão</t>
  </si>
  <si>
    <t>Embalagem</t>
  </si>
  <si>
    <t>Corte e Modelagem</t>
  </si>
  <si>
    <t>Qtd Máquinas</t>
  </si>
  <si>
    <t>Entrada do Processo</t>
  </si>
  <si>
    <t>Massa Base + Corante + Perfume + Água</t>
  </si>
  <si>
    <t>Sabonete em Pasta</t>
  </si>
  <si>
    <t>Saída do Processo</t>
  </si>
  <si>
    <t>Barras de Sabonete</t>
  </si>
  <si>
    <t>Sabonete embalado</t>
  </si>
  <si>
    <t>Sabonete</t>
  </si>
  <si>
    <t>Tempo de Processo</t>
  </si>
  <si>
    <t>Dados</t>
  </si>
  <si>
    <t>Valor</t>
  </si>
  <si>
    <t>Peso do sabonete (kg)</t>
  </si>
  <si>
    <t>Tamanho do Lote (kg)</t>
  </si>
  <si>
    <t>Produção por lote (un)</t>
  </si>
  <si>
    <t>Trabalho diário (h)</t>
  </si>
  <si>
    <t>Produção diária (un)</t>
  </si>
  <si>
    <t>Produção desejada (um)</t>
  </si>
  <si>
    <t>Custo da hora homem (R$)</t>
  </si>
  <si>
    <t>Cálculos</t>
  </si>
  <si>
    <t>Tamanho do lote (sabonetes)</t>
  </si>
  <si>
    <t>Tempo total do Processo (min)</t>
  </si>
  <si>
    <t>Rendimento do Processo (%)</t>
  </si>
  <si>
    <t>Perdas do Processo (%)</t>
  </si>
  <si>
    <t>Tempo (min)</t>
  </si>
  <si>
    <t>Carga Manual dos elementos secos</t>
  </si>
  <si>
    <t>Mistura a seco</t>
  </si>
  <si>
    <t>Carga manual de água</t>
  </si>
  <si>
    <t>Mistura com água</t>
  </si>
  <si>
    <t>Veificação da Qualidade</t>
  </si>
  <si>
    <t>Limpeza do misturador</t>
  </si>
  <si>
    <t>Tamanho do lote (kg)</t>
  </si>
  <si>
    <t>Produção por lote (kg)</t>
  </si>
  <si>
    <t>Perdas do Processo (kg)</t>
  </si>
  <si>
    <t>Perdas do Processo (un)</t>
  </si>
  <si>
    <t>Cycle-time (min/un)</t>
  </si>
  <si>
    <t>Cycle-time (min/100)</t>
  </si>
  <si>
    <t>Takt time (min)</t>
  </si>
  <si>
    <t>Tempo de Ritmo de Produção (min/un)</t>
  </si>
  <si>
    <t>Tempo de Ritmo de Produção (min/100un)</t>
  </si>
  <si>
    <t>Carregamento da Extrusora</t>
  </si>
  <si>
    <t>Limpeza da máquina</t>
  </si>
  <si>
    <t>Tempo do Processo (min)</t>
  </si>
  <si>
    <t>Cycle time (min/um)</t>
  </si>
  <si>
    <t>Cycle time (min/un)</t>
  </si>
  <si>
    <t>Cycle time (min/100 un)</t>
  </si>
  <si>
    <t>Transporte até a maquina de corte</t>
  </si>
  <si>
    <t>Corte das barras de sabão</t>
  </si>
  <si>
    <t>transporte até as formas de molde</t>
  </si>
  <si>
    <t>Moldagem</t>
  </si>
  <si>
    <t>Limpeza dos Equipamentos</t>
  </si>
  <si>
    <t>Perdas do processo (kg)</t>
  </si>
  <si>
    <t>Perdas do processo (un)</t>
  </si>
  <si>
    <t>Produção por lote (um)</t>
  </si>
  <si>
    <t>Tempo do processo (min)</t>
  </si>
  <si>
    <t>Cycle time (min/100)</t>
  </si>
  <si>
    <t>Transporte</t>
  </si>
  <si>
    <t>Embalagem automática</t>
  </si>
  <si>
    <t>Empacotamento</t>
  </si>
  <si>
    <t>Transporte para o Estoque</t>
  </si>
  <si>
    <t>Tamanho do lote(un)</t>
  </si>
  <si>
    <t>Peso do Sabonete (kg)</t>
  </si>
  <si>
    <t>Produção do lote (un)</t>
  </si>
  <si>
    <t>Qtd de máquinas (un)</t>
  </si>
  <si>
    <t>Produção por lote total (un)</t>
  </si>
  <si>
    <t>Corte e Moldagem</t>
  </si>
  <si>
    <t>Cycle Time</t>
  </si>
  <si>
    <t>Ritmo de Produção</t>
  </si>
  <si>
    <t>Lote</t>
  </si>
  <si>
    <t>Mistura_tempo</t>
  </si>
  <si>
    <t>Extrusao_tempo</t>
  </si>
  <si>
    <t>Corte_tempo</t>
  </si>
  <si>
    <t>Embalagem_tempo</t>
  </si>
  <si>
    <t>Mistura_peso</t>
  </si>
  <si>
    <t>Extrusao_peso</t>
  </si>
  <si>
    <t>Corte_peso</t>
  </si>
  <si>
    <t>Embalagem_peso</t>
  </si>
  <si>
    <t>Sabonete_qtd</t>
  </si>
  <si>
    <t>RELATÓRIO DE CONTROLE DE PROCESSOS DA INDÚSTRIA DE SABONETE</t>
  </si>
  <si>
    <t xml:space="preserve">Data do Relatório: </t>
  </si>
  <si>
    <t>Lotes do Relatório:</t>
  </si>
  <si>
    <t>de</t>
  </si>
  <si>
    <t>até</t>
  </si>
  <si>
    <t>Número do Lote</t>
  </si>
  <si>
    <t xml:space="preserve"> </t>
  </si>
  <si>
    <t>Eficiência</t>
  </si>
  <si>
    <t>Corte</t>
  </si>
  <si>
    <t>Global</t>
  </si>
  <si>
    <t>Inicio</t>
  </si>
  <si>
    <t>Fim</t>
  </si>
  <si>
    <t>%</t>
  </si>
  <si>
    <t>Desvio</t>
  </si>
  <si>
    <t>Eficiencia_global</t>
  </si>
  <si>
    <t>Tempos de Ciclos</t>
  </si>
  <si>
    <t>Tempo Médio</t>
  </si>
  <si>
    <t>CT</t>
  </si>
  <si>
    <t>Demanda</t>
  </si>
  <si>
    <t>Lead Time</t>
  </si>
  <si>
    <t>Pior CT</t>
  </si>
  <si>
    <t>Produtividade Média</t>
  </si>
  <si>
    <t>Eficiencia_LI</t>
  </si>
  <si>
    <t>Eficiencia_LS</t>
  </si>
  <si>
    <t>Mistura_LS</t>
  </si>
  <si>
    <t>Mistura_LI</t>
  </si>
  <si>
    <t>Extruzão_tempo</t>
  </si>
  <si>
    <t>Extrusão_LI</t>
  </si>
  <si>
    <t>Extrusão_LS</t>
  </si>
  <si>
    <t>Corte_LI</t>
  </si>
  <si>
    <t>Corte_LS</t>
  </si>
  <si>
    <t>Embalagem_LI</t>
  </si>
  <si>
    <t>Embalagem_LS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</si>
</sst>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9" formatCode="0.0"/>
    <numFmt numFmtId="173" formatCode="0.000"/>
    <numFmt numFmtId="175" formatCode="0.000000"/>
    <numFmt numFmtId="176" formatCode="0.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0" xfId="0" applyFont="1" applyFill="1"/>
    <xf numFmtId="0" fontId="3" fillId="2" borderId="0" xfId="0" applyFont="1" applyFill="1"/>
    <xf numFmtId="9" fontId="0" fillId="0" borderId="0" xfId="1" applyFont="1"/>
    <xf numFmtId="9" fontId="0" fillId="0" borderId="0" xfId="0" applyNumberFormat="1"/>
    <xf numFmtId="0" fontId="4" fillId="2" borderId="0" xfId="0" applyFont="1" applyFill="1"/>
    <xf numFmtId="164" fontId="0" fillId="0" borderId="0" xfId="1" applyNumberFormat="1" applyFont="1"/>
    <xf numFmtId="2" fontId="0" fillId="0" borderId="0" xfId="0" applyNumberFormat="1"/>
    <xf numFmtId="0" fontId="0" fillId="0" borderId="0" xfId="0"/>
    <xf numFmtId="169" fontId="1" fillId="0" borderId="0" xfId="0" applyNumberFormat="1" applyFont="1"/>
    <xf numFmtId="0" fontId="1" fillId="0" borderId="0" xfId="0" applyFont="1"/>
    <xf numFmtId="0" fontId="6" fillId="3" borderId="0" xfId="0" applyFont="1" applyFill="1" applyAlignment="1">
      <alignment horizontal="center"/>
    </xf>
    <xf numFmtId="14" fontId="6" fillId="3" borderId="0" xfId="0" applyNumberFormat="1" applyFont="1" applyFill="1" applyAlignment="1">
      <alignment horizontal="center"/>
    </xf>
    <xf numFmtId="0" fontId="5" fillId="3" borderId="0" xfId="0" applyFont="1" applyFill="1"/>
    <xf numFmtId="0" fontId="6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173" fontId="0" fillId="0" borderId="0" xfId="0" applyNumberFormat="1"/>
    <xf numFmtId="0" fontId="0" fillId="4" borderId="0" xfId="0" applyFill="1"/>
    <xf numFmtId="0" fontId="0" fillId="5" borderId="0" xfId="0" applyFill="1"/>
    <xf numFmtId="175" fontId="0" fillId="0" borderId="0" xfId="0" applyNumberFormat="1"/>
    <xf numFmtId="169" fontId="0" fillId="0" borderId="0" xfId="0" applyNumberFormat="1"/>
    <xf numFmtId="176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Análise de Produção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6761599394670262"/>
          <c:y val="0.30584840770968597"/>
          <c:w val="0.76092331701780502"/>
          <c:h val="0.443770566426730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'Análise Macro'!$C$2</c:f>
              <c:strCache>
                <c:ptCount val="1"/>
                <c:pt idx="0">
                  <c:v>Cycle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1D3-4F88-8925-00C5ADF012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Macro'!$B$3:$B$6</c:f>
              <c:strCache>
                <c:ptCount val="4"/>
                <c:pt idx="0">
                  <c:v>Mistura</c:v>
                </c:pt>
                <c:pt idx="1">
                  <c:v>Extrusão</c:v>
                </c:pt>
                <c:pt idx="2">
                  <c:v>Corte e Moldagem</c:v>
                </c:pt>
                <c:pt idx="3">
                  <c:v>Embalagem</c:v>
                </c:pt>
              </c:strCache>
            </c:strRef>
          </c:cat>
          <c:val>
            <c:numRef>
              <c:f>'Análise Macro'!$C$3:$C$6</c:f>
              <c:numCache>
                <c:formatCode>0.00</c:formatCode>
                <c:ptCount val="4"/>
                <c:pt idx="0">
                  <c:v>4.7619047619047619</c:v>
                </c:pt>
                <c:pt idx="1">
                  <c:v>2.3255813953488373</c:v>
                </c:pt>
                <c:pt idx="2">
                  <c:v>7.6388888888888893</c:v>
                </c:pt>
                <c:pt idx="3">
                  <c:v>5.7142857142857144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3-4F88-8925-00C5ADF012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55315840"/>
        <c:axId val="1655320160"/>
      </c:barChart>
      <c:lineChart>
        <c:grouping val="standard"/>
        <c:varyColors val="0"/>
        <c:ser>
          <c:idx val="1"/>
          <c:order val="1"/>
          <c:tx>
            <c:strRef>
              <c:f>'Análise Macro'!$D$2</c:f>
              <c:strCache>
                <c:ptCount val="1"/>
                <c:pt idx="0">
                  <c:v>Ritmo de Produção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D3-4F88-8925-00C5ADF012B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1D3-4F88-8925-00C5ADF012B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1D3-4F88-8925-00C5ADF012B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71D3-4F88-8925-00C5ADF012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Macro'!$B$3:$B$6</c:f>
              <c:strCache>
                <c:ptCount val="4"/>
                <c:pt idx="0">
                  <c:v>Mistura</c:v>
                </c:pt>
                <c:pt idx="1">
                  <c:v>Extrusão</c:v>
                </c:pt>
                <c:pt idx="2">
                  <c:v>Corte e Moldagem</c:v>
                </c:pt>
                <c:pt idx="3">
                  <c:v>Embalagem</c:v>
                </c:pt>
              </c:strCache>
            </c:strRef>
          </c:cat>
          <c:val>
            <c:numRef>
              <c:f>'Análise Macro'!$D$3:$D$6</c:f>
              <c:numCache>
                <c:formatCode>0.00</c:formatCode>
                <c:ptCount val="4"/>
                <c:pt idx="0">
                  <c:v>6.8571428571428577</c:v>
                </c:pt>
                <c:pt idx="1">
                  <c:v>6.8571428571428577</c:v>
                </c:pt>
                <c:pt idx="2">
                  <c:v>6.8571428571428577</c:v>
                </c:pt>
                <c:pt idx="3">
                  <c:v>6.8571428571428577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3-4F88-8925-00C5ADF012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55315840"/>
        <c:axId val="1655320160"/>
      </c:lineChart>
      <c:catAx>
        <c:axId val="165531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Etapas</a:t>
                </a:r>
                <a:r>
                  <a:rPr lang="pt-BR" baseline="0"/>
                  <a:t> do Processo</a:t>
                </a:r>
              </a:p>
            </c:rich>
          </c:tx>
          <c:layout>
            <c:manualLayout>
              <c:xMode val="edge"/>
              <c:yMode val="edge"/>
              <c:x val="0.42044387694781393"/>
              <c:y val="0.86135057717813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5320160"/>
        <c:crosses val="autoZero"/>
        <c:auto val="1"/>
        <c:lblAlgn val="ctr"/>
        <c:lblOffset val="100"/>
        <c:noMultiLvlLbl val="0"/>
      </c:catAx>
      <c:valAx>
        <c:axId val="165532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(min/100 sabonetes)</a:t>
                </a:r>
              </a:p>
              <a:p>
                <a:pPr>
                  <a:defRPr/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531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627788418339598"/>
          <c:y val="0.18262503342263717"/>
          <c:w val="0.4970538412428176"/>
          <c:h val="6.4935509586224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Carta de Monitoramento de Eficiência 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'L-30'!$M$1</c:f>
              <c:strCache>
                <c:ptCount val="1"/>
                <c:pt idx="0">
                  <c:v>Eficiencia_global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'L-30'!$C$2:$C$32</c:f>
              <c:numCache>
                <c:formatCode>General</c:formatCode>
                <c:ptCount val="31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</c:numCache>
            </c:numRef>
          </c:xVal>
          <c:yVal>
            <c:numRef>
              <c:f>'L-30'!$M$2:$M$32</c:f>
              <c:numCache>
                <c:formatCode>0.0%</c:formatCode>
                <c:ptCount val="31"/>
                <c:pt idx="0">
                  <c:v>0.70703736443178911</c:v>
                </c:pt>
                <c:pt idx="1">
                  <c:v>0.69955525783201022</c:v>
                </c:pt>
                <c:pt idx="2">
                  <c:v>0.69660190865594751</c:v>
                </c:pt>
                <c:pt idx="3">
                  <c:v>0.7035665082333632</c:v>
                </c:pt>
                <c:pt idx="4">
                  <c:v>0.68903234729214469</c:v>
                </c:pt>
                <c:pt idx="5">
                  <c:v>0.68970753884771407</c:v>
                </c:pt>
                <c:pt idx="6">
                  <c:v>0.70989591690010234</c:v>
                </c:pt>
                <c:pt idx="7">
                  <c:v>0.70495279940817979</c:v>
                </c:pt>
                <c:pt idx="8">
                  <c:v>0.71126456593166276</c:v>
                </c:pt>
                <c:pt idx="9">
                  <c:v>0.69919730954802073</c:v>
                </c:pt>
                <c:pt idx="10">
                  <c:v>0.69853826392176721</c:v>
                </c:pt>
                <c:pt idx="11">
                  <c:v>0.70112688574891879</c:v>
                </c:pt>
                <c:pt idx="12">
                  <c:v>0.69794933872591902</c:v>
                </c:pt>
                <c:pt idx="13">
                  <c:v>0.71714498966114959</c:v>
                </c:pt>
                <c:pt idx="14">
                  <c:v>0.70053503865113831</c:v>
                </c:pt>
                <c:pt idx="15">
                  <c:v>0.68543156579464037</c:v>
                </c:pt>
                <c:pt idx="16">
                  <c:v>0.71065349802283073</c:v>
                </c:pt>
                <c:pt idx="17">
                  <c:v>0.71993781797871326</c:v>
                </c:pt>
                <c:pt idx="18">
                  <c:v>0.70415135459698053</c:v>
                </c:pt>
                <c:pt idx="19">
                  <c:v>0.71553189636757608</c:v>
                </c:pt>
                <c:pt idx="20">
                  <c:v>0.70072805170543484</c:v>
                </c:pt>
                <c:pt idx="21">
                  <c:v>0.69580799473963328</c:v>
                </c:pt>
                <c:pt idx="22">
                  <c:v>0.68596080454476782</c:v>
                </c:pt>
                <c:pt idx="23">
                  <c:v>0.69967774650738324</c:v>
                </c:pt>
                <c:pt idx="24">
                  <c:v>0.69636410700102291</c:v>
                </c:pt>
                <c:pt idx="25">
                  <c:v>0.71399204807932404</c:v>
                </c:pt>
                <c:pt idx="26">
                  <c:v>0.69052628985579223</c:v>
                </c:pt>
                <c:pt idx="27">
                  <c:v>0.69971790416151924</c:v>
                </c:pt>
                <c:pt idx="28">
                  <c:v>0.69603510646938738</c:v>
                </c:pt>
                <c:pt idx="29">
                  <c:v>0.7085426817260293</c:v>
                </c:pt>
                <c:pt idx="30">
                  <c:v>0.69800143846289486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68-4882-9BEF-48E626603546}"/>
            </c:ext>
          </c:extLst>
        </c:ser>
        <c:ser>
          <c:idx val="1"/>
          <c:order val="1"/>
          <c:tx>
            <c:strRef>
              <c:f>'L-30'!$N$1</c:f>
              <c:strCache>
                <c:ptCount val="1"/>
                <c:pt idx="0">
                  <c:v>Eficiencia_LI</c:v>
                </c:pt>
              </c:strCache>
            </c:strRef>
          </c:tx>
          <c:spPr>
            <a:ln w="19050" cap="rnd">
              <a:solidFill>
                <a:schemeClr val="bg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'L-30'!$C$2:$C$32</c:f>
              <c:numCache>
                <c:formatCode>General</c:formatCode>
                <c:ptCount val="31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</c:numCache>
            </c:numRef>
          </c:xVal>
          <c:yVal>
            <c:numRef>
              <c:f>'L-30'!$N$2:$N$32</c:f>
              <c:numCache>
                <c:formatCode>0.0%</c:formatCode>
                <c:ptCount val="31"/>
                <c:pt idx="0">
                  <c:v>0.67481724574791224</c:v>
                </c:pt>
                <c:pt idx="1">
                  <c:v>0.67481724574791224</c:v>
                </c:pt>
                <c:pt idx="2">
                  <c:v>0.67481724574791224</c:v>
                </c:pt>
                <c:pt idx="3">
                  <c:v>0.67481724574791224</c:v>
                </c:pt>
                <c:pt idx="4">
                  <c:v>0.67481724574791224</c:v>
                </c:pt>
                <c:pt idx="5">
                  <c:v>0.67481724574791224</c:v>
                </c:pt>
                <c:pt idx="6">
                  <c:v>0.67481724574791224</c:v>
                </c:pt>
                <c:pt idx="7">
                  <c:v>0.67481724574791224</c:v>
                </c:pt>
                <c:pt idx="8">
                  <c:v>0.67481724574791224</c:v>
                </c:pt>
                <c:pt idx="9">
                  <c:v>0.67481724574791224</c:v>
                </c:pt>
                <c:pt idx="10">
                  <c:v>0.67481724574791224</c:v>
                </c:pt>
                <c:pt idx="11">
                  <c:v>0.67481724574791224</c:v>
                </c:pt>
                <c:pt idx="12">
                  <c:v>0.67481724574791224</c:v>
                </c:pt>
                <c:pt idx="13">
                  <c:v>0.67481724574791224</c:v>
                </c:pt>
                <c:pt idx="14">
                  <c:v>0.67481724574791224</c:v>
                </c:pt>
                <c:pt idx="15">
                  <c:v>0.67481724574791224</c:v>
                </c:pt>
                <c:pt idx="16">
                  <c:v>0.67481724574791224</c:v>
                </c:pt>
                <c:pt idx="17">
                  <c:v>0.67481724574791224</c:v>
                </c:pt>
                <c:pt idx="18">
                  <c:v>0.67481724574791224</c:v>
                </c:pt>
                <c:pt idx="19">
                  <c:v>0.67481724574791224</c:v>
                </c:pt>
                <c:pt idx="20">
                  <c:v>0.67481724574791224</c:v>
                </c:pt>
                <c:pt idx="21">
                  <c:v>0.67481724574791224</c:v>
                </c:pt>
                <c:pt idx="22">
                  <c:v>0.67481724574791224</c:v>
                </c:pt>
                <c:pt idx="23">
                  <c:v>0.67481724574791224</c:v>
                </c:pt>
                <c:pt idx="24">
                  <c:v>0.67481724574791224</c:v>
                </c:pt>
                <c:pt idx="25">
                  <c:v>0.67481724574791224</c:v>
                </c:pt>
                <c:pt idx="26">
                  <c:v>0.67481724574791224</c:v>
                </c:pt>
                <c:pt idx="27">
                  <c:v>0.67481724574791224</c:v>
                </c:pt>
                <c:pt idx="28">
                  <c:v>0.67481724574791224</c:v>
                </c:pt>
                <c:pt idx="29">
                  <c:v>0.67481724574791224</c:v>
                </c:pt>
                <c:pt idx="30">
                  <c:v>0.67481724574791224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68-4882-9BEF-48E626603546}"/>
            </c:ext>
          </c:extLst>
        </c:ser>
        <c:ser>
          <c:idx val="2"/>
          <c:order val="2"/>
          <c:tx>
            <c:strRef>
              <c:f>'L-30'!$O$1</c:f>
              <c:strCache>
                <c:ptCount val="1"/>
                <c:pt idx="0">
                  <c:v>Eficiencia_LS</c:v>
                </c:pt>
              </c:strCache>
            </c:strRef>
          </c:tx>
          <c:spPr>
            <a:ln w="19050" cap="rnd">
              <a:solidFill>
                <a:schemeClr val="bg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'L-30'!$C$2:$C$32</c:f>
              <c:numCache>
                <c:formatCode>General</c:formatCode>
                <c:ptCount val="31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</c:numCache>
            </c:numRef>
          </c:xVal>
          <c:yVal>
            <c:numRef>
              <c:f>'L-30'!$O$2:$O$32</c:f>
              <c:numCache>
                <c:formatCode>0.0%</c:formatCode>
                <c:ptCount val="31"/>
                <c:pt idx="0">
                  <c:v>0.72813341755513039</c:v>
                </c:pt>
                <c:pt idx="1">
                  <c:v>0.72813341755513039</c:v>
                </c:pt>
                <c:pt idx="2">
                  <c:v>0.72813341755513039</c:v>
                </c:pt>
                <c:pt idx="3">
                  <c:v>0.72813341755513039</c:v>
                </c:pt>
                <c:pt idx="4">
                  <c:v>0.72813341755513039</c:v>
                </c:pt>
                <c:pt idx="5">
                  <c:v>0.72813341755513039</c:v>
                </c:pt>
                <c:pt idx="6">
                  <c:v>0.72813341755513039</c:v>
                </c:pt>
                <c:pt idx="7">
                  <c:v>0.72813341755513039</c:v>
                </c:pt>
                <c:pt idx="8">
                  <c:v>0.72813341755513039</c:v>
                </c:pt>
                <c:pt idx="9">
                  <c:v>0.72813341755513039</c:v>
                </c:pt>
                <c:pt idx="10">
                  <c:v>0.72813341755513039</c:v>
                </c:pt>
                <c:pt idx="11">
                  <c:v>0.72813341755513039</c:v>
                </c:pt>
                <c:pt idx="12">
                  <c:v>0.72813341755513039</c:v>
                </c:pt>
                <c:pt idx="13">
                  <c:v>0.72813341755513039</c:v>
                </c:pt>
                <c:pt idx="14">
                  <c:v>0.72813341755513039</c:v>
                </c:pt>
                <c:pt idx="15">
                  <c:v>0.72813341755513039</c:v>
                </c:pt>
                <c:pt idx="16">
                  <c:v>0.72813341755513039</c:v>
                </c:pt>
                <c:pt idx="17">
                  <c:v>0.72813341755513039</c:v>
                </c:pt>
                <c:pt idx="18">
                  <c:v>0.72813341755513039</c:v>
                </c:pt>
                <c:pt idx="19">
                  <c:v>0.72813341755513039</c:v>
                </c:pt>
                <c:pt idx="20">
                  <c:v>0.72813341755513039</c:v>
                </c:pt>
                <c:pt idx="21">
                  <c:v>0.72813341755513039</c:v>
                </c:pt>
                <c:pt idx="22">
                  <c:v>0.72813341755513039</c:v>
                </c:pt>
                <c:pt idx="23">
                  <c:v>0.72813341755513039</c:v>
                </c:pt>
                <c:pt idx="24">
                  <c:v>0.72813341755513039</c:v>
                </c:pt>
                <c:pt idx="25">
                  <c:v>0.72813341755513039</c:v>
                </c:pt>
                <c:pt idx="26">
                  <c:v>0.72813341755513039</c:v>
                </c:pt>
                <c:pt idx="27">
                  <c:v>0.72813341755513039</c:v>
                </c:pt>
                <c:pt idx="28">
                  <c:v>0.72813341755513039</c:v>
                </c:pt>
                <c:pt idx="29">
                  <c:v>0.72813341755513039</c:v>
                </c:pt>
                <c:pt idx="30">
                  <c:v>0.72813341755513039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68-4882-9BEF-48E626603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428815"/>
        <c:axId val="980426895"/>
      </c:scatterChart>
      <c:valAx>
        <c:axId val="98042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0426895"/>
        <c:crosses val="autoZero"/>
        <c:crossBetween val="midCat"/>
      </c:valAx>
      <c:valAx>
        <c:axId val="98042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042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5">
            <a:lumMod val="110000"/>
            <a:satMod val="105000"/>
            <a:tint val="67000"/>
          </a:schemeClr>
        </a:gs>
        <a:gs pos="50000">
          <a:schemeClr val="accent5">
            <a:lumMod val="105000"/>
            <a:satMod val="103000"/>
            <a:tint val="73000"/>
          </a:schemeClr>
        </a:gs>
        <a:gs pos="100000">
          <a:schemeClr val="accent5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5"/>
      </a:solidFill>
      <a:prstDash val="solid"/>
      <a:miter lim="800000"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bg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Análise de Tempo de Ciclo (min/100)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'L-30'!$AI$8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'L-30'!$AG$9:$AG$12</c:f>
              <c:strCache>
                <c:ptCount val="4"/>
                <c:pt idx="0">
                  <c:v>Mistura</c:v>
                </c:pt>
                <c:pt idx="1">
                  <c:v>Extrusão</c:v>
                </c:pt>
                <c:pt idx="2">
                  <c:v>Corte</c:v>
                </c:pt>
                <c:pt idx="3">
                  <c:v>Embalagem</c:v>
                </c:pt>
              </c:strCache>
            </c:strRef>
          </c:cat>
          <c:val>
            <c:numRef>
              <c:f>'L-30'!$AI$9:$AI$12</c:f>
              <c:numCache>
                <c:formatCode>0.00</c:formatCode>
                <c:ptCount val="4"/>
                <c:pt idx="0">
                  <c:v>4.7564736412221684</c:v>
                </c:pt>
                <c:pt idx="1">
                  <c:v>2.328045566044203</c:v>
                </c:pt>
                <c:pt idx="2">
                  <c:v>7.6755291591691783</c:v>
                </c:pt>
                <c:pt idx="3">
                  <c:v>5.6816776216382401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E-4663-9EC0-96D00B92EE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79499471"/>
        <c:axId val="879499951"/>
      </c:barChart>
      <c:lineChart>
        <c:grouping val="standard"/>
        <c:varyColors val="0"/>
        <c:ser>
          <c:idx val="1"/>
          <c:order val="1"/>
          <c:tx>
            <c:strRef>
              <c:f>'L-30'!$AJ$8</c:f>
              <c:strCache>
                <c:ptCount val="1"/>
                <c:pt idx="0">
                  <c:v>Demanda</c:v>
                </c:pt>
              </c:strCache>
            </c:strRef>
          </c:tx>
          <c:spPr>
            <a:ln w="28575" cap="rnd">
              <a:solidFill>
                <a:schemeClr val="bg1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E3E-4663-9EC0-96D00B92EE1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E3E-4663-9EC0-96D00B92EE1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3E-4663-9EC0-96D00B92EE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'L-30'!$AG$9:$AG$12</c:f>
              <c:strCache>
                <c:ptCount val="4"/>
                <c:pt idx="0">
                  <c:v>Mistura</c:v>
                </c:pt>
                <c:pt idx="1">
                  <c:v>Extrusão</c:v>
                </c:pt>
                <c:pt idx="2">
                  <c:v>Corte</c:v>
                </c:pt>
                <c:pt idx="3">
                  <c:v>Embalagem</c:v>
                </c:pt>
              </c:strCache>
            </c:strRef>
          </c:cat>
          <c:val>
            <c:numRef>
              <c:f>'L-30'!$AJ$9:$AJ$12</c:f>
              <c:numCache>
                <c:formatCode>General</c:formatCode>
                <c:ptCount val="4"/>
                <c:pt idx="0">
                  <c:v>6.68</c:v>
                </c:pt>
                <c:pt idx="1">
                  <c:v>6.68</c:v>
                </c:pt>
                <c:pt idx="2">
                  <c:v>6.68</c:v>
                </c:pt>
                <c:pt idx="3">
                  <c:v>6.68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3E-4663-9EC0-96D00B92EE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79499471"/>
        <c:axId val="879499951"/>
      </c:lineChart>
      <c:catAx>
        <c:axId val="87949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9499951"/>
        <c:crosses val="autoZero"/>
        <c:auto val="1"/>
        <c:lblAlgn val="ctr"/>
        <c:lblOffset val="100"/>
        <c:noMultiLvlLbl val="0"/>
      </c:catAx>
      <c:valAx>
        <c:axId val="87949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949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5">
            <a:lumMod val="110000"/>
            <a:satMod val="105000"/>
            <a:tint val="67000"/>
          </a:schemeClr>
        </a:gs>
        <a:gs pos="50000">
          <a:schemeClr val="accent5">
            <a:lumMod val="105000"/>
            <a:satMod val="103000"/>
            <a:tint val="73000"/>
          </a:schemeClr>
        </a:gs>
        <a:gs pos="100000">
          <a:schemeClr val="accent5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5"/>
      </a:solidFill>
      <a:prstDash val="solid"/>
      <a:miter lim="800000"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bg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Carta de Controle de Tempo de Corte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'L-30'!$V$1</c:f>
              <c:strCache>
                <c:ptCount val="1"/>
                <c:pt idx="0">
                  <c:v>Corte_tempo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'L-30'!$C$2:$C$32</c:f>
              <c:numCache>
                <c:formatCode>General</c:formatCode>
                <c:ptCount val="31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</c:numCache>
            </c:numRef>
          </c:xVal>
          <c:yVal>
            <c:numRef>
              <c:f>'L-30'!$V$2:$V$32</c:f>
              <c:numCache>
                <c:formatCode>General</c:formatCode>
                <c:ptCount val="31"/>
                <c:pt idx="0">
                  <c:v>56.595574855727833</c:v>
                </c:pt>
                <c:pt idx="1">
                  <c:v>55.38109743407481</c:v>
                </c:pt>
                <c:pt idx="2">
                  <c:v>55.81327811689291</c:v>
                </c:pt>
                <c:pt idx="3">
                  <c:v>54.28552800935234</c:v>
                </c:pt>
                <c:pt idx="4">
                  <c:v>54.886353830980916</c:v>
                </c:pt>
                <c:pt idx="5">
                  <c:v>54.674812544892518</c:v>
                </c:pt>
                <c:pt idx="6">
                  <c:v>57.733919570471407</c:v>
                </c:pt>
                <c:pt idx="7">
                  <c:v>54.695747285735798</c:v>
                </c:pt>
                <c:pt idx="8">
                  <c:v>55.389302685068849</c:v>
                </c:pt>
                <c:pt idx="9">
                  <c:v>53.122397163533115</c:v>
                </c:pt>
                <c:pt idx="10">
                  <c:v>54.114913940937711</c:v>
                </c:pt>
                <c:pt idx="11">
                  <c:v>54.512247307589313</c:v>
                </c:pt>
                <c:pt idx="12">
                  <c:v>55.219513123235302</c:v>
                </c:pt>
                <c:pt idx="13">
                  <c:v>55.025749835734295</c:v>
                </c:pt>
                <c:pt idx="14">
                  <c:v>54.06029011456242</c:v>
                </c:pt>
                <c:pt idx="15">
                  <c:v>56.150996505122386</c:v>
                </c:pt>
                <c:pt idx="16">
                  <c:v>55.126723925097338</c:v>
                </c:pt>
                <c:pt idx="17">
                  <c:v>54.005162046891314</c:v>
                </c:pt>
                <c:pt idx="18">
                  <c:v>56.360085507938201</c:v>
                </c:pt>
                <c:pt idx="19">
                  <c:v>56.748604263773572</c:v>
                </c:pt>
                <c:pt idx="20">
                  <c:v>56.448147723877767</c:v>
                </c:pt>
                <c:pt idx="21">
                  <c:v>55.72670310107447</c:v>
                </c:pt>
                <c:pt idx="22">
                  <c:v>55.820224634452387</c:v>
                </c:pt>
                <c:pt idx="23">
                  <c:v>56.028192152578178</c:v>
                </c:pt>
                <c:pt idx="24">
                  <c:v>55.584557917163941</c:v>
                </c:pt>
                <c:pt idx="25">
                  <c:v>55.538643796011492</c:v>
                </c:pt>
                <c:pt idx="26">
                  <c:v>53.903690521541897</c:v>
                </c:pt>
                <c:pt idx="27">
                  <c:v>55.319829379821932</c:v>
                </c:pt>
                <c:pt idx="28">
                  <c:v>55.599849826281435</c:v>
                </c:pt>
                <c:pt idx="29">
                  <c:v>55.586038513641128</c:v>
                </c:pt>
                <c:pt idx="30">
                  <c:v>55.636435178787913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5B-4FE8-8F12-9C59DD52F4D4}"/>
            </c:ext>
          </c:extLst>
        </c:ser>
        <c:ser>
          <c:idx val="1"/>
          <c:order val="1"/>
          <c:tx>
            <c:strRef>
              <c:f>'L-30'!$W$1</c:f>
              <c:strCache>
                <c:ptCount val="1"/>
                <c:pt idx="0">
                  <c:v>Corte_LI</c:v>
                </c:pt>
              </c:strCache>
            </c:strRef>
          </c:tx>
          <c:spPr>
            <a:ln w="25400" cap="rnd">
              <a:solidFill>
                <a:schemeClr val="bg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'L-30'!$C$2:$C$32</c:f>
              <c:numCache>
                <c:formatCode>General</c:formatCode>
                <c:ptCount val="31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</c:numCache>
            </c:numRef>
          </c:xVal>
          <c:yVal>
            <c:numRef>
              <c:f>'L-30'!$W$2:$W$32</c:f>
              <c:numCache>
                <c:formatCode>General</c:formatCode>
                <c:ptCount val="31"/>
                <c:pt idx="0">
                  <c:v>52.400104230619725</c:v>
                </c:pt>
                <c:pt idx="1">
                  <c:v>52.400104230619725</c:v>
                </c:pt>
                <c:pt idx="2">
                  <c:v>52.400104230619725</c:v>
                </c:pt>
                <c:pt idx="3">
                  <c:v>52.400104230619725</c:v>
                </c:pt>
                <c:pt idx="4">
                  <c:v>52.400104230619725</c:v>
                </c:pt>
                <c:pt idx="5">
                  <c:v>52.400104230619725</c:v>
                </c:pt>
                <c:pt idx="6">
                  <c:v>52.400104230619725</c:v>
                </c:pt>
                <c:pt idx="7">
                  <c:v>52.400104230619725</c:v>
                </c:pt>
                <c:pt idx="8">
                  <c:v>52.400104230619725</c:v>
                </c:pt>
                <c:pt idx="9">
                  <c:v>52.400104230619725</c:v>
                </c:pt>
                <c:pt idx="10">
                  <c:v>52.400104230619725</c:v>
                </c:pt>
                <c:pt idx="11">
                  <c:v>52.400104230619725</c:v>
                </c:pt>
                <c:pt idx="12">
                  <c:v>52.400104230619725</c:v>
                </c:pt>
                <c:pt idx="13">
                  <c:v>52.400104230619725</c:v>
                </c:pt>
                <c:pt idx="14">
                  <c:v>52.400104230619725</c:v>
                </c:pt>
                <c:pt idx="15">
                  <c:v>52.400104230619725</c:v>
                </c:pt>
                <c:pt idx="16">
                  <c:v>52.400104230619725</c:v>
                </c:pt>
                <c:pt idx="17">
                  <c:v>52.400104230619725</c:v>
                </c:pt>
                <c:pt idx="18">
                  <c:v>52.400104230619725</c:v>
                </c:pt>
                <c:pt idx="19">
                  <c:v>52.400104230619725</c:v>
                </c:pt>
                <c:pt idx="20">
                  <c:v>52.400104230619725</c:v>
                </c:pt>
                <c:pt idx="21">
                  <c:v>52.400104230619725</c:v>
                </c:pt>
                <c:pt idx="22">
                  <c:v>52.400104230619725</c:v>
                </c:pt>
                <c:pt idx="23">
                  <c:v>52.400104230619725</c:v>
                </c:pt>
                <c:pt idx="24">
                  <c:v>52.400104230619725</c:v>
                </c:pt>
                <c:pt idx="25">
                  <c:v>52.400104230619725</c:v>
                </c:pt>
                <c:pt idx="26">
                  <c:v>52.400104230619725</c:v>
                </c:pt>
                <c:pt idx="27">
                  <c:v>52.400104230619725</c:v>
                </c:pt>
                <c:pt idx="28">
                  <c:v>52.400104230619725</c:v>
                </c:pt>
                <c:pt idx="29">
                  <c:v>52.400104230619725</c:v>
                </c:pt>
                <c:pt idx="30">
                  <c:v>52.400104230619725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5B-4FE8-8F12-9C59DD52F4D4}"/>
            </c:ext>
          </c:extLst>
        </c:ser>
        <c:ser>
          <c:idx val="2"/>
          <c:order val="2"/>
          <c:tx>
            <c:strRef>
              <c:f>'L-30'!$X$1</c:f>
              <c:strCache>
                <c:ptCount val="1"/>
                <c:pt idx="0">
                  <c:v>Corte_LS</c:v>
                </c:pt>
              </c:strCache>
            </c:strRef>
          </c:tx>
          <c:spPr>
            <a:ln w="25400" cap="rnd">
              <a:solidFill>
                <a:schemeClr val="bg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'L-30'!$C$2:$C$32</c:f>
              <c:numCache>
                <c:formatCode>General</c:formatCode>
                <c:ptCount val="31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</c:numCache>
            </c:numRef>
          </c:xVal>
          <c:yVal>
            <c:numRef>
              <c:f>'L-30'!$X$2:$X$32</c:f>
              <c:numCache>
                <c:formatCode>General</c:formatCode>
                <c:ptCount val="31"/>
                <c:pt idx="0">
                  <c:v>58.251160983112207</c:v>
                </c:pt>
                <c:pt idx="1">
                  <c:v>58.251160983112207</c:v>
                </c:pt>
                <c:pt idx="2">
                  <c:v>58.251160983112207</c:v>
                </c:pt>
                <c:pt idx="3">
                  <c:v>58.251160983112207</c:v>
                </c:pt>
                <c:pt idx="4">
                  <c:v>58.251160983112207</c:v>
                </c:pt>
                <c:pt idx="5">
                  <c:v>58.251160983112207</c:v>
                </c:pt>
                <c:pt idx="6">
                  <c:v>58.251160983112207</c:v>
                </c:pt>
                <c:pt idx="7">
                  <c:v>58.251160983112207</c:v>
                </c:pt>
                <c:pt idx="8">
                  <c:v>58.251160983112207</c:v>
                </c:pt>
                <c:pt idx="9">
                  <c:v>58.251160983112207</c:v>
                </c:pt>
                <c:pt idx="10">
                  <c:v>58.251160983112207</c:v>
                </c:pt>
                <c:pt idx="11">
                  <c:v>58.251160983112207</c:v>
                </c:pt>
                <c:pt idx="12">
                  <c:v>58.251160983112207</c:v>
                </c:pt>
                <c:pt idx="13">
                  <c:v>58.251160983112207</c:v>
                </c:pt>
                <c:pt idx="14">
                  <c:v>58.251160983112207</c:v>
                </c:pt>
                <c:pt idx="15">
                  <c:v>58.251160983112207</c:v>
                </c:pt>
                <c:pt idx="16">
                  <c:v>58.251160983112207</c:v>
                </c:pt>
                <c:pt idx="17">
                  <c:v>58.251160983112207</c:v>
                </c:pt>
                <c:pt idx="18">
                  <c:v>58.251160983112207</c:v>
                </c:pt>
                <c:pt idx="19">
                  <c:v>58.251160983112207</c:v>
                </c:pt>
                <c:pt idx="20">
                  <c:v>58.251160983112207</c:v>
                </c:pt>
                <c:pt idx="21">
                  <c:v>58.251160983112207</c:v>
                </c:pt>
                <c:pt idx="22">
                  <c:v>58.251160983112207</c:v>
                </c:pt>
                <c:pt idx="23">
                  <c:v>58.251160983112207</c:v>
                </c:pt>
                <c:pt idx="24">
                  <c:v>58.251160983112207</c:v>
                </c:pt>
                <c:pt idx="25">
                  <c:v>58.251160983112207</c:v>
                </c:pt>
                <c:pt idx="26">
                  <c:v>58.251160983112207</c:v>
                </c:pt>
                <c:pt idx="27">
                  <c:v>58.251160983112207</c:v>
                </c:pt>
                <c:pt idx="28">
                  <c:v>58.251160983112207</c:v>
                </c:pt>
                <c:pt idx="29">
                  <c:v>58.251160983112207</c:v>
                </c:pt>
                <c:pt idx="30">
                  <c:v>58.251160983112207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5B-4FE8-8F12-9C59DD52F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428815"/>
        <c:axId val="980426895"/>
      </c:scatterChart>
      <c:valAx>
        <c:axId val="98042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0426895"/>
        <c:crosses val="autoZero"/>
        <c:crossBetween val="midCat"/>
      </c:valAx>
      <c:valAx>
        <c:axId val="98042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042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5">
            <a:lumMod val="110000"/>
            <a:satMod val="105000"/>
            <a:tint val="67000"/>
          </a:schemeClr>
        </a:gs>
        <a:gs pos="50000">
          <a:schemeClr val="accent5">
            <a:lumMod val="105000"/>
            <a:satMod val="103000"/>
            <a:tint val="73000"/>
          </a:schemeClr>
        </a:gs>
        <a:gs pos="100000">
          <a:schemeClr val="accent5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5"/>
      </a:solidFill>
      <a:prstDash val="solid"/>
      <a:miter lim="800000"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bg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Carta de Controle de Tempo de Extrusão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'L-30'!$S$1</c:f>
              <c:strCache>
                <c:ptCount val="1"/>
                <c:pt idx="0">
                  <c:v>Extruzão_tempo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'L-30'!$C$3:$C$33</c:f>
              <c:numCache>
                <c:formatCode>General</c:formatCode>
                <c:ptCount val="31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</c:numCache>
            </c:numRef>
          </c:xVal>
          <c:yVal>
            <c:numRef>
              <c:f>'L-30'!$S$3:$S$33</c:f>
              <c:numCache>
                <c:formatCode>General</c:formatCode>
                <c:ptCount val="31"/>
                <c:pt idx="0">
                  <c:v>20.582133754610034</c:v>
                </c:pt>
                <c:pt idx="1">
                  <c:v>19.851446423405566</c:v>
                </c:pt>
                <c:pt idx="2">
                  <c:v>20.179272864104931</c:v>
                </c:pt>
                <c:pt idx="3">
                  <c:v>20.744071046468736</c:v>
                </c:pt>
                <c:pt idx="4">
                  <c:v>20.05752697046583</c:v>
                </c:pt>
                <c:pt idx="5">
                  <c:v>19.524675649509994</c:v>
                </c:pt>
                <c:pt idx="6">
                  <c:v>20.495582032666711</c:v>
                </c:pt>
                <c:pt idx="7">
                  <c:v>19.90362444311668</c:v>
                </c:pt>
                <c:pt idx="8">
                  <c:v>19.620297723337682</c:v>
                </c:pt>
                <c:pt idx="9">
                  <c:v>20.198082870348426</c:v>
                </c:pt>
                <c:pt idx="10">
                  <c:v>20.228056897132753</c:v>
                </c:pt>
                <c:pt idx="11">
                  <c:v>20.175300283925619</c:v>
                </c:pt>
                <c:pt idx="12">
                  <c:v>19.710393323176167</c:v>
                </c:pt>
                <c:pt idx="13">
                  <c:v>20.061585354539002</c:v>
                </c:pt>
                <c:pt idx="14">
                  <c:v>19.858485923280213</c:v>
                </c:pt>
                <c:pt idx="15">
                  <c:v>20.767335175635104</c:v>
                </c:pt>
                <c:pt idx="16">
                  <c:v>20.42059864537422</c:v>
                </c:pt>
                <c:pt idx="17">
                  <c:v>19.675135813396523</c:v>
                </c:pt>
                <c:pt idx="18">
                  <c:v>19.642683469307247</c:v>
                </c:pt>
                <c:pt idx="19">
                  <c:v>20.667170710306486</c:v>
                </c:pt>
                <c:pt idx="20">
                  <c:v>19.891517846737703</c:v>
                </c:pt>
                <c:pt idx="21">
                  <c:v>19.428448397373216</c:v>
                </c:pt>
                <c:pt idx="22">
                  <c:v>20.119254246444271</c:v>
                </c:pt>
                <c:pt idx="23">
                  <c:v>19.814115052311429</c:v>
                </c:pt>
                <c:pt idx="24">
                  <c:v>19.613348711206854</c:v>
                </c:pt>
                <c:pt idx="25">
                  <c:v>19.595361036084615</c:v>
                </c:pt>
                <c:pt idx="26">
                  <c:v>19.22541394503974</c:v>
                </c:pt>
                <c:pt idx="27">
                  <c:v>20.113159844478769</c:v>
                </c:pt>
                <c:pt idx="28">
                  <c:v>19.801380391307465</c:v>
                </c:pt>
                <c:pt idx="29">
                  <c:v>19.754726786435462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8-40B3-8060-D1B9F750F73E}"/>
            </c:ext>
          </c:extLst>
        </c:ser>
        <c:ser>
          <c:idx val="1"/>
          <c:order val="1"/>
          <c:tx>
            <c:strRef>
              <c:f>'L-30'!$T$1</c:f>
              <c:strCache>
                <c:ptCount val="1"/>
                <c:pt idx="0">
                  <c:v>Extrusão_LI</c:v>
                </c:pt>
              </c:strCache>
            </c:strRef>
          </c:tx>
          <c:spPr>
            <a:ln w="25400" cap="rnd">
              <a:solidFill>
                <a:schemeClr val="bg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'L-30'!$C$3:$C$33</c:f>
              <c:numCache>
                <c:formatCode>General</c:formatCode>
                <c:ptCount val="31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</c:numCache>
            </c:numRef>
          </c:xVal>
          <c:yVal>
            <c:numRef>
              <c:f>'L-30'!$T$3:$T$33</c:f>
              <c:numCache>
                <c:formatCode>General</c:formatCode>
                <c:ptCount val="31"/>
                <c:pt idx="0">
                  <c:v>18.810421578201094</c:v>
                </c:pt>
                <c:pt idx="1">
                  <c:v>18.810421578201094</c:v>
                </c:pt>
                <c:pt idx="2">
                  <c:v>18.810421578201094</c:v>
                </c:pt>
                <c:pt idx="3">
                  <c:v>18.810421578201094</c:v>
                </c:pt>
                <c:pt idx="4">
                  <c:v>18.810421578201094</c:v>
                </c:pt>
                <c:pt idx="5">
                  <c:v>18.810421578201094</c:v>
                </c:pt>
                <c:pt idx="6">
                  <c:v>18.810421578201094</c:v>
                </c:pt>
                <c:pt idx="7">
                  <c:v>18.810421578201094</c:v>
                </c:pt>
                <c:pt idx="8">
                  <c:v>18.810421578201094</c:v>
                </c:pt>
                <c:pt idx="9">
                  <c:v>18.810421578201094</c:v>
                </c:pt>
                <c:pt idx="10">
                  <c:v>18.810421578201094</c:v>
                </c:pt>
                <c:pt idx="11">
                  <c:v>18.810421578201094</c:v>
                </c:pt>
                <c:pt idx="12">
                  <c:v>18.810421578201094</c:v>
                </c:pt>
                <c:pt idx="13">
                  <c:v>18.810421578201094</c:v>
                </c:pt>
                <c:pt idx="14">
                  <c:v>18.810421578201094</c:v>
                </c:pt>
                <c:pt idx="15">
                  <c:v>18.810421578201094</c:v>
                </c:pt>
                <c:pt idx="16">
                  <c:v>18.810421578201094</c:v>
                </c:pt>
                <c:pt idx="17">
                  <c:v>18.810421578201094</c:v>
                </c:pt>
                <c:pt idx="18">
                  <c:v>18.810421578201094</c:v>
                </c:pt>
                <c:pt idx="19">
                  <c:v>18.810421578201094</c:v>
                </c:pt>
                <c:pt idx="20">
                  <c:v>18.810421578201094</c:v>
                </c:pt>
                <c:pt idx="21">
                  <c:v>18.810421578201094</c:v>
                </c:pt>
                <c:pt idx="22">
                  <c:v>18.810421578201094</c:v>
                </c:pt>
                <c:pt idx="23">
                  <c:v>18.810421578201094</c:v>
                </c:pt>
                <c:pt idx="24">
                  <c:v>18.810421578201094</c:v>
                </c:pt>
                <c:pt idx="25">
                  <c:v>18.810421578201094</c:v>
                </c:pt>
                <c:pt idx="26">
                  <c:v>18.810421578201094</c:v>
                </c:pt>
                <c:pt idx="27">
                  <c:v>18.810421578201094</c:v>
                </c:pt>
                <c:pt idx="28">
                  <c:v>18.810421578201094</c:v>
                </c:pt>
                <c:pt idx="29">
                  <c:v>18.810421578201094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18-40B3-8060-D1B9F750F73E}"/>
            </c:ext>
          </c:extLst>
        </c:ser>
        <c:ser>
          <c:idx val="2"/>
          <c:order val="2"/>
          <c:tx>
            <c:strRef>
              <c:f>'L-30'!$U$1</c:f>
              <c:strCache>
                <c:ptCount val="1"/>
                <c:pt idx="0">
                  <c:v>Extrusão_LS</c:v>
                </c:pt>
              </c:strCache>
            </c:strRef>
          </c:tx>
          <c:spPr>
            <a:ln w="25400" cap="rnd">
              <a:solidFill>
                <a:schemeClr val="bg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'L-30'!$C$3:$C$33</c:f>
              <c:numCache>
                <c:formatCode>General</c:formatCode>
                <c:ptCount val="31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</c:numCache>
            </c:numRef>
          </c:xVal>
          <c:yVal>
            <c:numRef>
              <c:f>'L-30'!$U$3:$U$33</c:f>
              <c:numCache>
                <c:formatCode>General</c:formatCode>
                <c:ptCount val="31"/>
                <c:pt idx="0">
                  <c:v>21.177295024092622</c:v>
                </c:pt>
                <c:pt idx="1">
                  <c:v>21.177295024092622</c:v>
                </c:pt>
                <c:pt idx="2">
                  <c:v>21.177295024092622</c:v>
                </c:pt>
                <c:pt idx="3">
                  <c:v>21.177295024092622</c:v>
                </c:pt>
                <c:pt idx="4">
                  <c:v>21.177295024092622</c:v>
                </c:pt>
                <c:pt idx="5">
                  <c:v>21.177295024092622</c:v>
                </c:pt>
                <c:pt idx="6">
                  <c:v>21.177295024092622</c:v>
                </c:pt>
                <c:pt idx="7">
                  <c:v>21.177295024092622</c:v>
                </c:pt>
                <c:pt idx="8">
                  <c:v>21.177295024092622</c:v>
                </c:pt>
                <c:pt idx="9">
                  <c:v>21.177295024092622</c:v>
                </c:pt>
                <c:pt idx="10">
                  <c:v>21.177295024092622</c:v>
                </c:pt>
                <c:pt idx="11">
                  <c:v>21.177295024092622</c:v>
                </c:pt>
                <c:pt idx="12">
                  <c:v>21.177295024092622</c:v>
                </c:pt>
                <c:pt idx="13">
                  <c:v>21.177295024092622</c:v>
                </c:pt>
                <c:pt idx="14">
                  <c:v>21.177295024092622</c:v>
                </c:pt>
                <c:pt idx="15">
                  <c:v>21.177295024092622</c:v>
                </c:pt>
                <c:pt idx="16">
                  <c:v>21.177295024092622</c:v>
                </c:pt>
                <c:pt idx="17">
                  <c:v>21.177295024092622</c:v>
                </c:pt>
                <c:pt idx="18">
                  <c:v>21.177295024092622</c:v>
                </c:pt>
                <c:pt idx="19">
                  <c:v>21.177295024092622</c:v>
                </c:pt>
                <c:pt idx="20">
                  <c:v>21.177295024092622</c:v>
                </c:pt>
                <c:pt idx="21">
                  <c:v>21.177295024092622</c:v>
                </c:pt>
                <c:pt idx="22">
                  <c:v>21.177295024092622</c:v>
                </c:pt>
                <c:pt idx="23">
                  <c:v>21.177295024092622</c:v>
                </c:pt>
                <c:pt idx="24">
                  <c:v>21.177295024092622</c:v>
                </c:pt>
                <c:pt idx="25">
                  <c:v>21.177295024092622</c:v>
                </c:pt>
                <c:pt idx="26">
                  <c:v>21.177295024092622</c:v>
                </c:pt>
                <c:pt idx="27">
                  <c:v>21.177295024092622</c:v>
                </c:pt>
                <c:pt idx="28">
                  <c:v>21.177295024092622</c:v>
                </c:pt>
                <c:pt idx="29">
                  <c:v>21.177295024092622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18-40B3-8060-D1B9F750F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428815"/>
        <c:axId val="980426895"/>
      </c:scatterChart>
      <c:valAx>
        <c:axId val="98042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0426895"/>
        <c:crosses val="autoZero"/>
        <c:crossBetween val="midCat"/>
      </c:valAx>
      <c:valAx>
        <c:axId val="98042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042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5">
            <a:lumMod val="110000"/>
            <a:satMod val="105000"/>
            <a:tint val="67000"/>
          </a:schemeClr>
        </a:gs>
        <a:gs pos="50000">
          <a:schemeClr val="accent5">
            <a:lumMod val="105000"/>
            <a:satMod val="103000"/>
            <a:tint val="73000"/>
          </a:schemeClr>
        </a:gs>
        <a:gs pos="100000">
          <a:schemeClr val="accent5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5"/>
      </a:solidFill>
      <a:prstDash val="solid"/>
      <a:miter lim="800000"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bg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Carta de Controle de Tempo de Embalagem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'L-30'!$Y$1</c:f>
              <c:strCache>
                <c:ptCount val="1"/>
                <c:pt idx="0">
                  <c:v>Embalagem_tempo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'L-30'!$C$2:$C$32</c:f>
              <c:numCache>
                <c:formatCode>General</c:formatCode>
                <c:ptCount val="31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</c:numCache>
            </c:numRef>
          </c:xVal>
          <c:yVal>
            <c:numRef>
              <c:f>'L-30'!$Y$2:$Y$32</c:f>
              <c:numCache>
                <c:formatCode>General</c:formatCode>
                <c:ptCount val="31"/>
                <c:pt idx="0">
                  <c:v>38.101235931886386</c:v>
                </c:pt>
                <c:pt idx="1">
                  <c:v>39.590008374930171</c:v>
                </c:pt>
                <c:pt idx="2">
                  <c:v>39.723846808616479</c:v>
                </c:pt>
                <c:pt idx="3">
                  <c:v>39.69424098061242</c:v>
                </c:pt>
                <c:pt idx="4">
                  <c:v>39.086909826909753</c:v>
                </c:pt>
                <c:pt idx="5">
                  <c:v>40.98801004107326</c:v>
                </c:pt>
                <c:pt idx="6">
                  <c:v>40.559214164407727</c:v>
                </c:pt>
                <c:pt idx="7">
                  <c:v>39.156553509760144</c:v>
                </c:pt>
                <c:pt idx="8">
                  <c:v>40.729782523743012</c:v>
                </c:pt>
                <c:pt idx="9">
                  <c:v>38.29451954730694</c:v>
                </c:pt>
                <c:pt idx="10">
                  <c:v>40.035908666479287</c:v>
                </c:pt>
                <c:pt idx="11">
                  <c:v>38.767924142088482</c:v>
                </c:pt>
                <c:pt idx="12">
                  <c:v>40.377072078402271</c:v>
                </c:pt>
                <c:pt idx="13">
                  <c:v>39.871439620611888</c:v>
                </c:pt>
                <c:pt idx="14">
                  <c:v>40.005678050691458</c:v>
                </c:pt>
                <c:pt idx="15">
                  <c:v>38.940912057753224</c:v>
                </c:pt>
                <c:pt idx="16">
                  <c:v>37.886300957977703</c:v>
                </c:pt>
                <c:pt idx="17">
                  <c:v>40.80190657259957</c:v>
                </c:pt>
                <c:pt idx="18">
                  <c:v>40.542605976836228</c:v>
                </c:pt>
                <c:pt idx="19">
                  <c:v>39.822365682151947</c:v>
                </c:pt>
                <c:pt idx="20">
                  <c:v>40.159133954123369</c:v>
                </c:pt>
                <c:pt idx="21">
                  <c:v>40.789861542191879</c:v>
                </c:pt>
                <c:pt idx="22">
                  <c:v>39.81020471162379</c:v>
                </c:pt>
                <c:pt idx="23">
                  <c:v>38.38599587428304</c:v>
                </c:pt>
                <c:pt idx="24">
                  <c:v>39.539103220083284</c:v>
                </c:pt>
                <c:pt idx="25">
                  <c:v>38.950256543654938</c:v>
                </c:pt>
                <c:pt idx="26">
                  <c:v>41.22242322889187</c:v>
                </c:pt>
                <c:pt idx="27">
                  <c:v>40.885301759406929</c:v>
                </c:pt>
                <c:pt idx="28">
                  <c:v>40.249597950667109</c:v>
                </c:pt>
                <c:pt idx="29">
                  <c:v>41.139408340501738</c:v>
                </c:pt>
                <c:pt idx="30">
                  <c:v>41.770793618484099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E-40E0-B643-DB7AE68E36B3}"/>
            </c:ext>
          </c:extLst>
        </c:ser>
        <c:ser>
          <c:idx val="1"/>
          <c:order val="1"/>
          <c:tx>
            <c:strRef>
              <c:f>'L-30'!$Z$1</c:f>
              <c:strCache>
                <c:ptCount val="1"/>
                <c:pt idx="0">
                  <c:v>Embalagem_LI</c:v>
                </c:pt>
              </c:strCache>
            </c:strRef>
          </c:tx>
          <c:spPr>
            <a:ln w="25400" cap="rnd">
              <a:solidFill>
                <a:schemeClr val="bg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'L-30'!$C$2:$C$32</c:f>
              <c:numCache>
                <c:formatCode>General</c:formatCode>
                <c:ptCount val="31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</c:numCache>
            </c:numRef>
          </c:xVal>
          <c:yVal>
            <c:numRef>
              <c:f>'L-30'!$Z$2:$Z$32</c:f>
              <c:numCache>
                <c:formatCode>General</c:formatCode>
                <c:ptCount val="31"/>
                <c:pt idx="0">
                  <c:v>36.902969788818396</c:v>
                </c:pt>
                <c:pt idx="1">
                  <c:v>36.902969788818396</c:v>
                </c:pt>
                <c:pt idx="2">
                  <c:v>36.902969788818396</c:v>
                </c:pt>
                <c:pt idx="3">
                  <c:v>36.902969788818396</c:v>
                </c:pt>
                <c:pt idx="4">
                  <c:v>36.902969788818396</c:v>
                </c:pt>
                <c:pt idx="5">
                  <c:v>36.902969788818396</c:v>
                </c:pt>
                <c:pt idx="6">
                  <c:v>36.902969788818396</c:v>
                </c:pt>
                <c:pt idx="7">
                  <c:v>36.902969788818396</c:v>
                </c:pt>
                <c:pt idx="8">
                  <c:v>36.902969788818396</c:v>
                </c:pt>
                <c:pt idx="9">
                  <c:v>36.902969788818396</c:v>
                </c:pt>
                <c:pt idx="10">
                  <c:v>36.902969788818396</c:v>
                </c:pt>
                <c:pt idx="11">
                  <c:v>36.902969788818396</c:v>
                </c:pt>
                <c:pt idx="12">
                  <c:v>36.902969788818396</c:v>
                </c:pt>
                <c:pt idx="13">
                  <c:v>36.902969788818396</c:v>
                </c:pt>
                <c:pt idx="14">
                  <c:v>36.902969788818396</c:v>
                </c:pt>
                <c:pt idx="15">
                  <c:v>36.902969788818396</c:v>
                </c:pt>
                <c:pt idx="16">
                  <c:v>36.902969788818396</c:v>
                </c:pt>
                <c:pt idx="17">
                  <c:v>36.902969788818396</c:v>
                </c:pt>
                <c:pt idx="18">
                  <c:v>36.902969788818396</c:v>
                </c:pt>
                <c:pt idx="19">
                  <c:v>36.902969788818396</c:v>
                </c:pt>
                <c:pt idx="20">
                  <c:v>36.902969788818396</c:v>
                </c:pt>
                <c:pt idx="21">
                  <c:v>36.902969788818396</c:v>
                </c:pt>
                <c:pt idx="22">
                  <c:v>36.902969788818396</c:v>
                </c:pt>
                <c:pt idx="23">
                  <c:v>36.902969788818396</c:v>
                </c:pt>
                <c:pt idx="24">
                  <c:v>36.902969788818396</c:v>
                </c:pt>
                <c:pt idx="25">
                  <c:v>36.902969788818396</c:v>
                </c:pt>
                <c:pt idx="26">
                  <c:v>36.902969788818396</c:v>
                </c:pt>
                <c:pt idx="27">
                  <c:v>36.902969788818396</c:v>
                </c:pt>
                <c:pt idx="28">
                  <c:v>36.902969788818396</c:v>
                </c:pt>
                <c:pt idx="29">
                  <c:v>36.902969788818396</c:v>
                </c:pt>
                <c:pt idx="30">
                  <c:v>36.902969788818396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9E-40E0-B643-DB7AE68E36B3}"/>
            </c:ext>
          </c:extLst>
        </c:ser>
        <c:ser>
          <c:idx val="2"/>
          <c:order val="2"/>
          <c:tx>
            <c:strRef>
              <c:f>'L-30'!$AA$1</c:f>
              <c:strCache>
                <c:ptCount val="1"/>
                <c:pt idx="0">
                  <c:v>Embalagem_LS</c:v>
                </c:pt>
              </c:strCache>
            </c:strRef>
          </c:tx>
          <c:spPr>
            <a:ln w="25400" cap="rnd">
              <a:solidFill>
                <a:schemeClr val="bg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'L-30'!$C$2:$C$32</c:f>
              <c:numCache>
                <c:formatCode>General</c:formatCode>
                <c:ptCount val="31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</c:numCache>
            </c:numRef>
          </c:xVal>
          <c:yVal>
            <c:numRef>
              <c:f>'L-30'!$AA$2:$AA$32</c:f>
              <c:numCache>
                <c:formatCode>General</c:formatCode>
                <c:ptCount val="31"/>
                <c:pt idx="0">
                  <c:v>42.831128034326767</c:v>
                </c:pt>
                <c:pt idx="1">
                  <c:v>42.831128034326767</c:v>
                </c:pt>
                <c:pt idx="2">
                  <c:v>42.831128034326767</c:v>
                </c:pt>
                <c:pt idx="3">
                  <c:v>42.831128034326767</c:v>
                </c:pt>
                <c:pt idx="4">
                  <c:v>42.831128034326767</c:v>
                </c:pt>
                <c:pt idx="5">
                  <c:v>42.831128034326767</c:v>
                </c:pt>
                <c:pt idx="6">
                  <c:v>42.831128034326767</c:v>
                </c:pt>
                <c:pt idx="7">
                  <c:v>42.831128034326767</c:v>
                </c:pt>
                <c:pt idx="8">
                  <c:v>42.831128034326767</c:v>
                </c:pt>
                <c:pt idx="9">
                  <c:v>42.831128034326767</c:v>
                </c:pt>
                <c:pt idx="10">
                  <c:v>42.831128034326767</c:v>
                </c:pt>
                <c:pt idx="11">
                  <c:v>42.831128034326767</c:v>
                </c:pt>
                <c:pt idx="12">
                  <c:v>42.831128034326767</c:v>
                </c:pt>
                <c:pt idx="13">
                  <c:v>42.831128034326767</c:v>
                </c:pt>
                <c:pt idx="14">
                  <c:v>42.831128034326767</c:v>
                </c:pt>
                <c:pt idx="15">
                  <c:v>42.831128034326767</c:v>
                </c:pt>
                <c:pt idx="16">
                  <c:v>42.831128034326767</c:v>
                </c:pt>
                <c:pt idx="17">
                  <c:v>42.831128034326767</c:v>
                </c:pt>
                <c:pt idx="18">
                  <c:v>42.831128034326767</c:v>
                </c:pt>
                <c:pt idx="19">
                  <c:v>42.831128034326767</c:v>
                </c:pt>
                <c:pt idx="20">
                  <c:v>42.831128034326767</c:v>
                </c:pt>
                <c:pt idx="21">
                  <c:v>42.831128034326767</c:v>
                </c:pt>
                <c:pt idx="22">
                  <c:v>42.831128034326767</c:v>
                </c:pt>
                <c:pt idx="23">
                  <c:v>42.831128034326767</c:v>
                </c:pt>
                <c:pt idx="24">
                  <c:v>42.831128034326767</c:v>
                </c:pt>
                <c:pt idx="25">
                  <c:v>42.831128034326767</c:v>
                </c:pt>
                <c:pt idx="26">
                  <c:v>42.831128034326767</c:v>
                </c:pt>
                <c:pt idx="27">
                  <c:v>42.831128034326767</c:v>
                </c:pt>
                <c:pt idx="28">
                  <c:v>42.831128034326767</c:v>
                </c:pt>
                <c:pt idx="29">
                  <c:v>42.831128034326767</c:v>
                </c:pt>
                <c:pt idx="30">
                  <c:v>42.831128034326767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9E-40E0-B643-DB7AE68E3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428815"/>
        <c:axId val="980426895"/>
      </c:scatterChart>
      <c:valAx>
        <c:axId val="98042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0426895"/>
        <c:crosses val="autoZero"/>
        <c:crossBetween val="midCat"/>
      </c:valAx>
      <c:valAx>
        <c:axId val="98042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042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5">
            <a:lumMod val="110000"/>
            <a:satMod val="105000"/>
            <a:tint val="67000"/>
          </a:schemeClr>
        </a:gs>
        <a:gs pos="50000">
          <a:schemeClr val="accent5">
            <a:lumMod val="105000"/>
            <a:satMod val="103000"/>
            <a:tint val="73000"/>
          </a:schemeClr>
        </a:gs>
        <a:gs pos="100000">
          <a:schemeClr val="accent5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5"/>
      </a:solidFill>
      <a:prstDash val="solid"/>
      <a:miter lim="800000"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bg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Carta de Controle de Tempo de Mistura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'L-30'!$P$1</c:f>
              <c:strCache>
                <c:ptCount val="1"/>
                <c:pt idx="0">
                  <c:v>Mistura_tempo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'L-30'!$C$2:$C$32</c:f>
              <c:numCache>
                <c:formatCode>General</c:formatCode>
                <c:ptCount val="31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</c:numCache>
            </c:numRef>
          </c:xVal>
          <c:yVal>
            <c:numRef>
              <c:f>'L-30'!$P$2:$P$32</c:f>
              <c:numCache>
                <c:formatCode>General</c:formatCode>
                <c:ptCount val="31"/>
                <c:pt idx="0">
                  <c:v>44.859749662929275</c:v>
                </c:pt>
                <c:pt idx="1">
                  <c:v>45.258371568532844</c:v>
                </c:pt>
                <c:pt idx="2">
                  <c:v>46.514417265537709</c:v>
                </c:pt>
                <c:pt idx="3">
                  <c:v>44.282320779653617</c:v>
                </c:pt>
                <c:pt idx="4">
                  <c:v>45.454870317648357</c:v>
                </c:pt>
                <c:pt idx="5">
                  <c:v>45.183783891524264</c:v>
                </c:pt>
                <c:pt idx="6">
                  <c:v>44.759565913904545</c:v>
                </c:pt>
                <c:pt idx="7">
                  <c:v>44.975891976960241</c:v>
                </c:pt>
                <c:pt idx="8">
                  <c:v>42.271549149654327</c:v>
                </c:pt>
                <c:pt idx="9">
                  <c:v>46.484059684728045</c:v>
                </c:pt>
                <c:pt idx="10">
                  <c:v>44.575300116083945</c:v>
                </c:pt>
                <c:pt idx="11">
                  <c:v>44.907045538084688</c:v>
                </c:pt>
                <c:pt idx="12">
                  <c:v>43.999095888013564</c:v>
                </c:pt>
                <c:pt idx="13">
                  <c:v>45.300125648147478</c:v>
                </c:pt>
                <c:pt idx="14">
                  <c:v>45.762563184549975</c:v>
                </c:pt>
                <c:pt idx="15">
                  <c:v>44.0393735024767</c:v>
                </c:pt>
                <c:pt idx="16">
                  <c:v>46.834119920498338</c:v>
                </c:pt>
                <c:pt idx="17">
                  <c:v>45.118576757148766</c:v>
                </c:pt>
                <c:pt idx="18">
                  <c:v>46.327778246704803</c:v>
                </c:pt>
                <c:pt idx="19">
                  <c:v>45.398200849990225</c:v>
                </c:pt>
                <c:pt idx="20">
                  <c:v>44.649636985208083</c:v>
                </c:pt>
                <c:pt idx="21">
                  <c:v>45.117991730679542</c:v>
                </c:pt>
                <c:pt idx="22">
                  <c:v>45.656833637381567</c:v>
                </c:pt>
                <c:pt idx="23">
                  <c:v>43.006817025689983</c:v>
                </c:pt>
                <c:pt idx="24">
                  <c:v>44.982299591753744</c:v>
                </c:pt>
                <c:pt idx="25">
                  <c:v>44.254269178142586</c:v>
                </c:pt>
                <c:pt idx="26">
                  <c:v>45.594085132429569</c:v>
                </c:pt>
                <c:pt idx="27">
                  <c:v>44.935171615189859</c:v>
                </c:pt>
                <c:pt idx="28">
                  <c:v>46.089799867431822</c:v>
                </c:pt>
                <c:pt idx="29">
                  <c:v>45.392540882953824</c:v>
                </c:pt>
                <c:pt idx="30">
                  <c:v>43.905030832898056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65-4506-83BE-84EA782C86E6}"/>
            </c:ext>
          </c:extLst>
        </c:ser>
        <c:ser>
          <c:idx val="1"/>
          <c:order val="1"/>
          <c:tx>
            <c:strRef>
              <c:f>'L-30'!$Q$1</c:f>
              <c:strCache>
                <c:ptCount val="1"/>
                <c:pt idx="0">
                  <c:v>Mistura_LI</c:v>
                </c:pt>
              </c:strCache>
            </c:strRef>
          </c:tx>
          <c:spPr>
            <a:ln w="25400" cap="rnd">
              <a:solidFill>
                <a:schemeClr val="bg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'L-30'!$C$2:$C$32</c:f>
              <c:numCache>
                <c:formatCode>General</c:formatCode>
                <c:ptCount val="31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</c:numCache>
            </c:numRef>
          </c:xVal>
          <c:yVal>
            <c:numRef>
              <c:f>'L-30'!$Q$2:$Q$32</c:f>
              <c:numCache>
                <c:formatCode>0.000000</c:formatCode>
                <c:ptCount val="31"/>
                <c:pt idx="0">
                  <c:v>42.084504898808355</c:v>
                </c:pt>
                <c:pt idx="1">
                  <c:v>42.084504898808355</c:v>
                </c:pt>
                <c:pt idx="2">
                  <c:v>42.084504898808355</c:v>
                </c:pt>
                <c:pt idx="3">
                  <c:v>42.084504898808355</c:v>
                </c:pt>
                <c:pt idx="4">
                  <c:v>42.084504898808355</c:v>
                </c:pt>
                <c:pt idx="5">
                  <c:v>42.084504898808355</c:v>
                </c:pt>
                <c:pt idx="6">
                  <c:v>42.084504898808355</c:v>
                </c:pt>
                <c:pt idx="7">
                  <c:v>42.084504898808355</c:v>
                </c:pt>
                <c:pt idx="8">
                  <c:v>42.084504898808355</c:v>
                </c:pt>
                <c:pt idx="9">
                  <c:v>42.084504898808355</c:v>
                </c:pt>
                <c:pt idx="10">
                  <c:v>42.084504898808355</c:v>
                </c:pt>
                <c:pt idx="11">
                  <c:v>42.084504898808355</c:v>
                </c:pt>
                <c:pt idx="12">
                  <c:v>42.084504898808355</c:v>
                </c:pt>
                <c:pt idx="13">
                  <c:v>42.084504898808355</c:v>
                </c:pt>
                <c:pt idx="14">
                  <c:v>42.084504898808355</c:v>
                </c:pt>
                <c:pt idx="15">
                  <c:v>42.084504898808355</c:v>
                </c:pt>
                <c:pt idx="16">
                  <c:v>42.084504898808355</c:v>
                </c:pt>
                <c:pt idx="17">
                  <c:v>42.084504898808355</c:v>
                </c:pt>
                <c:pt idx="18">
                  <c:v>42.084504898808355</c:v>
                </c:pt>
                <c:pt idx="19">
                  <c:v>42.084504898808355</c:v>
                </c:pt>
                <c:pt idx="20">
                  <c:v>42.084504898808355</c:v>
                </c:pt>
                <c:pt idx="21">
                  <c:v>42.084504898808355</c:v>
                </c:pt>
                <c:pt idx="22">
                  <c:v>42.084504898808355</c:v>
                </c:pt>
                <c:pt idx="23">
                  <c:v>42.084504898808355</c:v>
                </c:pt>
                <c:pt idx="24">
                  <c:v>42.084504898808355</c:v>
                </c:pt>
                <c:pt idx="25">
                  <c:v>42.084504898808355</c:v>
                </c:pt>
                <c:pt idx="26">
                  <c:v>42.084504898808355</c:v>
                </c:pt>
                <c:pt idx="27">
                  <c:v>42.084504898808355</c:v>
                </c:pt>
                <c:pt idx="28">
                  <c:v>42.084504898808355</c:v>
                </c:pt>
                <c:pt idx="29">
                  <c:v>42.084504898808355</c:v>
                </c:pt>
                <c:pt idx="30">
                  <c:v>42.084504898808355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65-4506-83BE-84EA782C86E6}"/>
            </c:ext>
          </c:extLst>
        </c:ser>
        <c:ser>
          <c:idx val="2"/>
          <c:order val="2"/>
          <c:tx>
            <c:strRef>
              <c:f>'L-30'!$R$1</c:f>
              <c:strCache>
                <c:ptCount val="1"/>
                <c:pt idx="0">
                  <c:v>Mistura_LS</c:v>
                </c:pt>
              </c:strCache>
            </c:strRef>
          </c:tx>
          <c:spPr>
            <a:ln w="25400" cap="rnd">
              <a:solidFill>
                <a:schemeClr val="bg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'L-30'!$C$2:$C$32</c:f>
              <c:numCache>
                <c:formatCode>General</c:formatCode>
                <c:ptCount val="31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</c:numCache>
            </c:numRef>
          </c:xVal>
          <c:yVal>
            <c:numRef>
              <c:f>'L-30'!$R$2:$R$32</c:f>
              <c:numCache>
                <c:formatCode>0.000000</c:formatCode>
                <c:ptCount val="31"/>
                <c:pt idx="0">
                  <c:v>47.972994220064571</c:v>
                </c:pt>
                <c:pt idx="1">
                  <c:v>47.972994220064571</c:v>
                </c:pt>
                <c:pt idx="2">
                  <c:v>47.972994220064571</c:v>
                </c:pt>
                <c:pt idx="3">
                  <c:v>47.972994220064571</c:v>
                </c:pt>
                <c:pt idx="4">
                  <c:v>47.972994220064571</c:v>
                </c:pt>
                <c:pt idx="5">
                  <c:v>47.972994220064571</c:v>
                </c:pt>
                <c:pt idx="6">
                  <c:v>47.972994220064571</c:v>
                </c:pt>
                <c:pt idx="7">
                  <c:v>47.972994220064571</c:v>
                </c:pt>
                <c:pt idx="8">
                  <c:v>47.972994220064571</c:v>
                </c:pt>
                <c:pt idx="9">
                  <c:v>47.972994220064571</c:v>
                </c:pt>
                <c:pt idx="10">
                  <c:v>47.972994220064571</c:v>
                </c:pt>
                <c:pt idx="11">
                  <c:v>47.972994220064571</c:v>
                </c:pt>
                <c:pt idx="12">
                  <c:v>47.972994220064571</c:v>
                </c:pt>
                <c:pt idx="13">
                  <c:v>47.972994220064571</c:v>
                </c:pt>
                <c:pt idx="14">
                  <c:v>47.972994220064571</c:v>
                </c:pt>
                <c:pt idx="15">
                  <c:v>47.972994220064571</c:v>
                </c:pt>
                <c:pt idx="16">
                  <c:v>47.972994220064571</c:v>
                </c:pt>
                <c:pt idx="17">
                  <c:v>47.972994220064571</c:v>
                </c:pt>
                <c:pt idx="18">
                  <c:v>47.972994220064571</c:v>
                </c:pt>
                <c:pt idx="19">
                  <c:v>47.972994220064571</c:v>
                </c:pt>
                <c:pt idx="20">
                  <c:v>47.972994220064571</c:v>
                </c:pt>
                <c:pt idx="21">
                  <c:v>47.972994220064571</c:v>
                </c:pt>
                <c:pt idx="22">
                  <c:v>47.972994220064571</c:v>
                </c:pt>
                <c:pt idx="23">
                  <c:v>47.972994220064571</c:v>
                </c:pt>
                <c:pt idx="24">
                  <c:v>47.972994220064571</c:v>
                </c:pt>
                <c:pt idx="25">
                  <c:v>47.972994220064571</c:v>
                </c:pt>
                <c:pt idx="26">
                  <c:v>47.972994220064571</c:v>
                </c:pt>
                <c:pt idx="27">
                  <c:v>47.972994220064571</c:v>
                </c:pt>
                <c:pt idx="28">
                  <c:v>47.972994220064571</c:v>
                </c:pt>
                <c:pt idx="29">
                  <c:v>47.972994220064571</c:v>
                </c:pt>
                <c:pt idx="30">
                  <c:v>47.972994220064571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65-4506-83BE-84EA782C8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428815"/>
        <c:axId val="980426895"/>
      </c:scatterChart>
      <c:valAx>
        <c:axId val="98042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0426895"/>
        <c:crosses val="autoZero"/>
        <c:crossBetween val="midCat"/>
      </c:valAx>
      <c:valAx>
        <c:axId val="98042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042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5">
            <a:lumMod val="110000"/>
            <a:satMod val="105000"/>
            <a:tint val="67000"/>
          </a:schemeClr>
        </a:gs>
        <a:gs pos="50000">
          <a:schemeClr val="accent5">
            <a:lumMod val="105000"/>
            <a:satMod val="103000"/>
            <a:tint val="73000"/>
          </a:schemeClr>
        </a:gs>
        <a:gs pos="100000">
          <a:schemeClr val="accent5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5"/>
      </a:solidFill>
      <a:prstDash val="solid"/>
      <a:miter lim="800000"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bg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Eficiência dos Processos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1"/>
              </a:solidFill>
            </a:defRPr>
          </a:pPr>
          <a:r>
            <a:rPr lang="pt-BR" sz="1400" b="0" i="0" u="none" strike="noStrike" baseline="0">
              <a:solidFill>
                <a:schemeClr val="bg1"/>
              </a:solidFill>
              <a:latin typeface="Calibri" panose="020F0502020204030204"/>
            </a:rPr>
            <a:t>Eficiência dos Processos</a:t>
          </a:r>
        </a:p>
      </cx:txPr>
    </cx:title>
    <cx:plotArea>
      <cx:plotAreaRegion>
        <cx:series layoutId="funnel" uniqueId="{5EB8B0FB-26A8-49E7-B071-0ED6E23934D5}">
          <cx:tx>
            <cx:txData>
              <cx:f>_xlchart.v2.1</cx:f>
              <cx:v>%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 i="0">
                    <a:solidFill>
                      <a:schemeClr val="bg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pt-BR">
                  <a:solidFill>
                    <a:schemeClr val="bg1"/>
                  </a:solidFill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chemeClr val="bg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pt-BR">
              <a:solidFill>
                <a:schemeClr val="bg1"/>
              </a:solidFill>
            </a:endParaRPr>
          </a:p>
        </cx:txPr>
      </cx:axis>
    </cx:plotArea>
  </cx:chart>
  <cx:spPr>
    <a:gradFill rotWithShape="1">
      <a:gsLst>
        <a:gs pos="0">
          <a:schemeClr val="accent5">
            <a:lumMod val="110000"/>
            <a:satMod val="105000"/>
            <a:tint val="67000"/>
          </a:schemeClr>
        </a:gs>
        <a:gs pos="50000">
          <a:schemeClr val="accent5">
            <a:lumMod val="105000"/>
            <a:satMod val="103000"/>
            <a:tint val="73000"/>
          </a:schemeClr>
        </a:gs>
        <a:gs pos="100000">
          <a:schemeClr val="accent5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5"/>
      </a:solidFill>
      <a:prstDash val="solid"/>
      <a:miter lim="800000"/>
    </a:ln>
    <a:effectLst>
      <a:outerShdw blurRad="50800" dist="38100" dir="2700000" algn="tl" rotWithShape="0">
        <a:prstClr val="black">
          <a:alpha val="40000"/>
        </a:prstClr>
      </a:outerShdw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microsoft.com/office/2014/relationships/chartEx" Target="../charts/chartEx1.xml"/><Relationship Id="rId1" Type="http://schemas.openxmlformats.org/officeDocument/2006/relationships/chart" Target="../charts/chart2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6</xdr:col>
      <xdr:colOff>0</xdr:colOff>
      <xdr:row>25</xdr:row>
      <xdr:rowOff>56725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D38E9E9-BEE5-4A94-3B7D-5604877E3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628775"/>
          <a:ext cx="9277350" cy="3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23380</xdr:colOff>
      <xdr:row>20</xdr:row>
      <xdr:rowOff>159328</xdr:rowOff>
    </xdr:from>
    <xdr:to>
      <xdr:col>13</xdr:col>
      <xdr:colOff>604286</xdr:colOff>
      <xdr:row>38</xdr:row>
      <xdr:rowOff>177947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FDA1FE4-C2A7-8D46-B146-70EEC6239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5653" y="3969328"/>
          <a:ext cx="9639820" cy="34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54429</xdr:colOff>
      <xdr:row>22</xdr:row>
      <xdr:rowOff>27214</xdr:rowOff>
    </xdr:from>
    <xdr:to>
      <xdr:col>8</xdr:col>
      <xdr:colOff>562154</xdr:colOff>
      <xdr:row>42</xdr:row>
      <xdr:rowOff>160071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ADF6C9-05ED-72DC-DAED-A55EEAD49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4299857"/>
          <a:ext cx="9474833" cy="39428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19</xdr:row>
      <xdr:rowOff>114300</xdr:rowOff>
    </xdr:from>
    <xdr:to>
      <xdr:col>13</xdr:col>
      <xdr:colOff>131865</xdr:colOff>
      <xdr:row>35</xdr:row>
      <xdr:rowOff>180586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D20640E-26EC-3B15-F9A1-803C9BAA6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3810000"/>
          <a:ext cx="11876190" cy="3114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2038350</xdr:colOff>
      <xdr:row>29</xdr:row>
      <xdr:rowOff>28575</xdr:rowOff>
    </xdr:from>
    <xdr:to>
      <xdr:col>12</xdr:col>
      <xdr:colOff>246458</xdr:colOff>
      <xdr:row>40</xdr:row>
      <xdr:rowOff>180694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C51D013-6321-C410-9282-8BF8F0378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7950" y="5705475"/>
          <a:ext cx="9533333" cy="22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228599</xdr:colOff>
      <xdr:row>1</xdr:row>
      <xdr:rowOff>4761</xdr:rowOff>
    </xdr:from>
    <xdr:to>
      <xdr:col>14</xdr:col>
      <xdr:colOff>28574</xdr:colOff>
      <xdr:row>17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8C7D54-5286-61F9-6B81-A519A0791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458289</xdr:colOff>
      <xdr:row>3</xdr:row>
      <xdr:rowOff>0</xdr:rowOff>
    </xdr:from>
    <xdr:to>
      <xdr:col>9</xdr:col>
      <xdr:colOff>364944</xdr:colOff>
      <xdr:row>6</xdr:row>
      <xdr:rowOff>22860</xdr:rowOff>
    </xdr:to>
    <xdr:sp macro="" textlink="'L-30'!AJ6">
      <xdr:nvSpPr>
        <xdr:cNvPr id="2" name="CaixaDeTexto 1">
          <a:extLst>
            <a:ext uri="{FF2B5EF4-FFF2-40B4-BE49-F238E27FC236}">
              <a16:creationId xmlns:a16="http://schemas.microsoft.com/office/drawing/2014/main" id="{EA3CA780-CA59-8D7B-4C4F-6EF3B1A97EF9}"/>
            </a:ext>
          </a:extLst>
        </xdr:cNvPr>
        <xdr:cNvSpPr txBox="1"/>
      </xdr:nvSpPr>
      <xdr:spPr>
        <a:xfrm>
          <a:off x="3985260" y="631371"/>
          <a:ext cx="1125855" cy="730432"/>
        </a:xfrm>
        <a:prstGeom prst="round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0" u="none" strike="noStrike">
              <a:solidFill>
                <a:schemeClr val="bg1"/>
              </a:solidFill>
              <a:latin typeface="Calibri"/>
              <a:cs typeface="Calibri"/>
            </a:rPr>
            <a:t>Efic.Global</a:t>
          </a:r>
          <a:br>
            <a:rPr lang="en-US" sz="1800" b="1" i="0" u="none" strike="noStrike">
              <a:solidFill>
                <a:schemeClr val="bg1"/>
              </a:solidFill>
              <a:latin typeface="Calibri"/>
              <a:cs typeface="Calibri"/>
            </a:rPr>
          </a:br>
          <a:fld id="{17514665-7C38-4677-9678-96D9C92273EC}" type="TxLink">
            <a:rPr lang="en-US" sz="18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70,1%</a:t>
          </a:fld>
          <a:endParaRPr lang="pt-BR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1642809</xdr:colOff>
      <xdr:row>3</xdr:row>
      <xdr:rowOff>21772</xdr:rowOff>
    </xdr:from>
    <xdr:to>
      <xdr:col>10</xdr:col>
      <xdr:colOff>444836</xdr:colOff>
      <xdr:row>6</xdr:row>
      <xdr:rowOff>48442</xdr:rowOff>
    </xdr:to>
    <xdr:sp macro="" textlink="'L-30'!AH13">
      <xdr:nvSpPr>
        <xdr:cNvPr id="3" name="CaixaDeTexto 2">
          <a:extLst>
            <a:ext uri="{FF2B5EF4-FFF2-40B4-BE49-F238E27FC236}">
              <a16:creationId xmlns:a16="http://schemas.microsoft.com/office/drawing/2014/main" id="{C11BA5AC-8974-45D9-9D20-155F6F5EF4CE}"/>
            </a:ext>
          </a:extLst>
        </xdr:cNvPr>
        <xdr:cNvSpPr txBox="1"/>
      </xdr:nvSpPr>
      <xdr:spPr>
        <a:xfrm>
          <a:off x="6388980" y="653143"/>
          <a:ext cx="1131570" cy="734242"/>
        </a:xfrm>
        <a:prstGeom prst="round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05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LeadTime</a:t>
          </a:r>
          <a:br>
            <a:rPr lang="en-US" sz="20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</a:br>
          <a:fld id="{ADBD738D-C066-4470-97AE-B376CA9ABC0B}" type="TxLink">
            <a:rPr lang="en-US" sz="20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160,2</a:t>
          </a:fld>
          <a:endParaRPr lang="pt-BR" sz="20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12</xdr:col>
      <xdr:colOff>400902</xdr:colOff>
      <xdr:row>3</xdr:row>
      <xdr:rowOff>15606</xdr:rowOff>
    </xdr:from>
    <xdr:to>
      <xdr:col>14</xdr:col>
      <xdr:colOff>308527</xdr:colOff>
      <xdr:row>6</xdr:row>
      <xdr:rowOff>46086</xdr:rowOff>
    </xdr:to>
    <xdr:sp macro="" textlink="'L-30'!AH16">
      <xdr:nvSpPr>
        <xdr:cNvPr id="4" name="CaixaDeTexto 3">
          <a:extLst>
            <a:ext uri="{FF2B5EF4-FFF2-40B4-BE49-F238E27FC236}">
              <a16:creationId xmlns:a16="http://schemas.microsoft.com/office/drawing/2014/main" id="{991490C7-24B6-4C3A-974E-757FB583CE9F}"/>
            </a:ext>
          </a:extLst>
        </xdr:cNvPr>
        <xdr:cNvSpPr txBox="1"/>
      </xdr:nvSpPr>
      <xdr:spPr>
        <a:xfrm>
          <a:off x="8695816" y="646977"/>
          <a:ext cx="1126825" cy="738052"/>
        </a:xfrm>
        <a:prstGeom prst="round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05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Produção</a:t>
          </a:r>
          <a:endParaRPr lang="en-US" sz="12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  <a:p>
          <a:pPr marL="0" indent="0" algn="ctr"/>
          <a:fld id="{43153918-6489-484A-ACDE-385E14877B44}" type="TxLink">
            <a:rPr lang="en-US" sz="20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6254</a:t>
          </a:fld>
          <a:endParaRPr lang="pt-BR" sz="20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1151957</xdr:colOff>
      <xdr:row>7</xdr:row>
      <xdr:rowOff>186963</xdr:rowOff>
    </xdr:from>
    <xdr:to>
      <xdr:col>15</xdr:col>
      <xdr:colOff>7076</xdr:colOff>
      <xdr:row>21</xdr:row>
      <xdr:rowOff>174171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3EEAB42-31D0-484C-A257-421726519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17961</xdr:colOff>
      <xdr:row>7</xdr:row>
      <xdr:rowOff>145323</xdr:rowOff>
    </xdr:from>
    <xdr:to>
      <xdr:col>3</xdr:col>
      <xdr:colOff>368208</xdr:colOff>
      <xdr:row>21</xdr:row>
      <xdr:rowOff>145323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6C067B18-F311-42CE-B054-52066FEDBA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904" y="1680209"/>
              <a:ext cx="188513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4</xdr:col>
      <xdr:colOff>178528</xdr:colOff>
      <xdr:row>7</xdr:row>
      <xdr:rowOff>183695</xdr:rowOff>
    </xdr:from>
    <xdr:to>
      <xdr:col>9</xdr:col>
      <xdr:colOff>878480</xdr:colOff>
      <xdr:row>21</xdr:row>
      <xdr:rowOff>183695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A383CE3-D32B-41FD-9894-A1A3D55E0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192740</xdr:colOff>
      <xdr:row>37</xdr:row>
      <xdr:rowOff>112667</xdr:rowOff>
    </xdr:from>
    <xdr:to>
      <xdr:col>9</xdr:col>
      <xdr:colOff>217715</xdr:colOff>
      <xdr:row>50</xdr:row>
      <xdr:rowOff>190145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28B67C4-2C92-42EE-A519-F3659B0D0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630123</xdr:colOff>
      <xdr:row>23</xdr:row>
      <xdr:rowOff>43511</xdr:rowOff>
    </xdr:from>
    <xdr:to>
      <xdr:col>15</xdr:col>
      <xdr:colOff>12791</xdr:colOff>
      <xdr:row>36</xdr:row>
      <xdr:rowOff>119084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04C2642-D1B4-4EA4-A239-7401F9700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651237</xdr:colOff>
      <xdr:row>37</xdr:row>
      <xdr:rowOff>73654</xdr:rowOff>
    </xdr:from>
    <xdr:to>
      <xdr:col>15</xdr:col>
      <xdr:colOff>10886</xdr:colOff>
      <xdr:row>50</xdr:row>
      <xdr:rowOff>151132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D5A0B10-B665-47C0-BE2F-D40E0A52B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9027</xdr:colOff>
      <xdr:row>23</xdr:row>
      <xdr:rowOff>19786</xdr:rowOff>
    </xdr:from>
    <xdr:to>
      <xdr:col>9</xdr:col>
      <xdr:colOff>214964</xdr:colOff>
      <xdr:row>36</xdr:row>
      <xdr:rowOff>95359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5E33871-3DD8-4569-BF9D-2C312A99F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498C9-7A2C-46AA-B79A-5B757AFAB6DB}">
  <dimension ref="B2:I19"/>
  <sheetViews>
    <sheetView topLeftCell="C1" workbookViewId="0">
      <selection activeCell="I18" sqref="I18:I19"/>
    </sheetView>
  </sheetViews>
  <sheetFormatPr defaultRowHeight="15" x14ac:dyDescent="0.25"/>
  <cols>
    <col min="2" max="2" width="20.42578125" customWidth="1"/>
    <col min="3" max="3" width="22" bestFit="1" customWidth="1"/>
    <col min="4" max="4" width="36.5703125" bestFit="1" customWidth="1"/>
    <col min="5" max="5" width="30.42578125" customWidth="1"/>
    <col min="6" max="6" width="29.7109375" bestFit="1" customWidth="1"/>
    <col min="8" max="8" width="44.5703125" customWidth="1"/>
    <col min="9" max="9" width="10.140625" customWidth="1"/>
  </cols>
  <sheetData>
    <row r="2" spans="2:9" ht="23.25" x14ac:dyDescent="0.35">
      <c r="B2" s="2" t="s">
        <v>0</v>
      </c>
      <c r="C2" s="2" t="s">
        <v>5</v>
      </c>
      <c r="D2" s="2" t="s">
        <v>6</v>
      </c>
      <c r="E2" s="2" t="s">
        <v>9</v>
      </c>
      <c r="F2" s="2" t="s">
        <v>13</v>
      </c>
      <c r="H2" s="2" t="s">
        <v>14</v>
      </c>
      <c r="I2" s="2" t="s">
        <v>15</v>
      </c>
    </row>
    <row r="3" spans="2:9" x14ac:dyDescent="0.25">
      <c r="B3" t="s">
        <v>1</v>
      </c>
      <c r="C3">
        <v>1</v>
      </c>
      <c r="D3" t="s">
        <v>7</v>
      </c>
      <c r="E3" t="s">
        <v>8</v>
      </c>
      <c r="F3">
        <v>45</v>
      </c>
      <c r="H3" t="s">
        <v>17</v>
      </c>
      <c r="I3">
        <v>200</v>
      </c>
    </row>
    <row r="4" spans="2:9" x14ac:dyDescent="0.25">
      <c r="B4" t="s">
        <v>2</v>
      </c>
      <c r="C4">
        <v>1</v>
      </c>
      <c r="D4" t="s">
        <v>8</v>
      </c>
      <c r="E4" t="s">
        <v>10</v>
      </c>
      <c r="F4">
        <v>20</v>
      </c>
      <c r="H4" t="s">
        <v>16</v>
      </c>
      <c r="I4">
        <v>0.2</v>
      </c>
    </row>
    <row r="5" spans="2:9" x14ac:dyDescent="0.25">
      <c r="B5" t="s">
        <v>4</v>
      </c>
      <c r="C5">
        <v>1</v>
      </c>
      <c r="D5" t="s">
        <v>10</v>
      </c>
      <c r="E5" t="s">
        <v>12</v>
      </c>
      <c r="F5">
        <v>55</v>
      </c>
      <c r="H5" t="s">
        <v>18</v>
      </c>
      <c r="I5">
        <v>700</v>
      </c>
    </row>
    <row r="6" spans="2:9" x14ac:dyDescent="0.25">
      <c r="B6" t="s">
        <v>3</v>
      </c>
      <c r="C6">
        <v>4</v>
      </c>
      <c r="D6" t="s">
        <v>12</v>
      </c>
      <c r="E6" t="s">
        <v>11</v>
      </c>
      <c r="F6">
        <v>40</v>
      </c>
      <c r="H6" t="s">
        <v>19</v>
      </c>
      <c r="I6">
        <v>8</v>
      </c>
    </row>
    <row r="7" spans="2:9" x14ac:dyDescent="0.25">
      <c r="H7" t="s">
        <v>20</v>
      </c>
      <c r="I7">
        <v>6200</v>
      </c>
    </row>
    <row r="8" spans="2:9" x14ac:dyDescent="0.25">
      <c r="H8" t="s">
        <v>21</v>
      </c>
      <c r="I8">
        <v>7000</v>
      </c>
    </row>
    <row r="9" spans="2:9" x14ac:dyDescent="0.25">
      <c r="H9" t="s">
        <v>22</v>
      </c>
      <c r="I9">
        <v>10</v>
      </c>
    </row>
    <row r="11" spans="2:9" ht="23.25" x14ac:dyDescent="0.35">
      <c r="H11" s="2" t="s">
        <v>23</v>
      </c>
      <c r="I11" s="2" t="s">
        <v>15</v>
      </c>
    </row>
    <row r="12" spans="2:9" x14ac:dyDescent="0.25">
      <c r="H12" t="s">
        <v>24</v>
      </c>
      <c r="I12">
        <f>I3/I4</f>
        <v>1000</v>
      </c>
    </row>
    <row r="13" spans="2:9" x14ac:dyDescent="0.25">
      <c r="H13" t="s">
        <v>25</v>
      </c>
      <c r="I13">
        <f>SUM(F3:F6)</f>
        <v>160</v>
      </c>
    </row>
    <row r="14" spans="2:9" x14ac:dyDescent="0.25">
      <c r="H14" t="s">
        <v>26</v>
      </c>
      <c r="I14" s="3">
        <f>I5/I12</f>
        <v>0.7</v>
      </c>
    </row>
    <row r="15" spans="2:9" x14ac:dyDescent="0.25">
      <c r="H15" t="s">
        <v>27</v>
      </c>
      <c r="I15" s="4">
        <f>1-I14</f>
        <v>0.30000000000000004</v>
      </c>
    </row>
    <row r="17" spans="8:9" x14ac:dyDescent="0.25">
      <c r="H17" t="s">
        <v>41</v>
      </c>
      <c r="I17">
        <f>I6*60</f>
        <v>480</v>
      </c>
    </row>
    <row r="18" spans="8:9" x14ac:dyDescent="0.25">
      <c r="H18" t="s">
        <v>42</v>
      </c>
      <c r="I18" s="7">
        <f>I17/I8</f>
        <v>6.8571428571428575E-2</v>
      </c>
    </row>
    <row r="19" spans="8:9" x14ac:dyDescent="0.25">
      <c r="H19" t="s">
        <v>43</v>
      </c>
      <c r="I19" s="7">
        <f>I18*100</f>
        <v>6.8571428571428577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291E-0A47-4866-90E6-B74112BCB8E3}">
  <dimension ref="B2:F14"/>
  <sheetViews>
    <sheetView zoomScale="115" zoomScaleNormal="115" workbookViewId="0">
      <selection activeCell="E2" sqref="E2:F2"/>
    </sheetView>
  </sheetViews>
  <sheetFormatPr defaultRowHeight="15" x14ac:dyDescent="0.25"/>
  <cols>
    <col min="2" max="2" width="32.42578125" bestFit="1" customWidth="1"/>
    <col min="3" max="3" width="17.85546875" bestFit="1" customWidth="1"/>
    <col min="5" max="5" width="36.7109375" customWidth="1"/>
  </cols>
  <sheetData>
    <row r="2" spans="2:6" ht="21" x14ac:dyDescent="0.35">
      <c r="B2" s="5" t="s">
        <v>0</v>
      </c>
      <c r="C2" s="5" t="s">
        <v>28</v>
      </c>
      <c r="E2" s="5" t="s">
        <v>14</v>
      </c>
      <c r="F2" s="5" t="s">
        <v>15</v>
      </c>
    </row>
    <row r="3" spans="2:6" x14ac:dyDescent="0.25">
      <c r="B3" t="s">
        <v>29</v>
      </c>
      <c r="C3">
        <v>5</v>
      </c>
      <c r="E3" t="s">
        <v>35</v>
      </c>
      <c r="F3">
        <v>200</v>
      </c>
    </row>
    <row r="4" spans="2:6" x14ac:dyDescent="0.25">
      <c r="B4" t="s">
        <v>30</v>
      </c>
      <c r="C4">
        <v>5</v>
      </c>
      <c r="E4" t="s">
        <v>16</v>
      </c>
      <c r="F4">
        <v>0.2</v>
      </c>
    </row>
    <row r="5" spans="2:6" x14ac:dyDescent="0.25">
      <c r="B5" t="s">
        <v>31</v>
      </c>
      <c r="C5">
        <v>5</v>
      </c>
      <c r="E5" t="s">
        <v>36</v>
      </c>
      <c r="F5">
        <v>189</v>
      </c>
    </row>
    <row r="6" spans="2:6" x14ac:dyDescent="0.25">
      <c r="B6" t="s">
        <v>32</v>
      </c>
      <c r="C6">
        <v>10</v>
      </c>
    </row>
    <row r="7" spans="2:6" ht="21" x14ac:dyDescent="0.35">
      <c r="B7" t="s">
        <v>33</v>
      </c>
      <c r="C7">
        <v>15</v>
      </c>
      <c r="E7" s="5" t="s">
        <v>23</v>
      </c>
      <c r="F7" s="5" t="s">
        <v>15</v>
      </c>
    </row>
    <row r="8" spans="2:6" x14ac:dyDescent="0.25">
      <c r="B8" t="s">
        <v>34</v>
      </c>
      <c r="C8">
        <v>5</v>
      </c>
      <c r="E8" t="s">
        <v>37</v>
      </c>
      <c r="F8">
        <v>11</v>
      </c>
    </row>
    <row r="9" spans="2:6" x14ac:dyDescent="0.25">
      <c r="E9" t="s">
        <v>38</v>
      </c>
      <c r="F9">
        <v>55</v>
      </c>
    </row>
    <row r="10" spans="2:6" x14ac:dyDescent="0.25">
      <c r="E10" t="s">
        <v>18</v>
      </c>
      <c r="F10">
        <f>F5/F4</f>
        <v>945</v>
      </c>
    </row>
    <row r="11" spans="2:6" x14ac:dyDescent="0.25">
      <c r="E11" t="s">
        <v>26</v>
      </c>
      <c r="F11" s="6">
        <f>F5/F3</f>
        <v>0.94499999999999995</v>
      </c>
    </row>
    <row r="12" spans="2:6" x14ac:dyDescent="0.25">
      <c r="E12" t="s">
        <v>25</v>
      </c>
      <c r="F12">
        <f>SUM(C3:C8)</f>
        <v>45</v>
      </c>
    </row>
    <row r="13" spans="2:6" x14ac:dyDescent="0.25">
      <c r="E13" t="s">
        <v>39</v>
      </c>
      <c r="F13" s="7">
        <f>F12/F10</f>
        <v>4.7619047619047616E-2</v>
      </c>
    </row>
    <row r="14" spans="2:6" x14ac:dyDescent="0.25">
      <c r="E14" t="s">
        <v>40</v>
      </c>
      <c r="F14" s="7">
        <f>F13*100</f>
        <v>4.7619047619047619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7684D-E714-41BD-8ECB-A1E18FE0CF6F}">
  <dimension ref="B2:F14"/>
  <sheetViews>
    <sheetView zoomScale="130" zoomScaleNormal="130" workbookViewId="0">
      <selection activeCell="B2" sqref="B2:C5"/>
    </sheetView>
  </sheetViews>
  <sheetFormatPr defaultRowHeight="15" x14ac:dyDescent="0.25"/>
  <cols>
    <col min="2" max="2" width="42.85546875" customWidth="1"/>
    <col min="3" max="3" width="17.5703125" bestFit="1" customWidth="1"/>
    <col min="5" max="5" width="33.28515625" customWidth="1"/>
    <col min="6" max="6" width="13.28515625" customWidth="1"/>
  </cols>
  <sheetData>
    <row r="2" spans="2:6" ht="21" x14ac:dyDescent="0.35">
      <c r="B2" s="5" t="s">
        <v>0</v>
      </c>
      <c r="C2" s="5" t="s">
        <v>28</v>
      </c>
      <c r="E2" s="5" t="s">
        <v>14</v>
      </c>
      <c r="F2" s="5" t="s">
        <v>15</v>
      </c>
    </row>
    <row r="3" spans="2:6" x14ac:dyDescent="0.25">
      <c r="B3" t="s">
        <v>44</v>
      </c>
      <c r="C3">
        <v>5</v>
      </c>
      <c r="E3" t="s">
        <v>17</v>
      </c>
      <c r="F3">
        <v>189</v>
      </c>
    </row>
    <row r="4" spans="2:6" x14ac:dyDescent="0.25">
      <c r="B4" t="s">
        <v>2</v>
      </c>
      <c r="C4">
        <v>5</v>
      </c>
      <c r="E4" t="s">
        <v>16</v>
      </c>
      <c r="F4">
        <v>0.2</v>
      </c>
    </row>
    <row r="5" spans="2:6" x14ac:dyDescent="0.25">
      <c r="B5" t="s">
        <v>45</v>
      </c>
      <c r="C5">
        <v>10</v>
      </c>
      <c r="E5" t="s">
        <v>36</v>
      </c>
      <c r="F5">
        <v>172</v>
      </c>
    </row>
    <row r="7" spans="2:6" ht="21" x14ac:dyDescent="0.35">
      <c r="E7" s="5" t="s">
        <v>23</v>
      </c>
      <c r="F7" s="5" t="s">
        <v>15</v>
      </c>
    </row>
    <row r="8" spans="2:6" x14ac:dyDescent="0.25">
      <c r="E8" t="s">
        <v>37</v>
      </c>
      <c r="F8">
        <f>F3-F5</f>
        <v>17</v>
      </c>
    </row>
    <row r="9" spans="2:6" x14ac:dyDescent="0.25">
      <c r="E9" t="s">
        <v>38</v>
      </c>
      <c r="F9">
        <f>F8/F4</f>
        <v>85</v>
      </c>
    </row>
    <row r="10" spans="2:6" x14ac:dyDescent="0.25">
      <c r="E10" t="s">
        <v>18</v>
      </c>
      <c r="F10">
        <f>F5/F4</f>
        <v>860</v>
      </c>
    </row>
    <row r="11" spans="2:6" x14ac:dyDescent="0.25">
      <c r="E11" t="s">
        <v>26</v>
      </c>
      <c r="F11" s="6">
        <f>F5/F3</f>
        <v>0.91005291005291</v>
      </c>
    </row>
    <row r="12" spans="2:6" x14ac:dyDescent="0.25">
      <c r="E12" t="s">
        <v>46</v>
      </c>
      <c r="F12">
        <f>SUM(C3:C5)</f>
        <v>20</v>
      </c>
    </row>
    <row r="13" spans="2:6" x14ac:dyDescent="0.25">
      <c r="E13" t="s">
        <v>48</v>
      </c>
      <c r="F13" s="7">
        <f>F12/F10</f>
        <v>2.3255813953488372E-2</v>
      </c>
    </row>
    <row r="14" spans="2:6" x14ac:dyDescent="0.25">
      <c r="E14" t="s">
        <v>49</v>
      </c>
      <c r="F14" s="7">
        <f>F13*100</f>
        <v>2.3255813953488373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69265-609D-4757-BFE3-419F899B7FB9}">
  <dimension ref="C2:G14"/>
  <sheetViews>
    <sheetView workbookViewId="0">
      <selection activeCell="C2" sqref="C2:D2"/>
    </sheetView>
  </sheetViews>
  <sheetFormatPr defaultRowHeight="15" x14ac:dyDescent="0.25"/>
  <cols>
    <col min="3" max="3" width="38.7109375" customWidth="1"/>
    <col min="4" max="4" width="17.5703125" bestFit="1" customWidth="1"/>
    <col min="6" max="6" width="38.28515625" customWidth="1"/>
    <col min="7" max="7" width="14.7109375" customWidth="1"/>
  </cols>
  <sheetData>
    <row r="2" spans="3:7" ht="21" x14ac:dyDescent="0.35">
      <c r="C2" s="5" t="s">
        <v>0</v>
      </c>
      <c r="D2" s="5" t="s">
        <v>28</v>
      </c>
      <c r="F2" s="5" t="s">
        <v>14</v>
      </c>
      <c r="G2" s="5" t="s">
        <v>15</v>
      </c>
    </row>
    <row r="3" spans="3:7" x14ac:dyDescent="0.25">
      <c r="C3" t="s">
        <v>50</v>
      </c>
      <c r="D3">
        <v>5</v>
      </c>
      <c r="F3" t="s">
        <v>35</v>
      </c>
      <c r="G3">
        <v>172</v>
      </c>
    </row>
    <row r="4" spans="3:7" x14ac:dyDescent="0.25">
      <c r="C4" t="s">
        <v>51</v>
      </c>
      <c r="D4">
        <v>15</v>
      </c>
      <c r="F4" t="s">
        <v>16</v>
      </c>
      <c r="G4">
        <v>0.2</v>
      </c>
    </row>
    <row r="5" spans="3:7" x14ac:dyDescent="0.25">
      <c r="C5" t="s">
        <v>52</v>
      </c>
      <c r="D5">
        <v>10</v>
      </c>
      <c r="F5" t="s">
        <v>36</v>
      </c>
      <c r="G5">
        <v>144</v>
      </c>
    </row>
    <row r="6" spans="3:7" x14ac:dyDescent="0.25">
      <c r="C6" t="s">
        <v>53</v>
      </c>
      <c r="D6">
        <v>20</v>
      </c>
    </row>
    <row r="7" spans="3:7" ht="21" x14ac:dyDescent="0.35">
      <c r="C7" t="s">
        <v>54</v>
      </c>
      <c r="D7">
        <v>5</v>
      </c>
      <c r="F7" s="5" t="s">
        <v>23</v>
      </c>
      <c r="G7" s="5" t="s">
        <v>15</v>
      </c>
    </row>
    <row r="8" spans="3:7" x14ac:dyDescent="0.25">
      <c r="F8" t="s">
        <v>55</v>
      </c>
      <c r="G8">
        <f>G3-G5</f>
        <v>28</v>
      </c>
    </row>
    <row r="9" spans="3:7" x14ac:dyDescent="0.25">
      <c r="F9" t="s">
        <v>56</v>
      </c>
      <c r="G9">
        <f>G8/G4</f>
        <v>140</v>
      </c>
    </row>
    <row r="10" spans="3:7" x14ac:dyDescent="0.25">
      <c r="F10" t="s">
        <v>57</v>
      </c>
      <c r="G10">
        <f>G5/G4</f>
        <v>720</v>
      </c>
    </row>
    <row r="11" spans="3:7" x14ac:dyDescent="0.25">
      <c r="F11" t="s">
        <v>26</v>
      </c>
      <c r="G11" s="6">
        <f>G5/G3</f>
        <v>0.83720930232558144</v>
      </c>
    </row>
    <row r="12" spans="3:7" x14ac:dyDescent="0.25">
      <c r="F12" t="s">
        <v>58</v>
      </c>
      <c r="G12">
        <f>SUM(D3:D7)</f>
        <v>55</v>
      </c>
    </row>
    <row r="13" spans="3:7" x14ac:dyDescent="0.25">
      <c r="F13" t="s">
        <v>47</v>
      </c>
      <c r="G13" s="7">
        <f>G12/G10</f>
        <v>7.6388888888888895E-2</v>
      </c>
    </row>
    <row r="14" spans="3:7" x14ac:dyDescent="0.25">
      <c r="F14" t="s">
        <v>59</v>
      </c>
      <c r="G14" s="7">
        <f>G13*100</f>
        <v>7.6388888888888893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D10F2-0CF5-41E3-A980-4663EDA96A37}">
  <dimension ref="B2:F15"/>
  <sheetViews>
    <sheetView workbookViewId="0">
      <selection activeCell="G15" sqref="G15"/>
    </sheetView>
  </sheetViews>
  <sheetFormatPr defaultRowHeight="15" x14ac:dyDescent="0.25"/>
  <cols>
    <col min="2" max="2" width="38.42578125" customWidth="1"/>
    <col min="3" max="3" width="21.85546875" customWidth="1"/>
    <col min="5" max="5" width="34" customWidth="1"/>
    <col min="6" max="6" width="11.5703125" bestFit="1" customWidth="1"/>
  </cols>
  <sheetData>
    <row r="2" spans="2:6" ht="21" x14ac:dyDescent="0.35">
      <c r="B2" s="5" t="s">
        <v>0</v>
      </c>
      <c r="C2" s="5" t="s">
        <v>28</v>
      </c>
      <c r="E2" s="5" t="s">
        <v>14</v>
      </c>
      <c r="F2" s="5" t="s">
        <v>15</v>
      </c>
    </row>
    <row r="3" spans="2:6" x14ac:dyDescent="0.25">
      <c r="B3" t="s">
        <v>60</v>
      </c>
      <c r="C3">
        <v>10</v>
      </c>
      <c r="E3" t="s">
        <v>64</v>
      </c>
      <c r="F3">
        <v>180</v>
      </c>
    </row>
    <row r="4" spans="2:6" x14ac:dyDescent="0.25">
      <c r="B4" t="s">
        <v>61</v>
      </c>
      <c r="C4">
        <v>15</v>
      </c>
      <c r="E4" t="s">
        <v>65</v>
      </c>
      <c r="F4">
        <v>0.2</v>
      </c>
    </row>
    <row r="5" spans="2:6" x14ac:dyDescent="0.25">
      <c r="B5" t="s">
        <v>62</v>
      </c>
      <c r="C5">
        <v>10</v>
      </c>
      <c r="E5" t="s">
        <v>66</v>
      </c>
      <c r="F5">
        <v>175</v>
      </c>
    </row>
    <row r="6" spans="2:6" x14ac:dyDescent="0.25">
      <c r="B6" t="s">
        <v>63</v>
      </c>
      <c r="C6">
        <v>5</v>
      </c>
      <c r="E6" t="s">
        <v>67</v>
      </c>
      <c r="F6">
        <v>4</v>
      </c>
    </row>
    <row r="8" spans="2:6" ht="21" x14ac:dyDescent="0.35">
      <c r="E8" s="5" t="s">
        <v>23</v>
      </c>
      <c r="F8" s="5" t="s">
        <v>15</v>
      </c>
    </row>
    <row r="9" spans="2:6" x14ac:dyDescent="0.25">
      <c r="E9" t="s">
        <v>56</v>
      </c>
      <c r="F9">
        <f>(F3-F5)*F6</f>
        <v>20</v>
      </c>
    </row>
    <row r="10" spans="2:6" x14ac:dyDescent="0.25">
      <c r="E10" t="s">
        <v>55</v>
      </c>
      <c r="F10">
        <f>F9*F4</f>
        <v>4</v>
      </c>
    </row>
    <row r="11" spans="2:6" x14ac:dyDescent="0.25">
      <c r="E11" t="s">
        <v>68</v>
      </c>
      <c r="F11">
        <f>F5*F6</f>
        <v>700</v>
      </c>
    </row>
    <row r="12" spans="2:6" x14ac:dyDescent="0.25">
      <c r="E12" t="s">
        <v>26</v>
      </c>
      <c r="F12" s="6">
        <f>F5/F3</f>
        <v>0.97222222222222221</v>
      </c>
    </row>
    <row r="13" spans="2:6" x14ac:dyDescent="0.25">
      <c r="E13" t="s">
        <v>46</v>
      </c>
      <c r="F13">
        <f>SUM(C3:C6)</f>
        <v>40</v>
      </c>
    </row>
    <row r="14" spans="2:6" x14ac:dyDescent="0.25">
      <c r="E14" t="s">
        <v>48</v>
      </c>
      <c r="F14" s="7">
        <f>F13/F11</f>
        <v>5.7142857142857141E-2</v>
      </c>
    </row>
    <row r="15" spans="2:6" x14ac:dyDescent="0.25">
      <c r="E15" t="s">
        <v>59</v>
      </c>
      <c r="F15" s="7">
        <f>F14*100</f>
        <v>5.7142857142857144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08D6A-9FF2-4293-B0A5-FF7E12A2C824}">
  <dimension ref="B2:D12"/>
  <sheetViews>
    <sheetView workbookViewId="0">
      <selection activeCell="C15" sqref="C15"/>
    </sheetView>
  </sheetViews>
  <sheetFormatPr defaultRowHeight="15" x14ac:dyDescent="0.25"/>
  <cols>
    <col min="2" max="4" width="23.140625" customWidth="1"/>
  </cols>
  <sheetData>
    <row r="2" spans="2:4" ht="18.75" x14ac:dyDescent="0.3">
      <c r="B2" s="1" t="s">
        <v>0</v>
      </c>
      <c r="C2" s="1" t="s">
        <v>70</v>
      </c>
      <c r="D2" s="1" t="s">
        <v>71</v>
      </c>
    </row>
    <row r="3" spans="2:4" x14ac:dyDescent="0.25">
      <c r="B3" t="s">
        <v>1</v>
      </c>
      <c r="C3" s="7">
        <f>Mistura!F14</f>
        <v>4.7619047619047619</v>
      </c>
      <c r="D3" s="7">
        <f>'Processo Macro'!I19</f>
        <v>6.8571428571428577</v>
      </c>
    </row>
    <row r="4" spans="2:4" x14ac:dyDescent="0.25">
      <c r="B4" t="s">
        <v>2</v>
      </c>
      <c r="C4" s="7">
        <f>Extrusão!F14</f>
        <v>2.3255813953488373</v>
      </c>
      <c r="D4" s="7">
        <f>D3</f>
        <v>6.8571428571428577</v>
      </c>
    </row>
    <row r="5" spans="2:4" x14ac:dyDescent="0.25">
      <c r="B5" t="s">
        <v>69</v>
      </c>
      <c r="C5" s="7">
        <f>'Corte e modelagem'!G14</f>
        <v>7.6388888888888893</v>
      </c>
      <c r="D5" s="7">
        <f>D4</f>
        <v>6.8571428571428577</v>
      </c>
    </row>
    <row r="6" spans="2:4" x14ac:dyDescent="0.25">
      <c r="B6" t="s">
        <v>3</v>
      </c>
      <c r="C6" s="7">
        <f>Embalagem!F15</f>
        <v>5.7142857142857144</v>
      </c>
      <c r="D6" s="7">
        <f>D5</f>
        <v>6.8571428571428577</v>
      </c>
    </row>
    <row r="8" spans="2:4" ht="18.75" x14ac:dyDescent="0.3">
      <c r="B8" s="1" t="s">
        <v>0</v>
      </c>
      <c r="C8" s="1" t="s">
        <v>70</v>
      </c>
      <c r="D8" s="1" t="s">
        <v>71</v>
      </c>
    </row>
    <row r="9" spans="2:4" x14ac:dyDescent="0.25">
      <c r="B9" t="s">
        <v>1</v>
      </c>
      <c r="C9" s="7">
        <f>C3</f>
        <v>4.7619047619047619</v>
      </c>
      <c r="D9" s="7">
        <f>D3</f>
        <v>6.8571428571428577</v>
      </c>
    </row>
    <row r="10" spans="2:4" x14ac:dyDescent="0.25">
      <c r="B10" t="s">
        <v>2</v>
      </c>
      <c r="C10" s="7">
        <f>C4</f>
        <v>2.3255813953488373</v>
      </c>
      <c r="D10" s="7">
        <f>D6</f>
        <v>6.8571428571428577</v>
      </c>
    </row>
    <row r="11" spans="2:4" x14ac:dyDescent="0.25">
      <c r="B11" t="s">
        <v>69</v>
      </c>
      <c r="D11" s="7">
        <f>D6</f>
        <v>6.8571428571428577</v>
      </c>
    </row>
    <row r="12" spans="2:4" x14ac:dyDescent="0.25">
      <c r="B12" t="s">
        <v>3</v>
      </c>
      <c r="C12" s="7">
        <f>C6</f>
        <v>5.7142857142857144</v>
      </c>
      <c r="D12" s="7">
        <f>D5</f>
        <v>6.8571428571428577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CBAC0-E3C3-46DC-BCBC-0E230B656557}">
  <dimension ref="A1:J301"/>
  <sheetViews>
    <sheetView workbookViewId="0">
      <selection activeCell="J1" sqref="J1"/>
    </sheetView>
  </sheetViews>
  <sheetFormatPr defaultRowHeight="15" x14ac:dyDescent="0.25"/>
  <cols>
    <col min="9" max="9" width="16.7109375" bestFit="1" customWidth="1"/>
    <col min="10" max="10" width="13.5703125" bestFit="1" customWidth="1"/>
  </cols>
  <sheetData>
    <row r="1" spans="1:10" x14ac:dyDescent="0.25">
      <c r="A1" s="8" t="s">
        <v>72</v>
      </c>
      <c r="B1" s="8" t="s">
        <v>73</v>
      </c>
      <c r="C1" s="8" t="s">
        <v>74</v>
      </c>
      <c r="D1" s="8" t="s">
        <v>75</v>
      </c>
      <c r="E1" s="8" t="s">
        <v>76</v>
      </c>
      <c r="F1" s="8" t="s">
        <v>77</v>
      </c>
      <c r="G1" s="8" t="s">
        <v>78</v>
      </c>
      <c r="H1" s="8" t="s">
        <v>79</v>
      </c>
      <c r="I1" s="8" t="s">
        <v>80</v>
      </c>
      <c r="J1" s="8" t="s">
        <v>81</v>
      </c>
    </row>
    <row r="2" spans="1:10" x14ac:dyDescent="0.25">
      <c r="A2" s="8">
        <v>1</v>
      </c>
      <c r="B2" s="9">
        <v>45.560044948646762</v>
      </c>
      <c r="C2" s="9">
        <v>20.019877980134865</v>
      </c>
      <c r="D2" s="9">
        <v>54.889683261958496</v>
      </c>
      <c r="E2" s="9">
        <v>39.462206770138998</v>
      </c>
      <c r="F2" s="9">
        <v>196.85495621117309</v>
      </c>
      <c r="G2" s="9">
        <v>192.11985329125335</v>
      </c>
      <c r="H2" s="9">
        <v>171.94079850224387</v>
      </c>
      <c r="I2" s="9">
        <v>145.56523112387876</v>
      </c>
      <c r="J2" s="10">
        <v>695</v>
      </c>
    </row>
    <row r="3" spans="1:10" x14ac:dyDescent="0.25">
      <c r="A3" s="8">
        <v>2</v>
      </c>
      <c r="B3" s="9">
        <v>45.574679712289345</v>
      </c>
      <c r="C3" s="9">
        <v>20.014569854803884</v>
      </c>
      <c r="D3" s="9">
        <v>55.83460542312563</v>
      </c>
      <c r="E3" s="9">
        <v>38.263702769345343</v>
      </c>
      <c r="F3" s="9">
        <v>196.31829448764341</v>
      </c>
      <c r="G3" s="9">
        <v>188.16885912051828</v>
      </c>
      <c r="H3" s="9">
        <v>170.97806001510619</v>
      </c>
      <c r="I3" s="9">
        <v>144.34201060252099</v>
      </c>
      <c r="J3" s="10">
        <v>702</v>
      </c>
    </row>
    <row r="4" spans="1:10" x14ac:dyDescent="0.25">
      <c r="A4" s="8">
        <v>3</v>
      </c>
      <c r="B4" s="9">
        <v>45.214187390838852</v>
      </c>
      <c r="C4" s="9">
        <v>20.00440107991292</v>
      </c>
      <c r="D4" s="9">
        <v>53.861606176776938</v>
      </c>
      <c r="E4" s="9">
        <v>40.463547820035373</v>
      </c>
      <c r="F4" s="9">
        <v>199.15842912110969</v>
      </c>
      <c r="G4" s="9">
        <v>188.92925345695531</v>
      </c>
      <c r="H4" s="9">
        <v>172.72192316850808</v>
      </c>
      <c r="I4" s="9">
        <v>146.13675925276513</v>
      </c>
      <c r="J4" s="10">
        <v>700</v>
      </c>
    </row>
    <row r="5" spans="1:10" x14ac:dyDescent="0.25">
      <c r="A5" s="8">
        <v>4</v>
      </c>
      <c r="B5" s="9">
        <v>46.628873027961539</v>
      </c>
      <c r="C5" s="9">
        <v>20.372887807795628</v>
      </c>
      <c r="D5" s="9">
        <v>54.588334550380431</v>
      </c>
      <c r="E5" s="9">
        <v>39.853213021889381</v>
      </c>
      <c r="F5" s="9">
        <v>201.74525520984693</v>
      </c>
      <c r="G5" s="9">
        <v>187.6365785258304</v>
      </c>
      <c r="H5" s="9">
        <v>167.3033906957676</v>
      </c>
      <c r="I5" s="9">
        <v>144.49911536837172</v>
      </c>
      <c r="J5" s="10">
        <v>699</v>
      </c>
    </row>
    <row r="6" spans="1:10" x14ac:dyDescent="0.25">
      <c r="A6" s="8">
        <v>5</v>
      </c>
      <c r="B6" s="9">
        <v>46.712888350020933</v>
      </c>
      <c r="C6" s="9">
        <v>19.746000108929298</v>
      </c>
      <c r="D6" s="9">
        <v>54.427381136187641</v>
      </c>
      <c r="E6" s="9">
        <v>39.225305958981728</v>
      </c>
      <c r="F6" s="9">
        <v>198.60464563248431</v>
      </c>
      <c r="G6" s="9">
        <v>190.35487156789287</v>
      </c>
      <c r="H6" s="9">
        <v>171.84353324466508</v>
      </c>
      <c r="I6" s="9">
        <v>144.09907910246369</v>
      </c>
      <c r="J6" s="10">
        <v>696</v>
      </c>
    </row>
    <row r="7" spans="1:10" x14ac:dyDescent="0.25">
      <c r="A7" s="8">
        <v>6</v>
      </c>
      <c r="B7" s="9">
        <v>44.814224114063336</v>
      </c>
      <c r="C7" s="9">
        <v>19.106085937004611</v>
      </c>
      <c r="D7" s="9">
        <v>54.359716489630721</v>
      </c>
      <c r="E7" s="9">
        <v>40.717401162285597</v>
      </c>
      <c r="F7" s="9">
        <v>197.12620837226737</v>
      </c>
      <c r="G7" s="9">
        <v>188.68738008683846</v>
      </c>
      <c r="H7" s="9">
        <v>171.89150432807151</v>
      </c>
      <c r="I7" s="9">
        <v>143.77065882747436</v>
      </c>
      <c r="J7" s="10">
        <v>695</v>
      </c>
    </row>
    <row r="8" spans="1:10" x14ac:dyDescent="0.25">
      <c r="A8" s="8">
        <v>7</v>
      </c>
      <c r="B8" s="9">
        <v>45.124265156845667</v>
      </c>
      <c r="C8" s="9">
        <v>20.727107974382186</v>
      </c>
      <c r="D8" s="9">
        <v>54.31066459516164</v>
      </c>
      <c r="E8" s="9">
        <v>39.695619720830571</v>
      </c>
      <c r="F8" s="9">
        <v>198.7468605419707</v>
      </c>
      <c r="G8" s="9">
        <v>189.19036797744644</v>
      </c>
      <c r="H8" s="9">
        <v>173.92613032800301</v>
      </c>
      <c r="I8" s="9">
        <v>144.8947699548539</v>
      </c>
      <c r="J8" s="10">
        <v>698</v>
      </c>
    </row>
    <row r="9" spans="1:10" x14ac:dyDescent="0.25">
      <c r="A9" s="8">
        <v>8</v>
      </c>
      <c r="B9" s="9">
        <v>43.978958744528789</v>
      </c>
      <c r="C9" s="9">
        <v>20.477632188676154</v>
      </c>
      <c r="D9" s="9">
        <v>54.715042211583572</v>
      </c>
      <c r="E9" s="9">
        <v>40.681544640150136</v>
      </c>
      <c r="F9" s="9">
        <v>199.37893105776931</v>
      </c>
      <c r="G9" s="9">
        <v>191.37416357744206</v>
      </c>
      <c r="H9" s="9">
        <v>172.10482097056055</v>
      </c>
      <c r="I9" s="9">
        <v>144.39078247406263</v>
      </c>
      <c r="J9" s="10">
        <v>691</v>
      </c>
    </row>
    <row r="10" spans="1:10" x14ac:dyDescent="0.25">
      <c r="A10" s="8">
        <v>9</v>
      </c>
      <c r="B10" s="9">
        <v>44.952929217818244</v>
      </c>
      <c r="C10" s="9">
        <v>20.134742887535467</v>
      </c>
      <c r="D10" s="9">
        <v>56.718414334289243</v>
      </c>
      <c r="E10" s="9">
        <v>39.963972618800561</v>
      </c>
      <c r="F10" s="9">
        <v>202.2120248148783</v>
      </c>
      <c r="G10" s="9">
        <v>192.00192228339822</v>
      </c>
      <c r="H10" s="9">
        <v>172.94466650533761</v>
      </c>
      <c r="I10" s="9">
        <v>142.72783510809231</v>
      </c>
      <c r="J10" s="10">
        <v>703</v>
      </c>
    </row>
    <row r="11" spans="1:10" x14ac:dyDescent="0.25">
      <c r="A11" s="8">
        <v>10</v>
      </c>
      <c r="B11" s="9">
        <v>44.490702986969524</v>
      </c>
      <c r="C11" s="9">
        <v>20.593958569869496</v>
      </c>
      <c r="D11" s="9">
        <v>55.167535532628442</v>
      </c>
      <c r="E11" s="9">
        <v>41.466596324421324</v>
      </c>
      <c r="F11" s="9">
        <v>201.83078282582983</v>
      </c>
      <c r="G11" s="9">
        <v>187.84834335541677</v>
      </c>
      <c r="H11" s="9">
        <v>171.12382601996725</v>
      </c>
      <c r="I11" s="9">
        <v>143.89482824380886</v>
      </c>
      <c r="J11" s="10">
        <v>702</v>
      </c>
    </row>
    <row r="12" spans="1:10" x14ac:dyDescent="0.25">
      <c r="A12" s="8">
        <v>11</v>
      </c>
      <c r="B12" s="9">
        <v>45.53941850977143</v>
      </c>
      <c r="C12" s="9">
        <v>20.08409902463001</v>
      </c>
      <c r="D12" s="9">
        <v>56.536555368461386</v>
      </c>
      <c r="E12" s="9">
        <v>39.973942933683212</v>
      </c>
      <c r="F12" s="9">
        <v>198.41010923330984</v>
      </c>
      <c r="G12" s="9">
        <v>188.45911006229935</v>
      </c>
      <c r="H12" s="9">
        <v>170.40980388325002</v>
      </c>
      <c r="I12" s="9">
        <v>144.21802793351674</v>
      </c>
      <c r="J12" s="10">
        <v>701</v>
      </c>
    </row>
    <row r="13" spans="1:10" x14ac:dyDescent="0.25">
      <c r="A13" s="8">
        <v>12</v>
      </c>
      <c r="B13" s="9">
        <v>45.894715707595893</v>
      </c>
      <c r="C13" s="9">
        <v>20.065214093361057</v>
      </c>
      <c r="D13" s="9">
        <v>54.870566800631281</v>
      </c>
      <c r="E13" s="9">
        <v>40.496401339578703</v>
      </c>
      <c r="F13" s="9">
        <v>203.72696077245473</v>
      </c>
      <c r="G13" s="9">
        <v>188.16378323257024</v>
      </c>
      <c r="H13" s="9">
        <v>174.05668972562549</v>
      </c>
      <c r="I13" s="9">
        <v>144.87126805307756</v>
      </c>
      <c r="J13" s="10">
        <v>685</v>
      </c>
    </row>
    <row r="14" spans="1:10" x14ac:dyDescent="0.25">
      <c r="A14" s="8">
        <v>13</v>
      </c>
      <c r="B14" s="9">
        <v>45.259046948001554</v>
      </c>
      <c r="C14" s="9">
        <v>20.22804133733154</v>
      </c>
      <c r="D14" s="9">
        <v>53.964668433399773</v>
      </c>
      <c r="E14" s="9">
        <v>40.342268171982681</v>
      </c>
      <c r="F14" s="9">
        <v>200.06345190219298</v>
      </c>
      <c r="G14" s="9">
        <v>187.23141747539779</v>
      </c>
      <c r="H14" s="9">
        <v>170.02140920381055</v>
      </c>
      <c r="I14" s="9">
        <v>145.95974337421401</v>
      </c>
      <c r="J14" s="10">
        <v>709</v>
      </c>
    </row>
    <row r="15" spans="1:10" x14ac:dyDescent="0.25">
      <c r="A15" s="8">
        <v>14</v>
      </c>
      <c r="B15" s="9">
        <v>45.789229860893769</v>
      </c>
      <c r="C15" s="9">
        <v>20.170875967342159</v>
      </c>
      <c r="D15" s="9">
        <v>54.814017417801949</v>
      </c>
      <c r="E15" s="9">
        <v>40.395749831444917</v>
      </c>
      <c r="F15" s="9">
        <v>203.11001571219867</v>
      </c>
      <c r="G15" s="9">
        <v>188.67025220018255</v>
      </c>
      <c r="H15" s="9">
        <v>171.37727344628536</v>
      </c>
      <c r="I15" s="9">
        <v>142.35848211992223</v>
      </c>
      <c r="J15" s="10">
        <v>691</v>
      </c>
    </row>
    <row r="16" spans="1:10" x14ac:dyDescent="0.25">
      <c r="A16" s="8">
        <v>15</v>
      </c>
      <c r="B16" s="9">
        <v>44.151590406214538</v>
      </c>
      <c r="C16" s="9">
        <v>19.837603651016892</v>
      </c>
      <c r="D16" s="9">
        <v>54.818467916812985</v>
      </c>
      <c r="E16" s="9">
        <v>38.390099226359304</v>
      </c>
      <c r="F16" s="9">
        <v>199.10310685032815</v>
      </c>
      <c r="G16" s="9">
        <v>191.0746005200908</v>
      </c>
      <c r="H16" s="9">
        <v>169.14016640476262</v>
      </c>
      <c r="I16" s="9">
        <v>143.95906342194905</v>
      </c>
      <c r="J16" s="10">
        <v>712</v>
      </c>
    </row>
    <row r="17" spans="1:10" x14ac:dyDescent="0.25">
      <c r="A17" s="8">
        <v>16</v>
      </c>
      <c r="B17" s="9">
        <v>45.644535189160699</v>
      </c>
      <c r="C17" s="9">
        <v>19.340825410682342</v>
      </c>
      <c r="D17" s="9">
        <v>54.63324268719974</v>
      </c>
      <c r="E17" s="9">
        <v>39.423817249893247</v>
      </c>
      <c r="F17" s="9">
        <v>204.74891978465755</v>
      </c>
      <c r="G17" s="9">
        <v>189.42329970907187</v>
      </c>
      <c r="H17" s="9">
        <v>171.80104503332154</v>
      </c>
      <c r="I17" s="9">
        <v>142.5042663044091</v>
      </c>
      <c r="J17" s="10">
        <v>696</v>
      </c>
    </row>
    <row r="18" spans="1:10" x14ac:dyDescent="0.25">
      <c r="A18" s="8">
        <v>17</v>
      </c>
      <c r="B18" s="9">
        <v>44.782579601900423</v>
      </c>
      <c r="C18" s="9">
        <v>20.277264614207237</v>
      </c>
      <c r="D18" s="9">
        <v>54.01957902895461</v>
      </c>
      <c r="E18" s="9">
        <v>39.917677118056694</v>
      </c>
      <c r="F18" s="9">
        <v>202.10204133749286</v>
      </c>
      <c r="G18" s="9">
        <v>188.48634518780426</v>
      </c>
      <c r="H18" s="9">
        <v>172.14658852097662</v>
      </c>
      <c r="I18" s="9">
        <v>142.25071010477848</v>
      </c>
      <c r="J18" s="10">
        <v>704</v>
      </c>
    </row>
    <row r="19" spans="1:10" x14ac:dyDescent="0.25">
      <c r="A19" s="8">
        <v>18</v>
      </c>
      <c r="B19" s="9">
        <v>44.106888222215147</v>
      </c>
      <c r="C19" s="9">
        <v>19.881863605432965</v>
      </c>
      <c r="D19" s="9">
        <v>55.949761389374828</v>
      </c>
      <c r="E19" s="9">
        <v>41.218488552185484</v>
      </c>
      <c r="F19" s="9">
        <v>199.79080654830426</v>
      </c>
      <c r="G19" s="9">
        <v>192.57874706614936</v>
      </c>
      <c r="H19" s="9">
        <v>171.44590478108941</v>
      </c>
      <c r="I19" s="9">
        <v>144.40514607374428</v>
      </c>
      <c r="J19" s="10">
        <v>693</v>
      </c>
    </row>
    <row r="20" spans="1:10" x14ac:dyDescent="0.25">
      <c r="A20" s="8">
        <v>19</v>
      </c>
      <c r="B20" s="9">
        <v>44.367650410673512</v>
      </c>
      <c r="C20" s="9">
        <v>20.16282707016008</v>
      </c>
      <c r="D20" s="9">
        <v>55.459382275347622</v>
      </c>
      <c r="E20" s="9">
        <v>39.602175905476116</v>
      </c>
      <c r="F20" s="9">
        <v>199.28396589524908</v>
      </c>
      <c r="G20" s="9">
        <v>188.13858609229291</v>
      </c>
      <c r="H20" s="9">
        <v>172.22111402131716</v>
      </c>
      <c r="I20" s="9">
        <v>143.67183429338002</v>
      </c>
      <c r="J20" s="10">
        <v>705</v>
      </c>
    </row>
    <row r="21" spans="1:10" x14ac:dyDescent="0.25">
      <c r="A21" s="8">
        <v>20</v>
      </c>
      <c r="B21" s="9">
        <v>44.641219701787946</v>
      </c>
      <c r="C21" s="9">
        <v>19.741304861529162</v>
      </c>
      <c r="D21" s="9">
        <v>53.385466333533827</v>
      </c>
      <c r="E21" s="9">
        <v>39.111097113410821</v>
      </c>
      <c r="F21" s="9">
        <v>199.86701046240358</v>
      </c>
      <c r="G21" s="9">
        <v>191.55609281825565</v>
      </c>
      <c r="H21" s="9">
        <v>169.73489755044483</v>
      </c>
      <c r="I21" s="9">
        <v>143.58833559766737</v>
      </c>
      <c r="J21" s="10">
        <v>681</v>
      </c>
    </row>
    <row r="22" spans="1:10" x14ac:dyDescent="0.25">
      <c r="A22" s="8">
        <v>21</v>
      </c>
      <c r="B22" s="9">
        <v>45.43439551091268</v>
      </c>
      <c r="C22" s="9">
        <v>20.1082062710903</v>
      </c>
      <c r="D22" s="9">
        <v>56.621619398704013</v>
      </c>
      <c r="E22" s="9">
        <v>40.150403449795114</v>
      </c>
      <c r="F22" s="9">
        <v>199.51428996615783</v>
      </c>
      <c r="G22" s="9">
        <v>186.62793779717117</v>
      </c>
      <c r="H22" s="9">
        <v>171.79775450602392</v>
      </c>
      <c r="I22" s="9">
        <v>144.00415481265529</v>
      </c>
      <c r="J22" s="10">
        <v>700</v>
      </c>
    </row>
    <row r="23" spans="1:10" x14ac:dyDescent="0.25">
      <c r="A23" s="8">
        <v>22</v>
      </c>
      <c r="B23" s="9">
        <v>44.875360695185321</v>
      </c>
      <c r="C23" s="9">
        <v>19.726464941549107</v>
      </c>
      <c r="D23" s="9">
        <v>54.494339791352857</v>
      </c>
      <c r="E23" s="9">
        <v>38.658583190634765</v>
      </c>
      <c r="F23" s="9">
        <v>198.67513147330129</v>
      </c>
      <c r="G23" s="9">
        <v>185.81493535080591</v>
      </c>
      <c r="H23" s="9">
        <v>174.67738133054451</v>
      </c>
      <c r="I23" s="9">
        <v>145.44668934366999</v>
      </c>
      <c r="J23" s="10">
        <v>700</v>
      </c>
    </row>
    <row r="24" spans="1:10" x14ac:dyDescent="0.25">
      <c r="A24" s="8">
        <v>23</v>
      </c>
      <c r="B24" s="9">
        <v>44.795995912029611</v>
      </c>
      <c r="C24" s="9">
        <v>19.620612304687814</v>
      </c>
      <c r="D24" s="9">
        <v>54.916085928756736</v>
      </c>
      <c r="E24" s="9">
        <v>39.597099521878583</v>
      </c>
      <c r="F24" s="9">
        <v>203.83344426645274</v>
      </c>
      <c r="G24" s="9">
        <v>187.04854172309626</v>
      </c>
      <c r="H24" s="9">
        <v>170.69721162166363</v>
      </c>
      <c r="I24" s="9">
        <v>144.83987429229234</v>
      </c>
      <c r="J24" s="10">
        <v>704</v>
      </c>
    </row>
    <row r="25" spans="1:10" x14ac:dyDescent="0.25">
      <c r="A25" s="8">
        <v>24</v>
      </c>
      <c r="B25" s="9">
        <v>46.133729157133303</v>
      </c>
      <c r="C25" s="9">
        <v>20.061936144315371</v>
      </c>
      <c r="D25" s="9">
        <v>56.715225668496032</v>
      </c>
      <c r="E25" s="9">
        <v>40.15979389976409</v>
      </c>
      <c r="F25" s="9">
        <v>202.44468397848851</v>
      </c>
      <c r="G25" s="9">
        <v>188.1637214308553</v>
      </c>
      <c r="H25" s="9">
        <v>174.06663123740555</v>
      </c>
      <c r="I25" s="9">
        <v>143.18518801478004</v>
      </c>
      <c r="J25" s="10">
        <v>709</v>
      </c>
    </row>
    <row r="26" spans="1:10" x14ac:dyDescent="0.25">
      <c r="A26" s="8">
        <v>25</v>
      </c>
      <c r="B26" s="9">
        <v>44.52709752076111</v>
      </c>
      <c r="C26" s="9">
        <v>20.100114190306272</v>
      </c>
      <c r="D26" s="9">
        <v>53.655432559567792</v>
      </c>
      <c r="E26" s="9">
        <v>39.107886260342127</v>
      </c>
      <c r="F26" s="9">
        <v>203.26876643982681</v>
      </c>
      <c r="G26" s="9">
        <v>191.22023809491685</v>
      </c>
      <c r="H26" s="9">
        <v>171.65909195048266</v>
      </c>
      <c r="I26" s="9">
        <v>145.41333199259077</v>
      </c>
      <c r="J26" s="10">
        <v>704</v>
      </c>
    </row>
    <row r="27" spans="1:10" x14ac:dyDescent="0.25">
      <c r="A27" s="8">
        <v>26</v>
      </c>
      <c r="B27" s="9">
        <v>44.931182439495203</v>
      </c>
      <c r="C27" s="9">
        <v>19.50681284550798</v>
      </c>
      <c r="D27" s="9">
        <v>54.90024008413652</v>
      </c>
      <c r="E27" s="9">
        <v>39.158997902913072</v>
      </c>
      <c r="F27" s="9">
        <v>201.26871790238752</v>
      </c>
      <c r="G27" s="9">
        <v>185.95782752425114</v>
      </c>
      <c r="H27" s="9">
        <v>174.86244265890062</v>
      </c>
      <c r="I27" s="9">
        <v>142.22448979404868</v>
      </c>
      <c r="J27" s="10">
        <v>708</v>
      </c>
    </row>
    <row r="28" spans="1:10" x14ac:dyDescent="0.25">
      <c r="A28" s="8">
        <v>27</v>
      </c>
      <c r="B28" s="9">
        <v>45.198130236935981</v>
      </c>
      <c r="C28" s="9">
        <v>20.545533457555518</v>
      </c>
      <c r="D28" s="9">
        <v>54.934518709487278</v>
      </c>
      <c r="E28" s="9">
        <v>39.99002475301414</v>
      </c>
      <c r="F28" s="9">
        <v>200.32069727603678</v>
      </c>
      <c r="G28" s="9">
        <v>186.13754153827242</v>
      </c>
      <c r="H28" s="9">
        <v>171.39299224046994</v>
      </c>
      <c r="I28" s="9">
        <v>143.56726027339323</v>
      </c>
      <c r="J28" s="10">
        <v>703</v>
      </c>
    </row>
    <row r="29" spans="1:10" x14ac:dyDescent="0.25">
      <c r="A29" s="8">
        <v>28</v>
      </c>
      <c r="B29" s="9">
        <v>46.26918653473134</v>
      </c>
      <c r="C29" s="9">
        <v>19.847686587501254</v>
      </c>
      <c r="D29" s="9">
        <v>55.287551633402494</v>
      </c>
      <c r="E29" s="9">
        <v>40.914956748188061</v>
      </c>
      <c r="F29" s="9">
        <v>201.83763330102903</v>
      </c>
      <c r="G29" s="9">
        <v>190.28293801680445</v>
      </c>
      <c r="H29" s="9">
        <v>173.30710828905987</v>
      </c>
      <c r="I29" s="9">
        <v>145.24103926179274</v>
      </c>
      <c r="J29" s="10">
        <v>681</v>
      </c>
    </row>
    <row r="30" spans="1:10" x14ac:dyDescent="0.25">
      <c r="A30" s="8">
        <v>29</v>
      </c>
      <c r="B30" s="9">
        <v>43.551579957543339</v>
      </c>
      <c r="C30" s="9">
        <v>19.373704727366778</v>
      </c>
      <c r="D30" s="9">
        <v>55.284218412038371</v>
      </c>
      <c r="E30" s="9">
        <v>41.100704128402413</v>
      </c>
      <c r="F30" s="9">
        <v>202.1783898532295</v>
      </c>
      <c r="G30" s="9">
        <v>186.66824998890363</v>
      </c>
      <c r="H30" s="9">
        <v>174.21617484248424</v>
      </c>
      <c r="I30" s="9">
        <v>145.07454409260623</v>
      </c>
      <c r="J30" s="10">
        <v>697</v>
      </c>
    </row>
    <row r="31" spans="1:10" x14ac:dyDescent="0.25">
      <c r="A31" s="8">
        <v>30</v>
      </c>
      <c r="B31" s="9">
        <v>44.676395290588658</v>
      </c>
      <c r="C31" s="9">
        <v>19.411769639097397</v>
      </c>
      <c r="D31" s="9">
        <v>53.246796616674764</v>
      </c>
      <c r="E31" s="9">
        <v>40.963363465734048</v>
      </c>
      <c r="F31" s="9">
        <v>197.7806395834225</v>
      </c>
      <c r="G31" s="9">
        <v>187.52438205029276</v>
      </c>
      <c r="H31" s="9">
        <v>172.17824664470845</v>
      </c>
      <c r="I31" s="9">
        <v>144.55311717415259</v>
      </c>
      <c r="J31" s="10">
        <v>700</v>
      </c>
    </row>
    <row r="32" spans="1:10" x14ac:dyDescent="0.25">
      <c r="A32" s="8">
        <v>31</v>
      </c>
      <c r="B32" s="9">
        <v>45.082470919357718</v>
      </c>
      <c r="C32" s="9">
        <v>20.161590558793502</v>
      </c>
      <c r="D32" s="9">
        <v>55.6460899801612</v>
      </c>
      <c r="E32" s="9">
        <v>41.419486475834297</v>
      </c>
      <c r="F32" s="9">
        <v>200.49442470996166</v>
      </c>
      <c r="G32" s="9">
        <v>187.33401916632596</v>
      </c>
      <c r="H32" s="9">
        <v>172.05406894624028</v>
      </c>
      <c r="I32" s="9">
        <v>144.60535753259114</v>
      </c>
      <c r="J32" s="10">
        <v>699</v>
      </c>
    </row>
    <row r="33" spans="1:10" x14ac:dyDescent="0.25">
      <c r="A33" s="8">
        <v>32</v>
      </c>
      <c r="B33" s="9">
        <v>44.693519630445785</v>
      </c>
      <c r="C33" s="9">
        <v>20.104785848808003</v>
      </c>
      <c r="D33" s="9">
        <v>55.999140532975531</v>
      </c>
      <c r="E33" s="9">
        <v>40.225721210924434</v>
      </c>
      <c r="F33" s="9">
        <v>199.4599875074905</v>
      </c>
      <c r="G33" s="9">
        <v>189.94241658701245</v>
      </c>
      <c r="H33" s="9">
        <v>171.52694277563626</v>
      </c>
      <c r="I33" s="9">
        <v>143.59289829805505</v>
      </c>
      <c r="J33" s="10">
        <v>707</v>
      </c>
    </row>
    <row r="34" spans="1:10" x14ac:dyDescent="0.25">
      <c r="A34" s="8">
        <v>33</v>
      </c>
      <c r="B34" s="9">
        <v>44.937706759716988</v>
      </c>
      <c r="C34" s="9">
        <v>20.182902545990565</v>
      </c>
      <c r="D34" s="9">
        <v>56.572990032568512</v>
      </c>
      <c r="E34" s="9">
        <v>40.464570649690195</v>
      </c>
      <c r="F34" s="9">
        <v>202.89984067230554</v>
      </c>
      <c r="G34" s="9">
        <v>189.41333157321827</v>
      </c>
      <c r="H34" s="9">
        <v>169.92868998537807</v>
      </c>
      <c r="I34" s="9">
        <v>143.79859801062841</v>
      </c>
      <c r="J34" s="10">
        <v>693</v>
      </c>
    </row>
    <row r="35" spans="1:10" x14ac:dyDescent="0.25">
      <c r="A35" s="8">
        <v>34</v>
      </c>
      <c r="B35" s="9">
        <v>43.909053884323839</v>
      </c>
      <c r="C35" s="9">
        <v>20.666106511140296</v>
      </c>
      <c r="D35" s="9">
        <v>55.02608082989039</v>
      </c>
      <c r="E35" s="9">
        <v>40.326225913550864</v>
      </c>
      <c r="F35" s="9">
        <v>198.68001606289576</v>
      </c>
      <c r="G35" s="9">
        <v>186.54240354730351</v>
      </c>
      <c r="H35" s="9">
        <v>171.22430862176174</v>
      </c>
      <c r="I35" s="9">
        <v>142.39760318918397</v>
      </c>
      <c r="J35" s="10">
        <v>701</v>
      </c>
    </row>
    <row r="36" spans="1:10" x14ac:dyDescent="0.25">
      <c r="A36" s="8">
        <v>35</v>
      </c>
      <c r="B36" s="9">
        <v>45.529076716736853</v>
      </c>
      <c r="C36" s="9">
        <v>19.906375914202894</v>
      </c>
      <c r="D36" s="9">
        <v>56.509536840277846</v>
      </c>
      <c r="E36" s="9">
        <v>39.906869975800717</v>
      </c>
      <c r="F36" s="9">
        <v>203.61017775702612</v>
      </c>
      <c r="G36" s="9">
        <v>186.28714542249253</v>
      </c>
      <c r="H36" s="9">
        <v>170.25371496274391</v>
      </c>
      <c r="I36" s="9">
        <v>145.27145708357546</v>
      </c>
      <c r="J36" s="10">
        <v>693</v>
      </c>
    </row>
    <row r="37" spans="1:10" x14ac:dyDescent="0.25">
      <c r="A37" s="8">
        <v>36</v>
      </c>
      <c r="B37" s="9">
        <v>44.730086885661272</v>
      </c>
      <c r="C37" s="9">
        <v>19.983009482156497</v>
      </c>
      <c r="D37" s="9">
        <v>55.934746924986456</v>
      </c>
      <c r="E37" s="9">
        <v>39.954610653487627</v>
      </c>
      <c r="F37" s="9">
        <v>198.88721007305375</v>
      </c>
      <c r="G37" s="9">
        <v>189.80369089488823</v>
      </c>
      <c r="H37" s="9">
        <v>172.63406885368508</v>
      </c>
      <c r="I37" s="9">
        <v>142.77506211566669</v>
      </c>
      <c r="J37" s="10">
        <v>691</v>
      </c>
    </row>
    <row r="38" spans="1:10" x14ac:dyDescent="0.25">
      <c r="A38" s="8">
        <v>37</v>
      </c>
      <c r="B38" s="9">
        <v>44.714167315446907</v>
      </c>
      <c r="C38" s="9">
        <v>19.211040711947167</v>
      </c>
      <c r="D38" s="9">
        <v>54.411442393255015</v>
      </c>
      <c r="E38" s="9">
        <v>40.073660799047708</v>
      </c>
      <c r="F38" s="9">
        <v>201.54036025070005</v>
      </c>
      <c r="G38" s="9">
        <v>188.78114819731036</v>
      </c>
      <c r="H38" s="9">
        <v>168.16318599144961</v>
      </c>
      <c r="I38" s="9">
        <v>143.87583027499031</v>
      </c>
      <c r="J38" s="10">
        <v>697</v>
      </c>
    </row>
    <row r="39" spans="1:10" x14ac:dyDescent="0.25">
      <c r="A39" s="8">
        <v>38</v>
      </c>
      <c r="B39" s="9">
        <v>46.307899292259215</v>
      </c>
      <c r="C39" s="9">
        <v>20.268405055652291</v>
      </c>
      <c r="D39" s="9">
        <v>53.601570983317082</v>
      </c>
      <c r="E39" s="9">
        <v>38.780465186223573</v>
      </c>
      <c r="F39" s="9">
        <v>199.76453700986249</v>
      </c>
      <c r="G39" s="9">
        <v>190.30054072224965</v>
      </c>
      <c r="H39" s="9">
        <v>175.13985173615634</v>
      </c>
      <c r="I39" s="9">
        <v>142.27313697680745</v>
      </c>
      <c r="J39" s="10">
        <v>685</v>
      </c>
    </row>
    <row r="40" spans="1:10" x14ac:dyDescent="0.25">
      <c r="A40" s="8">
        <v>39</v>
      </c>
      <c r="B40" s="9">
        <v>44.339208165986996</v>
      </c>
      <c r="C40" s="9">
        <v>20.321530141049827</v>
      </c>
      <c r="D40" s="9">
        <v>55.681142818524371</v>
      </c>
      <c r="E40" s="9">
        <v>40.409022946223146</v>
      </c>
      <c r="F40" s="9">
        <v>199.81942526883432</v>
      </c>
      <c r="G40" s="9">
        <v>189.53314251021308</v>
      </c>
      <c r="H40" s="9">
        <v>170.86975988429515</v>
      </c>
      <c r="I40" s="9">
        <v>143.94467116782826</v>
      </c>
      <c r="J40" s="10">
        <v>697</v>
      </c>
    </row>
    <row r="41" spans="1:10" x14ac:dyDescent="0.25">
      <c r="A41" s="8">
        <v>40</v>
      </c>
      <c r="B41" s="9">
        <v>45.316295159510446</v>
      </c>
      <c r="C41" s="9">
        <v>20.213195641204404</v>
      </c>
      <c r="D41" s="9">
        <v>56.119251029096972</v>
      </c>
      <c r="E41" s="9">
        <v>38.506079552570206</v>
      </c>
      <c r="F41" s="9">
        <v>199.76879873368236</v>
      </c>
      <c r="G41" s="9">
        <v>186.1755407633861</v>
      </c>
      <c r="H41" s="9">
        <v>173.64452225507884</v>
      </c>
      <c r="I41" s="9">
        <v>142.51840605737948</v>
      </c>
      <c r="J41" s="10">
        <v>702</v>
      </c>
    </row>
    <row r="42" spans="1:10" x14ac:dyDescent="0.25">
      <c r="A42" s="8">
        <v>41</v>
      </c>
      <c r="B42" s="9">
        <v>46.555004371071135</v>
      </c>
      <c r="C42" s="9">
        <v>20.160990588083234</v>
      </c>
      <c r="D42" s="9">
        <v>55.117732203185312</v>
      </c>
      <c r="E42" s="9">
        <v>38.600404087178546</v>
      </c>
      <c r="F42" s="9">
        <v>202.15804594502484</v>
      </c>
      <c r="G42" s="9">
        <v>189.65537693478387</v>
      </c>
      <c r="H42" s="9">
        <v>170.42436729790711</v>
      </c>
      <c r="I42" s="9">
        <v>148.564086576243</v>
      </c>
      <c r="J42" s="10">
        <v>703</v>
      </c>
    </row>
    <row r="43" spans="1:10" x14ac:dyDescent="0.25">
      <c r="A43" s="8">
        <v>42</v>
      </c>
      <c r="B43" s="9">
        <v>45.904772405909164</v>
      </c>
      <c r="C43" s="9">
        <v>20.01917237095638</v>
      </c>
      <c r="D43" s="9">
        <v>53.605278447368015</v>
      </c>
      <c r="E43" s="9">
        <v>40.546734020602393</v>
      </c>
      <c r="F43" s="9">
        <v>199.48344587564449</v>
      </c>
      <c r="G43" s="9">
        <v>190.07490253380882</v>
      </c>
      <c r="H43" s="9">
        <v>172.13419530590309</v>
      </c>
      <c r="I43" s="9">
        <v>144.02564093136485</v>
      </c>
      <c r="J43" s="10">
        <v>700</v>
      </c>
    </row>
    <row r="44" spans="1:10" x14ac:dyDescent="0.25">
      <c r="A44" s="8">
        <v>43</v>
      </c>
      <c r="B44" s="9">
        <v>44.4019128431298</v>
      </c>
      <c r="C44" s="9">
        <v>20.398949923661721</v>
      </c>
      <c r="D44" s="9">
        <v>52.507914138111211</v>
      </c>
      <c r="E44" s="9">
        <v>39.272152025736347</v>
      </c>
      <c r="F44" s="9">
        <v>201.22799602760801</v>
      </c>
      <c r="G44" s="9">
        <v>190.18029273820375</v>
      </c>
      <c r="H44" s="9">
        <v>173.14401338201142</v>
      </c>
      <c r="I44" s="9">
        <v>144.73884419260233</v>
      </c>
      <c r="J44" s="10">
        <v>692</v>
      </c>
    </row>
    <row r="45" spans="1:10" x14ac:dyDescent="0.25">
      <c r="A45" s="8">
        <v>44</v>
      </c>
      <c r="B45" s="9">
        <v>45.140575902161203</v>
      </c>
      <c r="C45" s="9">
        <v>20.318885081194455</v>
      </c>
      <c r="D45" s="9">
        <v>55.39449905648295</v>
      </c>
      <c r="E45" s="9">
        <v>40.126524152260259</v>
      </c>
      <c r="F45" s="9">
        <v>200.20738027838127</v>
      </c>
      <c r="G45" s="9">
        <v>189.08263125520398</v>
      </c>
      <c r="H45" s="9">
        <v>169.02951651163539</v>
      </c>
      <c r="I45" s="9">
        <v>144.57902705992419</v>
      </c>
      <c r="J45" s="10">
        <v>696</v>
      </c>
    </row>
    <row r="46" spans="1:10" x14ac:dyDescent="0.25">
      <c r="A46" s="8">
        <v>45</v>
      </c>
      <c r="B46" s="9">
        <v>44.661247526677045</v>
      </c>
      <c r="C46" s="9">
        <v>19.862141811051917</v>
      </c>
      <c r="D46" s="9">
        <v>54.309454501427702</v>
      </c>
      <c r="E46" s="9">
        <v>39.486134466484245</v>
      </c>
      <c r="F46" s="9">
        <v>196.71947494423975</v>
      </c>
      <c r="G46" s="9">
        <v>185.95030199598477</v>
      </c>
      <c r="H46" s="9">
        <v>173.04463049114966</v>
      </c>
      <c r="I46" s="9">
        <v>142.61097113047981</v>
      </c>
      <c r="J46" s="10">
        <v>709</v>
      </c>
    </row>
    <row r="47" spans="1:10" x14ac:dyDescent="0.25">
      <c r="A47" s="8">
        <v>46</v>
      </c>
      <c r="B47" s="9">
        <v>44.472062411137948</v>
      </c>
      <c r="C47" s="9">
        <v>19.834685444782135</v>
      </c>
      <c r="D47" s="9">
        <v>56.58902864035494</v>
      </c>
      <c r="E47" s="9">
        <v>40.369163666851307</v>
      </c>
      <c r="F47" s="9">
        <v>202.35179052060829</v>
      </c>
      <c r="G47" s="9">
        <v>191.03280330758037</v>
      </c>
      <c r="H47" s="9">
        <v>173.61489927676618</v>
      </c>
      <c r="I47" s="9">
        <v>141.59245004662702</v>
      </c>
      <c r="J47" s="10">
        <v>694</v>
      </c>
    </row>
    <row r="48" spans="1:10" x14ac:dyDescent="0.25">
      <c r="A48" s="8">
        <v>47</v>
      </c>
      <c r="B48" s="9">
        <v>46.637405993378287</v>
      </c>
      <c r="C48" s="9">
        <v>20.36364017436874</v>
      </c>
      <c r="D48" s="9">
        <v>55.29671134614545</v>
      </c>
      <c r="E48" s="9">
        <v>39.617477163585541</v>
      </c>
      <c r="F48" s="9">
        <v>202.55482378263102</v>
      </c>
      <c r="G48" s="9">
        <v>188.88068527799112</v>
      </c>
      <c r="H48" s="9">
        <v>173.79025362855808</v>
      </c>
      <c r="I48" s="9">
        <v>145.8045613027395</v>
      </c>
      <c r="J48" s="10">
        <v>689</v>
      </c>
    </row>
    <row r="49" spans="1:10" x14ac:dyDescent="0.25">
      <c r="A49" s="8">
        <v>48</v>
      </c>
      <c r="B49" s="9">
        <v>46.7173012212115</v>
      </c>
      <c r="C49" s="9">
        <v>20.051059572570246</v>
      </c>
      <c r="D49" s="9">
        <v>55.121386036057658</v>
      </c>
      <c r="E49" s="9">
        <v>40.367056942697225</v>
      </c>
      <c r="F49" s="9">
        <v>200.97026378829506</v>
      </c>
      <c r="G49" s="9">
        <v>188.44361481783454</v>
      </c>
      <c r="H49" s="9">
        <v>168.33220418774761</v>
      </c>
      <c r="I49" s="9">
        <v>143.36883825663602</v>
      </c>
      <c r="J49" s="10">
        <v>696</v>
      </c>
    </row>
    <row r="50" spans="1:10" x14ac:dyDescent="0.25">
      <c r="A50" s="8">
        <v>49</v>
      </c>
      <c r="B50" s="9">
        <v>44.243370820810028</v>
      </c>
      <c r="C50" s="9">
        <v>19.618543384796606</v>
      </c>
      <c r="D50" s="9">
        <v>54.741147765246922</v>
      </c>
      <c r="E50" s="9">
        <v>39.601426104748867</v>
      </c>
      <c r="F50" s="9">
        <v>199.84889163004692</v>
      </c>
      <c r="G50" s="9">
        <v>188.3093370742946</v>
      </c>
      <c r="H50" s="9">
        <v>171.1291680453692</v>
      </c>
      <c r="I50" s="9">
        <v>146.65625716170641</v>
      </c>
      <c r="J50" s="10">
        <v>693</v>
      </c>
    </row>
    <row r="51" spans="1:10" x14ac:dyDescent="0.25">
      <c r="A51" s="8">
        <v>50</v>
      </c>
      <c r="B51" s="9">
        <v>44.720639548387794</v>
      </c>
      <c r="C51" s="9">
        <v>20.395786216764741</v>
      </c>
      <c r="D51" s="9">
        <v>55.198784423579127</v>
      </c>
      <c r="E51" s="9">
        <v>40.743002281252799</v>
      </c>
      <c r="F51" s="9">
        <v>199.9736857654602</v>
      </c>
      <c r="G51" s="9">
        <v>187.30279517991426</v>
      </c>
      <c r="H51" s="9">
        <v>171.42338440929024</v>
      </c>
      <c r="I51" s="9">
        <v>144.31258292248751</v>
      </c>
      <c r="J51" s="10">
        <v>707</v>
      </c>
    </row>
    <row r="52" spans="1:10" x14ac:dyDescent="0.25">
      <c r="A52" s="8">
        <v>51</v>
      </c>
      <c r="B52" s="9">
        <v>45.556517505251904</v>
      </c>
      <c r="C52" s="9">
        <v>19.589016074448505</v>
      </c>
      <c r="D52" s="9">
        <v>54.997089176218701</v>
      </c>
      <c r="E52" s="9">
        <v>40.365929184963498</v>
      </c>
      <c r="F52" s="9">
        <v>201.91348177910763</v>
      </c>
      <c r="G52" s="9">
        <v>188.33564915279575</v>
      </c>
      <c r="H52" s="9">
        <v>170.7905710994898</v>
      </c>
      <c r="I52" s="9">
        <v>144.01509585342018</v>
      </c>
      <c r="J52" s="10">
        <v>699</v>
      </c>
    </row>
    <row r="53" spans="1:10" x14ac:dyDescent="0.25">
      <c r="A53" s="8">
        <v>52</v>
      </c>
      <c r="B53" s="9">
        <v>44.752363306007886</v>
      </c>
      <c r="C53" s="9">
        <v>19.889151711843443</v>
      </c>
      <c r="D53" s="9">
        <v>55.811888409435532</v>
      </c>
      <c r="E53" s="9">
        <v>40.947029129009159</v>
      </c>
      <c r="F53" s="9">
        <v>197.71762144577755</v>
      </c>
      <c r="G53" s="9">
        <v>186.09831006167428</v>
      </c>
      <c r="H53" s="9">
        <v>169.94458063491462</v>
      </c>
      <c r="I53" s="9">
        <v>143.90643594010149</v>
      </c>
      <c r="J53" s="10">
        <v>707</v>
      </c>
    </row>
    <row r="54" spans="1:10" x14ac:dyDescent="0.25">
      <c r="A54" s="8">
        <v>53</v>
      </c>
      <c r="B54" s="9">
        <v>45.593119523204557</v>
      </c>
      <c r="C54" s="9">
        <v>19.593927660077934</v>
      </c>
      <c r="D54" s="9">
        <v>54.561364166272767</v>
      </c>
      <c r="E54" s="9">
        <v>38.576043007193796</v>
      </c>
      <c r="F54" s="9">
        <v>201.22219736694103</v>
      </c>
      <c r="G54" s="9">
        <v>188.57157858594235</v>
      </c>
      <c r="H54" s="9">
        <v>171.42729383451137</v>
      </c>
      <c r="I54" s="9">
        <v>144.62283138457838</v>
      </c>
      <c r="J54" s="10">
        <v>697</v>
      </c>
    </row>
    <row r="55" spans="1:10" x14ac:dyDescent="0.25">
      <c r="A55" s="8">
        <v>54</v>
      </c>
      <c r="B55" s="9">
        <v>44.147375457769215</v>
      </c>
      <c r="C55" s="9">
        <v>19.619179180471363</v>
      </c>
      <c r="D55" s="9">
        <v>55.869888505810884</v>
      </c>
      <c r="E55" s="9">
        <v>40.099512145137588</v>
      </c>
      <c r="F55" s="9">
        <v>199.08131675249138</v>
      </c>
      <c r="G55" s="9">
        <v>189.35442062804657</v>
      </c>
      <c r="H55" s="9">
        <v>171.73287415216348</v>
      </c>
      <c r="I55" s="9">
        <v>142.56715225411418</v>
      </c>
      <c r="J55" s="10">
        <v>698</v>
      </c>
    </row>
    <row r="56" spans="1:10" x14ac:dyDescent="0.25">
      <c r="A56" s="8">
        <v>55</v>
      </c>
      <c r="B56" s="9">
        <v>44.558662945137364</v>
      </c>
      <c r="C56" s="9">
        <v>20.3400705109953</v>
      </c>
      <c r="D56" s="9">
        <v>54.627679205339525</v>
      </c>
      <c r="E56" s="9">
        <v>39.673610824857171</v>
      </c>
      <c r="F56" s="9">
        <v>201.30523795385184</v>
      </c>
      <c r="G56" s="9">
        <v>190.85863608972869</v>
      </c>
      <c r="H56" s="9">
        <v>172.60844553151782</v>
      </c>
      <c r="I56" s="9">
        <v>142.28186516354407</v>
      </c>
      <c r="J56" s="10">
        <v>686</v>
      </c>
    </row>
    <row r="57" spans="1:10" x14ac:dyDescent="0.25">
      <c r="A57" s="8">
        <v>56</v>
      </c>
      <c r="B57" s="9">
        <v>44.159646861769254</v>
      </c>
      <c r="C57" s="9">
        <v>20.286601995155163</v>
      </c>
      <c r="D57" s="9">
        <v>55.552860433754788</v>
      </c>
      <c r="E57" s="9">
        <v>39.392769512210883</v>
      </c>
      <c r="F57" s="9">
        <v>200.62983692927526</v>
      </c>
      <c r="G57" s="9">
        <v>188.86430178847229</v>
      </c>
      <c r="H57" s="9">
        <v>173.36587453612387</v>
      </c>
      <c r="I57" s="9">
        <v>141.86825877939611</v>
      </c>
      <c r="J57" s="10">
        <v>698</v>
      </c>
    </row>
    <row r="58" spans="1:10" x14ac:dyDescent="0.25">
      <c r="A58" s="8">
        <v>57</v>
      </c>
      <c r="B58" s="9">
        <v>45.770911240440292</v>
      </c>
      <c r="C58" s="9">
        <v>19.551760587366225</v>
      </c>
      <c r="D58" s="9">
        <v>54.83598295181767</v>
      </c>
      <c r="E58" s="9">
        <v>39.549346666501343</v>
      </c>
      <c r="F58" s="9">
        <v>200.275464207271</v>
      </c>
      <c r="G58" s="9">
        <v>186.59830562045502</v>
      </c>
      <c r="H58" s="9">
        <v>171.89148586270065</v>
      </c>
      <c r="I58" s="9">
        <v>144.1928743553718</v>
      </c>
      <c r="J58" s="10">
        <v>701</v>
      </c>
    </row>
    <row r="59" spans="1:10" x14ac:dyDescent="0.25">
      <c r="A59" s="8">
        <v>58</v>
      </c>
      <c r="B59" s="9">
        <v>43.586343056045344</v>
      </c>
      <c r="C59" s="9">
        <v>19.583613912031897</v>
      </c>
      <c r="D59" s="9">
        <v>55.528605409295004</v>
      </c>
      <c r="E59" s="9">
        <v>39.893202404932623</v>
      </c>
      <c r="F59" s="9">
        <v>199.13657362128262</v>
      </c>
      <c r="G59" s="9">
        <v>187.48984964930938</v>
      </c>
      <c r="H59" s="9">
        <v>169.0619872849058</v>
      </c>
      <c r="I59" s="9">
        <v>146.05944243077911</v>
      </c>
      <c r="J59" s="10">
        <v>707</v>
      </c>
    </row>
    <row r="60" spans="1:10" x14ac:dyDescent="0.25">
      <c r="A60" s="8">
        <v>59</v>
      </c>
      <c r="B60" s="9">
        <v>44.579570742465698</v>
      </c>
      <c r="C60" s="9">
        <v>20.185142390385646</v>
      </c>
      <c r="D60" s="9">
        <v>54.977915997645965</v>
      </c>
      <c r="E60" s="9">
        <v>41.259919602685926</v>
      </c>
      <c r="F60" s="9">
        <v>201.4258888377548</v>
      </c>
      <c r="G60" s="9">
        <v>188.54974680622405</v>
      </c>
      <c r="H60" s="9">
        <v>171.63987505603779</v>
      </c>
      <c r="I60" s="9">
        <v>143.56957422734985</v>
      </c>
      <c r="J60" s="10">
        <v>690</v>
      </c>
    </row>
    <row r="61" spans="1:10" x14ac:dyDescent="0.25">
      <c r="A61" s="8">
        <v>60</v>
      </c>
      <c r="B61" s="9">
        <v>46.013949515737281</v>
      </c>
      <c r="C61" s="9">
        <v>19.900787692613349</v>
      </c>
      <c r="D61" s="9">
        <v>54.039926863427496</v>
      </c>
      <c r="E61" s="9">
        <v>39.86488258397042</v>
      </c>
      <c r="F61" s="9">
        <v>202.58701354635829</v>
      </c>
      <c r="G61" s="9">
        <v>189.01783087654204</v>
      </c>
      <c r="H61" s="9">
        <v>171.62254451021263</v>
      </c>
      <c r="I61" s="9">
        <v>142.55275419823315</v>
      </c>
      <c r="J61" s="10">
        <v>701</v>
      </c>
    </row>
    <row r="62" spans="1:10" x14ac:dyDescent="0.25">
      <c r="A62" s="8">
        <v>61</v>
      </c>
      <c r="B62" s="9">
        <v>44.39123970757587</v>
      </c>
      <c r="C62" s="9">
        <v>19.983535359981246</v>
      </c>
      <c r="D62" s="9">
        <v>55.516932255967916</v>
      </c>
      <c r="E62" s="9">
        <v>39.297408589310542</v>
      </c>
      <c r="F62" s="9">
        <v>199.71742523329331</v>
      </c>
      <c r="G62" s="9">
        <v>187.94038564946777</v>
      </c>
      <c r="H62" s="9">
        <v>172.74293869923818</v>
      </c>
      <c r="I62" s="9">
        <v>144.34031357730763</v>
      </c>
      <c r="J62" s="10">
        <v>701</v>
      </c>
    </row>
    <row r="63" spans="1:10" x14ac:dyDescent="0.25">
      <c r="A63" s="8">
        <v>62</v>
      </c>
      <c r="B63" s="9">
        <v>43.348794220206386</v>
      </c>
      <c r="C63" s="9">
        <v>19.865911771448292</v>
      </c>
      <c r="D63" s="9">
        <v>54.998490297117783</v>
      </c>
      <c r="E63" s="9">
        <v>38.816797131915997</v>
      </c>
      <c r="F63" s="9">
        <v>198.42789885796006</v>
      </c>
      <c r="G63" s="9">
        <v>189.40149968856878</v>
      </c>
      <c r="H63" s="9">
        <v>169.21190300510958</v>
      </c>
      <c r="I63" s="9">
        <v>142.77900933594069</v>
      </c>
      <c r="J63" s="10">
        <v>709</v>
      </c>
    </row>
    <row r="64" spans="1:10" x14ac:dyDescent="0.25">
      <c r="A64" s="8">
        <v>63</v>
      </c>
      <c r="B64" s="9">
        <v>46.27010771777028</v>
      </c>
      <c r="C64" s="9">
        <v>20.047088942003846</v>
      </c>
      <c r="D64" s="9">
        <v>54.016099730408307</v>
      </c>
      <c r="E64" s="9">
        <v>41.982745995554453</v>
      </c>
      <c r="F64" s="9">
        <v>200.64219549040209</v>
      </c>
      <c r="G64" s="9">
        <v>190.11848417394566</v>
      </c>
      <c r="H64" s="9">
        <v>171.95171659264969</v>
      </c>
      <c r="I64" s="9">
        <v>143.38317081025212</v>
      </c>
      <c r="J64" s="10">
        <v>691</v>
      </c>
    </row>
    <row r="65" spans="1:10" x14ac:dyDescent="0.25">
      <c r="A65" s="8">
        <v>64</v>
      </c>
      <c r="B65" s="9">
        <v>45.50265765429225</v>
      </c>
      <c r="C65" s="9">
        <v>19.824981522324006</v>
      </c>
      <c r="D65" s="9">
        <v>54.653588532523663</v>
      </c>
      <c r="E65" s="9">
        <v>40.131572646053122</v>
      </c>
      <c r="F65" s="9">
        <v>198.93150886476806</v>
      </c>
      <c r="G65" s="9">
        <v>190.15590879524112</v>
      </c>
      <c r="H65" s="9">
        <v>170.55383859440801</v>
      </c>
      <c r="I65" s="9">
        <v>145.41307807854028</v>
      </c>
      <c r="J65" s="10">
        <v>688</v>
      </c>
    </row>
    <row r="66" spans="1:10" x14ac:dyDescent="0.25">
      <c r="A66" s="8">
        <v>65</v>
      </c>
      <c r="B66" s="9">
        <v>44.901261014687186</v>
      </c>
      <c r="C66" s="9">
        <v>19.853605562301723</v>
      </c>
      <c r="D66" s="9">
        <v>55.638242840135774</v>
      </c>
      <c r="E66" s="9">
        <v>39.676818755323531</v>
      </c>
      <c r="F66" s="9">
        <v>199.23325780228942</v>
      </c>
      <c r="G66" s="9">
        <v>189.78949921230554</v>
      </c>
      <c r="H66" s="9">
        <v>171.29192433624817</v>
      </c>
      <c r="I66" s="9">
        <v>144.74539508733616</v>
      </c>
      <c r="J66" s="10">
        <v>702</v>
      </c>
    </row>
    <row r="67" spans="1:10" x14ac:dyDescent="0.25">
      <c r="A67" s="8">
        <v>66</v>
      </c>
      <c r="B67" s="9">
        <v>45.379524928752616</v>
      </c>
      <c r="C67" s="9">
        <v>20.152018314283559</v>
      </c>
      <c r="D67" s="9">
        <v>53.762538940619052</v>
      </c>
      <c r="E67" s="9">
        <v>38.869269833310376</v>
      </c>
      <c r="F67" s="9">
        <v>202.80204776656657</v>
      </c>
      <c r="G67" s="9">
        <v>188.58831989016596</v>
      </c>
      <c r="H67" s="9">
        <v>168.94110500346727</v>
      </c>
      <c r="I67" s="9">
        <v>142.79668548332774</v>
      </c>
      <c r="J67" s="10">
        <v>702</v>
      </c>
    </row>
    <row r="68" spans="1:10" x14ac:dyDescent="0.25">
      <c r="A68" s="8">
        <v>67</v>
      </c>
      <c r="B68" s="9">
        <v>45.980742772252533</v>
      </c>
      <c r="C68" s="9">
        <v>19.919806345924858</v>
      </c>
      <c r="D68" s="9">
        <v>55.174814058704172</v>
      </c>
      <c r="E68" s="9">
        <v>39.514618733098693</v>
      </c>
      <c r="F68" s="9">
        <v>201.41671894251198</v>
      </c>
      <c r="G68" s="9">
        <v>190.10265006257725</v>
      </c>
      <c r="H68" s="9">
        <v>171.96001177145442</v>
      </c>
      <c r="I68" s="9">
        <v>143.9696847300612</v>
      </c>
      <c r="J68" s="10">
        <v>700</v>
      </c>
    </row>
    <row r="69" spans="1:10" x14ac:dyDescent="0.25">
      <c r="A69" s="8">
        <v>68</v>
      </c>
      <c r="B69" s="9">
        <v>45.518368958441677</v>
      </c>
      <c r="C69" s="9">
        <v>19.306301962607304</v>
      </c>
      <c r="D69" s="9">
        <v>55.482978765630456</v>
      </c>
      <c r="E69" s="9">
        <v>40.097033994630095</v>
      </c>
      <c r="F69" s="9">
        <v>199.2450738642442</v>
      </c>
      <c r="G69" s="9">
        <v>188.9123299470657</v>
      </c>
      <c r="H69" s="9">
        <v>171.02672895328521</v>
      </c>
      <c r="I69" s="9">
        <v>143.18131997475021</v>
      </c>
      <c r="J69" s="10">
        <v>709</v>
      </c>
    </row>
    <row r="70" spans="1:10" x14ac:dyDescent="0.25">
      <c r="A70" s="8">
        <v>69</v>
      </c>
      <c r="B70" s="9">
        <v>44.321392021720769</v>
      </c>
      <c r="C70" s="9">
        <v>20.166432944684484</v>
      </c>
      <c r="D70" s="9">
        <v>55.617983889626863</v>
      </c>
      <c r="E70" s="9">
        <v>39.048268740501086</v>
      </c>
      <c r="F70" s="9">
        <v>199.98073088702137</v>
      </c>
      <c r="G70" s="9">
        <v>190.28045387684591</v>
      </c>
      <c r="H70" s="9">
        <v>170.52948167103906</v>
      </c>
      <c r="I70" s="9">
        <v>144.20322455463122</v>
      </c>
      <c r="J70" s="10">
        <v>707</v>
      </c>
    </row>
    <row r="71" spans="1:10" x14ac:dyDescent="0.25">
      <c r="A71" s="8">
        <v>70</v>
      </c>
      <c r="B71" s="9">
        <v>43.905030832898056</v>
      </c>
      <c r="C71" s="9">
        <v>19.754726786435462</v>
      </c>
      <c r="D71" s="9">
        <v>55.636435178787913</v>
      </c>
      <c r="E71" s="9">
        <v>41.770793618484099</v>
      </c>
      <c r="F71" s="9">
        <v>200.28612019462429</v>
      </c>
      <c r="G71" s="9">
        <v>189.74024227268498</v>
      </c>
      <c r="H71" s="9">
        <v>172.96719828940292</v>
      </c>
      <c r="I71" s="9">
        <v>143.2871561247282</v>
      </c>
      <c r="J71" s="10">
        <v>699</v>
      </c>
    </row>
    <row r="72" spans="1:10" x14ac:dyDescent="0.25">
      <c r="A72" s="8">
        <v>71</v>
      </c>
      <c r="B72" s="9">
        <v>45.392540882953824</v>
      </c>
      <c r="C72" s="9">
        <v>19.801380391307465</v>
      </c>
      <c r="D72" s="9">
        <v>55.586038513641128</v>
      </c>
      <c r="E72" s="9">
        <v>41.139408340501738</v>
      </c>
      <c r="F72" s="9">
        <v>199.00000894303241</v>
      </c>
      <c r="G72" s="9">
        <v>186.14698366821051</v>
      </c>
      <c r="H72" s="9">
        <v>170.64142364644127</v>
      </c>
      <c r="I72" s="9">
        <v>141.98894489640924</v>
      </c>
      <c r="J72" s="10">
        <v>705</v>
      </c>
    </row>
    <row r="73" spans="1:10" x14ac:dyDescent="0.25">
      <c r="A73" s="8">
        <v>72</v>
      </c>
      <c r="B73" s="9">
        <v>46.089799867431822</v>
      </c>
      <c r="C73" s="9">
        <v>20.113159844478769</v>
      </c>
      <c r="D73" s="9">
        <v>55.599849826281435</v>
      </c>
      <c r="E73" s="9">
        <v>40.249597950667109</v>
      </c>
      <c r="F73" s="9">
        <v>200.8519379275715</v>
      </c>
      <c r="G73" s="9">
        <v>190.10210184472913</v>
      </c>
      <c r="H73" s="9">
        <v>172.30310539288993</v>
      </c>
      <c r="I73" s="9">
        <v>144.5851902751298</v>
      </c>
      <c r="J73" s="10">
        <v>699</v>
      </c>
    </row>
    <row r="74" spans="1:10" x14ac:dyDescent="0.25">
      <c r="A74" s="8">
        <v>73</v>
      </c>
      <c r="B74" s="9">
        <v>44.935171615189859</v>
      </c>
      <c r="C74" s="9">
        <v>19.22541394503974</v>
      </c>
      <c r="D74" s="9">
        <v>55.319829379821932</v>
      </c>
      <c r="E74" s="9">
        <v>40.885301759406929</v>
      </c>
      <c r="F74" s="9">
        <v>201.50977867139483</v>
      </c>
      <c r="G74" s="9">
        <v>186.21101559950912</v>
      </c>
      <c r="H74" s="9">
        <v>172.27184238381528</v>
      </c>
      <c r="I74" s="9">
        <v>145.07662087369573</v>
      </c>
      <c r="J74" s="10">
        <v>705</v>
      </c>
    </row>
    <row r="75" spans="1:10" x14ac:dyDescent="0.25">
      <c r="A75" s="8">
        <v>74</v>
      </c>
      <c r="B75" s="9">
        <v>45.594085132429569</v>
      </c>
      <c r="C75" s="9">
        <v>19.595361036084615</v>
      </c>
      <c r="D75" s="9">
        <v>53.903690521541897</v>
      </c>
      <c r="E75" s="9">
        <v>41.22242322889187</v>
      </c>
      <c r="F75" s="9">
        <v>198.68903185228837</v>
      </c>
      <c r="G75" s="9">
        <v>191.31144220294004</v>
      </c>
      <c r="H75" s="9">
        <v>166.54546481455401</v>
      </c>
      <c r="I75" s="9">
        <v>143.24431394217694</v>
      </c>
      <c r="J75" s="10">
        <v>686</v>
      </c>
    </row>
    <row r="76" spans="1:10" x14ac:dyDescent="0.25">
      <c r="A76" s="8">
        <v>75</v>
      </c>
      <c r="B76" s="9">
        <v>44.254269178142586</v>
      </c>
      <c r="C76" s="9">
        <v>19.613348711206854</v>
      </c>
      <c r="D76" s="9">
        <v>55.538643796011492</v>
      </c>
      <c r="E76" s="9">
        <v>38.950256543654938</v>
      </c>
      <c r="F76" s="9">
        <v>196.64084547955869</v>
      </c>
      <c r="G76" s="9">
        <v>190.69383494386562</v>
      </c>
      <c r="H76" s="9">
        <v>170.05488560490241</v>
      </c>
      <c r="I76" s="9">
        <v>143.16553757172494</v>
      </c>
      <c r="J76" s="10">
        <v>702</v>
      </c>
    </row>
    <row r="77" spans="1:10" x14ac:dyDescent="0.25">
      <c r="A77" s="8">
        <v>76</v>
      </c>
      <c r="B77" s="9">
        <v>44.982299591753744</v>
      </c>
      <c r="C77" s="9">
        <v>19.814115052311429</v>
      </c>
      <c r="D77" s="9">
        <v>55.584557917163941</v>
      </c>
      <c r="E77" s="9">
        <v>39.539103220083284</v>
      </c>
      <c r="F77" s="9">
        <v>201.61866269163377</v>
      </c>
      <c r="G77" s="9">
        <v>188.32167131407547</v>
      </c>
      <c r="H77" s="9">
        <v>170.62379459358726</v>
      </c>
      <c r="I77" s="9">
        <v>146.37131295966608</v>
      </c>
      <c r="J77" s="10">
        <v>702</v>
      </c>
    </row>
    <row r="78" spans="1:10" x14ac:dyDescent="0.25">
      <c r="A78" s="8">
        <v>77</v>
      </c>
      <c r="B78" s="9">
        <v>43.006817025689983</v>
      </c>
      <c r="C78" s="9">
        <v>20.119254246444271</v>
      </c>
      <c r="D78" s="9">
        <v>56.028192152578178</v>
      </c>
      <c r="E78" s="9">
        <v>38.38599587428304</v>
      </c>
      <c r="F78" s="9">
        <v>201.2354983459721</v>
      </c>
      <c r="G78" s="9">
        <v>190.47405979992041</v>
      </c>
      <c r="H78" s="9">
        <v>171.97186449822436</v>
      </c>
      <c r="I78" s="9">
        <v>145.36780097322099</v>
      </c>
      <c r="J78" s="10">
        <v>704</v>
      </c>
    </row>
    <row r="79" spans="1:10" x14ac:dyDescent="0.25">
      <c r="A79" s="8">
        <v>78</v>
      </c>
      <c r="B79" s="9">
        <v>45.656833637381567</v>
      </c>
      <c r="C79" s="9">
        <v>19.428448397373216</v>
      </c>
      <c r="D79" s="9">
        <v>55.820224634452387</v>
      </c>
      <c r="E79" s="9">
        <v>39.81020471162379</v>
      </c>
      <c r="F79" s="9">
        <v>201.46923714061955</v>
      </c>
      <c r="G79" s="9">
        <v>187.64227936267</v>
      </c>
      <c r="H79" s="9">
        <v>171.1490500886533</v>
      </c>
      <c r="I79" s="9">
        <v>142.03448664349511</v>
      </c>
      <c r="J79" s="10">
        <v>691</v>
      </c>
    </row>
    <row r="80" spans="1:10" x14ac:dyDescent="0.25">
      <c r="A80" s="8">
        <v>79</v>
      </c>
      <c r="B80" s="9">
        <v>45.117991730679542</v>
      </c>
      <c r="C80" s="9">
        <v>19.891517846737703</v>
      </c>
      <c r="D80" s="9">
        <v>55.72670310107447</v>
      </c>
      <c r="E80" s="9">
        <v>40.789861542191879</v>
      </c>
      <c r="F80" s="9">
        <v>200.91749600018932</v>
      </c>
      <c r="G80" s="9">
        <v>189.05206431661011</v>
      </c>
      <c r="H80" s="9">
        <v>171.02243799417045</v>
      </c>
      <c r="I80" s="9">
        <v>143.13977269224645</v>
      </c>
      <c r="J80" s="10">
        <v>699</v>
      </c>
    </row>
    <row r="81" spans="1:10" x14ac:dyDescent="0.25">
      <c r="A81" s="8">
        <v>80</v>
      </c>
      <c r="B81" s="9">
        <v>44.649636985208083</v>
      </c>
      <c r="C81" s="9">
        <v>20.667170710306486</v>
      </c>
      <c r="D81" s="9">
        <v>56.448147723877767</v>
      </c>
      <c r="E81" s="9">
        <v>40.159133954123369</v>
      </c>
      <c r="F81" s="9">
        <v>196.93802704791827</v>
      </c>
      <c r="G81" s="9">
        <v>189.23791936422535</v>
      </c>
      <c r="H81" s="9">
        <v>170.79365670613882</v>
      </c>
      <c r="I81" s="9">
        <v>142.71918334491428</v>
      </c>
      <c r="J81" s="10">
        <v>690</v>
      </c>
    </row>
    <row r="82" spans="1:10" x14ac:dyDescent="0.25">
      <c r="A82" s="8">
        <v>81</v>
      </c>
      <c r="B82" s="9">
        <v>45.398200849990225</v>
      </c>
      <c r="C82" s="9">
        <v>19.642683469307247</v>
      </c>
      <c r="D82" s="9">
        <v>56.748604263773572</v>
      </c>
      <c r="E82" s="9">
        <v>39.822365682151947</v>
      </c>
      <c r="F82" s="9">
        <v>198.45376666067327</v>
      </c>
      <c r="G82" s="9">
        <v>188.51235442847573</v>
      </c>
      <c r="H82" s="9">
        <v>172.5637223798179</v>
      </c>
      <c r="I82" s="9">
        <v>145.75232034125753</v>
      </c>
      <c r="J82" s="10">
        <v>710</v>
      </c>
    </row>
    <row r="83" spans="1:10" x14ac:dyDescent="0.25">
      <c r="A83" s="8">
        <v>82</v>
      </c>
      <c r="B83" s="9">
        <v>46.327778246704803</v>
      </c>
      <c r="C83" s="9">
        <v>19.675135813396523</v>
      </c>
      <c r="D83" s="9">
        <v>56.360085507938201</v>
      </c>
      <c r="E83" s="9">
        <v>40.542605976836228</v>
      </c>
      <c r="F83" s="9">
        <v>199.38895108759343</v>
      </c>
      <c r="G83" s="9">
        <v>189.74215150142078</v>
      </c>
      <c r="H83" s="9">
        <v>174.50852849358029</v>
      </c>
      <c r="I83" s="9">
        <v>144.24678438578636</v>
      </c>
      <c r="J83" s="10">
        <v>702</v>
      </c>
    </row>
    <row r="84" spans="1:10" x14ac:dyDescent="0.25">
      <c r="A84" s="8">
        <v>83</v>
      </c>
      <c r="B84" s="9">
        <v>45.118576757148766</v>
      </c>
      <c r="C84" s="9">
        <v>20.42059864537422</v>
      </c>
      <c r="D84" s="9">
        <v>54.005162046891314</v>
      </c>
      <c r="E84" s="9">
        <v>40.80190657259957</v>
      </c>
      <c r="F84" s="9">
        <v>196.40585126781164</v>
      </c>
      <c r="G84" s="9">
        <v>189.20884523223643</v>
      </c>
      <c r="H84" s="9">
        <v>171.56458609061494</v>
      </c>
      <c r="I84" s="9">
        <v>144.71700680792875</v>
      </c>
      <c r="J84" s="10">
        <v>707</v>
      </c>
    </row>
    <row r="85" spans="1:10" x14ac:dyDescent="0.25">
      <c r="A85" s="8">
        <v>84</v>
      </c>
      <c r="B85" s="9">
        <v>46.834119920498338</v>
      </c>
      <c r="C85" s="9">
        <v>20.767335175635104</v>
      </c>
      <c r="D85" s="9">
        <v>55.126723925097338</v>
      </c>
      <c r="E85" s="9">
        <v>37.886300957977703</v>
      </c>
      <c r="F85" s="9">
        <v>198.12749869202307</v>
      </c>
      <c r="G85" s="9">
        <v>190.24662010710171</v>
      </c>
      <c r="H85" s="9">
        <v>172.13046174585634</v>
      </c>
      <c r="I85" s="9">
        <v>142.70803450631527</v>
      </c>
      <c r="J85" s="10">
        <v>704</v>
      </c>
    </row>
    <row r="86" spans="1:10" x14ac:dyDescent="0.25">
      <c r="A86" s="8">
        <v>85</v>
      </c>
      <c r="B86" s="9">
        <v>44.0393735024767</v>
      </c>
      <c r="C86" s="9">
        <v>19.858485923280213</v>
      </c>
      <c r="D86" s="9">
        <v>56.150996505122386</v>
      </c>
      <c r="E86" s="9">
        <v>38.940912057753224</v>
      </c>
      <c r="F86" s="9">
        <v>201.04122260585495</v>
      </c>
      <c r="G86" s="9">
        <v>189.66262729629514</v>
      </c>
      <c r="H86" s="9">
        <v>171.90480496705243</v>
      </c>
      <c r="I86" s="9">
        <v>145.09133071612999</v>
      </c>
      <c r="J86" s="10">
        <v>689</v>
      </c>
    </row>
    <row r="87" spans="1:10" x14ac:dyDescent="0.25">
      <c r="A87" s="8">
        <v>86</v>
      </c>
      <c r="B87" s="9">
        <v>45.762563184549975</v>
      </c>
      <c r="C87" s="9">
        <v>20.061585354539002</v>
      </c>
      <c r="D87" s="9">
        <v>54.06029011456242</v>
      </c>
      <c r="E87" s="9">
        <v>40.005678050691458</v>
      </c>
      <c r="F87" s="9">
        <v>201.27472891504723</v>
      </c>
      <c r="G87" s="9">
        <v>189.47204926168214</v>
      </c>
      <c r="H87" s="9">
        <v>171.86770326036449</v>
      </c>
      <c r="I87" s="9">
        <v>143.81998164265096</v>
      </c>
      <c r="J87" s="10">
        <v>705</v>
      </c>
    </row>
    <row r="88" spans="1:10" x14ac:dyDescent="0.25">
      <c r="A88" s="8">
        <v>87</v>
      </c>
      <c r="B88" s="9">
        <v>45.300125648147478</v>
      </c>
      <c r="C88" s="9">
        <v>19.710393323176167</v>
      </c>
      <c r="D88" s="9">
        <v>55.025749835734295</v>
      </c>
      <c r="E88" s="9">
        <v>39.871439620611888</v>
      </c>
      <c r="F88" s="9">
        <v>197.17072842802875</v>
      </c>
      <c r="G88" s="9">
        <v>188.998761092058</v>
      </c>
      <c r="H88" s="9">
        <v>168.03814623053719</v>
      </c>
      <c r="I88" s="9">
        <v>142.12886784887789</v>
      </c>
      <c r="J88" s="10">
        <v>707</v>
      </c>
    </row>
    <row r="89" spans="1:10" x14ac:dyDescent="0.25">
      <c r="A89" s="8">
        <v>88</v>
      </c>
      <c r="B89" s="9">
        <v>43.999095888013564</v>
      </c>
      <c r="C89" s="9">
        <v>20.175300283925619</v>
      </c>
      <c r="D89" s="9">
        <v>55.219513123235302</v>
      </c>
      <c r="E89" s="9">
        <v>40.377072078402271</v>
      </c>
      <c r="F89" s="9">
        <v>201.1607321761993</v>
      </c>
      <c r="G89" s="9">
        <v>188.70430499388567</v>
      </c>
      <c r="H89" s="9">
        <v>173.22831910219668</v>
      </c>
      <c r="I89" s="9">
        <v>145.29109044285332</v>
      </c>
      <c r="J89" s="10">
        <v>702</v>
      </c>
    </row>
    <row r="90" spans="1:10" x14ac:dyDescent="0.25">
      <c r="A90" s="8">
        <v>89</v>
      </c>
      <c r="B90" s="9">
        <v>44.907045538084688</v>
      </c>
      <c r="C90" s="9">
        <v>20.228056897132753</v>
      </c>
      <c r="D90" s="9">
        <v>54.512247307589313</v>
      </c>
      <c r="E90" s="9">
        <v>38.767924142088482</v>
      </c>
      <c r="F90" s="9">
        <v>201.96059069785622</v>
      </c>
      <c r="G90" s="9">
        <v>191.73209721131607</v>
      </c>
      <c r="H90" s="9">
        <v>172.2514994759438</v>
      </c>
      <c r="I90" s="9">
        <v>144.76616674752856</v>
      </c>
      <c r="J90" s="10">
        <v>708</v>
      </c>
    </row>
    <row r="91" spans="1:10" x14ac:dyDescent="0.25">
      <c r="A91" s="8">
        <v>90</v>
      </c>
      <c r="B91" s="9">
        <v>44.575300116083945</v>
      </c>
      <c r="C91" s="9">
        <v>20.198082870348426</v>
      </c>
      <c r="D91" s="9">
        <v>54.114913940937711</v>
      </c>
      <c r="E91" s="9">
        <v>40.035908666479287</v>
      </c>
      <c r="F91" s="9">
        <v>199.84588849328159</v>
      </c>
      <c r="G91" s="9">
        <v>190.44807101369892</v>
      </c>
      <c r="H91" s="9">
        <v>171.46433871368291</v>
      </c>
      <c r="I91" s="9">
        <v>143.27050468793084</v>
      </c>
      <c r="J91" s="10">
        <v>698</v>
      </c>
    </row>
    <row r="92" spans="1:10" x14ac:dyDescent="0.25">
      <c r="A92" s="8">
        <v>91</v>
      </c>
      <c r="B92" s="9">
        <v>46.484059684728045</v>
      </c>
      <c r="C92" s="9">
        <v>19.620297723337682</v>
      </c>
      <c r="D92" s="9">
        <v>53.122397163533115</v>
      </c>
      <c r="E92" s="9">
        <v>38.29451954730694</v>
      </c>
      <c r="F92" s="9">
        <v>200.22960341552175</v>
      </c>
      <c r="G92" s="9">
        <v>189.61960684738997</v>
      </c>
      <c r="H92" s="9">
        <v>174.22982378498065</v>
      </c>
      <c r="I92" s="9">
        <v>144.03375458537877</v>
      </c>
      <c r="J92" s="10">
        <v>700</v>
      </c>
    </row>
    <row r="93" spans="1:10" x14ac:dyDescent="0.25">
      <c r="A93" s="8">
        <v>92</v>
      </c>
      <c r="B93" s="9">
        <v>42.271549149654327</v>
      </c>
      <c r="C93" s="9">
        <v>19.90362444311668</v>
      </c>
      <c r="D93" s="9">
        <v>55.389302685068849</v>
      </c>
      <c r="E93" s="9">
        <v>40.729782523743012</v>
      </c>
      <c r="F93" s="9">
        <v>200.76917484698657</v>
      </c>
      <c r="G93" s="9">
        <v>188.48167386355709</v>
      </c>
      <c r="H93" s="9">
        <v>171.93271573466649</v>
      </c>
      <c r="I93" s="9">
        <v>144.9385591944463</v>
      </c>
      <c r="J93" s="10">
        <v>714</v>
      </c>
    </row>
    <row r="94" spans="1:10" x14ac:dyDescent="0.25">
      <c r="A94" s="8">
        <v>93</v>
      </c>
      <c r="B94" s="9">
        <v>44.975891976960241</v>
      </c>
      <c r="C94" s="9">
        <v>20.495582032666711</v>
      </c>
      <c r="D94" s="9">
        <v>54.695747285735798</v>
      </c>
      <c r="E94" s="9">
        <v>39.156553509760144</v>
      </c>
      <c r="F94" s="9">
        <v>199.7296841975861</v>
      </c>
      <c r="G94" s="9">
        <v>189.13904489213155</v>
      </c>
      <c r="H94" s="9">
        <v>172.34750363116436</v>
      </c>
      <c r="I94" s="9">
        <v>144.25941539705238</v>
      </c>
      <c r="J94" s="10">
        <v>704</v>
      </c>
    </row>
    <row r="95" spans="1:10" x14ac:dyDescent="0.25">
      <c r="A95" s="8">
        <v>94</v>
      </c>
      <c r="B95" s="9">
        <v>44.759565913904545</v>
      </c>
      <c r="C95" s="9">
        <v>19.524675649509994</v>
      </c>
      <c r="D95" s="9">
        <v>57.733919570471407</v>
      </c>
      <c r="E95" s="9">
        <v>40.559214164407727</v>
      </c>
      <c r="F95" s="9">
        <v>202.00144357243778</v>
      </c>
      <c r="G95" s="9">
        <v>186.89255802309239</v>
      </c>
      <c r="H95" s="9">
        <v>173.51295737711843</v>
      </c>
      <c r="I95" s="9">
        <v>152.01542177385701</v>
      </c>
      <c r="J95" s="10">
        <v>717</v>
      </c>
    </row>
    <row r="96" spans="1:10" x14ac:dyDescent="0.25">
      <c r="A96" s="8">
        <v>95</v>
      </c>
      <c r="B96" s="9">
        <v>45.183783891524264</v>
      </c>
      <c r="C96" s="9">
        <v>20.05752697046583</v>
      </c>
      <c r="D96" s="9">
        <v>54.674812544892518</v>
      </c>
      <c r="E96" s="9">
        <v>40.98801004107326</v>
      </c>
      <c r="F96" s="9">
        <v>204.43447701842868</v>
      </c>
      <c r="G96" s="9">
        <v>188.40811093443912</v>
      </c>
      <c r="H96" s="9">
        <v>172.61407239630029</v>
      </c>
      <c r="I96" s="9">
        <v>141.57000611509304</v>
      </c>
      <c r="J96" s="10">
        <v>705</v>
      </c>
    </row>
    <row r="97" spans="1:10" x14ac:dyDescent="0.25">
      <c r="A97" s="8">
        <v>96</v>
      </c>
      <c r="B97" s="9">
        <v>45.454870317648357</v>
      </c>
      <c r="C97" s="9">
        <v>20.744071046468736</v>
      </c>
      <c r="D97" s="9">
        <v>54.886353830980916</v>
      </c>
      <c r="E97" s="9">
        <v>39.086909826909753</v>
      </c>
      <c r="F97" s="9">
        <v>200.28087294062698</v>
      </c>
      <c r="G97" s="9">
        <v>191.78992108841246</v>
      </c>
      <c r="H97" s="9">
        <v>171.20451094742106</v>
      </c>
      <c r="I97" s="9">
        <v>144.15272641433023</v>
      </c>
      <c r="J97" s="10">
        <v>690</v>
      </c>
    </row>
    <row r="98" spans="1:10" x14ac:dyDescent="0.25">
      <c r="A98" s="8">
        <v>97</v>
      </c>
      <c r="B98" s="9">
        <v>44.282320779653617</v>
      </c>
      <c r="C98" s="9">
        <v>20.179272864104931</v>
      </c>
      <c r="D98" s="9">
        <v>54.28552800935234</v>
      </c>
      <c r="E98" s="9">
        <v>39.69424098061242</v>
      </c>
      <c r="F98" s="9">
        <v>200.40749289508855</v>
      </c>
      <c r="G98" s="9">
        <v>188.49613710883744</v>
      </c>
      <c r="H98" s="9">
        <v>170.70612964715852</v>
      </c>
      <c r="I98" s="9">
        <v>141.4943695842033</v>
      </c>
      <c r="J98" s="10">
        <v>705</v>
      </c>
    </row>
    <row r="99" spans="1:10" x14ac:dyDescent="0.25">
      <c r="A99" s="8">
        <v>98</v>
      </c>
      <c r="B99" s="9">
        <v>46.514417265537709</v>
      </c>
      <c r="C99" s="9">
        <v>19.851446423405566</v>
      </c>
      <c r="D99" s="9">
        <v>55.81327811689291</v>
      </c>
      <c r="E99" s="9">
        <v>39.723846808616479</v>
      </c>
      <c r="F99" s="9">
        <v>201.26272733089073</v>
      </c>
      <c r="G99" s="9">
        <v>192.74345263888554</v>
      </c>
      <c r="H99" s="9">
        <v>169.21238961699521</v>
      </c>
      <c r="I99" s="9">
        <v>145.62631135884655</v>
      </c>
      <c r="J99" s="10">
        <v>701</v>
      </c>
    </row>
    <row r="100" spans="1:10" x14ac:dyDescent="0.25">
      <c r="A100" s="8">
        <v>99</v>
      </c>
      <c r="B100" s="9">
        <v>45.258371568532844</v>
      </c>
      <c r="C100" s="9">
        <v>20.582133754610034</v>
      </c>
      <c r="D100" s="9">
        <v>55.38109743407481</v>
      </c>
      <c r="E100" s="9">
        <v>39.590008374930171</v>
      </c>
      <c r="F100" s="9">
        <v>198.41177440386156</v>
      </c>
      <c r="G100" s="9">
        <v>188.83855719621693</v>
      </c>
      <c r="H100" s="9">
        <v>173.93589936968482</v>
      </c>
      <c r="I100" s="9">
        <v>143.76647201350121</v>
      </c>
      <c r="J100" s="10">
        <v>694</v>
      </c>
    </row>
    <row r="101" spans="1:10" x14ac:dyDescent="0.25">
      <c r="A101" s="8">
        <v>100</v>
      </c>
      <c r="B101" s="9">
        <v>44.859749662929275</v>
      </c>
      <c r="C101" s="9">
        <v>20.08942170402528</v>
      </c>
      <c r="D101" s="9">
        <v>56.595574855727833</v>
      </c>
      <c r="E101" s="9">
        <v>38.101235931886386</v>
      </c>
      <c r="F101" s="9">
        <v>200.27230118707644</v>
      </c>
      <c r="G101" s="9">
        <v>189.36693412499446</v>
      </c>
      <c r="H101" s="9">
        <v>175.15774732514939</v>
      </c>
      <c r="I101" s="9">
        <v>144.36435412379163</v>
      </c>
      <c r="J101" s="10">
        <v>708</v>
      </c>
    </row>
    <row r="102" spans="1:10" x14ac:dyDescent="0.25">
      <c r="A102" s="8">
        <v>101</v>
      </c>
      <c r="B102" s="9">
        <v>43.872434776926383</v>
      </c>
      <c r="C102" s="9">
        <v>19.862371690899877</v>
      </c>
      <c r="D102" s="9">
        <v>54.331533180238523</v>
      </c>
      <c r="E102" s="9">
        <v>40.136173708394338</v>
      </c>
      <c r="F102" s="9">
        <v>198.81661318627954</v>
      </c>
      <c r="G102" s="9">
        <v>188.38753642253229</v>
      </c>
      <c r="H102" s="9">
        <v>169.77583839522222</v>
      </c>
      <c r="I102" s="9">
        <v>146.13071298810723</v>
      </c>
      <c r="J102" s="10">
        <v>705</v>
      </c>
    </row>
    <row r="103" spans="1:10" x14ac:dyDescent="0.25">
      <c r="A103" s="8">
        <v>102</v>
      </c>
      <c r="B103" s="9">
        <v>44.418061233568409</v>
      </c>
      <c r="C103" s="9">
        <v>20.080425943822885</v>
      </c>
      <c r="D103" s="9">
        <v>54.30710591411075</v>
      </c>
      <c r="E103" s="9">
        <v>40.973610765607894</v>
      </c>
      <c r="F103" s="9">
        <v>199.74264476555595</v>
      </c>
      <c r="G103" s="9">
        <v>194.71771070274684</v>
      </c>
      <c r="H103" s="9">
        <v>170.33334053939765</v>
      </c>
      <c r="I103" s="9">
        <v>141.59357309896194</v>
      </c>
      <c r="J103" s="10">
        <v>699</v>
      </c>
    </row>
    <row r="104" spans="1:10" x14ac:dyDescent="0.25">
      <c r="A104" s="8">
        <v>103</v>
      </c>
      <c r="B104" s="9">
        <v>45.271717090931745</v>
      </c>
      <c r="C104" s="9">
        <v>20.335401637338201</v>
      </c>
      <c r="D104" s="9">
        <v>56.415897023201381</v>
      </c>
      <c r="E104" s="9">
        <v>40.179922269629706</v>
      </c>
      <c r="F104" s="9">
        <v>203.24438588728432</v>
      </c>
      <c r="G104" s="9">
        <v>185.22455129045912</v>
      </c>
      <c r="H104" s="9">
        <v>174.08458907356919</v>
      </c>
      <c r="I104" s="9">
        <v>143.40541037159369</v>
      </c>
      <c r="J104" s="10">
        <v>699</v>
      </c>
    </row>
    <row r="105" spans="1:10" x14ac:dyDescent="0.25">
      <c r="A105" s="8">
        <v>104</v>
      </c>
      <c r="B105" s="9">
        <v>44.553871142115547</v>
      </c>
      <c r="C105" s="9">
        <v>20.096325797094288</v>
      </c>
      <c r="D105" s="9">
        <v>53.693356179033913</v>
      </c>
      <c r="E105" s="9">
        <v>40.066196102647289</v>
      </c>
      <c r="F105" s="9">
        <v>201.88935747629156</v>
      </c>
      <c r="G105" s="9">
        <v>189.33136012645326</v>
      </c>
      <c r="H105" s="9">
        <v>172.70851803044943</v>
      </c>
      <c r="I105" s="9">
        <v>144.06208286022624</v>
      </c>
      <c r="J105" s="10">
        <v>710</v>
      </c>
    </row>
    <row r="106" spans="1:10" x14ac:dyDescent="0.25">
      <c r="A106" s="8">
        <v>105</v>
      </c>
      <c r="B106" s="9">
        <v>43.925039059901849</v>
      </c>
      <c r="C106" s="9">
        <v>20.657740990450215</v>
      </c>
      <c r="D106" s="9">
        <v>53.917925909091366</v>
      </c>
      <c r="E106" s="9">
        <v>39.293533057205948</v>
      </c>
      <c r="F106" s="9">
        <v>201.79776090649278</v>
      </c>
      <c r="G106" s="9">
        <v>185.48654364081247</v>
      </c>
      <c r="H106" s="9">
        <v>170.63668657527649</v>
      </c>
      <c r="I106" s="9">
        <v>145.17441189048779</v>
      </c>
      <c r="J106" s="10">
        <v>694</v>
      </c>
    </row>
    <row r="107" spans="1:10" x14ac:dyDescent="0.25">
      <c r="A107" s="8">
        <v>106</v>
      </c>
      <c r="B107" s="9">
        <v>45.070687937814057</v>
      </c>
      <c r="C107" s="9">
        <v>20.102903787010799</v>
      </c>
      <c r="D107" s="9">
        <v>52.820676994149487</v>
      </c>
      <c r="E107" s="9">
        <v>39.127638317783934</v>
      </c>
      <c r="F107" s="9">
        <v>200.21498437304561</v>
      </c>
      <c r="G107" s="9">
        <v>188.81882003004023</v>
      </c>
      <c r="H107" s="9">
        <v>170.8533009668657</v>
      </c>
      <c r="I107" s="9">
        <v>143.27092468374335</v>
      </c>
      <c r="J107" s="10">
        <v>699</v>
      </c>
    </row>
    <row r="108" spans="1:10" x14ac:dyDescent="0.25">
      <c r="A108" s="8">
        <v>107</v>
      </c>
      <c r="B108" s="9">
        <v>45.413460817012108</v>
      </c>
      <c r="C108" s="9">
        <v>19.896527163149486</v>
      </c>
      <c r="D108" s="9">
        <v>55.877620248114106</v>
      </c>
      <c r="E108" s="9">
        <v>39.89032568064232</v>
      </c>
      <c r="F108" s="9">
        <v>202.20629612892853</v>
      </c>
      <c r="G108" s="9">
        <v>187.78312687020863</v>
      </c>
      <c r="H108" s="9">
        <v>171.45472151679564</v>
      </c>
      <c r="I108" s="9">
        <v>144.40080955662683</v>
      </c>
      <c r="J108" s="10">
        <v>706</v>
      </c>
    </row>
    <row r="109" spans="1:10" x14ac:dyDescent="0.25">
      <c r="A109" s="8">
        <v>108</v>
      </c>
      <c r="B109" s="9">
        <v>42.961921291588851</v>
      </c>
      <c r="C109" s="9">
        <v>20.082799082395585</v>
      </c>
      <c r="D109" s="9">
        <v>55.996609491961053</v>
      </c>
      <c r="E109" s="9">
        <v>39.727674228766851</v>
      </c>
      <c r="F109" s="9">
        <v>198.0805183942899</v>
      </c>
      <c r="G109" s="9">
        <v>188.81994434127861</v>
      </c>
      <c r="H109" s="9">
        <v>169.50508340149375</v>
      </c>
      <c r="I109" s="9">
        <v>143.0521641959073</v>
      </c>
      <c r="J109" s="10">
        <v>703</v>
      </c>
    </row>
    <row r="110" spans="1:10" x14ac:dyDescent="0.25">
      <c r="A110" s="8">
        <v>109</v>
      </c>
      <c r="B110" s="9">
        <v>46.561964218048502</v>
      </c>
      <c r="C110" s="9">
        <v>19.946833583835588</v>
      </c>
      <c r="D110" s="9">
        <v>54.940783474571028</v>
      </c>
      <c r="E110" s="9">
        <v>40.200557846101177</v>
      </c>
      <c r="F110" s="9">
        <v>201.09753899739019</v>
      </c>
      <c r="G110" s="9">
        <v>189.10458211250199</v>
      </c>
      <c r="H110" s="9">
        <v>171.81249083604112</v>
      </c>
      <c r="I110" s="9">
        <v>144.59300596826944</v>
      </c>
      <c r="J110" s="10">
        <v>700</v>
      </c>
    </row>
    <row r="111" spans="1:10" x14ac:dyDescent="0.25">
      <c r="A111" s="8">
        <v>110</v>
      </c>
      <c r="B111" s="9">
        <v>46.345908677555187</v>
      </c>
      <c r="C111" s="9">
        <v>19.677412262399606</v>
      </c>
      <c r="D111" s="9">
        <v>55.128716009234537</v>
      </c>
      <c r="E111" s="9">
        <v>39.756501834770638</v>
      </c>
      <c r="F111" s="9">
        <v>197.22432606855676</v>
      </c>
      <c r="G111" s="9">
        <v>190.3758798308946</v>
      </c>
      <c r="H111" s="9">
        <v>170.46998838692406</v>
      </c>
      <c r="I111" s="9">
        <v>142.93226322210126</v>
      </c>
      <c r="J111" s="10">
        <v>680</v>
      </c>
    </row>
    <row r="112" spans="1:10" x14ac:dyDescent="0.25">
      <c r="A112" s="8">
        <v>111</v>
      </c>
      <c r="B112" s="9">
        <v>45.560150551311501</v>
      </c>
      <c r="C112" s="9">
        <v>19.471877639349209</v>
      </c>
      <c r="D112" s="9">
        <v>55.83474439982723</v>
      </c>
      <c r="E112" s="9">
        <v>40.831483493425914</v>
      </c>
      <c r="F112" s="9">
        <v>200.2737609559054</v>
      </c>
      <c r="G112" s="9">
        <v>189.06806743666385</v>
      </c>
      <c r="H112" s="9">
        <v>168.75054542577286</v>
      </c>
      <c r="I112" s="9">
        <v>146.09400329571363</v>
      </c>
      <c r="J112" s="10">
        <v>697</v>
      </c>
    </row>
    <row r="113" spans="1:10" x14ac:dyDescent="0.25">
      <c r="A113" s="8">
        <v>112</v>
      </c>
      <c r="B113" s="9">
        <v>42.977153805991854</v>
      </c>
      <c r="C113" s="9">
        <v>20.204351790546827</v>
      </c>
      <c r="D113" s="9">
        <v>55.650540795435809</v>
      </c>
      <c r="E113" s="9">
        <v>39.907822252093318</v>
      </c>
      <c r="F113" s="9">
        <v>201.7650734200289</v>
      </c>
      <c r="G113" s="9">
        <v>189.60838600372841</v>
      </c>
      <c r="H113" s="9">
        <v>169.5892561103901</v>
      </c>
      <c r="I113" s="9">
        <v>145.58033655570833</v>
      </c>
      <c r="J113" s="10">
        <v>696</v>
      </c>
    </row>
    <row r="114" spans="1:10" x14ac:dyDescent="0.25">
      <c r="A114" s="8">
        <v>113</v>
      </c>
      <c r="B114" s="9">
        <v>44.053740522399863</v>
      </c>
      <c r="C114" s="9">
        <v>19.813844012487856</v>
      </c>
      <c r="D114" s="9">
        <v>52.969150252881477</v>
      </c>
      <c r="E114" s="9">
        <v>38.641138789523566</v>
      </c>
      <c r="F114" s="9">
        <v>196.76941436989767</v>
      </c>
      <c r="G114" s="9">
        <v>187.58582608459545</v>
      </c>
      <c r="H114" s="9">
        <v>173.54958972536787</v>
      </c>
      <c r="I114" s="9">
        <v>144.04013730432223</v>
      </c>
      <c r="J114" s="10">
        <v>712</v>
      </c>
    </row>
    <row r="115" spans="1:10" x14ac:dyDescent="0.25">
      <c r="A115" s="8">
        <v>114</v>
      </c>
      <c r="B115" s="9">
        <v>45.217795640576938</v>
      </c>
      <c r="C115" s="9">
        <v>20.753382932158718</v>
      </c>
      <c r="D115" s="9">
        <v>55.376621134875968</v>
      </c>
      <c r="E115" s="9">
        <v>40.84079624013286</v>
      </c>
      <c r="F115" s="9">
        <v>199.69403198249887</v>
      </c>
      <c r="G115" s="9">
        <v>186.33522938721566</v>
      </c>
      <c r="H115" s="9">
        <v>176.4763035728183</v>
      </c>
      <c r="I115" s="9">
        <v>144.12213416233487</v>
      </c>
      <c r="J115" s="10">
        <v>698</v>
      </c>
    </row>
    <row r="116" spans="1:10" x14ac:dyDescent="0.25">
      <c r="A116" s="8">
        <v>115</v>
      </c>
      <c r="B116" s="9">
        <v>43.496946422882388</v>
      </c>
      <c r="C116" s="9">
        <v>20.30468213727822</v>
      </c>
      <c r="D116" s="9">
        <v>53.332498157269406</v>
      </c>
      <c r="E116" s="9">
        <v>39.335558060224059</v>
      </c>
      <c r="F116" s="9">
        <v>199.28244799913952</v>
      </c>
      <c r="G116" s="9">
        <v>189.39885838882554</v>
      </c>
      <c r="H116" s="9">
        <v>170.9635196524595</v>
      </c>
      <c r="I116" s="9">
        <v>142.92476640220391</v>
      </c>
      <c r="J116" s="10">
        <v>704</v>
      </c>
    </row>
    <row r="117" spans="1:10" x14ac:dyDescent="0.25">
      <c r="A117" s="8">
        <v>116</v>
      </c>
      <c r="B117" s="9">
        <v>44.913758218596328</v>
      </c>
      <c r="C117" s="9">
        <v>20.173799360062919</v>
      </c>
      <c r="D117" s="9">
        <v>54.470658213853213</v>
      </c>
      <c r="E117" s="9">
        <v>40.160674013020127</v>
      </c>
      <c r="F117" s="9">
        <v>197.24817643350659</v>
      </c>
      <c r="G117" s="9">
        <v>187.50127300000736</v>
      </c>
      <c r="H117" s="9">
        <v>173.49626497656456</v>
      </c>
      <c r="I117" s="9">
        <v>143.35364264968192</v>
      </c>
      <c r="J117" s="10">
        <v>704</v>
      </c>
    </row>
    <row r="118" spans="1:10" x14ac:dyDescent="0.25">
      <c r="A118" s="8">
        <v>117</v>
      </c>
      <c r="B118" s="9">
        <v>46.058354527631728</v>
      </c>
      <c r="C118" s="9">
        <v>19.968194412558741</v>
      </c>
      <c r="D118" s="9">
        <v>56.960606703811479</v>
      </c>
      <c r="E118" s="9">
        <v>38.965277660162663</v>
      </c>
      <c r="F118" s="9">
        <v>202.67027506268076</v>
      </c>
      <c r="G118" s="9">
        <v>190.8392666831345</v>
      </c>
      <c r="H118" s="9">
        <v>168.58303176207355</v>
      </c>
      <c r="I118" s="9">
        <v>144.70888903368277</v>
      </c>
      <c r="J118" s="10">
        <v>691</v>
      </c>
    </row>
    <row r="119" spans="1:10" x14ac:dyDescent="0.25">
      <c r="A119" s="8">
        <v>118</v>
      </c>
      <c r="B119" s="9">
        <v>45.686480136458123</v>
      </c>
      <c r="C119" s="9">
        <v>19.600562866638175</v>
      </c>
      <c r="D119" s="9">
        <v>54.163242193037384</v>
      </c>
      <c r="E119" s="9">
        <v>39.909167027868982</v>
      </c>
      <c r="F119" s="9">
        <v>199.9679711568825</v>
      </c>
      <c r="G119" s="9">
        <v>190.03756861511323</v>
      </c>
      <c r="H119" s="9">
        <v>172.51363284955113</v>
      </c>
      <c r="I119" s="9">
        <v>141.67125275668894</v>
      </c>
      <c r="J119" s="10">
        <v>696</v>
      </c>
    </row>
    <row r="120" spans="1:10" x14ac:dyDescent="0.25">
      <c r="A120" s="8">
        <v>119</v>
      </c>
      <c r="B120" s="9">
        <v>45.064989052413388</v>
      </c>
      <c r="C120" s="9">
        <v>20.575992797497257</v>
      </c>
      <c r="D120" s="9">
        <v>54.977277764016705</v>
      </c>
      <c r="E120" s="9">
        <v>39.980004513343452</v>
      </c>
      <c r="F120" s="9">
        <v>201.35139344386471</v>
      </c>
      <c r="G120" s="9">
        <v>187.30163267317468</v>
      </c>
      <c r="H120" s="9">
        <v>169.07010423588011</v>
      </c>
      <c r="I120" s="9">
        <v>145.30922207433483</v>
      </c>
      <c r="J120" s="10">
        <v>701</v>
      </c>
    </row>
    <row r="121" spans="1:10" x14ac:dyDescent="0.25">
      <c r="A121" s="8">
        <v>120</v>
      </c>
      <c r="B121" s="9">
        <v>44.662138229181473</v>
      </c>
      <c r="C121" s="9">
        <v>19.894211091710368</v>
      </c>
      <c r="D121" s="9">
        <v>54.274295241995659</v>
      </c>
      <c r="E121" s="9">
        <v>40.008411359605027</v>
      </c>
      <c r="F121" s="9">
        <v>199.26837855320164</v>
      </c>
      <c r="G121" s="9">
        <v>189.15798719180071</v>
      </c>
      <c r="H121" s="9">
        <v>169.32134495450205</v>
      </c>
      <c r="I121" s="9">
        <v>146.47027408844627</v>
      </c>
      <c r="J121" s="10">
        <v>701</v>
      </c>
    </row>
    <row r="122" spans="1:10" x14ac:dyDescent="0.25">
      <c r="A122" s="8">
        <v>121</v>
      </c>
      <c r="B122" s="9">
        <v>45.158903778154546</v>
      </c>
      <c r="C122" s="9">
        <v>19.797167026812854</v>
      </c>
      <c r="D122" s="9">
        <v>55.041505772786273</v>
      </c>
      <c r="E122" s="9">
        <v>39.243050462510233</v>
      </c>
      <c r="F122" s="9">
        <v>198.13680227439903</v>
      </c>
      <c r="G122" s="9">
        <v>186.29924790486331</v>
      </c>
      <c r="H122" s="9">
        <v>170.31445763272276</v>
      </c>
      <c r="I122" s="9">
        <v>146.39835753539145</v>
      </c>
      <c r="J122" s="10">
        <v>694</v>
      </c>
    </row>
    <row r="123" spans="1:10" x14ac:dyDescent="0.25">
      <c r="A123" s="8">
        <v>122</v>
      </c>
      <c r="B123" s="9">
        <v>45.895853212879516</v>
      </c>
      <c r="C123" s="9">
        <v>20.014333339470586</v>
      </c>
      <c r="D123" s="9">
        <v>54.336045162382284</v>
      </c>
      <c r="E123" s="9">
        <v>40.04744336359812</v>
      </c>
      <c r="F123" s="9">
        <v>202.5361381202184</v>
      </c>
      <c r="G123" s="9">
        <v>191.17107642067177</v>
      </c>
      <c r="H123" s="9">
        <v>171.18464552752005</v>
      </c>
      <c r="I123" s="9">
        <v>145.24014371230859</v>
      </c>
      <c r="J123" s="10">
        <v>695</v>
      </c>
    </row>
    <row r="124" spans="1:10" x14ac:dyDescent="0.25">
      <c r="A124" s="8">
        <v>123</v>
      </c>
      <c r="B124" s="9">
        <v>45.599355436962348</v>
      </c>
      <c r="C124" s="9">
        <v>20.177463769824648</v>
      </c>
      <c r="D124" s="9">
        <v>55.583502691371727</v>
      </c>
      <c r="E124" s="9">
        <v>40.151517140850586</v>
      </c>
      <c r="F124" s="9">
        <v>200.72387994360824</v>
      </c>
      <c r="G124" s="9">
        <v>188.04464443686607</v>
      </c>
      <c r="H124" s="9">
        <v>170.23519346064882</v>
      </c>
      <c r="I124" s="9">
        <v>144.36783871114406</v>
      </c>
      <c r="J124" s="10">
        <v>692</v>
      </c>
    </row>
    <row r="125" spans="1:10" x14ac:dyDescent="0.25">
      <c r="A125" s="8">
        <v>124</v>
      </c>
      <c r="B125" s="9">
        <v>45.316835362750439</v>
      </c>
      <c r="C125" s="9">
        <v>19.867379703857804</v>
      </c>
      <c r="D125" s="9">
        <v>53.654824017416523</v>
      </c>
      <c r="E125" s="9">
        <v>39.987196692841316</v>
      </c>
      <c r="F125" s="9">
        <v>199.74246638346614</v>
      </c>
      <c r="G125" s="9">
        <v>190.13012442720046</v>
      </c>
      <c r="H125" s="9">
        <v>169.64852705950278</v>
      </c>
      <c r="I125" s="9">
        <v>144.04437179412685</v>
      </c>
      <c r="J125" s="10">
        <v>693</v>
      </c>
    </row>
    <row r="126" spans="1:10" x14ac:dyDescent="0.25">
      <c r="A126" s="8">
        <v>125</v>
      </c>
      <c r="B126" s="9">
        <v>46.272565091711428</v>
      </c>
      <c r="C126" s="9">
        <v>19.974738055593786</v>
      </c>
      <c r="D126" s="9">
        <v>53.769919605737996</v>
      </c>
      <c r="E126" s="9">
        <v>40.912979395675769</v>
      </c>
      <c r="F126" s="9">
        <v>198.02705408375382</v>
      </c>
      <c r="G126" s="9">
        <v>187.16267806432094</v>
      </c>
      <c r="H126" s="9">
        <v>170.29438435301108</v>
      </c>
      <c r="I126" s="9">
        <v>142.42891039825551</v>
      </c>
      <c r="J126" s="10">
        <v>695</v>
      </c>
    </row>
    <row r="127" spans="1:10" x14ac:dyDescent="0.25">
      <c r="A127" s="8">
        <v>126</v>
      </c>
      <c r="B127" s="9">
        <v>45.023835452861277</v>
      </c>
      <c r="C127" s="9">
        <v>19.813238090561164</v>
      </c>
      <c r="D127" s="9">
        <v>56.051658935625007</v>
      </c>
      <c r="E127" s="9">
        <v>40.136740464219663</v>
      </c>
      <c r="F127" s="9">
        <v>201.90280098072802</v>
      </c>
      <c r="G127" s="9">
        <v>189.27583248156617</v>
      </c>
      <c r="H127" s="9">
        <v>170.77683953142312</v>
      </c>
      <c r="I127" s="9">
        <v>144.1657278505173</v>
      </c>
      <c r="J127" s="10">
        <v>696</v>
      </c>
    </row>
    <row r="128" spans="1:10" x14ac:dyDescent="0.25">
      <c r="A128" s="8">
        <v>127</v>
      </c>
      <c r="B128" s="9">
        <v>44.973465264128897</v>
      </c>
      <c r="C128" s="9">
        <v>19.707736022334061</v>
      </c>
      <c r="D128" s="9">
        <v>53.939656900011315</v>
      </c>
      <c r="E128" s="9">
        <v>40.794145500994645</v>
      </c>
      <c r="F128" s="9">
        <v>198.78108514426097</v>
      </c>
      <c r="G128" s="9">
        <v>188.91065677757709</v>
      </c>
      <c r="H128" s="9">
        <v>171.93273747668078</v>
      </c>
      <c r="I128" s="9">
        <v>145.41220150096606</v>
      </c>
      <c r="J128" s="10">
        <v>705</v>
      </c>
    </row>
    <row r="129" spans="1:10" x14ac:dyDescent="0.25">
      <c r="A129" s="8">
        <v>128</v>
      </c>
      <c r="B129" s="9">
        <v>45.476566152205748</v>
      </c>
      <c r="C129" s="9">
        <v>20.195561663106567</v>
      </c>
      <c r="D129" s="9">
        <v>54.075481964486364</v>
      </c>
      <c r="E129" s="9">
        <v>42.596144604465024</v>
      </c>
      <c r="F129" s="9">
        <v>201.43277148275806</v>
      </c>
      <c r="G129" s="9">
        <v>187.43889229254614</v>
      </c>
      <c r="H129" s="9">
        <v>171.63287878985616</v>
      </c>
      <c r="I129" s="9">
        <v>143.89880206696893</v>
      </c>
      <c r="J129" s="10">
        <v>700</v>
      </c>
    </row>
    <row r="130" spans="1:10" x14ac:dyDescent="0.25">
      <c r="A130" s="8">
        <v>129</v>
      </c>
      <c r="B130" s="9">
        <v>45.965641979816347</v>
      </c>
      <c r="C130" s="9">
        <v>20.053411941257338</v>
      </c>
      <c r="D130" s="9">
        <v>53.524726414585558</v>
      </c>
      <c r="E130" s="9">
        <v>40.75444237742952</v>
      </c>
      <c r="F130" s="9">
        <v>200.23933219328737</v>
      </c>
      <c r="G130" s="9">
        <v>189.32114037782111</v>
      </c>
      <c r="H130" s="9">
        <v>170.44011737825417</v>
      </c>
      <c r="I130" s="9">
        <v>143.00537120115246</v>
      </c>
      <c r="J130" s="10">
        <v>702</v>
      </c>
    </row>
    <row r="131" spans="1:10" x14ac:dyDescent="0.25">
      <c r="A131" s="8">
        <v>130</v>
      </c>
      <c r="B131" s="9">
        <v>44.321924473751316</v>
      </c>
      <c r="C131" s="9">
        <v>20.142160859550138</v>
      </c>
      <c r="D131" s="9">
        <v>52.427414181648146</v>
      </c>
      <c r="E131" s="9">
        <v>40.376139400728235</v>
      </c>
      <c r="F131" s="9">
        <v>200.355081257206</v>
      </c>
      <c r="G131" s="9">
        <v>188.17521905705371</v>
      </c>
      <c r="H131" s="9">
        <v>170.06418333875553</v>
      </c>
      <c r="I131" s="9">
        <v>142.42002008709196</v>
      </c>
      <c r="J131" s="10">
        <v>694</v>
      </c>
    </row>
    <row r="132" spans="1:10" x14ac:dyDescent="0.25">
      <c r="A132" s="8">
        <v>131</v>
      </c>
      <c r="B132" s="9">
        <v>44.603781164514416</v>
      </c>
      <c r="C132" s="9">
        <v>19.653681031910576</v>
      </c>
      <c r="D132" s="9">
        <v>54.570361752775234</v>
      </c>
      <c r="E132" s="9">
        <v>40.528012808098069</v>
      </c>
      <c r="F132" s="9">
        <v>199.99832176708284</v>
      </c>
      <c r="G132" s="9">
        <v>185.09693192697</v>
      </c>
      <c r="H132" s="9">
        <v>173.24677671811102</v>
      </c>
      <c r="I132" s="9">
        <v>143.0019607817834</v>
      </c>
      <c r="J132" s="10">
        <v>702</v>
      </c>
    </row>
    <row r="133" spans="1:10" x14ac:dyDescent="0.25">
      <c r="A133" s="8">
        <v>132</v>
      </c>
      <c r="B133" s="9">
        <v>45.15724989772432</v>
      </c>
      <c r="C133" s="9">
        <v>20.129260479701077</v>
      </c>
      <c r="D133" s="9">
        <v>56.983204030413667</v>
      </c>
      <c r="E133" s="9">
        <v>40.426944485904798</v>
      </c>
      <c r="F133" s="9">
        <v>197.24325022149651</v>
      </c>
      <c r="G133" s="9">
        <v>186.56757023674194</v>
      </c>
      <c r="H133" s="9">
        <v>170.77600702226593</v>
      </c>
      <c r="I133" s="9">
        <v>146.33659505166833</v>
      </c>
      <c r="J133" s="10">
        <v>704</v>
      </c>
    </row>
    <row r="134" spans="1:10" x14ac:dyDescent="0.25">
      <c r="A134" s="8">
        <v>133</v>
      </c>
      <c r="B134" s="9">
        <v>44.711512701740588</v>
      </c>
      <c r="C134" s="9">
        <v>19.544866110611483</v>
      </c>
      <c r="D134" s="9">
        <v>54.640607516336765</v>
      </c>
      <c r="E134" s="9">
        <v>40.193439982809224</v>
      </c>
      <c r="F134" s="9">
        <v>201.84914240696435</v>
      </c>
      <c r="G134" s="9">
        <v>188.66621108861602</v>
      </c>
      <c r="H134" s="9">
        <v>173.33769526253269</v>
      </c>
      <c r="I134" s="9">
        <v>143.58942819532629</v>
      </c>
      <c r="J134" s="10">
        <v>697</v>
      </c>
    </row>
    <row r="135" spans="1:10" x14ac:dyDescent="0.25">
      <c r="A135" s="8">
        <v>134</v>
      </c>
      <c r="B135" s="9">
        <v>45.010525737562133</v>
      </c>
      <c r="C135" s="9">
        <v>20.561880914749885</v>
      </c>
      <c r="D135" s="9">
        <v>55.245486237134493</v>
      </c>
      <c r="E135" s="9">
        <v>39.37495005953302</v>
      </c>
      <c r="F135" s="9">
        <v>200.79362472187398</v>
      </c>
      <c r="G135" s="9">
        <v>187.51257578133973</v>
      </c>
      <c r="H135" s="9">
        <v>175.13664013379054</v>
      </c>
      <c r="I135" s="9">
        <v>144.36782183928321</v>
      </c>
      <c r="J135" s="10">
        <v>713</v>
      </c>
    </row>
    <row r="136" spans="1:10" x14ac:dyDescent="0.25">
      <c r="A136" s="8">
        <v>135</v>
      </c>
      <c r="B136" s="9">
        <v>43.127157547561865</v>
      </c>
      <c r="C136" s="9">
        <v>19.271296221022581</v>
      </c>
      <c r="D136" s="9">
        <v>54.008612077957402</v>
      </c>
      <c r="E136" s="9">
        <v>40.296777946024932</v>
      </c>
      <c r="F136" s="9">
        <v>202.38805743688479</v>
      </c>
      <c r="G136" s="9">
        <v>188.37946994443402</v>
      </c>
      <c r="H136" s="9">
        <v>171.99432203935103</v>
      </c>
      <c r="I136" s="9">
        <v>141.4138257995489</v>
      </c>
      <c r="J136" s="10">
        <v>689</v>
      </c>
    </row>
    <row r="137" spans="1:10" x14ac:dyDescent="0.25">
      <c r="A137" s="8">
        <v>136</v>
      </c>
      <c r="B137" s="9">
        <v>46.219275873391666</v>
      </c>
      <c r="C137" s="9">
        <v>20.173506570071602</v>
      </c>
      <c r="D137" s="9">
        <v>54.508022393213089</v>
      </c>
      <c r="E137" s="9">
        <v>41.630354282566671</v>
      </c>
      <c r="F137" s="9">
        <v>202.40428028691426</v>
      </c>
      <c r="G137" s="9">
        <v>188.73984364887866</v>
      </c>
      <c r="H137" s="9">
        <v>173.85621127481144</v>
      </c>
      <c r="I137" s="9">
        <v>145.40927511914708</v>
      </c>
      <c r="J137" s="10">
        <v>698</v>
      </c>
    </row>
    <row r="138" spans="1:10" x14ac:dyDescent="0.25">
      <c r="A138" s="8">
        <v>137</v>
      </c>
      <c r="B138" s="9">
        <v>45.775383029690765</v>
      </c>
      <c r="C138" s="9">
        <v>19.402302082095883</v>
      </c>
      <c r="D138" s="9">
        <v>53.668237121564403</v>
      </c>
      <c r="E138" s="9">
        <v>40.383013972593488</v>
      </c>
      <c r="F138" s="9">
        <v>200.30669593925259</v>
      </c>
      <c r="G138" s="9">
        <v>187.03792953150335</v>
      </c>
      <c r="H138" s="9">
        <v>171.95774629472587</v>
      </c>
      <c r="I138" s="9">
        <v>145.57646089827858</v>
      </c>
      <c r="J138" s="10">
        <v>718</v>
      </c>
    </row>
    <row r="139" spans="1:10" x14ac:dyDescent="0.25">
      <c r="A139" s="8">
        <v>138</v>
      </c>
      <c r="B139" s="9">
        <v>47.326354647111565</v>
      </c>
      <c r="C139" s="9">
        <v>20.051843894083241</v>
      </c>
      <c r="D139" s="9">
        <v>53.967430511858055</v>
      </c>
      <c r="E139" s="9">
        <v>40.53591285412184</v>
      </c>
      <c r="F139" s="9">
        <v>198.86329119647203</v>
      </c>
      <c r="G139" s="9">
        <v>188.69421334852026</v>
      </c>
      <c r="H139" s="9">
        <v>172.66947368055793</v>
      </c>
      <c r="I139" s="9">
        <v>143.20520339950946</v>
      </c>
      <c r="J139" s="10">
        <v>702</v>
      </c>
    </row>
    <row r="140" spans="1:10" x14ac:dyDescent="0.25">
      <c r="A140" s="8">
        <v>139</v>
      </c>
      <c r="B140" s="9">
        <v>45.903563415466778</v>
      </c>
      <c r="C140" s="9">
        <v>19.664130687524949</v>
      </c>
      <c r="D140" s="9">
        <v>54.53125538408451</v>
      </c>
      <c r="E140" s="9">
        <v>40.060577099889898</v>
      </c>
      <c r="F140" s="9">
        <v>200.60445948796863</v>
      </c>
      <c r="G140" s="9">
        <v>188.55887400020083</v>
      </c>
      <c r="H140" s="9">
        <v>171.9084695638451</v>
      </c>
      <c r="I140" s="9">
        <v>146.39186766682334</v>
      </c>
      <c r="J140" s="10">
        <v>692</v>
      </c>
    </row>
    <row r="141" spans="1:10" x14ac:dyDescent="0.25">
      <c r="A141" s="8">
        <v>140</v>
      </c>
      <c r="B141" s="9">
        <v>45.930744578180324</v>
      </c>
      <c r="C141" s="9">
        <v>19.673442002351095</v>
      </c>
      <c r="D141" s="9">
        <v>55.360226880450924</v>
      </c>
      <c r="E141" s="9">
        <v>39.194268839504254</v>
      </c>
      <c r="F141" s="9">
        <v>200.49080603141383</v>
      </c>
      <c r="G141" s="9">
        <v>188.76613771202793</v>
      </c>
      <c r="H141" s="9">
        <v>172.77346830803819</v>
      </c>
      <c r="I141" s="9">
        <v>144.1399634304405</v>
      </c>
      <c r="J141" s="10">
        <v>692</v>
      </c>
    </row>
    <row r="142" spans="1:10" x14ac:dyDescent="0.25">
      <c r="A142" s="8">
        <v>141</v>
      </c>
      <c r="B142" s="9">
        <v>43.566867561273654</v>
      </c>
      <c r="C142" s="9">
        <v>19.763409839967995</v>
      </c>
      <c r="D142" s="9">
        <v>54.867620902056373</v>
      </c>
      <c r="E142" s="9">
        <v>40.647681046400493</v>
      </c>
      <c r="F142" s="9">
        <v>197.88802064519382</v>
      </c>
      <c r="G142" s="9">
        <v>190.88244519248948</v>
      </c>
      <c r="H142" s="9">
        <v>170.8373204901429</v>
      </c>
      <c r="I142" s="9">
        <v>144.98195316294556</v>
      </c>
      <c r="J142" s="10">
        <v>703</v>
      </c>
    </row>
    <row r="143" spans="1:10" x14ac:dyDescent="0.25">
      <c r="A143" s="8">
        <v>142</v>
      </c>
      <c r="B143" s="9">
        <v>44.797309470030726</v>
      </c>
      <c r="C143" s="9">
        <v>20.549678121418697</v>
      </c>
      <c r="D143" s="9">
        <v>54.837212487789103</v>
      </c>
      <c r="E143" s="9">
        <v>39.747646286952516</v>
      </c>
      <c r="F143" s="9">
        <v>201.66787093313246</v>
      </c>
      <c r="G143" s="9">
        <v>184.58123165009354</v>
      </c>
      <c r="H143" s="9">
        <v>171.53256670738548</v>
      </c>
      <c r="I143" s="9">
        <v>147.44180742586482</v>
      </c>
      <c r="J143" s="10">
        <v>698</v>
      </c>
    </row>
    <row r="144" spans="1:10" x14ac:dyDescent="0.25">
      <c r="A144" s="8">
        <v>143</v>
      </c>
      <c r="B144" s="9">
        <v>44.753905537749532</v>
      </c>
      <c r="C144" s="9">
        <v>19.856741910888193</v>
      </c>
      <c r="D144" s="9">
        <v>54.479201531228419</v>
      </c>
      <c r="E144" s="9">
        <v>39.727365693237822</v>
      </c>
      <c r="F144" s="9">
        <v>202.35825669278987</v>
      </c>
      <c r="G144" s="9">
        <v>186.51977852474471</v>
      </c>
      <c r="H144" s="9">
        <v>172.01347959194541</v>
      </c>
      <c r="I144" s="9">
        <v>140.99778994365408</v>
      </c>
      <c r="J144" s="10">
        <v>695</v>
      </c>
    </row>
    <row r="145" spans="1:10" x14ac:dyDescent="0.25">
      <c r="A145" s="8">
        <v>144</v>
      </c>
      <c r="B145" s="9">
        <v>45.122725504229159</v>
      </c>
      <c r="C145" s="9">
        <v>20.196542910229176</v>
      </c>
      <c r="D145" s="9">
        <v>56.344250486502261</v>
      </c>
      <c r="E145" s="9">
        <v>38.483600658360814</v>
      </c>
      <c r="F145" s="9">
        <v>198.43077658208486</v>
      </c>
      <c r="G145" s="9">
        <v>186.74880387386503</v>
      </c>
      <c r="H145" s="9">
        <v>169.95425155398874</v>
      </c>
      <c r="I145" s="9">
        <v>145.9537923735964</v>
      </c>
      <c r="J145" s="10">
        <v>704</v>
      </c>
    </row>
    <row r="146" spans="1:10" x14ac:dyDescent="0.25">
      <c r="A146" s="8">
        <v>145</v>
      </c>
      <c r="B146" s="9">
        <v>45.771636915368482</v>
      </c>
      <c r="C146" s="9">
        <v>19.895846724559654</v>
      </c>
      <c r="D146" s="9">
        <v>53.817477870306838</v>
      </c>
      <c r="E146" s="9">
        <v>39.369454113607119</v>
      </c>
      <c r="F146" s="9">
        <v>201.07894633577538</v>
      </c>
      <c r="G146" s="9">
        <v>188.73074548521546</v>
      </c>
      <c r="H146" s="9">
        <v>170.11773779741205</v>
      </c>
      <c r="I146" s="9">
        <v>144.58927648608781</v>
      </c>
      <c r="J146" s="10">
        <v>697</v>
      </c>
    </row>
    <row r="147" spans="1:10" x14ac:dyDescent="0.25">
      <c r="A147" s="8">
        <v>146</v>
      </c>
      <c r="B147" s="9">
        <v>44.500706595700471</v>
      </c>
      <c r="C147" s="9">
        <v>20.011994287772442</v>
      </c>
      <c r="D147" s="9">
        <v>56.219165177416329</v>
      </c>
      <c r="E147" s="9">
        <v>40.999747469778534</v>
      </c>
      <c r="F147" s="9">
        <v>199.91262836925708</v>
      </c>
      <c r="G147" s="9">
        <v>190.20092512161773</v>
      </c>
      <c r="H147" s="9">
        <v>172.08077098397328</v>
      </c>
      <c r="I147" s="9">
        <v>145.9575113772124</v>
      </c>
      <c r="J147" s="10">
        <v>695</v>
      </c>
    </row>
    <row r="148" spans="1:10" x14ac:dyDescent="0.25">
      <c r="A148" s="8">
        <v>147</v>
      </c>
      <c r="B148" s="9">
        <v>43.553490093507357</v>
      </c>
      <c r="C148" s="9">
        <v>19.61180990227064</v>
      </c>
      <c r="D148" s="9">
        <v>55.727681719898968</v>
      </c>
      <c r="E148" s="9">
        <v>39.488226033210864</v>
      </c>
      <c r="F148" s="9">
        <v>198.49846342115291</v>
      </c>
      <c r="G148" s="9">
        <v>192.30659259343236</v>
      </c>
      <c r="H148" s="9">
        <v>172.71692080028362</v>
      </c>
      <c r="I148" s="9">
        <v>144.44297489251747</v>
      </c>
      <c r="J148" s="10">
        <v>688</v>
      </c>
    </row>
    <row r="149" spans="1:10" x14ac:dyDescent="0.25">
      <c r="A149" s="8">
        <v>148</v>
      </c>
      <c r="B149" s="9">
        <v>44.298762163276201</v>
      </c>
      <c r="C149" s="9">
        <v>19.338429916587899</v>
      </c>
      <c r="D149" s="9">
        <v>57.95062423188773</v>
      </c>
      <c r="E149" s="9">
        <v>38.933193986526454</v>
      </c>
      <c r="F149" s="9">
        <v>200.42049944673471</v>
      </c>
      <c r="G149" s="9">
        <v>186.01797527375095</v>
      </c>
      <c r="H149" s="9">
        <v>174.2784045673182</v>
      </c>
      <c r="I149" s="9">
        <v>144.8123965338207</v>
      </c>
      <c r="J149" s="10">
        <v>700</v>
      </c>
    </row>
    <row r="150" spans="1:10" x14ac:dyDescent="0.25">
      <c r="A150" s="8">
        <v>149</v>
      </c>
      <c r="B150" s="9">
        <v>44.424249917094414</v>
      </c>
      <c r="C150" s="9">
        <v>19.24535151200126</v>
      </c>
      <c r="D150" s="9">
        <v>55.540157063149472</v>
      </c>
      <c r="E150" s="9">
        <v>40.009487596795935</v>
      </c>
      <c r="F150" s="9">
        <v>200.14049852755306</v>
      </c>
      <c r="G150" s="9">
        <v>188.80442006847619</v>
      </c>
      <c r="H150" s="9">
        <v>174.51503031615127</v>
      </c>
      <c r="I150" s="9">
        <v>144.87657214544177</v>
      </c>
      <c r="J150" s="10">
        <v>694</v>
      </c>
    </row>
    <row r="151" spans="1:10" x14ac:dyDescent="0.25">
      <c r="A151" s="8">
        <v>150</v>
      </c>
      <c r="B151" s="9">
        <v>44.785838050688021</v>
      </c>
      <c r="C151" s="9">
        <v>20.182031979794939</v>
      </c>
      <c r="D151" s="9">
        <v>54.773484125214161</v>
      </c>
      <c r="E151" s="9">
        <v>40.840263081105476</v>
      </c>
      <c r="F151" s="9">
        <v>201.36740233751379</v>
      </c>
      <c r="G151" s="9">
        <v>190.24906876497656</v>
      </c>
      <c r="H151" s="9">
        <v>171.00061831301664</v>
      </c>
      <c r="I151" s="9">
        <v>144.83179145005241</v>
      </c>
      <c r="J151" s="10">
        <v>695</v>
      </c>
    </row>
    <row r="152" spans="1:10" x14ac:dyDescent="0.25">
      <c r="A152" s="8">
        <v>151</v>
      </c>
      <c r="B152" s="9">
        <v>46.566811202141608</v>
      </c>
      <c r="C152" s="9">
        <v>20.50997212153645</v>
      </c>
      <c r="D152" s="9">
        <v>53.911039354103814</v>
      </c>
      <c r="E152" s="9">
        <v>40.544521880262678</v>
      </c>
      <c r="F152" s="9">
        <v>196.44877631179699</v>
      </c>
      <c r="G152" s="9">
        <v>187.89429472997742</v>
      </c>
      <c r="H152" s="9">
        <v>170.07280905049709</v>
      </c>
      <c r="I152" s="9">
        <v>145.75195107288246</v>
      </c>
      <c r="J152" s="10">
        <v>699</v>
      </c>
    </row>
    <row r="153" spans="1:10" x14ac:dyDescent="0.25">
      <c r="A153" s="8">
        <v>152</v>
      </c>
      <c r="B153" s="9">
        <v>45.384159944846708</v>
      </c>
      <c r="C153" s="9">
        <v>20.657753702956555</v>
      </c>
      <c r="D153" s="9">
        <v>54.688591152831378</v>
      </c>
      <c r="E153" s="9">
        <v>39.296553403640729</v>
      </c>
      <c r="F153" s="9">
        <v>199.63592837843791</v>
      </c>
      <c r="G153" s="9">
        <v>190.48426531395378</v>
      </c>
      <c r="H153" s="9">
        <v>170.73395227126676</v>
      </c>
      <c r="I153" s="9">
        <v>143.53189153830434</v>
      </c>
      <c r="J153" s="10">
        <v>714</v>
      </c>
    </row>
    <row r="154" spans="1:10" x14ac:dyDescent="0.25">
      <c r="A154" s="8">
        <v>153</v>
      </c>
      <c r="B154" s="9">
        <v>44.275503975970388</v>
      </c>
      <c r="C154" s="9">
        <v>19.929465009974173</v>
      </c>
      <c r="D154" s="9">
        <v>55.300483093811479</v>
      </c>
      <c r="E154" s="9">
        <v>39.768101859286922</v>
      </c>
      <c r="F154" s="9">
        <v>200.38035877585676</v>
      </c>
      <c r="G154" s="9">
        <v>186.94339232080199</v>
      </c>
      <c r="H154" s="9">
        <v>172.17284010634893</v>
      </c>
      <c r="I154" s="9">
        <v>145.43019807977538</v>
      </c>
      <c r="J154" s="10">
        <v>702</v>
      </c>
    </row>
    <row r="155" spans="1:10" x14ac:dyDescent="0.25">
      <c r="A155" s="8">
        <v>154</v>
      </c>
      <c r="B155" s="9">
        <v>46.569923346139532</v>
      </c>
      <c r="C155" s="9">
        <v>20.274643769790067</v>
      </c>
      <c r="D155" s="9">
        <v>58.047434641965374</v>
      </c>
      <c r="E155" s="9">
        <v>39.229687489664052</v>
      </c>
      <c r="F155" s="9">
        <v>206.02089061709574</v>
      </c>
      <c r="G155" s="9">
        <v>190.62553739706851</v>
      </c>
      <c r="H155" s="9">
        <v>173.5803707491695</v>
      </c>
      <c r="I155" s="9">
        <v>142.99298707731148</v>
      </c>
      <c r="J155" s="10">
        <v>702</v>
      </c>
    </row>
    <row r="156" spans="1:10" x14ac:dyDescent="0.25">
      <c r="A156" s="8">
        <v>155</v>
      </c>
      <c r="B156" s="9">
        <v>44.256836319433887</v>
      </c>
      <c r="C156" s="9">
        <v>19.63348268757138</v>
      </c>
      <c r="D156" s="9">
        <v>56.17622133395875</v>
      </c>
      <c r="E156" s="9">
        <v>41.348298286263827</v>
      </c>
      <c r="F156" s="9">
        <v>195.43553598052026</v>
      </c>
      <c r="G156" s="9">
        <v>189.19046384988386</v>
      </c>
      <c r="H156" s="9">
        <v>173.3399808593185</v>
      </c>
      <c r="I156" s="9">
        <v>142.60659242425731</v>
      </c>
      <c r="J156" s="10">
        <v>687</v>
      </c>
    </row>
    <row r="157" spans="1:10" x14ac:dyDescent="0.25">
      <c r="A157" s="8">
        <v>156</v>
      </c>
      <c r="B157" s="9">
        <v>44.0697586688851</v>
      </c>
      <c r="C157" s="9">
        <v>20.506354426522368</v>
      </c>
      <c r="D157" s="9">
        <v>54.617123487882466</v>
      </c>
      <c r="E157" s="9">
        <v>40.574168578223677</v>
      </c>
      <c r="F157" s="9">
        <v>200.86903916380612</v>
      </c>
      <c r="G157" s="9">
        <v>190.7976013429338</v>
      </c>
      <c r="H157" s="9">
        <v>168.51046148173799</v>
      </c>
      <c r="I157" s="9">
        <v>145.00436754983426</v>
      </c>
      <c r="J157" s="10">
        <v>705</v>
      </c>
    </row>
    <row r="158" spans="1:10" x14ac:dyDescent="0.25">
      <c r="A158" s="8">
        <v>157</v>
      </c>
      <c r="B158" s="9">
        <v>44.759879373907197</v>
      </c>
      <c r="C158" s="9">
        <v>19.032918504056877</v>
      </c>
      <c r="D158" s="9">
        <v>55.750209756386113</v>
      </c>
      <c r="E158" s="9">
        <v>40.797020692394469</v>
      </c>
      <c r="F158" s="9">
        <v>197.39988185950759</v>
      </c>
      <c r="G158" s="9">
        <v>189.1765709767472</v>
      </c>
      <c r="H158" s="9">
        <v>172.63037551926124</v>
      </c>
      <c r="I158" s="9">
        <v>142.74631251072813</v>
      </c>
      <c r="J158" s="10">
        <v>698</v>
      </c>
    </row>
    <row r="159" spans="1:10" x14ac:dyDescent="0.25">
      <c r="A159" s="8">
        <v>158</v>
      </c>
      <c r="B159" s="9">
        <v>46.232226373838891</v>
      </c>
      <c r="C159" s="9">
        <v>19.528028712645703</v>
      </c>
      <c r="D159" s="9">
        <v>55.803163267272737</v>
      </c>
      <c r="E159" s="9">
        <v>40.008202158614708</v>
      </c>
      <c r="F159" s="9">
        <v>201.05872781896349</v>
      </c>
      <c r="G159" s="9">
        <v>190.55675665504876</v>
      </c>
      <c r="H159" s="9">
        <v>171.1018459961266</v>
      </c>
      <c r="I159" s="9">
        <v>143.26586359361724</v>
      </c>
      <c r="J159" s="10">
        <v>699</v>
      </c>
    </row>
    <row r="160" spans="1:10" x14ac:dyDescent="0.25">
      <c r="A160" s="8">
        <v>159</v>
      </c>
      <c r="B160" s="9">
        <v>45.204555990359744</v>
      </c>
      <c r="C160" s="9">
        <v>19.800920637578621</v>
      </c>
      <c r="D160" s="9">
        <v>54.184495850245384</v>
      </c>
      <c r="E160" s="9">
        <v>40.38807463924207</v>
      </c>
      <c r="F160" s="9">
        <v>202.34696468834599</v>
      </c>
      <c r="G160" s="9">
        <v>185.95988547230007</v>
      </c>
      <c r="H160" s="9">
        <v>169.32659221989053</v>
      </c>
      <c r="I160" s="9">
        <v>140.5033085160876</v>
      </c>
      <c r="J160" s="10">
        <v>698</v>
      </c>
    </row>
    <row r="161" spans="1:10" x14ac:dyDescent="0.25">
      <c r="A161" s="8">
        <v>160</v>
      </c>
      <c r="B161" s="9">
        <v>44.491686534982748</v>
      </c>
      <c r="C161" s="9">
        <v>19.873429979620859</v>
      </c>
      <c r="D161" s="9">
        <v>57.481828853252473</v>
      </c>
      <c r="E161" s="9">
        <v>39.001277800380905</v>
      </c>
      <c r="F161" s="9">
        <v>201.47212594105994</v>
      </c>
      <c r="G161" s="9">
        <v>187.48590313943384</v>
      </c>
      <c r="H161" s="9">
        <v>173.37908039607038</v>
      </c>
      <c r="I161" s="9">
        <v>144.73053908511667</v>
      </c>
      <c r="J161" s="10">
        <v>698</v>
      </c>
    </row>
    <row r="162" spans="1:10" x14ac:dyDescent="0.25">
      <c r="A162" s="8">
        <v>161</v>
      </c>
      <c r="B162" s="9">
        <v>45.730967077225131</v>
      </c>
      <c r="C162" s="9">
        <v>19.739725452369012</v>
      </c>
      <c r="D162" s="9">
        <v>56.324249556264533</v>
      </c>
      <c r="E162" s="9">
        <v>40.181646997426718</v>
      </c>
      <c r="F162" s="9">
        <v>203.20870472792288</v>
      </c>
      <c r="G162" s="9">
        <v>186.28068024982488</v>
      </c>
      <c r="H162" s="9">
        <v>170.97737825800436</v>
      </c>
      <c r="I162" s="9">
        <v>146.01047934237872</v>
      </c>
      <c r="J162" s="10">
        <v>700</v>
      </c>
    </row>
    <row r="163" spans="1:10" x14ac:dyDescent="0.25">
      <c r="A163" s="8">
        <v>162</v>
      </c>
      <c r="B163" s="9">
        <v>43.188822433363583</v>
      </c>
      <c r="C163" s="9">
        <v>20.391077598336107</v>
      </c>
      <c r="D163" s="9">
        <v>52.845303273925971</v>
      </c>
      <c r="E163" s="9">
        <v>39.988702681059621</v>
      </c>
      <c r="F163" s="9">
        <v>200.96929470131863</v>
      </c>
      <c r="G163" s="9">
        <v>186.86827561872693</v>
      </c>
      <c r="H163" s="9">
        <v>171.98414337664045</v>
      </c>
      <c r="I163" s="9">
        <v>145.02706553617963</v>
      </c>
      <c r="J163" s="10">
        <v>707</v>
      </c>
    </row>
    <row r="164" spans="1:10" x14ac:dyDescent="0.25">
      <c r="A164" s="8">
        <v>163</v>
      </c>
      <c r="B164" s="9">
        <v>44.37226408266239</v>
      </c>
      <c r="C164" s="9">
        <v>19.561237768710118</v>
      </c>
      <c r="D164" s="9">
        <v>54.422139324012832</v>
      </c>
      <c r="E164" s="9">
        <v>40.389279283250666</v>
      </c>
      <c r="F164" s="9">
        <v>197.68402058979393</v>
      </c>
      <c r="G164" s="9">
        <v>192.0747158897378</v>
      </c>
      <c r="H164" s="9">
        <v>170.92650386131436</v>
      </c>
      <c r="I164" s="9">
        <v>142.32406610755439</v>
      </c>
      <c r="J164" s="10">
        <v>693</v>
      </c>
    </row>
    <row r="165" spans="1:10" x14ac:dyDescent="0.25">
      <c r="A165" s="8">
        <v>164</v>
      </c>
      <c r="B165" s="9">
        <v>44.682724437337505</v>
      </c>
      <c r="C165" s="9">
        <v>21.105210620852187</v>
      </c>
      <c r="D165" s="9">
        <v>54.293417006808255</v>
      </c>
      <c r="E165" s="9">
        <v>38.919472207775378</v>
      </c>
      <c r="F165" s="9">
        <v>201.3781508726756</v>
      </c>
      <c r="G165" s="9">
        <v>190.13156436824048</v>
      </c>
      <c r="H165" s="9">
        <v>170.11178064715767</v>
      </c>
      <c r="I165" s="9">
        <v>142.33533102535441</v>
      </c>
      <c r="J165" s="10">
        <v>690</v>
      </c>
    </row>
    <row r="166" spans="1:10" x14ac:dyDescent="0.25">
      <c r="A166" s="8">
        <v>165</v>
      </c>
      <c r="B166" s="9">
        <v>43.758287290973762</v>
      </c>
      <c r="C166" s="9">
        <v>20.235647478787754</v>
      </c>
      <c r="D166" s="9">
        <v>55.077541219446303</v>
      </c>
      <c r="E166" s="9">
        <v>39.467870642207785</v>
      </c>
      <c r="F166" s="9">
        <v>199.72162381653661</v>
      </c>
      <c r="G166" s="9">
        <v>191.95225150676245</v>
      </c>
      <c r="H166" s="9">
        <v>172.603990588523</v>
      </c>
      <c r="I166" s="9">
        <v>143.01788984383637</v>
      </c>
      <c r="J166" s="10">
        <v>698</v>
      </c>
    </row>
    <row r="167" spans="1:10" x14ac:dyDescent="0.25">
      <c r="A167" s="8">
        <v>166</v>
      </c>
      <c r="B167" s="9">
        <v>45.715154036373718</v>
      </c>
      <c r="C167" s="9">
        <v>20.247479194954231</v>
      </c>
      <c r="D167" s="9">
        <v>55.835197713338786</v>
      </c>
      <c r="E167" s="9">
        <v>40.520788801356701</v>
      </c>
      <c r="F167" s="9">
        <v>197.04039587091287</v>
      </c>
      <c r="G167" s="9">
        <v>185.25927417747386</v>
      </c>
      <c r="H167" s="9">
        <v>173.05976844987563</v>
      </c>
      <c r="I167" s="9">
        <v>141.72829145980501</v>
      </c>
      <c r="J167" s="10">
        <v>696</v>
      </c>
    </row>
    <row r="168" spans="1:10" x14ac:dyDescent="0.25">
      <c r="A168" s="8">
        <v>167</v>
      </c>
      <c r="B168" s="9">
        <v>44.980719816021541</v>
      </c>
      <c r="C168" s="9">
        <v>20.870746953952811</v>
      </c>
      <c r="D168" s="9">
        <v>54.452887202387458</v>
      </c>
      <c r="E168" s="9">
        <v>39.714865887448305</v>
      </c>
      <c r="F168" s="9">
        <v>202.7977131388117</v>
      </c>
      <c r="G168" s="9">
        <v>188.95777854280993</v>
      </c>
      <c r="H168" s="9">
        <v>174.21443452335629</v>
      </c>
      <c r="I168" s="9">
        <v>145.64663388187404</v>
      </c>
      <c r="J168" s="10">
        <v>696</v>
      </c>
    </row>
    <row r="169" spans="1:10" x14ac:dyDescent="0.25">
      <c r="A169" s="8">
        <v>168</v>
      </c>
      <c r="B169" s="9">
        <v>44.697802329714428</v>
      </c>
      <c r="C169" s="9">
        <v>19.516670703717118</v>
      </c>
      <c r="D169" s="9">
        <v>54.97235912592398</v>
      </c>
      <c r="E169" s="9">
        <v>41.223462326734435</v>
      </c>
      <c r="F169" s="9">
        <v>198.88960841843186</v>
      </c>
      <c r="G169" s="9">
        <v>188.83495366084682</v>
      </c>
      <c r="H169" s="9">
        <v>170.37543752575618</v>
      </c>
      <c r="I169" s="9">
        <v>145.67295976935685</v>
      </c>
      <c r="J169" s="10">
        <v>706</v>
      </c>
    </row>
    <row r="170" spans="1:10" x14ac:dyDescent="0.25">
      <c r="A170" s="8">
        <v>169</v>
      </c>
      <c r="B170" s="9">
        <v>45.074707501177777</v>
      </c>
      <c r="C170" s="9">
        <v>20.222366533703692</v>
      </c>
      <c r="D170" s="9">
        <v>56.655402521139678</v>
      </c>
      <c r="E170" s="9">
        <v>40.238674646443577</v>
      </c>
      <c r="F170" s="9">
        <v>200.29130395674969</v>
      </c>
      <c r="G170" s="9">
        <v>187.85027648924657</v>
      </c>
      <c r="H170" s="9">
        <v>173.32094916203027</v>
      </c>
      <c r="I170" s="9">
        <v>142.82811707258398</v>
      </c>
      <c r="J170" s="10">
        <v>705</v>
      </c>
    </row>
    <row r="171" spans="1:10" x14ac:dyDescent="0.25">
      <c r="A171" s="8">
        <v>170</v>
      </c>
      <c r="B171" s="9">
        <v>44.174223051454632</v>
      </c>
      <c r="C171" s="9">
        <v>20.138062415570531</v>
      </c>
      <c r="D171" s="9">
        <v>54.123758153494776</v>
      </c>
      <c r="E171" s="9">
        <v>40.035399094962415</v>
      </c>
      <c r="F171" s="9">
        <v>198.25058145430765</v>
      </c>
      <c r="G171" s="9">
        <v>188.21669545758328</v>
      </c>
      <c r="H171" s="9">
        <v>174.02038436238539</v>
      </c>
      <c r="I171" s="9">
        <v>144.28445340069339</v>
      </c>
      <c r="J171" s="10">
        <v>703</v>
      </c>
    </row>
    <row r="172" spans="1:10" x14ac:dyDescent="0.25">
      <c r="A172" s="8">
        <v>171</v>
      </c>
      <c r="B172" s="9">
        <v>44.370737888947303</v>
      </c>
      <c r="C172" s="9">
        <v>19.695218839939358</v>
      </c>
      <c r="D172" s="9">
        <v>55.166639908657466</v>
      </c>
      <c r="E172" s="9">
        <v>39.739046426281348</v>
      </c>
      <c r="F172" s="9">
        <v>196.73490992676176</v>
      </c>
      <c r="G172" s="9">
        <v>188.94728871691765</v>
      </c>
      <c r="H172" s="9">
        <v>169.07895149651384</v>
      </c>
      <c r="I172" s="9">
        <v>145.01618737533198</v>
      </c>
      <c r="J172" s="10">
        <v>706</v>
      </c>
    </row>
    <row r="173" spans="1:10" x14ac:dyDescent="0.25">
      <c r="A173" s="8">
        <v>172</v>
      </c>
      <c r="B173" s="9">
        <v>44.025967907488393</v>
      </c>
      <c r="C173" s="9">
        <v>20.281757568388805</v>
      </c>
      <c r="D173" s="9">
        <v>54.940504491307962</v>
      </c>
      <c r="E173" s="9">
        <v>40.45605861729566</v>
      </c>
      <c r="F173" s="9">
        <v>199.90641980254327</v>
      </c>
      <c r="G173" s="9">
        <v>187.340360817987</v>
      </c>
      <c r="H173" s="9">
        <v>172.16844166721788</v>
      </c>
      <c r="I173" s="9">
        <v>145.41976164617947</v>
      </c>
      <c r="J173" s="10">
        <v>709</v>
      </c>
    </row>
    <row r="174" spans="1:10" x14ac:dyDescent="0.25">
      <c r="A174" s="8">
        <v>173</v>
      </c>
      <c r="B174" s="9">
        <v>44.205973408122489</v>
      </c>
      <c r="C174" s="9">
        <v>20.056072663869337</v>
      </c>
      <c r="D174" s="9">
        <v>53.768082072607548</v>
      </c>
      <c r="E174" s="9">
        <v>40.925298522882514</v>
      </c>
      <c r="F174" s="9">
        <v>197.46322741019324</v>
      </c>
      <c r="G174" s="9">
        <v>188.68222635326308</v>
      </c>
      <c r="H174" s="9">
        <v>173.45685005149036</v>
      </c>
      <c r="I174" s="9">
        <v>141.71776149997368</v>
      </c>
      <c r="J174" s="10">
        <v>708</v>
      </c>
    </row>
    <row r="175" spans="1:10" x14ac:dyDescent="0.25">
      <c r="A175" s="8">
        <v>174</v>
      </c>
      <c r="B175" s="9">
        <v>43.876064983306776</v>
      </c>
      <c r="C175" s="9">
        <v>20.453211386163201</v>
      </c>
      <c r="D175" s="9">
        <v>54.273618964175853</v>
      </c>
      <c r="E175" s="9">
        <v>39.7240586019348</v>
      </c>
      <c r="F175" s="9">
        <v>202.01399851169373</v>
      </c>
      <c r="G175" s="9">
        <v>186.83856375045548</v>
      </c>
      <c r="H175" s="9">
        <v>169.24947032799147</v>
      </c>
      <c r="I175" s="9">
        <v>141.57141932201401</v>
      </c>
      <c r="J175" s="10">
        <v>694</v>
      </c>
    </row>
    <row r="176" spans="1:10" x14ac:dyDescent="0.25">
      <c r="A176" s="8">
        <v>175</v>
      </c>
      <c r="B176" s="9">
        <v>43.139991240966161</v>
      </c>
      <c r="C176" s="9">
        <v>20.15643944006494</v>
      </c>
      <c r="D176" s="9">
        <v>55.958128518229685</v>
      </c>
      <c r="E176" s="9">
        <v>40.057256257062853</v>
      </c>
      <c r="F176" s="9">
        <v>199.0129630516569</v>
      </c>
      <c r="G176" s="9">
        <v>189.23974749292503</v>
      </c>
      <c r="H176" s="9">
        <v>169.45938060716881</v>
      </c>
      <c r="I176" s="9">
        <v>143.72691552661104</v>
      </c>
      <c r="J176" s="10">
        <v>700</v>
      </c>
    </row>
    <row r="177" spans="1:10" x14ac:dyDescent="0.25">
      <c r="A177" s="8">
        <v>176</v>
      </c>
      <c r="B177" s="9">
        <v>45.938787454572378</v>
      </c>
      <c r="C177" s="9">
        <v>20.008036567307091</v>
      </c>
      <c r="D177" s="9">
        <v>56.269756898318867</v>
      </c>
      <c r="E177" s="9">
        <v>41.094590180883223</v>
      </c>
      <c r="F177" s="9">
        <v>202.16844799983309</v>
      </c>
      <c r="G177" s="9">
        <v>191.57965214370842</v>
      </c>
      <c r="H177" s="9">
        <v>172.23276742407802</v>
      </c>
      <c r="I177" s="9">
        <v>142.96725245888544</v>
      </c>
      <c r="J177" s="10">
        <v>704</v>
      </c>
    </row>
    <row r="178" spans="1:10" x14ac:dyDescent="0.25">
      <c r="A178" s="8">
        <v>177</v>
      </c>
      <c r="B178" s="9">
        <v>44.966124411041442</v>
      </c>
      <c r="C178" s="9">
        <v>19.954690791714917</v>
      </c>
      <c r="D178" s="9">
        <v>55.639364964665219</v>
      </c>
      <c r="E178" s="9">
        <v>40.205129787428383</v>
      </c>
      <c r="F178" s="9">
        <v>200.32004819907371</v>
      </c>
      <c r="G178" s="9">
        <v>192.6728090995303</v>
      </c>
      <c r="H178" s="9">
        <v>169.04178368633808</v>
      </c>
      <c r="I178" s="9">
        <v>143.6185057565354</v>
      </c>
      <c r="J178" s="10">
        <v>686</v>
      </c>
    </row>
    <row r="179" spans="1:10" x14ac:dyDescent="0.25">
      <c r="A179" s="8">
        <v>178</v>
      </c>
      <c r="B179" s="9">
        <v>46.154398953975516</v>
      </c>
      <c r="C179" s="9">
        <v>20.309852453054116</v>
      </c>
      <c r="D179" s="9">
        <v>55.361525517447639</v>
      </c>
      <c r="E179" s="9">
        <v>38.121557612287205</v>
      </c>
      <c r="F179" s="9">
        <v>200.39516667200942</v>
      </c>
      <c r="G179" s="9">
        <v>187.37019208219229</v>
      </c>
      <c r="H179" s="9">
        <v>172.53441640111444</v>
      </c>
      <c r="I179" s="9">
        <v>144.7832360434962</v>
      </c>
      <c r="J179" s="10">
        <v>687</v>
      </c>
    </row>
    <row r="180" spans="1:10" x14ac:dyDescent="0.25">
      <c r="A180" s="8">
        <v>179</v>
      </c>
      <c r="B180" s="9">
        <v>44.494157208426991</v>
      </c>
      <c r="C180" s="9">
        <v>20.734967312191419</v>
      </c>
      <c r="D180" s="9">
        <v>55.080481325748018</v>
      </c>
      <c r="E180" s="9">
        <v>39.806745576197613</v>
      </c>
      <c r="F180" s="9">
        <v>201.66923238762985</v>
      </c>
      <c r="G180" s="9">
        <v>190.17462654267484</v>
      </c>
      <c r="H180" s="9">
        <v>174.6524562982417</v>
      </c>
      <c r="I180" s="9">
        <v>145.26042402623966</v>
      </c>
      <c r="J180" s="10">
        <v>710</v>
      </c>
    </row>
    <row r="181" spans="1:10" x14ac:dyDescent="0.25">
      <c r="A181" s="8">
        <v>180</v>
      </c>
      <c r="B181" s="9">
        <v>44.691862336495973</v>
      </c>
      <c r="C181" s="9">
        <v>19.857248563143454</v>
      </c>
      <c r="D181" s="9">
        <v>52.489758795990184</v>
      </c>
      <c r="E181" s="9">
        <v>40.209340790629135</v>
      </c>
      <c r="F181" s="9">
        <v>201.16431053581309</v>
      </c>
      <c r="G181" s="9">
        <v>184.2015449569511</v>
      </c>
      <c r="H181" s="9">
        <v>172.9022297690031</v>
      </c>
      <c r="I181" s="9">
        <v>145.03660738063675</v>
      </c>
      <c r="J181" s="10">
        <v>701</v>
      </c>
    </row>
    <row r="182" spans="1:10" x14ac:dyDescent="0.25">
      <c r="A182" s="8">
        <v>181</v>
      </c>
      <c r="B182" s="9">
        <v>45.430985416660114</v>
      </c>
      <c r="C182" s="9">
        <v>19.572105145787575</v>
      </c>
      <c r="D182" s="9">
        <v>54.955486586284493</v>
      </c>
      <c r="E182" s="9">
        <v>39.548481978864672</v>
      </c>
      <c r="F182" s="9">
        <v>199.59445275680574</v>
      </c>
      <c r="G182" s="9">
        <v>185.9536405814286</v>
      </c>
      <c r="H182" s="9">
        <v>170.26899975437649</v>
      </c>
      <c r="I182" s="9">
        <v>143.96965670739243</v>
      </c>
      <c r="J182" s="10">
        <v>703</v>
      </c>
    </row>
    <row r="183" spans="1:10" x14ac:dyDescent="0.25">
      <c r="A183" s="8">
        <v>182</v>
      </c>
      <c r="B183" s="9">
        <v>44.665688023078552</v>
      </c>
      <c r="C183" s="9">
        <v>19.837315552426446</v>
      </c>
      <c r="D183" s="9">
        <v>54.128578911036016</v>
      </c>
      <c r="E183" s="9">
        <v>39.991042165189462</v>
      </c>
      <c r="F183" s="9">
        <v>200.89303827899246</v>
      </c>
      <c r="G183" s="9">
        <v>186.59035336244639</v>
      </c>
      <c r="H183" s="9">
        <v>171.93894546900106</v>
      </c>
      <c r="I183" s="9">
        <v>145.85170691228046</v>
      </c>
      <c r="J183" s="10">
        <v>708</v>
      </c>
    </row>
    <row r="184" spans="1:10" x14ac:dyDescent="0.25">
      <c r="A184" s="8">
        <v>183</v>
      </c>
      <c r="B184" s="9">
        <v>46.112250999530787</v>
      </c>
      <c r="C184" s="9">
        <v>19.751572439455799</v>
      </c>
      <c r="D184" s="9">
        <v>52.894751414310818</v>
      </c>
      <c r="E184" s="9">
        <v>40.464253150320182</v>
      </c>
      <c r="F184" s="9">
        <v>197.94301815568295</v>
      </c>
      <c r="G184" s="9">
        <v>190.55164379163463</v>
      </c>
      <c r="H184" s="9">
        <v>169.15017299169097</v>
      </c>
      <c r="I184" s="9">
        <v>143.60779693626975</v>
      </c>
      <c r="J184" s="10">
        <v>698</v>
      </c>
    </row>
    <row r="185" spans="1:10" x14ac:dyDescent="0.25">
      <c r="A185" s="8">
        <v>184</v>
      </c>
      <c r="B185" s="9">
        <v>44.954106094318057</v>
      </c>
      <c r="C185" s="9">
        <v>19.495360713026159</v>
      </c>
      <c r="D185" s="9">
        <v>55.483608255414254</v>
      </c>
      <c r="E185" s="9">
        <v>39.877811723933192</v>
      </c>
      <c r="F185" s="9">
        <v>199.85980365200558</v>
      </c>
      <c r="G185" s="9">
        <v>188.70687304979054</v>
      </c>
      <c r="H185" s="9">
        <v>173.69405815516757</v>
      </c>
      <c r="I185" s="9">
        <v>143.84169156271918</v>
      </c>
      <c r="J185" s="10">
        <v>701</v>
      </c>
    </row>
    <row r="186" spans="1:10" x14ac:dyDescent="0.25">
      <c r="A186" s="8">
        <v>185</v>
      </c>
      <c r="B186" s="9">
        <v>47.008082951722763</v>
      </c>
      <c r="C186" s="9">
        <v>20.647953698595842</v>
      </c>
      <c r="D186" s="9">
        <v>54.310159129796801</v>
      </c>
      <c r="E186" s="9">
        <v>39.995899979154899</v>
      </c>
      <c r="F186" s="9">
        <v>200.27630196753412</v>
      </c>
      <c r="G186" s="9">
        <v>189.38809784024406</v>
      </c>
      <c r="H186" s="9">
        <v>172.06721020277641</v>
      </c>
      <c r="I186" s="9">
        <v>144.114456549604</v>
      </c>
      <c r="J186" s="10">
        <v>694</v>
      </c>
    </row>
    <row r="187" spans="1:10" x14ac:dyDescent="0.25">
      <c r="A187" s="8">
        <v>186</v>
      </c>
      <c r="B187" s="9">
        <v>44.10192838725029</v>
      </c>
      <c r="C187" s="9">
        <v>19.671472705269945</v>
      </c>
      <c r="D187" s="9">
        <v>53.388897859239158</v>
      </c>
      <c r="E187" s="9">
        <v>39.344485257011065</v>
      </c>
      <c r="F187" s="9">
        <v>201.30930191067753</v>
      </c>
      <c r="G187" s="9">
        <v>189.14576752737503</v>
      </c>
      <c r="H187" s="9">
        <v>172.39314432723847</v>
      </c>
      <c r="I187" s="9">
        <v>146.05026614327801</v>
      </c>
      <c r="J187" s="10">
        <v>707</v>
      </c>
    </row>
    <row r="188" spans="1:10" x14ac:dyDescent="0.25">
      <c r="A188" s="8">
        <v>187</v>
      </c>
      <c r="B188" s="9">
        <v>44.545916308203083</v>
      </c>
      <c r="C188" s="9">
        <v>20.25712868650081</v>
      </c>
      <c r="D188" s="9">
        <v>55.160933994698546</v>
      </c>
      <c r="E188" s="9">
        <v>39.167537584168237</v>
      </c>
      <c r="F188" s="9">
        <v>199.47538892059652</v>
      </c>
      <c r="G188" s="9">
        <v>192.61960977326586</v>
      </c>
      <c r="H188" s="9">
        <v>172.32822701928674</v>
      </c>
      <c r="I188" s="9">
        <v>144.25696509688473</v>
      </c>
      <c r="J188" s="10">
        <v>699</v>
      </c>
    </row>
    <row r="189" spans="1:10" x14ac:dyDescent="0.25">
      <c r="A189" s="8">
        <v>188</v>
      </c>
      <c r="B189" s="9">
        <v>46.061916917389397</v>
      </c>
      <c r="C189" s="9">
        <v>19.46200533746844</v>
      </c>
      <c r="D189" s="9">
        <v>56.31197404493107</v>
      </c>
      <c r="E189" s="9">
        <v>39.46040400438546</v>
      </c>
      <c r="F189" s="9">
        <v>201.85586161651301</v>
      </c>
      <c r="G189" s="9">
        <v>187.42162470357127</v>
      </c>
      <c r="H189" s="9">
        <v>174.08137805756294</v>
      </c>
      <c r="I189" s="9">
        <v>143.30720228311566</v>
      </c>
      <c r="J189" s="10">
        <v>701</v>
      </c>
    </row>
    <row r="190" spans="1:10" x14ac:dyDescent="0.25">
      <c r="A190" s="8">
        <v>189</v>
      </c>
      <c r="B190" s="9">
        <v>44.716884432660713</v>
      </c>
      <c r="C190" s="9">
        <v>20.098215585071539</v>
      </c>
      <c r="D190" s="9">
        <v>55.864130768907124</v>
      </c>
      <c r="E190" s="9">
        <v>40.347517051292549</v>
      </c>
      <c r="F190" s="9">
        <v>201.69711305358368</v>
      </c>
      <c r="G190" s="9">
        <v>192.93942555734776</v>
      </c>
      <c r="H190" s="9">
        <v>171.03382746182794</v>
      </c>
      <c r="I190" s="9">
        <v>145.536867438347</v>
      </c>
      <c r="J190" s="10">
        <v>692</v>
      </c>
    </row>
    <row r="191" spans="1:10" x14ac:dyDescent="0.25">
      <c r="A191" s="8">
        <v>190</v>
      </c>
      <c r="B191" s="9">
        <v>45.236238446823492</v>
      </c>
      <c r="C191" s="9">
        <v>20.102314264512767</v>
      </c>
      <c r="D191" s="9">
        <v>56.104502568444524</v>
      </c>
      <c r="E191" s="9">
        <v>38.519599785873829</v>
      </c>
      <c r="F191" s="9">
        <v>199.3272990921611</v>
      </c>
      <c r="G191" s="9">
        <v>191.77804257332636</v>
      </c>
      <c r="H191" s="9">
        <v>171.64249377233759</v>
      </c>
      <c r="I191" s="9">
        <v>146.87673825821366</v>
      </c>
      <c r="J191" s="10">
        <v>704</v>
      </c>
    </row>
    <row r="192" spans="1:10" x14ac:dyDescent="0.25">
      <c r="A192" s="8">
        <v>191</v>
      </c>
      <c r="B192" s="9">
        <v>46.207550181642134</v>
      </c>
      <c r="C192" s="9">
        <v>19.759434051879285</v>
      </c>
      <c r="D192" s="9">
        <v>55.196278010641393</v>
      </c>
      <c r="E192" s="9">
        <v>39.936256683022499</v>
      </c>
      <c r="F192" s="9">
        <v>200.30655860164231</v>
      </c>
      <c r="G192" s="9">
        <v>185.80344672128186</v>
      </c>
      <c r="H192" s="9">
        <v>172.18908437691994</v>
      </c>
      <c r="I192" s="9">
        <v>146.26278535121256</v>
      </c>
      <c r="J192" s="10">
        <v>700</v>
      </c>
    </row>
    <row r="193" spans="1:10" x14ac:dyDescent="0.25">
      <c r="A193" s="8">
        <v>192</v>
      </c>
      <c r="B193" s="9">
        <v>46.169510016520462</v>
      </c>
      <c r="C193" s="9">
        <v>20.37450068647567</v>
      </c>
      <c r="D193" s="9">
        <v>54.330402984024644</v>
      </c>
      <c r="E193" s="9">
        <v>39.731137474066372</v>
      </c>
      <c r="F193" s="9">
        <v>200.62520676051776</v>
      </c>
      <c r="G193" s="9">
        <v>189.79299221030206</v>
      </c>
      <c r="H193" s="9">
        <v>175.28526143100166</v>
      </c>
      <c r="I193" s="9">
        <v>141.31586553349337</v>
      </c>
      <c r="J193" s="10">
        <v>703</v>
      </c>
    </row>
    <row r="194" spans="1:10" x14ac:dyDescent="0.25">
      <c r="A194" s="8">
        <v>193</v>
      </c>
      <c r="B194" s="9">
        <v>43.900835546779412</v>
      </c>
      <c r="C194" s="9">
        <v>19.129404044807444</v>
      </c>
      <c r="D194" s="9">
        <v>57.364510569556316</v>
      </c>
      <c r="E194" s="9">
        <v>40.638537886267727</v>
      </c>
      <c r="F194" s="9">
        <v>200.3683937944042</v>
      </c>
      <c r="G194" s="9">
        <v>187.75804018680105</v>
      </c>
      <c r="H194" s="9">
        <v>171.60101975129007</v>
      </c>
      <c r="I194" s="9">
        <v>143.77549329670876</v>
      </c>
      <c r="J194" s="10">
        <v>701</v>
      </c>
    </row>
    <row r="195" spans="1:10" x14ac:dyDescent="0.25">
      <c r="A195" s="8">
        <v>194</v>
      </c>
      <c r="B195" s="9">
        <v>44.345136867861889</v>
      </c>
      <c r="C195" s="9">
        <v>19.694935703972586</v>
      </c>
      <c r="D195" s="9">
        <v>54.794916360228108</v>
      </c>
      <c r="E195" s="9">
        <v>39.664952700590419</v>
      </c>
      <c r="F195" s="9">
        <v>195.0986603230721</v>
      </c>
      <c r="G195" s="9">
        <v>186.72116485011617</v>
      </c>
      <c r="H195" s="9">
        <v>172.898774291378</v>
      </c>
      <c r="I195" s="9">
        <v>141.37176037237705</v>
      </c>
      <c r="J195" s="10">
        <v>692</v>
      </c>
    </row>
    <row r="196" spans="1:10" x14ac:dyDescent="0.25">
      <c r="A196" s="8">
        <v>195</v>
      </c>
      <c r="B196" s="9">
        <v>44.465621142082995</v>
      </c>
      <c r="C196" s="9">
        <v>19.851245106465363</v>
      </c>
      <c r="D196" s="9">
        <v>54.473093519506506</v>
      </c>
      <c r="E196" s="9">
        <v>39.48248058444517</v>
      </c>
      <c r="F196" s="9">
        <v>197.4509358287855</v>
      </c>
      <c r="G196" s="9">
        <v>188.63050598604266</v>
      </c>
      <c r="H196" s="9">
        <v>171.79122020912845</v>
      </c>
      <c r="I196" s="9">
        <v>143.84559657094493</v>
      </c>
      <c r="J196" s="10">
        <v>708</v>
      </c>
    </row>
    <row r="197" spans="1:10" x14ac:dyDescent="0.25">
      <c r="A197" s="8">
        <v>196</v>
      </c>
      <c r="B197" s="9">
        <v>44.751144216509317</v>
      </c>
      <c r="C197" s="9">
        <v>19.683474905180685</v>
      </c>
      <c r="D197" s="9">
        <v>52.923393053968937</v>
      </c>
      <c r="E197" s="9">
        <v>41.180323799885862</v>
      </c>
      <c r="F197" s="9">
        <v>203.31331879122209</v>
      </c>
      <c r="G197" s="9">
        <v>189.13831972651468</v>
      </c>
      <c r="H197" s="9">
        <v>172.07559300824065</v>
      </c>
      <c r="I197" s="9">
        <v>144.18199846955528</v>
      </c>
      <c r="J197" s="10">
        <v>702</v>
      </c>
    </row>
    <row r="198" spans="1:10" x14ac:dyDescent="0.25">
      <c r="A198" s="8">
        <v>197</v>
      </c>
      <c r="B198" s="9">
        <v>45.017467088423835</v>
      </c>
      <c r="C198" s="9">
        <v>20.093366176244341</v>
      </c>
      <c r="D198" s="9">
        <v>53.642353578984626</v>
      </c>
      <c r="E198" s="9">
        <v>41.219748893692625</v>
      </c>
      <c r="F198" s="9">
        <v>199.2824344951764</v>
      </c>
      <c r="G198" s="9">
        <v>188.04367703930211</v>
      </c>
      <c r="H198" s="9">
        <v>172.91930407678444</v>
      </c>
      <c r="I198" s="9">
        <v>145.48260841867025</v>
      </c>
      <c r="J198" s="10">
        <v>698</v>
      </c>
    </row>
    <row r="199" spans="1:10" x14ac:dyDescent="0.25">
      <c r="A199" s="8">
        <v>198</v>
      </c>
      <c r="B199" s="9">
        <v>44.410131844440805</v>
      </c>
      <c r="C199" s="9">
        <v>20.345067861215192</v>
      </c>
      <c r="D199" s="9">
        <v>54.04987117795212</v>
      </c>
      <c r="E199" s="9">
        <v>40.009174789435171</v>
      </c>
      <c r="F199" s="9">
        <v>197.64253962658381</v>
      </c>
      <c r="G199" s="9">
        <v>189.14765589157906</v>
      </c>
      <c r="H199" s="9">
        <v>169.38915411865776</v>
      </c>
      <c r="I199" s="9">
        <v>142.53719887774622</v>
      </c>
      <c r="J199" s="10">
        <v>697</v>
      </c>
    </row>
    <row r="200" spans="1:10" x14ac:dyDescent="0.25">
      <c r="A200" s="8">
        <v>199</v>
      </c>
      <c r="B200" s="9">
        <v>45.157968393969554</v>
      </c>
      <c r="C200" s="9">
        <v>19.16077815427121</v>
      </c>
      <c r="D200" s="9">
        <v>53.249797902569412</v>
      </c>
      <c r="E200" s="9">
        <v>39.3338391023225</v>
      </c>
      <c r="F200" s="9">
        <v>200.24853490316107</v>
      </c>
      <c r="G200" s="9">
        <v>187.5305328909036</v>
      </c>
      <c r="H200" s="9">
        <v>169.60248544236566</v>
      </c>
      <c r="I200" s="9">
        <v>145.99781398219596</v>
      </c>
      <c r="J200" s="10">
        <v>707</v>
      </c>
    </row>
    <row r="201" spans="1:10" x14ac:dyDescent="0.25">
      <c r="A201" s="8">
        <v>200</v>
      </c>
      <c r="B201" s="9">
        <v>44.706691788386017</v>
      </c>
      <c r="C201" s="9">
        <v>20.230615957088581</v>
      </c>
      <c r="D201" s="9">
        <v>55.282054006524454</v>
      </c>
      <c r="E201" s="9">
        <v>39.594850054870335</v>
      </c>
      <c r="F201" s="9">
        <v>199.36167492520548</v>
      </c>
      <c r="G201" s="9">
        <v>189.42322916137385</v>
      </c>
      <c r="H201" s="9">
        <v>169.97980193483633</v>
      </c>
      <c r="I201" s="9">
        <v>146.25570716294163</v>
      </c>
      <c r="J201" s="10">
        <v>691</v>
      </c>
    </row>
    <row r="202" spans="1:10" x14ac:dyDescent="0.25">
      <c r="A202" s="8">
        <v>201</v>
      </c>
      <c r="B202" s="9">
        <v>43.206360020225887</v>
      </c>
      <c r="C202" s="9">
        <v>19.687401354675288</v>
      </c>
      <c r="D202" s="9">
        <v>54.686602290874823</v>
      </c>
      <c r="E202" s="9">
        <v>39.303992663588375</v>
      </c>
      <c r="F202" s="9">
        <v>203.08372638012659</v>
      </c>
      <c r="G202" s="9">
        <v>189.90307434339707</v>
      </c>
      <c r="H202" s="9">
        <v>173.13443669295933</v>
      </c>
      <c r="I202" s="9">
        <v>143.49079806653609</v>
      </c>
      <c r="J202" s="10">
        <v>696</v>
      </c>
    </row>
    <row r="203" spans="1:10" x14ac:dyDescent="0.25">
      <c r="A203" s="8">
        <v>202</v>
      </c>
      <c r="B203" s="9">
        <v>43.646278290008802</v>
      </c>
      <c r="C203" s="9">
        <v>20.181074666705079</v>
      </c>
      <c r="D203" s="9">
        <v>55.26791683508673</v>
      </c>
      <c r="E203" s="9">
        <v>39.884265131788162</v>
      </c>
      <c r="F203" s="9">
        <v>199.15024870741902</v>
      </c>
      <c r="G203" s="9">
        <v>191.88311943944555</v>
      </c>
      <c r="H203" s="9">
        <v>172.95540445906249</v>
      </c>
      <c r="I203" s="9">
        <v>144.86798017636062</v>
      </c>
      <c r="J203" s="10">
        <v>715</v>
      </c>
    </row>
    <row r="204" spans="1:10" x14ac:dyDescent="0.25">
      <c r="A204" s="8">
        <v>203</v>
      </c>
      <c r="B204" s="9">
        <v>45.152466588963073</v>
      </c>
      <c r="C204" s="9">
        <v>20.141084225476266</v>
      </c>
      <c r="D204" s="9">
        <v>54.788255697999539</v>
      </c>
      <c r="E204" s="9">
        <v>40.126844355577191</v>
      </c>
      <c r="F204" s="9">
        <v>197.30810977386369</v>
      </c>
      <c r="G204" s="9">
        <v>191.75781369352902</v>
      </c>
      <c r="H204" s="9">
        <v>173.89463725084812</v>
      </c>
      <c r="I204" s="9">
        <v>144.9275418807226</v>
      </c>
      <c r="J204" s="10">
        <v>699</v>
      </c>
    </row>
    <row r="205" spans="1:10" x14ac:dyDescent="0.25">
      <c r="A205" s="8">
        <v>204</v>
      </c>
      <c r="B205" s="9">
        <v>45.006499348233767</v>
      </c>
      <c r="C205" s="9">
        <v>20.012050161058056</v>
      </c>
      <c r="D205" s="9">
        <v>56.119662532621533</v>
      </c>
      <c r="E205" s="9">
        <v>41.093807013281179</v>
      </c>
      <c r="F205" s="9">
        <v>196.15935065129165</v>
      </c>
      <c r="G205" s="9">
        <v>186.17637517765093</v>
      </c>
      <c r="H205" s="9">
        <v>171.43012592250045</v>
      </c>
      <c r="I205" s="9">
        <v>143.44010019642531</v>
      </c>
      <c r="J205" s="10">
        <v>699</v>
      </c>
    </row>
    <row r="206" spans="1:10" x14ac:dyDescent="0.25">
      <c r="A206" s="8">
        <v>205</v>
      </c>
      <c r="B206" s="9">
        <v>45.655318808430437</v>
      </c>
      <c r="C206" s="9">
        <v>20.325808136018427</v>
      </c>
      <c r="D206" s="9">
        <v>55.283093279642102</v>
      </c>
      <c r="E206" s="9">
        <v>38.903111399937963</v>
      </c>
      <c r="F206" s="9">
        <v>203.39280691813499</v>
      </c>
      <c r="G206" s="9">
        <v>188.45910690530732</v>
      </c>
      <c r="H206" s="9">
        <v>172.8985289444002</v>
      </c>
      <c r="I206" s="9">
        <v>141.61788883799488</v>
      </c>
      <c r="J206" s="10">
        <v>684</v>
      </c>
    </row>
    <row r="207" spans="1:10" x14ac:dyDescent="0.25">
      <c r="A207" s="8">
        <v>206</v>
      </c>
      <c r="B207" s="9">
        <v>44.737107085469638</v>
      </c>
      <c r="C207" s="9">
        <v>19.667703349318902</v>
      </c>
      <c r="D207" s="9">
        <v>53.515807785852978</v>
      </c>
      <c r="E207" s="9">
        <v>39.337311652839418</v>
      </c>
      <c r="F207" s="9">
        <v>199.92201946797067</v>
      </c>
      <c r="G207" s="9">
        <v>189.95097570710746</v>
      </c>
      <c r="H207" s="9">
        <v>173.61647335827115</v>
      </c>
      <c r="I207" s="9">
        <v>142.805329209333</v>
      </c>
      <c r="J207" s="10">
        <v>704</v>
      </c>
    </row>
    <row r="208" spans="1:10" x14ac:dyDescent="0.25">
      <c r="A208" s="8">
        <v>207</v>
      </c>
      <c r="B208" s="9">
        <v>44.996420051256742</v>
      </c>
      <c r="C208" s="9">
        <v>20.267155469068417</v>
      </c>
      <c r="D208" s="9">
        <v>53.862380070590206</v>
      </c>
      <c r="E208" s="9">
        <v>39.690955437165741</v>
      </c>
      <c r="F208" s="9">
        <v>202.44257471533194</v>
      </c>
      <c r="G208" s="9">
        <v>188.40604316210496</v>
      </c>
      <c r="H208" s="9">
        <v>172.59405712253647</v>
      </c>
      <c r="I208" s="9">
        <v>141.75448457170356</v>
      </c>
      <c r="J208" s="10">
        <v>692</v>
      </c>
    </row>
    <row r="209" spans="1:10" x14ac:dyDescent="0.25">
      <c r="A209" s="8">
        <v>208</v>
      </c>
      <c r="B209" s="9">
        <v>44.662227149567286</v>
      </c>
      <c r="C209" s="9">
        <v>20.031396486797771</v>
      </c>
      <c r="D209" s="9">
        <v>54.975410853404135</v>
      </c>
      <c r="E209" s="9">
        <v>40.929469243895149</v>
      </c>
      <c r="F209" s="9">
        <v>197.78878180828818</v>
      </c>
      <c r="G209" s="9">
        <v>189.11508387991108</v>
      </c>
      <c r="H209" s="9">
        <v>173.67418970402042</v>
      </c>
      <c r="I209" s="9">
        <v>144.27667772727571</v>
      </c>
      <c r="J209" s="10">
        <v>704</v>
      </c>
    </row>
    <row r="210" spans="1:10" x14ac:dyDescent="0.25">
      <c r="A210" s="8">
        <v>209</v>
      </c>
      <c r="B210" s="9">
        <v>44.310862590442781</v>
      </c>
      <c r="C210" s="9">
        <v>20.13950285098619</v>
      </c>
      <c r="D210" s="9">
        <v>54.195994304729851</v>
      </c>
      <c r="E210" s="9">
        <v>38.694212394617658</v>
      </c>
      <c r="F210" s="9">
        <v>200.85953892378737</v>
      </c>
      <c r="G210" s="9">
        <v>187.52931701084159</v>
      </c>
      <c r="H210" s="9">
        <v>169.72007084672489</v>
      </c>
      <c r="I210" s="9">
        <v>145.89746718836864</v>
      </c>
      <c r="J210" s="10">
        <v>693</v>
      </c>
    </row>
    <row r="211" spans="1:10" x14ac:dyDescent="0.25">
      <c r="A211" s="8">
        <v>210</v>
      </c>
      <c r="B211" s="9">
        <v>45.620692303909514</v>
      </c>
      <c r="C211" s="9">
        <v>19.397368386443837</v>
      </c>
      <c r="D211" s="9">
        <v>54.792727504263695</v>
      </c>
      <c r="E211" s="9">
        <v>38.908955874323951</v>
      </c>
      <c r="F211" s="9">
        <v>200.45731582474471</v>
      </c>
      <c r="G211" s="9">
        <v>191.74721422917099</v>
      </c>
      <c r="H211" s="9">
        <v>173.52740281821974</v>
      </c>
      <c r="I211" s="9">
        <v>145.41850915473719</v>
      </c>
      <c r="J211" s="10">
        <v>701</v>
      </c>
    </row>
    <row r="212" spans="1:10" x14ac:dyDescent="0.25">
      <c r="A212" s="8">
        <v>211</v>
      </c>
      <c r="B212" s="9">
        <v>44.187248246027465</v>
      </c>
      <c r="C212" s="9">
        <v>19.812044944807393</v>
      </c>
      <c r="D212" s="9">
        <v>55.38212576006223</v>
      </c>
      <c r="E212" s="9">
        <v>39.711035242653487</v>
      </c>
      <c r="F212" s="9">
        <v>200.65100652563913</v>
      </c>
      <c r="G212" s="9">
        <v>189.72010990155817</v>
      </c>
      <c r="H212" s="9">
        <v>173.99995446961682</v>
      </c>
      <c r="I212" s="9">
        <v>141.72489766796292</v>
      </c>
      <c r="J212" s="10">
        <v>703</v>
      </c>
    </row>
    <row r="213" spans="1:10" x14ac:dyDescent="0.25">
      <c r="A213" s="8">
        <v>212</v>
      </c>
      <c r="B213" s="9">
        <v>45.487349968598522</v>
      </c>
      <c r="C213" s="9">
        <v>19.660681600055174</v>
      </c>
      <c r="D213" s="9">
        <v>55.836857449708781</v>
      </c>
      <c r="E213" s="9">
        <v>40.599474464597272</v>
      </c>
      <c r="F213" s="9">
        <v>203.03943767508389</v>
      </c>
      <c r="G213" s="9">
        <v>188.59089780073649</v>
      </c>
      <c r="H213" s="9">
        <v>174.04794557071091</v>
      </c>
      <c r="I213" s="9">
        <v>144.24059155216867</v>
      </c>
      <c r="J213" s="10">
        <v>704</v>
      </c>
    </row>
    <row r="214" spans="1:10" x14ac:dyDescent="0.25">
      <c r="A214" s="8">
        <v>213</v>
      </c>
      <c r="B214" s="9">
        <v>44.858933317619254</v>
      </c>
      <c r="C214" s="9">
        <v>20.235857461126432</v>
      </c>
      <c r="D214" s="9">
        <v>54.558711875722871</v>
      </c>
      <c r="E214" s="9">
        <v>39.444271279374462</v>
      </c>
      <c r="F214" s="9">
        <v>195.87121651087128</v>
      </c>
      <c r="G214" s="9">
        <v>187.35869808070214</v>
      </c>
      <c r="H214" s="9">
        <v>173.10488004514701</v>
      </c>
      <c r="I214" s="9">
        <v>143.58817364697202</v>
      </c>
      <c r="J214" s="10">
        <v>691</v>
      </c>
    </row>
    <row r="215" spans="1:10" x14ac:dyDescent="0.25">
      <c r="A215" s="8">
        <v>214</v>
      </c>
      <c r="B215" s="9">
        <v>44.977006512825525</v>
      </c>
      <c r="C215" s="9">
        <v>19.913687617281482</v>
      </c>
      <c r="D215" s="9">
        <v>55.917743425375789</v>
      </c>
      <c r="E215" s="9">
        <v>40.225735252018112</v>
      </c>
      <c r="F215" s="9">
        <v>199.09871044335029</v>
      </c>
      <c r="G215" s="9">
        <v>189.68197369607984</v>
      </c>
      <c r="H215" s="9">
        <v>172.27095219330477</v>
      </c>
      <c r="I215" s="9">
        <v>146.66834046633525</v>
      </c>
      <c r="J215" s="10">
        <v>718</v>
      </c>
    </row>
    <row r="216" spans="1:10" x14ac:dyDescent="0.25">
      <c r="A216" s="8">
        <v>215</v>
      </c>
      <c r="B216" s="9">
        <v>44.772156001845183</v>
      </c>
      <c r="C216" s="9">
        <v>20.693672509528795</v>
      </c>
      <c r="D216" s="9">
        <v>54.729579227725395</v>
      </c>
      <c r="E216" s="9">
        <v>39.997120325674551</v>
      </c>
      <c r="F216" s="9">
        <v>200.30473997471938</v>
      </c>
      <c r="G216" s="9">
        <v>188.62947431428609</v>
      </c>
      <c r="H216" s="9">
        <v>171.84846959436754</v>
      </c>
      <c r="I216" s="9">
        <v>145.20646333452399</v>
      </c>
      <c r="J216" s="10">
        <v>698</v>
      </c>
    </row>
    <row r="217" spans="1:10" x14ac:dyDescent="0.25">
      <c r="A217" s="8">
        <v>216</v>
      </c>
      <c r="B217" s="9">
        <v>45.235191513666727</v>
      </c>
      <c r="C217" s="9">
        <v>19.954209382775829</v>
      </c>
      <c r="D217" s="9">
        <v>54.78607048348568</v>
      </c>
      <c r="E217" s="9">
        <v>40.30326857439978</v>
      </c>
      <c r="F217" s="9">
        <v>201.38689004748926</v>
      </c>
      <c r="G217" s="9">
        <v>189.86148485852536</v>
      </c>
      <c r="H217" s="9">
        <v>175.12908382401102</v>
      </c>
      <c r="I217" s="9">
        <v>143.92762614483502</v>
      </c>
      <c r="J217" s="10">
        <v>697</v>
      </c>
    </row>
    <row r="218" spans="1:10" x14ac:dyDescent="0.25">
      <c r="A218" s="8">
        <v>217</v>
      </c>
      <c r="B218" s="9">
        <v>44.124345054237189</v>
      </c>
      <c r="C218" s="9">
        <v>19.582092177656708</v>
      </c>
      <c r="D218" s="9">
        <v>54.967475379513658</v>
      </c>
      <c r="E218" s="9">
        <v>39.256370623535915</v>
      </c>
      <c r="F218" s="9">
        <v>199.72476178540492</v>
      </c>
      <c r="G218" s="9">
        <v>189.30557706395186</v>
      </c>
      <c r="H218" s="9">
        <v>172.21588802571986</v>
      </c>
      <c r="I218" s="9">
        <v>144.71304800464694</v>
      </c>
      <c r="J218" s="10">
        <v>697</v>
      </c>
    </row>
    <row r="219" spans="1:10" x14ac:dyDescent="0.25">
      <c r="A219" s="8">
        <v>218</v>
      </c>
      <c r="B219" s="9">
        <v>45.486561600278236</v>
      </c>
      <c r="C219" s="9">
        <v>20.531385482374869</v>
      </c>
      <c r="D219" s="9">
        <v>53.437822331627004</v>
      </c>
      <c r="E219" s="9">
        <v>39.182669338502741</v>
      </c>
      <c r="F219" s="9">
        <v>197.04455231271376</v>
      </c>
      <c r="G219" s="9">
        <v>190.31277555942734</v>
      </c>
      <c r="H219" s="9">
        <v>173.26377488567906</v>
      </c>
      <c r="I219" s="9">
        <v>142.82275666857288</v>
      </c>
      <c r="J219" s="10">
        <v>698</v>
      </c>
    </row>
    <row r="220" spans="1:10" x14ac:dyDescent="0.25">
      <c r="A220" s="8">
        <v>219</v>
      </c>
      <c r="B220" s="9">
        <v>44.541417842256315</v>
      </c>
      <c r="C220" s="9">
        <v>20.07560941314712</v>
      </c>
      <c r="D220" s="9">
        <v>54.588319753133071</v>
      </c>
      <c r="E220" s="9">
        <v>38.758869338669925</v>
      </c>
      <c r="F220" s="9">
        <v>197.48191803453071</v>
      </c>
      <c r="G220" s="9">
        <v>190.57766996691112</v>
      </c>
      <c r="H220" s="9">
        <v>173.08221630721897</v>
      </c>
      <c r="I220" s="9">
        <v>140.66665178318186</v>
      </c>
      <c r="J220" s="10">
        <v>687</v>
      </c>
    </row>
    <row r="221" spans="1:10" x14ac:dyDescent="0.25">
      <c r="A221" s="8">
        <v>220</v>
      </c>
      <c r="B221" s="9">
        <v>45.729784156710068</v>
      </c>
      <c r="C221" s="9">
        <v>19.537364873754289</v>
      </c>
      <c r="D221" s="9">
        <v>54.11507501156953</v>
      </c>
      <c r="E221" s="9">
        <v>39.462774675931449</v>
      </c>
      <c r="F221" s="9">
        <v>199.2611246060161</v>
      </c>
      <c r="G221" s="9">
        <v>189.66305734843647</v>
      </c>
      <c r="H221" s="9">
        <v>169.45603486802241</v>
      </c>
      <c r="I221" s="9">
        <v>143.29637870418034</v>
      </c>
      <c r="J221" s="10">
        <v>712</v>
      </c>
    </row>
    <row r="222" spans="1:10" x14ac:dyDescent="0.25">
      <c r="A222" s="8">
        <v>221</v>
      </c>
      <c r="B222" s="9">
        <v>44.441894333303196</v>
      </c>
      <c r="C222" s="9">
        <v>20.325436008703566</v>
      </c>
      <c r="D222" s="9">
        <v>54.692166317827926</v>
      </c>
      <c r="E222" s="9">
        <v>40.106128287966818</v>
      </c>
      <c r="F222" s="9">
        <v>200.26260730712869</v>
      </c>
      <c r="G222" s="9">
        <v>189.36366891476698</v>
      </c>
      <c r="H222" s="9">
        <v>170.18780442191962</v>
      </c>
      <c r="I222" s="9">
        <v>144.11593512653721</v>
      </c>
      <c r="J222" s="10">
        <v>684</v>
      </c>
    </row>
    <row r="223" spans="1:10" x14ac:dyDescent="0.25">
      <c r="A223" s="8">
        <v>222</v>
      </c>
      <c r="B223" s="9">
        <v>44.064260664885431</v>
      </c>
      <c r="C223" s="9">
        <v>20.089145730221947</v>
      </c>
      <c r="D223" s="9">
        <v>54.493822202790199</v>
      </c>
      <c r="E223" s="9">
        <v>40.797049980105413</v>
      </c>
      <c r="F223" s="9">
        <v>200.14654672079814</v>
      </c>
      <c r="G223" s="9">
        <v>188.39877376155582</v>
      </c>
      <c r="H223" s="9">
        <v>170.44193233109877</v>
      </c>
      <c r="I223" s="9">
        <v>145.88268761387269</v>
      </c>
      <c r="J223" s="10">
        <v>697</v>
      </c>
    </row>
    <row r="224" spans="1:10" x14ac:dyDescent="0.25">
      <c r="A224" s="8">
        <v>223</v>
      </c>
      <c r="B224" s="9">
        <v>44.173784451500879</v>
      </c>
      <c r="C224" s="9">
        <v>20.5154888672186</v>
      </c>
      <c r="D224" s="9">
        <v>53.411824926457975</v>
      </c>
      <c r="E224" s="9">
        <v>40.201884149839238</v>
      </c>
      <c r="F224" s="9">
        <v>196.4438691262815</v>
      </c>
      <c r="G224" s="9">
        <v>189.44398964813703</v>
      </c>
      <c r="H224" s="9">
        <v>173.36368331125632</v>
      </c>
      <c r="I224" s="9">
        <v>144.94325474480644</v>
      </c>
      <c r="J224" s="10">
        <v>712</v>
      </c>
    </row>
    <row r="225" spans="1:10" x14ac:dyDescent="0.25">
      <c r="A225" s="8">
        <v>224</v>
      </c>
      <c r="B225" s="9">
        <v>44.895902351960181</v>
      </c>
      <c r="C225" s="9">
        <v>19.447548543256392</v>
      </c>
      <c r="D225" s="9">
        <v>54.700978083742967</v>
      </c>
      <c r="E225" s="9">
        <v>39.463333838740013</v>
      </c>
      <c r="F225" s="9">
        <v>196.73636734799226</v>
      </c>
      <c r="G225" s="9">
        <v>190.77097727585434</v>
      </c>
      <c r="H225" s="9">
        <v>171.51432786246323</v>
      </c>
      <c r="I225" s="9">
        <v>143.48476022387467</v>
      </c>
      <c r="J225" s="10">
        <v>695</v>
      </c>
    </row>
    <row r="226" spans="1:10" x14ac:dyDescent="0.25">
      <c r="A226" s="8">
        <v>225</v>
      </c>
      <c r="B226" s="9">
        <v>45.634871923710989</v>
      </c>
      <c r="C226" s="9">
        <v>19.846662370713133</v>
      </c>
      <c r="D226" s="9">
        <v>55.187166356840223</v>
      </c>
      <c r="E226" s="9">
        <v>40.017348106100293</v>
      </c>
      <c r="F226" s="9">
        <v>202.04513387451445</v>
      </c>
      <c r="G226" s="9">
        <v>191.43554942868235</v>
      </c>
      <c r="H226" s="9">
        <v>172.37019695427909</v>
      </c>
      <c r="I226" s="9">
        <v>142.69144793158674</v>
      </c>
      <c r="J226" s="10">
        <v>705</v>
      </c>
    </row>
    <row r="227" spans="1:10" x14ac:dyDescent="0.25">
      <c r="A227" s="8">
        <v>226</v>
      </c>
      <c r="B227" s="9">
        <v>44.079423500528641</v>
      </c>
      <c r="C227" s="9">
        <v>19.804022416467891</v>
      </c>
      <c r="D227" s="9">
        <v>55.677903274441249</v>
      </c>
      <c r="E227" s="9">
        <v>39.706839677515084</v>
      </c>
      <c r="F227" s="9">
        <v>199.21236951583344</v>
      </c>
      <c r="G227" s="9">
        <v>187.25050420408249</v>
      </c>
      <c r="H227" s="9">
        <v>173.16625744559832</v>
      </c>
      <c r="I227" s="9">
        <v>143.83245845834185</v>
      </c>
      <c r="J227" s="10">
        <v>699</v>
      </c>
    </row>
    <row r="228" spans="1:10" x14ac:dyDescent="0.25">
      <c r="A228" s="8">
        <v>227</v>
      </c>
      <c r="B228" s="9">
        <v>45.478720568510312</v>
      </c>
      <c r="C228" s="9">
        <v>20.421794828530526</v>
      </c>
      <c r="D228" s="9">
        <v>55.833798415956686</v>
      </c>
      <c r="E228" s="9">
        <v>40.121649363506428</v>
      </c>
      <c r="F228" s="9">
        <v>200.74395077841038</v>
      </c>
      <c r="G228" s="9">
        <v>188.90749107911969</v>
      </c>
      <c r="H228" s="9">
        <v>173.18162636499167</v>
      </c>
      <c r="I228" s="9">
        <v>143.83763206619284</v>
      </c>
      <c r="J228" s="10">
        <v>684</v>
      </c>
    </row>
    <row r="229" spans="1:10" x14ac:dyDescent="0.25">
      <c r="A229" s="8">
        <v>228</v>
      </c>
      <c r="B229" s="9">
        <v>45.481115233642555</v>
      </c>
      <c r="C229" s="9">
        <v>19.820643679288501</v>
      </c>
      <c r="D229" s="9">
        <v>55.771525483002868</v>
      </c>
      <c r="E229" s="9">
        <v>40.027405417212037</v>
      </c>
      <c r="F229" s="9">
        <v>199.49497208746587</v>
      </c>
      <c r="G229" s="9">
        <v>192.48073439476551</v>
      </c>
      <c r="H229" s="9">
        <v>173.15343009188095</v>
      </c>
      <c r="I229" s="9">
        <v>141.52550889680398</v>
      </c>
      <c r="J229" s="10">
        <v>700</v>
      </c>
    </row>
    <row r="230" spans="1:10" x14ac:dyDescent="0.25">
      <c r="A230" s="8">
        <v>229</v>
      </c>
      <c r="B230" s="9">
        <v>44.646437903706882</v>
      </c>
      <c r="C230" s="9">
        <v>20.822939161325813</v>
      </c>
      <c r="D230" s="9">
        <v>55.016047964221364</v>
      </c>
      <c r="E230" s="9">
        <v>41.457570436073667</v>
      </c>
      <c r="F230" s="9">
        <v>202.76013823206</v>
      </c>
      <c r="G230" s="9">
        <v>190.70730354708201</v>
      </c>
      <c r="H230" s="9">
        <v>172.08693258498451</v>
      </c>
      <c r="I230" s="9">
        <v>145.39432111470776</v>
      </c>
      <c r="J230" s="10">
        <v>693</v>
      </c>
    </row>
    <row r="231" spans="1:10" x14ac:dyDescent="0.25">
      <c r="A231" s="8">
        <v>230</v>
      </c>
      <c r="B231" s="9">
        <v>45.542697240989853</v>
      </c>
      <c r="C231" s="9">
        <v>19.826202816017272</v>
      </c>
      <c r="D231" s="9">
        <v>54.976756643020508</v>
      </c>
      <c r="E231" s="9">
        <v>40.204610863827156</v>
      </c>
      <c r="F231" s="9">
        <v>199.20167878329119</v>
      </c>
      <c r="G231" s="9">
        <v>187.88501802314752</v>
      </c>
      <c r="H231" s="9">
        <v>171.32312960789719</v>
      </c>
      <c r="I231" s="9">
        <v>146.49792566313971</v>
      </c>
      <c r="J231" s="10">
        <v>692</v>
      </c>
    </row>
    <row r="232" spans="1:10" x14ac:dyDescent="0.25">
      <c r="A232" s="8">
        <v>231</v>
      </c>
      <c r="B232" s="9">
        <v>43.821274633873763</v>
      </c>
      <c r="C232" s="9">
        <v>19.826820221790072</v>
      </c>
      <c r="D232" s="9">
        <v>55.441006991539552</v>
      </c>
      <c r="E232" s="9">
        <v>39.831008953578213</v>
      </c>
      <c r="F232" s="9">
        <v>198.7610145602377</v>
      </c>
      <c r="G232" s="9">
        <v>188.19847688944139</v>
      </c>
      <c r="H232" s="9">
        <v>173.0249003296781</v>
      </c>
      <c r="I232" s="9">
        <v>145.72675860541449</v>
      </c>
      <c r="J232" s="10">
        <v>708</v>
      </c>
    </row>
    <row r="233" spans="1:10" x14ac:dyDescent="0.25">
      <c r="A233" s="8">
        <v>232</v>
      </c>
      <c r="B233" s="9">
        <v>44.270129260859456</v>
      </c>
      <c r="C233" s="9">
        <v>19.659017513334248</v>
      </c>
      <c r="D233" s="9">
        <v>54.209090457745326</v>
      </c>
      <c r="E233" s="9">
        <v>41.577387321966725</v>
      </c>
      <c r="F233" s="9">
        <v>198.11768855366188</v>
      </c>
      <c r="G233" s="9">
        <v>187.10735274582714</v>
      </c>
      <c r="H233" s="9">
        <v>174.78647720501766</v>
      </c>
      <c r="I233" s="9">
        <v>142.61279575173975</v>
      </c>
      <c r="J233" s="10">
        <v>697</v>
      </c>
    </row>
    <row r="234" spans="1:10" x14ac:dyDescent="0.25">
      <c r="A234" s="8">
        <v>233</v>
      </c>
      <c r="B234" s="9">
        <v>42.76005042632201</v>
      </c>
      <c r="C234" s="9">
        <v>19.799625431310997</v>
      </c>
      <c r="D234" s="9">
        <v>57.019061634492871</v>
      </c>
      <c r="E234" s="9">
        <v>41.16130057868034</v>
      </c>
      <c r="F234" s="9">
        <v>200.04756454636359</v>
      </c>
      <c r="G234" s="9">
        <v>188.83256259223893</v>
      </c>
      <c r="H234" s="9">
        <v>173.74418450504149</v>
      </c>
      <c r="I234" s="9">
        <v>144.26755738350988</v>
      </c>
      <c r="J234" s="10">
        <v>688</v>
      </c>
    </row>
    <row r="235" spans="1:10" x14ac:dyDescent="0.25">
      <c r="A235" s="8">
        <v>234</v>
      </c>
      <c r="B235" s="9">
        <v>44.406123369729038</v>
      </c>
      <c r="C235" s="9">
        <v>20.825312674364078</v>
      </c>
      <c r="D235" s="9">
        <v>51.794106773167485</v>
      </c>
      <c r="E235" s="9">
        <v>39.319751824047309</v>
      </c>
      <c r="F235" s="9">
        <v>199.84979974499413</v>
      </c>
      <c r="G235" s="9">
        <v>192.09892110749863</v>
      </c>
      <c r="H235" s="9">
        <v>171.46402543575101</v>
      </c>
      <c r="I235" s="9">
        <v>141.5339828733282</v>
      </c>
      <c r="J235" s="10">
        <v>690</v>
      </c>
    </row>
    <row r="236" spans="1:10" x14ac:dyDescent="0.25">
      <c r="A236" s="8">
        <v>235</v>
      </c>
      <c r="B236" s="9">
        <v>44.330753940203259</v>
      </c>
      <c r="C236" s="9">
        <v>20.242266249907463</v>
      </c>
      <c r="D236" s="9">
        <v>54.754825335606583</v>
      </c>
      <c r="E236" s="9">
        <v>39.923413529875553</v>
      </c>
      <c r="F236" s="9">
        <v>200.98409338356186</v>
      </c>
      <c r="G236" s="9">
        <v>191.58356414397707</v>
      </c>
      <c r="H236" s="9">
        <v>173.30606073399895</v>
      </c>
      <c r="I236" s="9">
        <v>145.11250833005374</v>
      </c>
      <c r="J236" s="10">
        <v>701</v>
      </c>
    </row>
    <row r="237" spans="1:10" x14ac:dyDescent="0.25">
      <c r="A237" s="8">
        <v>236</v>
      </c>
      <c r="B237" s="9">
        <v>47.014887538067242</v>
      </c>
      <c r="C237" s="9">
        <v>19.88134533054879</v>
      </c>
      <c r="D237" s="9">
        <v>55.07488187959121</v>
      </c>
      <c r="E237" s="9">
        <v>40.392455054823266</v>
      </c>
      <c r="F237" s="9">
        <v>198.55850517885355</v>
      </c>
      <c r="G237" s="9">
        <v>192.21151539705696</v>
      </c>
      <c r="H237" s="9">
        <v>170.45778706080105</v>
      </c>
      <c r="I237" s="9">
        <v>144.22027816820926</v>
      </c>
      <c r="J237" s="10">
        <v>703</v>
      </c>
    </row>
    <row r="238" spans="1:10" x14ac:dyDescent="0.25">
      <c r="A238" s="8">
        <v>237</v>
      </c>
      <c r="B238" s="9">
        <v>45.706875431113339</v>
      </c>
      <c r="C238" s="9">
        <v>19.294390972894572</v>
      </c>
      <c r="D238" s="9">
        <v>54.794833244521492</v>
      </c>
      <c r="E238" s="9">
        <v>39.987691009064214</v>
      </c>
      <c r="F238" s="9">
        <v>199.48409130162659</v>
      </c>
      <c r="G238" s="9">
        <v>190.80509053654239</v>
      </c>
      <c r="H238" s="9">
        <v>172.19759597542406</v>
      </c>
      <c r="I238" s="9">
        <v>143.00723487325396</v>
      </c>
      <c r="J238" s="10">
        <v>684</v>
      </c>
    </row>
    <row r="239" spans="1:10" x14ac:dyDescent="0.25">
      <c r="A239" s="8">
        <v>238</v>
      </c>
      <c r="B239" s="9">
        <v>46.808706962909973</v>
      </c>
      <c r="C239" s="9">
        <v>20.115977992577218</v>
      </c>
      <c r="D239" s="9">
        <v>54.907913447885704</v>
      </c>
      <c r="E239" s="9">
        <v>40.766889987269472</v>
      </c>
      <c r="F239" s="9">
        <v>202.9299092307032</v>
      </c>
      <c r="G239" s="9">
        <v>186.38933370493578</v>
      </c>
      <c r="H239" s="9">
        <v>170.58938457224733</v>
      </c>
      <c r="I239" s="9">
        <v>143.0101823540559</v>
      </c>
      <c r="J239" s="10">
        <v>706</v>
      </c>
    </row>
    <row r="240" spans="1:10" x14ac:dyDescent="0.25">
      <c r="A240" s="8">
        <v>239</v>
      </c>
      <c r="B240" s="9">
        <v>44.170187516787252</v>
      </c>
      <c r="C240" s="9">
        <v>19.454570818717205</v>
      </c>
      <c r="D240" s="9">
        <v>54.791786280908291</v>
      </c>
      <c r="E240" s="9">
        <v>39.896244150996651</v>
      </c>
      <c r="F240" s="9">
        <v>199.86782891309772</v>
      </c>
      <c r="G240" s="9">
        <v>186.21684854502507</v>
      </c>
      <c r="H240" s="9">
        <v>172.64786455150181</v>
      </c>
      <c r="I240" s="9">
        <v>146.60307039553709</v>
      </c>
      <c r="J240" s="10">
        <v>694</v>
      </c>
    </row>
    <row r="241" spans="1:10" x14ac:dyDescent="0.25">
      <c r="A241" s="8">
        <v>240</v>
      </c>
      <c r="B241" s="9">
        <v>43.897322054276493</v>
      </c>
      <c r="C241" s="9">
        <v>19.958091529341431</v>
      </c>
      <c r="D241" s="9">
        <v>57.037116158849472</v>
      </c>
      <c r="E241" s="9">
        <v>40.534504213631891</v>
      </c>
      <c r="F241" s="9">
        <v>197.02843582783328</v>
      </c>
      <c r="G241" s="9">
        <v>191.64938091333852</v>
      </c>
      <c r="H241" s="9">
        <v>172.01163718170409</v>
      </c>
      <c r="I241" s="9">
        <v>145.80113087658344</v>
      </c>
      <c r="J241" s="10">
        <v>691</v>
      </c>
    </row>
    <row r="242" spans="1:10" x14ac:dyDescent="0.25">
      <c r="A242" s="8">
        <v>241</v>
      </c>
      <c r="B242" s="9">
        <v>45.509872342750405</v>
      </c>
      <c r="C242" s="9">
        <v>19.924233521878509</v>
      </c>
      <c r="D242" s="9">
        <v>54.479138213942726</v>
      </c>
      <c r="E242" s="9">
        <v>39.808179160156058</v>
      </c>
      <c r="F242" s="9">
        <v>198.95195887853433</v>
      </c>
      <c r="G242" s="9">
        <v>187.24153272630534</v>
      </c>
      <c r="H242" s="9">
        <v>172.49890512089513</v>
      </c>
      <c r="I242" s="9">
        <v>146.01484550416896</v>
      </c>
      <c r="J242" s="10">
        <v>700</v>
      </c>
    </row>
    <row r="243" spans="1:10" x14ac:dyDescent="0.25">
      <c r="A243" s="8">
        <v>242</v>
      </c>
      <c r="B243" s="9">
        <v>45.504958131302544</v>
      </c>
      <c r="C243" s="9">
        <v>19.503031095589453</v>
      </c>
      <c r="D243" s="9">
        <v>54.506656697947989</v>
      </c>
      <c r="E243" s="9">
        <v>39.825594654224268</v>
      </c>
      <c r="F243" s="9">
        <v>199.85856810564735</v>
      </c>
      <c r="G243" s="9">
        <v>188.84433878834997</v>
      </c>
      <c r="H243" s="9">
        <v>172.44874622808783</v>
      </c>
      <c r="I243" s="9">
        <v>143.83715156195055</v>
      </c>
      <c r="J243" s="10">
        <v>699</v>
      </c>
    </row>
    <row r="244" spans="1:10" x14ac:dyDescent="0.25">
      <c r="A244" s="8">
        <v>243</v>
      </c>
      <c r="B244" s="9">
        <v>45.21278458196052</v>
      </c>
      <c r="C244" s="9">
        <v>21.452230709045356</v>
      </c>
      <c r="D244" s="9">
        <v>54.816138750194</v>
      </c>
      <c r="E244" s="9">
        <v>40.025219760758787</v>
      </c>
      <c r="F244" s="9">
        <v>198.13018403480683</v>
      </c>
      <c r="G244" s="9">
        <v>187.63246033033838</v>
      </c>
      <c r="H244" s="9">
        <v>173.05197811138456</v>
      </c>
      <c r="I244" s="9">
        <v>145.64325269114096</v>
      </c>
      <c r="J244" s="10">
        <v>708</v>
      </c>
    </row>
    <row r="245" spans="1:10" x14ac:dyDescent="0.25">
      <c r="A245" s="8">
        <v>244</v>
      </c>
      <c r="B245" s="9">
        <v>47.261804432059257</v>
      </c>
      <c r="C245" s="9">
        <v>20.128335711642823</v>
      </c>
      <c r="D245" s="9">
        <v>55.775362352717842</v>
      </c>
      <c r="E245" s="9">
        <v>38.646316720316342</v>
      </c>
      <c r="F245" s="9">
        <v>200.02140535710805</v>
      </c>
      <c r="G245" s="9">
        <v>186.20740819114411</v>
      </c>
      <c r="H245" s="9">
        <v>174.21432269573421</v>
      </c>
      <c r="I245" s="9">
        <v>142.68154825640863</v>
      </c>
      <c r="J245" s="10">
        <v>695</v>
      </c>
    </row>
    <row r="246" spans="1:10" x14ac:dyDescent="0.25">
      <c r="A246" s="8">
        <v>245</v>
      </c>
      <c r="B246" s="9">
        <v>44.826385868828737</v>
      </c>
      <c r="C246" s="9">
        <v>19.643554227053844</v>
      </c>
      <c r="D246" s="9">
        <v>54.423480473869354</v>
      </c>
      <c r="E246" s="9">
        <v>39.260130698506529</v>
      </c>
      <c r="F246" s="9">
        <v>200.97311984485785</v>
      </c>
      <c r="G246" s="9">
        <v>186.34788962602101</v>
      </c>
      <c r="H246" s="9">
        <v>172.19076116070053</v>
      </c>
      <c r="I246" s="9">
        <v>145.26405206508082</v>
      </c>
      <c r="J246" s="10">
        <v>701</v>
      </c>
    </row>
    <row r="247" spans="1:10" x14ac:dyDescent="0.25">
      <c r="A247" s="8">
        <v>246</v>
      </c>
      <c r="B247" s="9">
        <v>43.822154581237399</v>
      </c>
      <c r="C247" s="9">
        <v>19.430855993318794</v>
      </c>
      <c r="D247" s="9">
        <v>54.731713269318611</v>
      </c>
      <c r="E247" s="9">
        <v>42.175031722493479</v>
      </c>
      <c r="F247" s="9">
        <v>201.57083916869797</v>
      </c>
      <c r="G247" s="9">
        <v>189.84568282589319</v>
      </c>
      <c r="H247" s="9">
        <v>171.01313967900484</v>
      </c>
      <c r="I247" s="9">
        <v>146.20717743115716</v>
      </c>
      <c r="J247" s="10">
        <v>695</v>
      </c>
    </row>
    <row r="248" spans="1:10" x14ac:dyDescent="0.25">
      <c r="A248" s="8">
        <v>247</v>
      </c>
      <c r="B248" s="9">
        <v>44.491590190952778</v>
      </c>
      <c r="C248" s="9">
        <v>19.212475168075883</v>
      </c>
      <c r="D248" s="9">
        <v>54.8920317819396</v>
      </c>
      <c r="E248" s="9">
        <v>38.707839738694602</v>
      </c>
      <c r="F248" s="9">
        <v>201.14567417029633</v>
      </c>
      <c r="G248" s="9">
        <v>188.0486605820422</v>
      </c>
      <c r="H248" s="9">
        <v>172.37147889649219</v>
      </c>
      <c r="I248" s="9">
        <v>143.11859882962122</v>
      </c>
      <c r="J248" s="10">
        <v>699</v>
      </c>
    </row>
    <row r="249" spans="1:10" x14ac:dyDescent="0.25">
      <c r="A249" s="8">
        <v>248</v>
      </c>
      <c r="B249" s="9">
        <v>45.481932572024249</v>
      </c>
      <c r="C249" s="9">
        <v>19.925043249510139</v>
      </c>
      <c r="D249" s="9">
        <v>56.164394995719192</v>
      </c>
      <c r="E249" s="9">
        <v>40.294612111303664</v>
      </c>
      <c r="F249" s="9">
        <v>200.71486817693838</v>
      </c>
      <c r="G249" s="9">
        <v>192.33396788921431</v>
      </c>
      <c r="H249" s="9">
        <v>171.13815423723119</v>
      </c>
      <c r="I249" s="9">
        <v>144.06139099261765</v>
      </c>
      <c r="J249" s="10">
        <v>704</v>
      </c>
    </row>
    <row r="250" spans="1:10" x14ac:dyDescent="0.25">
      <c r="A250" s="8">
        <v>249</v>
      </c>
      <c r="B250" s="9">
        <v>45.03862871653601</v>
      </c>
      <c r="C250" s="9">
        <v>20.321249027256719</v>
      </c>
      <c r="D250" s="9">
        <v>56.331972180753752</v>
      </c>
      <c r="E250" s="9">
        <v>40.741357483897389</v>
      </c>
      <c r="F250" s="9">
        <v>196.96861818672448</v>
      </c>
      <c r="G250" s="9">
        <v>189.01815425752073</v>
      </c>
      <c r="H250" s="9">
        <v>168.53163707417056</v>
      </c>
      <c r="I250" s="9">
        <v>142.12802647943701</v>
      </c>
      <c r="J250" s="10">
        <v>700</v>
      </c>
    </row>
    <row r="251" spans="1:10" x14ac:dyDescent="0.25">
      <c r="A251" s="8">
        <v>250</v>
      </c>
      <c r="B251" s="9">
        <v>45.477045861967596</v>
      </c>
      <c r="C251" s="9">
        <v>20.022719303846628</v>
      </c>
      <c r="D251" s="9">
        <v>54.915831809967735</v>
      </c>
      <c r="E251" s="9">
        <v>40.274191428408855</v>
      </c>
      <c r="F251" s="9">
        <v>200.60946207078996</v>
      </c>
      <c r="G251" s="9">
        <v>190.42907183860859</v>
      </c>
      <c r="H251" s="9">
        <v>174.92879367447452</v>
      </c>
      <c r="I251" s="9">
        <v>145.31246988191742</v>
      </c>
      <c r="J251" s="10">
        <v>698</v>
      </c>
    </row>
    <row r="252" spans="1:10" x14ac:dyDescent="0.25">
      <c r="A252" s="8">
        <v>251</v>
      </c>
      <c r="B252" s="9">
        <v>45.776847292965357</v>
      </c>
      <c r="C252" s="9">
        <v>19.986235111768718</v>
      </c>
      <c r="D252" s="9">
        <v>55.23972946488135</v>
      </c>
      <c r="E252" s="9">
        <v>38.702460059339238</v>
      </c>
      <c r="F252" s="9">
        <v>198.40028100917655</v>
      </c>
      <c r="G252" s="9">
        <v>188.33241527867634</v>
      </c>
      <c r="H252" s="9">
        <v>172.03897672976683</v>
      </c>
      <c r="I252" s="9">
        <v>146.55666233833463</v>
      </c>
      <c r="J252" s="10">
        <v>692</v>
      </c>
    </row>
    <row r="253" spans="1:10" x14ac:dyDescent="0.25">
      <c r="A253" s="8">
        <v>252</v>
      </c>
      <c r="B253" s="9">
        <v>45.783516579793258</v>
      </c>
      <c r="C253" s="9">
        <v>19.664842476181736</v>
      </c>
      <c r="D253" s="9">
        <v>55.810335664912536</v>
      </c>
      <c r="E253" s="9">
        <v>40.227870662312021</v>
      </c>
      <c r="F253" s="9">
        <v>202.25689385146384</v>
      </c>
      <c r="G253" s="9">
        <v>191.08840370754584</v>
      </c>
      <c r="H253" s="9">
        <v>173.41631925880651</v>
      </c>
      <c r="I253" s="9">
        <v>143.29722673382599</v>
      </c>
      <c r="J253" s="10">
        <v>695</v>
      </c>
    </row>
    <row r="254" spans="1:10" x14ac:dyDescent="0.25">
      <c r="A254" s="8">
        <v>253</v>
      </c>
      <c r="B254" s="9">
        <v>44.756851248953268</v>
      </c>
      <c r="C254" s="9">
        <v>20.112265161195381</v>
      </c>
      <c r="D254" s="9">
        <v>55.721229542209024</v>
      </c>
      <c r="E254" s="9">
        <v>40.086215906298399</v>
      </c>
      <c r="F254" s="9">
        <v>202.67496633178985</v>
      </c>
      <c r="G254" s="9">
        <v>191.42249296649055</v>
      </c>
      <c r="H254" s="9">
        <v>171.86639556949632</v>
      </c>
      <c r="I254" s="9">
        <v>144.63151741640212</v>
      </c>
      <c r="J254" s="10">
        <v>700</v>
      </c>
    </row>
    <row r="255" spans="1:10" x14ac:dyDescent="0.25">
      <c r="A255" s="8">
        <v>254</v>
      </c>
      <c r="B255" s="9">
        <v>45.230360924295873</v>
      </c>
      <c r="C255" s="9">
        <v>20.243676613963583</v>
      </c>
      <c r="D255" s="9">
        <v>55.598350972086877</v>
      </c>
      <c r="E255" s="9">
        <v>39.294639459663088</v>
      </c>
      <c r="F255" s="9">
        <v>200.80598447908901</v>
      </c>
      <c r="G255" s="9">
        <v>189.5114890923719</v>
      </c>
      <c r="H255" s="9">
        <v>175.46785007505042</v>
      </c>
      <c r="I255" s="9">
        <v>142.78021761244935</v>
      </c>
      <c r="J255" s="10">
        <v>701</v>
      </c>
    </row>
    <row r="256" spans="1:10" x14ac:dyDescent="0.25">
      <c r="A256" s="8">
        <v>255</v>
      </c>
      <c r="B256" s="9">
        <v>45.732286946557409</v>
      </c>
      <c r="C256" s="9">
        <v>19.434645848231504</v>
      </c>
      <c r="D256" s="9">
        <v>53.765431049022148</v>
      </c>
      <c r="E256" s="9">
        <v>39.855047832328353</v>
      </c>
      <c r="F256" s="9">
        <v>199.86503218221418</v>
      </c>
      <c r="G256" s="9">
        <v>188.87136491615078</v>
      </c>
      <c r="H256" s="9">
        <v>170.5130757910421</v>
      </c>
      <c r="I256" s="9">
        <v>146.56985395749615</v>
      </c>
      <c r="J256" s="10">
        <v>696</v>
      </c>
    </row>
    <row r="257" spans="1:10" x14ac:dyDescent="0.25">
      <c r="A257" s="8">
        <v>256</v>
      </c>
      <c r="B257" s="9">
        <v>46.396576361846279</v>
      </c>
      <c r="C257" s="9">
        <v>20.237778714659733</v>
      </c>
      <c r="D257" s="9">
        <v>54.744959789355796</v>
      </c>
      <c r="E257" s="9">
        <v>39.357180457480645</v>
      </c>
      <c r="F257" s="9">
        <v>199.36518374634656</v>
      </c>
      <c r="G257" s="9">
        <v>186.76785130655682</v>
      </c>
      <c r="H257" s="9">
        <v>175.2460698257274</v>
      </c>
      <c r="I257" s="9">
        <v>140.66506167963601</v>
      </c>
      <c r="J257" s="10">
        <v>683</v>
      </c>
    </row>
    <row r="258" spans="1:10" x14ac:dyDescent="0.25">
      <c r="A258" s="8">
        <v>257</v>
      </c>
      <c r="B258" s="9">
        <v>44.956819039416317</v>
      </c>
      <c r="C258" s="9">
        <v>19.813376488522465</v>
      </c>
      <c r="D258" s="9">
        <v>53.741605719574054</v>
      </c>
      <c r="E258" s="9">
        <v>38.994241969670433</v>
      </c>
      <c r="F258" s="9">
        <v>201.46769021207828</v>
      </c>
      <c r="G258" s="9">
        <v>188.49195135353025</v>
      </c>
      <c r="H258" s="9">
        <v>171.13018534980989</v>
      </c>
      <c r="I258" s="9">
        <v>143.21164054502691</v>
      </c>
      <c r="J258" s="10">
        <v>703</v>
      </c>
    </row>
    <row r="259" spans="1:10" x14ac:dyDescent="0.25">
      <c r="A259" s="8">
        <v>258</v>
      </c>
      <c r="B259" s="9">
        <v>44.539110476571636</v>
      </c>
      <c r="C259" s="9">
        <v>19.509692633108369</v>
      </c>
      <c r="D259" s="9">
        <v>55.795886624419012</v>
      </c>
      <c r="E259" s="9">
        <v>41.417452333725024</v>
      </c>
      <c r="F259" s="9">
        <v>200.81376687783759</v>
      </c>
      <c r="G259" s="9">
        <v>189.34590452487461</v>
      </c>
      <c r="H259" s="9">
        <v>171.6302349600366</v>
      </c>
      <c r="I259" s="9">
        <v>144.9352941462918</v>
      </c>
      <c r="J259" s="10">
        <v>705</v>
      </c>
    </row>
    <row r="260" spans="1:10" x14ac:dyDescent="0.25">
      <c r="A260" s="8">
        <v>259</v>
      </c>
      <c r="B260" s="9">
        <v>44.471203726349742</v>
      </c>
      <c r="C260" s="9">
        <v>20.388057380714855</v>
      </c>
      <c r="D260" s="9">
        <v>56.07101375355694</v>
      </c>
      <c r="E260" s="9">
        <v>39.153423817309722</v>
      </c>
      <c r="F260" s="9">
        <v>203.43718026815699</v>
      </c>
      <c r="G260" s="9">
        <v>187.57985192888196</v>
      </c>
      <c r="H260" s="9">
        <v>174.00655213851911</v>
      </c>
      <c r="I260" s="9">
        <v>141.93887579572385</v>
      </c>
      <c r="J260" s="10">
        <v>694</v>
      </c>
    </row>
    <row r="261" spans="1:10" x14ac:dyDescent="0.25">
      <c r="A261" s="8">
        <v>260</v>
      </c>
      <c r="B261" s="9">
        <v>44.317439175578372</v>
      </c>
      <c r="C261" s="9">
        <v>20.173713963869329</v>
      </c>
      <c r="D261" s="9">
        <v>56.226287175057209</v>
      </c>
      <c r="E261" s="9">
        <v>40.696622447683268</v>
      </c>
      <c r="F261" s="9">
        <v>199.92263762074961</v>
      </c>
      <c r="G261" s="9">
        <v>193.12050937080849</v>
      </c>
      <c r="H261" s="9">
        <v>172.17104112199681</v>
      </c>
      <c r="I261" s="9">
        <v>141.85041082179845</v>
      </c>
      <c r="J261" s="10">
        <v>694</v>
      </c>
    </row>
    <row r="262" spans="1:10" x14ac:dyDescent="0.25">
      <c r="A262" s="8">
        <v>261</v>
      </c>
      <c r="B262" s="9">
        <v>46.664115554331062</v>
      </c>
      <c r="C262" s="9">
        <v>19.632749871342902</v>
      </c>
      <c r="D262" s="9">
        <v>55.990223389484569</v>
      </c>
      <c r="E262" s="9">
        <v>38.549702728382329</v>
      </c>
      <c r="F262" s="9">
        <v>197.6625824099759</v>
      </c>
      <c r="G262" s="9">
        <v>188.90620806636537</v>
      </c>
      <c r="H262" s="9">
        <v>171.47581693979913</v>
      </c>
      <c r="I262" s="9">
        <v>145.09057514249477</v>
      </c>
      <c r="J262" s="10">
        <v>700</v>
      </c>
    </row>
    <row r="263" spans="1:10" x14ac:dyDescent="0.25">
      <c r="A263" s="8">
        <v>262</v>
      </c>
      <c r="B263" s="9">
        <v>45.951751572109067</v>
      </c>
      <c r="C263" s="9">
        <v>19.446557558154062</v>
      </c>
      <c r="D263" s="9">
        <v>54.333796558874845</v>
      </c>
      <c r="E263" s="9">
        <v>39.90919549046415</v>
      </c>
      <c r="F263" s="9">
        <v>202.58053563932054</v>
      </c>
      <c r="G263" s="9">
        <v>190.47668944124084</v>
      </c>
      <c r="H263" s="9">
        <v>170.49343346044756</v>
      </c>
      <c r="I263" s="9">
        <v>144.33098564742644</v>
      </c>
      <c r="J263" s="10">
        <v>700</v>
      </c>
    </row>
    <row r="264" spans="1:10" x14ac:dyDescent="0.25">
      <c r="A264" s="8">
        <v>263</v>
      </c>
      <c r="B264" s="9">
        <v>45.918738586307548</v>
      </c>
      <c r="C264" s="9">
        <v>19.945727366389779</v>
      </c>
      <c r="D264" s="9">
        <v>54.057499597593875</v>
      </c>
      <c r="E264" s="9">
        <v>40.097243205561178</v>
      </c>
      <c r="F264" s="9">
        <v>200.02820211654199</v>
      </c>
      <c r="G264" s="9">
        <v>189.40998075455869</v>
      </c>
      <c r="H264" s="9">
        <v>174.92222721090695</v>
      </c>
      <c r="I264" s="9">
        <v>143.43314749029085</v>
      </c>
      <c r="J264" s="10">
        <v>703</v>
      </c>
    </row>
    <row r="265" spans="1:10" x14ac:dyDescent="0.25">
      <c r="A265" s="8">
        <v>264</v>
      </c>
      <c r="B265" s="9">
        <v>42.94609712392959</v>
      </c>
      <c r="C265" s="9">
        <v>19.782342647027239</v>
      </c>
      <c r="D265" s="9">
        <v>56.00219695268791</v>
      </c>
      <c r="E265" s="9">
        <v>39.040239727519335</v>
      </c>
      <c r="F265" s="9">
        <v>197.02638833399038</v>
      </c>
      <c r="G265" s="9">
        <v>192.50065081902187</v>
      </c>
      <c r="H265" s="9">
        <v>171.70996953106595</v>
      </c>
      <c r="I265" s="9">
        <v>142.97750577160355</v>
      </c>
      <c r="J265" s="10">
        <v>688</v>
      </c>
    </row>
    <row r="266" spans="1:10" x14ac:dyDescent="0.25">
      <c r="A266" s="8">
        <v>265</v>
      </c>
      <c r="B266" s="9">
        <v>45.18754244841201</v>
      </c>
      <c r="C266" s="9">
        <v>19.775175287419263</v>
      </c>
      <c r="D266" s="9">
        <v>55.151315569492397</v>
      </c>
      <c r="E266" s="9">
        <v>39.093314342968988</v>
      </c>
      <c r="F266" s="9">
        <v>199.84718909864864</v>
      </c>
      <c r="G266" s="9">
        <v>190.02327659629182</v>
      </c>
      <c r="H266" s="9">
        <v>173.87762247156678</v>
      </c>
      <c r="I266" s="9">
        <v>144.5899985420503</v>
      </c>
      <c r="J266" s="10">
        <v>701</v>
      </c>
    </row>
    <row r="267" spans="1:10" x14ac:dyDescent="0.25">
      <c r="A267" s="8">
        <v>266</v>
      </c>
      <c r="B267" s="9">
        <v>45.654386731666008</v>
      </c>
      <c r="C267" s="9">
        <v>20.012640289136243</v>
      </c>
      <c r="D267" s="9">
        <v>54.853811761852576</v>
      </c>
      <c r="E267" s="9">
        <v>38.982863901211758</v>
      </c>
      <c r="F267" s="9">
        <v>202.73043896386659</v>
      </c>
      <c r="G267" s="9">
        <v>190.33675177334229</v>
      </c>
      <c r="H267" s="9">
        <v>173.40510859937075</v>
      </c>
      <c r="I267" s="9">
        <v>144.87004838001903</v>
      </c>
      <c r="J267" s="10">
        <v>692</v>
      </c>
    </row>
    <row r="268" spans="1:10" x14ac:dyDescent="0.25">
      <c r="A268" s="8">
        <v>267</v>
      </c>
      <c r="B268" s="9">
        <v>44.755555399219347</v>
      </c>
      <c r="C268" s="9">
        <v>19.847724759363746</v>
      </c>
      <c r="D268" s="9">
        <v>56.784227247969142</v>
      </c>
      <c r="E268" s="9">
        <v>40.248933122649326</v>
      </c>
      <c r="F268" s="9">
        <v>201.83553716999418</v>
      </c>
      <c r="G268" s="9">
        <v>188.11021569163728</v>
      </c>
      <c r="H268" s="9">
        <v>169.98689890213905</v>
      </c>
      <c r="I268" s="9">
        <v>142.75783007168334</v>
      </c>
      <c r="J268" s="10">
        <v>709</v>
      </c>
    </row>
    <row r="269" spans="1:10" x14ac:dyDescent="0.25">
      <c r="A269" s="8">
        <v>268</v>
      </c>
      <c r="B269" s="9">
        <v>45.560916062258116</v>
      </c>
      <c r="C269" s="9">
        <v>20.48598512875013</v>
      </c>
      <c r="D269" s="9">
        <v>53.440596240873155</v>
      </c>
      <c r="E269" s="9">
        <v>39.691094110562403</v>
      </c>
      <c r="F269" s="9">
        <v>201.78897573920673</v>
      </c>
      <c r="G269" s="9">
        <v>191.99201280796188</v>
      </c>
      <c r="H269" s="9">
        <v>170.38427666923189</v>
      </c>
      <c r="I269" s="9">
        <v>142.73800655441875</v>
      </c>
      <c r="J269" s="10">
        <v>687</v>
      </c>
    </row>
    <row r="270" spans="1:10" x14ac:dyDescent="0.25">
      <c r="A270" s="8">
        <v>269</v>
      </c>
      <c r="B270" s="9">
        <v>44.06439038974549</v>
      </c>
      <c r="C270" s="9">
        <v>19.977452229574066</v>
      </c>
      <c r="D270" s="9">
        <v>56.000167786347852</v>
      </c>
      <c r="E270" s="9">
        <v>40.559614121722468</v>
      </c>
      <c r="F270" s="9">
        <v>196.25908975365692</v>
      </c>
      <c r="G270" s="9">
        <v>189.05752909177679</v>
      </c>
      <c r="H270" s="9">
        <v>175.16267006076734</v>
      </c>
      <c r="I270" s="9">
        <v>144.40418222496581</v>
      </c>
      <c r="J270" s="10">
        <v>698</v>
      </c>
    </row>
    <row r="271" spans="1:10" x14ac:dyDescent="0.25">
      <c r="A271" s="8">
        <v>270</v>
      </c>
      <c r="B271" s="9">
        <v>47.050014210627964</v>
      </c>
      <c r="C271" s="9">
        <v>20.037919820484476</v>
      </c>
      <c r="D271" s="9">
        <v>55.828946215338291</v>
      </c>
      <c r="E271" s="9">
        <v>39.156116490393039</v>
      </c>
      <c r="F271" s="9">
        <v>199.68472229417745</v>
      </c>
      <c r="G271" s="9">
        <v>185.6106597597643</v>
      </c>
      <c r="H271" s="9">
        <v>171.26636673804313</v>
      </c>
      <c r="I271" s="9">
        <v>143.10242757462055</v>
      </c>
      <c r="J271" s="10">
        <v>705</v>
      </c>
    </row>
    <row r="272" spans="1:10" x14ac:dyDescent="0.25">
      <c r="A272" s="8">
        <v>271</v>
      </c>
      <c r="B272" s="9">
        <v>43.576219926947438</v>
      </c>
      <c r="C272" s="9">
        <v>20.589134155220318</v>
      </c>
      <c r="D272" s="9">
        <v>55.526333775038609</v>
      </c>
      <c r="E272" s="9">
        <v>40.173166247824511</v>
      </c>
      <c r="F272" s="9">
        <v>201.2927476978351</v>
      </c>
      <c r="G272" s="9">
        <v>187.77245871011306</v>
      </c>
      <c r="H272" s="9">
        <v>171.48457233113569</v>
      </c>
      <c r="I272" s="9">
        <v>144.72810142111396</v>
      </c>
      <c r="J272" s="10">
        <v>692</v>
      </c>
    </row>
    <row r="273" spans="1:10" x14ac:dyDescent="0.25">
      <c r="A273" s="8">
        <v>272</v>
      </c>
      <c r="B273" s="9">
        <v>47.054447968725121</v>
      </c>
      <c r="C273" s="9">
        <v>20.638720190827321</v>
      </c>
      <c r="D273" s="9">
        <v>54.496620185225993</v>
      </c>
      <c r="E273" s="9">
        <v>38.992504954608819</v>
      </c>
      <c r="F273" s="9">
        <v>202.69419189035224</v>
      </c>
      <c r="G273" s="9">
        <v>191.35794681708364</v>
      </c>
      <c r="H273" s="9">
        <v>172.2734770899807</v>
      </c>
      <c r="I273" s="9">
        <v>144.19835581056191</v>
      </c>
      <c r="J273" s="10">
        <v>715</v>
      </c>
    </row>
    <row r="274" spans="1:10" x14ac:dyDescent="0.25">
      <c r="A274" s="8">
        <v>273</v>
      </c>
      <c r="B274" s="9">
        <v>44.509251588006762</v>
      </c>
      <c r="C274" s="9">
        <v>19.974964261547562</v>
      </c>
      <c r="D274" s="9">
        <v>55.476116319851187</v>
      </c>
      <c r="E274" s="9">
        <v>39.150948455753948</v>
      </c>
      <c r="F274" s="9">
        <v>199.36037579827627</v>
      </c>
      <c r="G274" s="9">
        <v>192.07704052070733</v>
      </c>
      <c r="H274" s="9">
        <v>168.42497159083251</v>
      </c>
      <c r="I274" s="9">
        <v>146.66227580389506</v>
      </c>
      <c r="J274" s="10">
        <v>676</v>
      </c>
    </row>
    <row r="275" spans="1:10" x14ac:dyDescent="0.25">
      <c r="A275" s="8">
        <v>274</v>
      </c>
      <c r="B275" s="9">
        <v>44.536657725476196</v>
      </c>
      <c r="C275" s="9">
        <v>19.94592447883981</v>
      </c>
      <c r="D275" s="9">
        <v>54.468772622947988</v>
      </c>
      <c r="E275" s="9">
        <v>40.893222764936084</v>
      </c>
      <c r="F275" s="9">
        <v>199.39153302506321</v>
      </c>
      <c r="G275" s="9">
        <v>190.04321777685917</v>
      </c>
      <c r="H275" s="9">
        <v>173.06485986069498</v>
      </c>
      <c r="I275" s="9">
        <v>144.28458146201015</v>
      </c>
      <c r="J275" s="10">
        <v>701</v>
      </c>
    </row>
    <row r="276" spans="1:10" x14ac:dyDescent="0.25">
      <c r="A276" s="8">
        <v>275</v>
      </c>
      <c r="B276" s="9">
        <v>44.949824905453916</v>
      </c>
      <c r="C276" s="9">
        <v>20.128067108945679</v>
      </c>
      <c r="D276" s="9">
        <v>53.431465156215417</v>
      </c>
      <c r="E276" s="9">
        <v>39.680040449098911</v>
      </c>
      <c r="F276" s="9">
        <v>200.24975356029941</v>
      </c>
      <c r="G276" s="9">
        <v>192.28238141054672</v>
      </c>
      <c r="H276" s="9">
        <v>170.68344536649818</v>
      </c>
      <c r="I276" s="9">
        <v>143.20075701872645</v>
      </c>
      <c r="J276" s="10">
        <v>709</v>
      </c>
    </row>
    <row r="277" spans="1:10" x14ac:dyDescent="0.25">
      <c r="A277" s="8">
        <v>276</v>
      </c>
      <c r="B277" s="9">
        <v>44.074145541426105</v>
      </c>
      <c r="C277" s="9">
        <v>20.532261694513128</v>
      </c>
      <c r="D277" s="9">
        <v>55.112904644160658</v>
      </c>
      <c r="E277" s="9">
        <v>39.816831424002238</v>
      </c>
      <c r="F277" s="9">
        <v>204.48000897230548</v>
      </c>
      <c r="G277" s="9">
        <v>186.32239131180197</v>
      </c>
      <c r="H277" s="9">
        <v>170.16346884674215</v>
      </c>
      <c r="I277" s="9">
        <v>142.51309633095232</v>
      </c>
      <c r="J277" s="10">
        <v>698</v>
      </c>
    </row>
    <row r="278" spans="1:10" x14ac:dyDescent="0.25">
      <c r="A278" s="8">
        <v>277</v>
      </c>
      <c r="B278" s="9">
        <v>44.458357833228227</v>
      </c>
      <c r="C278" s="9">
        <v>19.626170142629359</v>
      </c>
      <c r="D278" s="9">
        <v>55.117646757128895</v>
      </c>
      <c r="E278" s="9">
        <v>40.404722690908145</v>
      </c>
      <c r="F278" s="9">
        <v>201.96358930714013</v>
      </c>
      <c r="G278" s="9">
        <v>188.00905987553318</v>
      </c>
      <c r="H278" s="9">
        <v>170.25443043371649</v>
      </c>
      <c r="I278" s="9">
        <v>140.91057549409075</v>
      </c>
      <c r="J278" s="10">
        <v>688</v>
      </c>
    </row>
    <row r="279" spans="1:10" x14ac:dyDescent="0.25">
      <c r="A279" s="8">
        <v>278</v>
      </c>
      <c r="B279" s="9">
        <v>45.271927302820998</v>
      </c>
      <c r="C279" s="9">
        <v>20.266015881497204</v>
      </c>
      <c r="D279" s="9">
        <v>56.613057873816459</v>
      </c>
      <c r="E279" s="9">
        <v>41.973767242564037</v>
      </c>
      <c r="F279" s="9">
        <v>200.15222490343541</v>
      </c>
      <c r="G279" s="9">
        <v>189.31451305709891</v>
      </c>
      <c r="H279" s="9">
        <v>174.35942477005503</v>
      </c>
      <c r="I279" s="9">
        <v>142.29812245907956</v>
      </c>
      <c r="J279" s="10">
        <v>702</v>
      </c>
    </row>
    <row r="280" spans="1:10" x14ac:dyDescent="0.25">
      <c r="A280" s="8">
        <v>279</v>
      </c>
      <c r="B280" s="9">
        <v>44.982954525734812</v>
      </c>
      <c r="C280" s="9">
        <v>19.620718640252967</v>
      </c>
      <c r="D280" s="9">
        <v>55.093091161242192</v>
      </c>
      <c r="E280" s="9">
        <v>40.914343651466822</v>
      </c>
      <c r="F280" s="9">
        <v>196.88999728112645</v>
      </c>
      <c r="G280" s="9">
        <v>184.89099083079998</v>
      </c>
      <c r="H280" s="9">
        <v>171.00776713327463</v>
      </c>
      <c r="I280" s="9">
        <v>144.89411362519846</v>
      </c>
      <c r="J280" s="10">
        <v>706</v>
      </c>
    </row>
    <row r="281" spans="1:10" x14ac:dyDescent="0.25">
      <c r="A281" s="8">
        <v>280</v>
      </c>
      <c r="B281" s="9">
        <v>46.032194870202893</v>
      </c>
      <c r="C281" s="9">
        <v>19.944585811273431</v>
      </c>
      <c r="D281" s="9">
        <v>55.661284156930783</v>
      </c>
      <c r="E281" s="9">
        <v>41.257422285108611</v>
      </c>
      <c r="F281" s="9">
        <v>200.73716818383116</v>
      </c>
      <c r="G281" s="9">
        <v>191.71263048345062</v>
      </c>
      <c r="H281" s="9">
        <v>169.86390215708542</v>
      </c>
      <c r="I281" s="9">
        <v>143.11112548342905</v>
      </c>
      <c r="J281" s="10">
        <v>712</v>
      </c>
    </row>
    <row r="282" spans="1:10" x14ac:dyDescent="0.25">
      <c r="A282" s="8">
        <v>281</v>
      </c>
      <c r="B282" s="9">
        <v>44.607300855583652</v>
      </c>
      <c r="C282" s="9">
        <v>19.646305001068328</v>
      </c>
      <c r="D282" s="9">
        <v>55.475184727231245</v>
      </c>
      <c r="E282" s="9">
        <v>40.07564887161827</v>
      </c>
      <c r="F282" s="9">
        <v>199.33471491735762</v>
      </c>
      <c r="G282" s="9">
        <v>187.21049272253214</v>
      </c>
      <c r="H282" s="9">
        <v>172.57919388565446</v>
      </c>
      <c r="I282" s="9">
        <v>144.27284078522496</v>
      </c>
      <c r="J282" s="10">
        <v>696</v>
      </c>
    </row>
    <row r="283" spans="1:10" x14ac:dyDescent="0.25">
      <c r="A283" s="8">
        <v>282</v>
      </c>
      <c r="B283" s="9">
        <v>44.689644813795063</v>
      </c>
      <c r="C283" s="9">
        <v>19.703971367998008</v>
      </c>
      <c r="D283" s="9">
        <v>57.004743483783379</v>
      </c>
      <c r="E283" s="9">
        <v>39.364095238920108</v>
      </c>
      <c r="F283" s="9">
        <v>201.11389862026468</v>
      </c>
      <c r="G283" s="9">
        <v>189.39323494670518</v>
      </c>
      <c r="H283" s="9">
        <v>168.9449511694948</v>
      </c>
      <c r="I283" s="9">
        <v>142.72986342953109</v>
      </c>
      <c r="J283" s="10">
        <v>699</v>
      </c>
    </row>
    <row r="284" spans="1:10" x14ac:dyDescent="0.25">
      <c r="A284" s="8">
        <v>283</v>
      </c>
      <c r="B284" s="9">
        <v>45.952770440288653</v>
      </c>
      <c r="C284" s="9">
        <v>20.052875833524709</v>
      </c>
      <c r="D284" s="9">
        <v>54.696379126022805</v>
      </c>
      <c r="E284" s="9">
        <v>40.432887041448396</v>
      </c>
      <c r="F284" s="9">
        <v>203.96460786243074</v>
      </c>
      <c r="G284" s="9">
        <v>187.86201274131426</v>
      </c>
      <c r="H284" s="9">
        <v>169.87263011917165</v>
      </c>
      <c r="I284" s="9">
        <v>143.5271471205173</v>
      </c>
      <c r="J284" s="10">
        <v>693</v>
      </c>
    </row>
    <row r="285" spans="1:10" x14ac:dyDescent="0.25">
      <c r="A285" s="8">
        <v>284</v>
      </c>
      <c r="B285" s="9">
        <v>45.322933817160283</v>
      </c>
      <c r="C285" s="9">
        <v>20.205290950200784</v>
      </c>
      <c r="D285" s="9">
        <v>52.927497280577875</v>
      </c>
      <c r="E285" s="9">
        <v>39.171125670017858</v>
      </c>
      <c r="F285" s="9">
        <v>200.25258647239596</v>
      </c>
      <c r="G285" s="9">
        <v>190.84065392617077</v>
      </c>
      <c r="H285" s="9">
        <v>173.04033664064534</v>
      </c>
      <c r="I285" s="9">
        <v>144.02008196386123</v>
      </c>
      <c r="J285" s="10">
        <v>697</v>
      </c>
    </row>
    <row r="286" spans="1:10" x14ac:dyDescent="0.25">
      <c r="A286" s="8">
        <v>285</v>
      </c>
      <c r="B286" s="9">
        <v>44.72104354945003</v>
      </c>
      <c r="C286" s="9">
        <v>19.944345150365777</v>
      </c>
      <c r="D286" s="9">
        <v>55.240528767668685</v>
      </c>
      <c r="E286" s="9">
        <v>40.465540607601433</v>
      </c>
      <c r="F286" s="9">
        <v>201.16674013550798</v>
      </c>
      <c r="G286" s="9">
        <v>189.74678532275021</v>
      </c>
      <c r="H286" s="9">
        <v>172.50597568209847</v>
      </c>
      <c r="I286" s="9">
        <v>142.54495973258543</v>
      </c>
      <c r="J286" s="10">
        <v>710</v>
      </c>
    </row>
    <row r="287" spans="1:10" x14ac:dyDescent="0.25">
      <c r="A287" s="8">
        <v>286</v>
      </c>
      <c r="B287" s="9">
        <v>44.524919670625714</v>
      </c>
      <c r="C287" s="9">
        <v>19.124332574141178</v>
      </c>
      <c r="D287" s="9">
        <v>56.396129847707854</v>
      </c>
      <c r="E287" s="9">
        <v>39.739409116875578</v>
      </c>
      <c r="F287" s="9">
        <v>199.58730133497508</v>
      </c>
      <c r="G287" s="9">
        <v>188.98871054676331</v>
      </c>
      <c r="H287" s="9">
        <v>170.44579089724706</v>
      </c>
      <c r="I287" s="9">
        <v>143.38997421453752</v>
      </c>
      <c r="J287" s="10">
        <v>705</v>
      </c>
    </row>
    <row r="288" spans="1:10" x14ac:dyDescent="0.25">
      <c r="A288" s="8">
        <v>287</v>
      </c>
      <c r="B288" s="9">
        <v>44.357260866678871</v>
      </c>
      <c r="C288" s="9">
        <v>19.496242264845005</v>
      </c>
      <c r="D288" s="9">
        <v>56.932880150086874</v>
      </c>
      <c r="E288" s="9">
        <v>39.385821014116303</v>
      </c>
      <c r="F288" s="9">
        <v>201.77273641039471</v>
      </c>
      <c r="G288" s="9">
        <v>189.97857561480549</v>
      </c>
      <c r="H288" s="9">
        <v>172.11365602205211</v>
      </c>
      <c r="I288" s="9">
        <v>143.20873327295584</v>
      </c>
      <c r="J288" s="10">
        <v>691</v>
      </c>
    </row>
    <row r="289" spans="1:10" x14ac:dyDescent="0.25">
      <c r="A289" s="8">
        <v>288</v>
      </c>
      <c r="B289" s="9">
        <v>46.345656922376754</v>
      </c>
      <c r="C289" s="9">
        <v>20.288111104707671</v>
      </c>
      <c r="D289" s="9">
        <v>56.556417538223357</v>
      </c>
      <c r="E289" s="9">
        <v>40.573300740719986</v>
      </c>
      <c r="F289" s="9">
        <v>199.41619670782546</v>
      </c>
      <c r="G289" s="9">
        <v>186.8335865824082</v>
      </c>
      <c r="H289" s="9">
        <v>171.86866943386272</v>
      </c>
      <c r="I289" s="9">
        <v>142.79088464205256</v>
      </c>
      <c r="J289" s="10">
        <v>708</v>
      </c>
    </row>
    <row r="290" spans="1:10" x14ac:dyDescent="0.25">
      <c r="A290" s="8">
        <v>289</v>
      </c>
      <c r="B290" s="9">
        <v>45.158347920594629</v>
      </c>
      <c r="C290" s="9">
        <v>20.200467957156814</v>
      </c>
      <c r="D290" s="9">
        <v>55.98637116467043</v>
      </c>
      <c r="E290" s="9">
        <v>40.225685867196468</v>
      </c>
      <c r="F290" s="9">
        <v>199.19823084717626</v>
      </c>
      <c r="G290" s="9">
        <v>190.04598200169133</v>
      </c>
      <c r="H290" s="9">
        <v>170.43003320462071</v>
      </c>
      <c r="I290" s="9">
        <v>142.28894210976449</v>
      </c>
      <c r="J290" s="10">
        <v>693</v>
      </c>
    </row>
    <row r="291" spans="1:10" x14ac:dyDescent="0.25">
      <c r="A291" s="8">
        <v>290</v>
      </c>
      <c r="B291" s="9">
        <v>43.955909670488843</v>
      </c>
      <c r="C291" s="9">
        <v>20.663375336784547</v>
      </c>
      <c r="D291" s="9">
        <v>55.962253959212056</v>
      </c>
      <c r="E291" s="9">
        <v>41.396505107376477</v>
      </c>
      <c r="F291" s="9">
        <v>199.28905338733847</v>
      </c>
      <c r="G291" s="9">
        <v>190.76835392084772</v>
      </c>
      <c r="H291" s="9">
        <v>170.20594718277817</v>
      </c>
      <c r="I291" s="9">
        <v>142.30696593416826</v>
      </c>
      <c r="J291" s="10">
        <v>697</v>
      </c>
    </row>
    <row r="292" spans="1:10" x14ac:dyDescent="0.25">
      <c r="A292" s="8">
        <v>291</v>
      </c>
      <c r="B292" s="9">
        <v>46.436112853067513</v>
      </c>
      <c r="C292" s="9">
        <v>19.728435469231034</v>
      </c>
      <c r="D292" s="9">
        <v>55.704442963128834</v>
      </c>
      <c r="E292" s="9">
        <v>40.770081711363062</v>
      </c>
      <c r="F292" s="9">
        <v>200.56425549474292</v>
      </c>
      <c r="G292" s="9">
        <v>187.00942167651408</v>
      </c>
      <c r="H292" s="9">
        <v>167.92475337181682</v>
      </c>
      <c r="I292" s="9">
        <v>146.24128637364433</v>
      </c>
      <c r="J292" s="10">
        <v>695</v>
      </c>
    </row>
    <row r="293" spans="1:10" x14ac:dyDescent="0.25">
      <c r="A293" s="8">
        <v>292</v>
      </c>
      <c r="B293" s="9">
        <v>44.660536486846148</v>
      </c>
      <c r="C293" s="9">
        <v>20.22174458144935</v>
      </c>
      <c r="D293" s="9">
        <v>55.183935644074481</v>
      </c>
      <c r="E293" s="9">
        <v>41.669028327000113</v>
      </c>
      <c r="F293" s="9">
        <v>201.10742119063988</v>
      </c>
      <c r="G293" s="9">
        <v>190.33111510564376</v>
      </c>
      <c r="H293" s="9">
        <v>172.45816533698624</v>
      </c>
      <c r="I293" s="9">
        <v>145.14460570708658</v>
      </c>
      <c r="J293" s="10">
        <v>724</v>
      </c>
    </row>
    <row r="294" spans="1:10" x14ac:dyDescent="0.25">
      <c r="A294" s="8">
        <v>293</v>
      </c>
      <c r="B294" s="9">
        <v>44.149792572248693</v>
      </c>
      <c r="C294" s="9">
        <v>20.278360305191399</v>
      </c>
      <c r="D294" s="9">
        <v>55.565473714829579</v>
      </c>
      <c r="E294" s="9">
        <v>40.322001650178755</v>
      </c>
      <c r="F294" s="9">
        <v>202.04973334242004</v>
      </c>
      <c r="G294" s="9">
        <v>188.87951590914986</v>
      </c>
      <c r="H294" s="9">
        <v>172.02549393685143</v>
      </c>
      <c r="I294" s="9">
        <v>144.21904291363668</v>
      </c>
      <c r="J294" s="10">
        <v>702</v>
      </c>
    </row>
    <row r="295" spans="1:10" x14ac:dyDescent="0.25">
      <c r="A295" s="8">
        <v>294</v>
      </c>
      <c r="B295" s="9">
        <v>45.462013663216418</v>
      </c>
      <c r="C295" s="9">
        <v>19.981594527732156</v>
      </c>
      <c r="D295" s="9">
        <v>54.385751518628247</v>
      </c>
      <c r="E295" s="9">
        <v>40.13304204680967</v>
      </c>
      <c r="F295" s="9">
        <v>201.28391419703561</v>
      </c>
      <c r="G295" s="9">
        <v>189.93497414684316</v>
      </c>
      <c r="H295" s="9">
        <v>171.29012388980516</v>
      </c>
      <c r="I295" s="9">
        <v>143.54211408621157</v>
      </c>
      <c r="J295" s="10">
        <v>697</v>
      </c>
    </row>
    <row r="296" spans="1:10" x14ac:dyDescent="0.25">
      <c r="A296" s="8">
        <v>295</v>
      </c>
      <c r="B296" s="9">
        <v>44.121136717289978</v>
      </c>
      <c r="C296" s="9">
        <v>19.098541735169054</v>
      </c>
      <c r="D296" s="9">
        <v>53.871411430872598</v>
      </c>
      <c r="E296" s="9">
        <v>40.881517461873656</v>
      </c>
      <c r="F296" s="9">
        <v>199.59165874087097</v>
      </c>
      <c r="G296" s="9">
        <v>188.42906868062721</v>
      </c>
      <c r="H296" s="9">
        <v>171.62976193477351</v>
      </c>
      <c r="I296" s="9">
        <v>142.49622507754481</v>
      </c>
      <c r="J296" s="10">
        <v>704</v>
      </c>
    </row>
    <row r="297" spans="1:10" x14ac:dyDescent="0.25">
      <c r="A297" s="8">
        <v>296</v>
      </c>
      <c r="B297" s="9">
        <v>44.754849388734009</v>
      </c>
      <c r="C297" s="9">
        <v>20.069501904575748</v>
      </c>
      <c r="D297" s="9">
        <v>55.741220883292279</v>
      </c>
      <c r="E297" s="9">
        <v>40.633133434186313</v>
      </c>
      <c r="F297" s="9">
        <v>203.74721616182939</v>
      </c>
      <c r="G297" s="9">
        <v>187.05785610775351</v>
      </c>
      <c r="H297" s="9">
        <v>175.44881391059829</v>
      </c>
      <c r="I297" s="9">
        <v>144.51744057447905</v>
      </c>
      <c r="J297" s="10">
        <v>710</v>
      </c>
    </row>
    <row r="298" spans="1:10" x14ac:dyDescent="0.25">
      <c r="A298" s="8">
        <v>297</v>
      </c>
      <c r="B298" s="9">
        <v>44.899708079931941</v>
      </c>
      <c r="C298" s="9">
        <v>19.726493603784348</v>
      </c>
      <c r="D298" s="9">
        <v>54.930506320618349</v>
      </c>
      <c r="E298" s="9">
        <v>39.714856367367368</v>
      </c>
      <c r="F298" s="9">
        <v>203.22693102172877</v>
      </c>
      <c r="G298" s="9">
        <v>192.22499889386916</v>
      </c>
      <c r="H298" s="9">
        <v>171.44667314453807</v>
      </c>
      <c r="I298" s="9">
        <v>145.52814507915528</v>
      </c>
      <c r="J298" s="10">
        <v>697</v>
      </c>
    </row>
    <row r="299" spans="1:10" x14ac:dyDescent="0.25">
      <c r="A299" s="8">
        <v>298</v>
      </c>
      <c r="B299" s="9">
        <v>45.782291887894523</v>
      </c>
      <c r="C299" s="9">
        <v>19.410283393701679</v>
      </c>
      <c r="D299" s="9">
        <v>56.952338092859769</v>
      </c>
      <c r="E299" s="9">
        <v>40.079688691492912</v>
      </c>
      <c r="F299" s="9">
        <v>203.28284581065293</v>
      </c>
      <c r="G299" s="9">
        <v>190.00410745454758</v>
      </c>
      <c r="H299" s="9">
        <v>175.92530114864408</v>
      </c>
      <c r="I299" s="9">
        <v>142.59817206866771</v>
      </c>
      <c r="J299" s="10">
        <v>703</v>
      </c>
    </row>
    <row r="300" spans="1:10" x14ac:dyDescent="0.25">
      <c r="A300" s="8">
        <v>299</v>
      </c>
      <c r="B300" s="9">
        <v>45.303790594252781</v>
      </c>
      <c r="C300" s="9">
        <v>19.972460776276165</v>
      </c>
      <c r="D300" s="9">
        <v>54.791323288271954</v>
      </c>
      <c r="E300" s="9">
        <v>40.586202027174359</v>
      </c>
      <c r="F300" s="9">
        <v>203.01383313394049</v>
      </c>
      <c r="G300" s="9">
        <v>188.77941340979621</v>
      </c>
      <c r="H300" s="9">
        <v>172.42339889211141</v>
      </c>
      <c r="I300" s="9">
        <v>145.27526385337956</v>
      </c>
      <c r="J300" s="10">
        <v>706</v>
      </c>
    </row>
    <row r="301" spans="1:10" x14ac:dyDescent="0.25">
      <c r="A301" s="8">
        <v>300</v>
      </c>
      <c r="B301" s="9">
        <v>45.037152442246537</v>
      </c>
      <c r="C301" s="9">
        <v>19.576115900453157</v>
      </c>
      <c r="D301" s="9">
        <v>56.474740979214211</v>
      </c>
      <c r="E301" s="9">
        <v>41.776201530883412</v>
      </c>
      <c r="F301" s="9">
        <v>200.59593085972583</v>
      </c>
      <c r="G301" s="9">
        <v>187.83257707767169</v>
      </c>
      <c r="H301" s="9">
        <v>171.52722662509771</v>
      </c>
      <c r="I301" s="9">
        <v>142.35640813903777</v>
      </c>
      <c r="J301" s="10">
        <v>702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3C7EE-5445-409A-8D2A-AB4458F628CC}">
  <sheetPr>
    <pageSetUpPr fitToPage="1"/>
  </sheetPr>
  <dimension ref="B2:O51"/>
  <sheetViews>
    <sheetView tabSelected="1" zoomScale="70" zoomScaleNormal="70" workbookViewId="0">
      <selection activeCell="S29" sqref="S29"/>
    </sheetView>
  </sheetViews>
  <sheetFormatPr defaultRowHeight="15" x14ac:dyDescent="0.25"/>
  <cols>
    <col min="1" max="1" width="2.85546875" customWidth="1"/>
    <col min="3" max="3" width="13.85546875" customWidth="1"/>
    <col min="4" max="4" width="6.5703125" customWidth="1"/>
    <col min="6" max="6" width="5" bestFit="1" customWidth="1"/>
    <col min="7" max="7" width="6" customWidth="1"/>
    <col min="10" max="10" width="35" customWidth="1"/>
    <col min="16" max="16" width="2.7109375" customWidth="1"/>
  </cols>
  <sheetData>
    <row r="2" spans="2:15" ht="18.75" x14ac:dyDescent="0.3">
      <c r="B2" s="11" t="s">
        <v>82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4" spans="2:15" ht="18.75" x14ac:dyDescent="0.3">
      <c r="B4" s="11" t="s">
        <v>83</v>
      </c>
      <c r="C4" s="11"/>
      <c r="D4" s="12">
        <f ca="1">TODAY()</f>
        <v>45805</v>
      </c>
      <c r="E4" s="12"/>
      <c r="F4" s="12"/>
      <c r="G4" s="12"/>
    </row>
    <row r="6" spans="2:15" ht="21" x14ac:dyDescent="0.35">
      <c r="B6" s="11" t="s">
        <v>84</v>
      </c>
      <c r="C6" s="11" t="s">
        <v>85</v>
      </c>
      <c r="D6" s="16" t="s">
        <v>85</v>
      </c>
      <c r="E6" s="15">
        <f>G6-30</f>
        <v>70</v>
      </c>
      <c r="F6" s="14" t="s">
        <v>86</v>
      </c>
      <c r="G6" s="15">
        <f>'L-30'!A2</f>
        <v>100</v>
      </c>
    </row>
    <row r="51" ht="27.75" customHeight="1" x14ac:dyDescent="0.25"/>
  </sheetData>
  <mergeCells count="4">
    <mergeCell ref="B4:C4"/>
    <mergeCell ref="B6:C6"/>
    <mergeCell ref="D4:G4"/>
    <mergeCell ref="B2:O2"/>
  </mergeCells>
  <pageMargins left="0.25" right="0.25" top="0.75" bottom="0.75" header="0.3" footer="0.3"/>
  <pageSetup paperSize="9" scale="64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0FEA-DFED-420C-A0A0-62A5E5F76740}">
  <dimension ref="A1:AL32"/>
  <sheetViews>
    <sheetView zoomScale="85" zoomScaleNormal="85" workbookViewId="0">
      <selection activeCell="A3" sqref="A3"/>
    </sheetView>
  </sheetViews>
  <sheetFormatPr defaultRowHeight="15" x14ac:dyDescent="0.25"/>
  <cols>
    <col min="1" max="1" width="17.28515625" bestFit="1" customWidth="1"/>
    <col min="4" max="4" width="14.7109375" bestFit="1" customWidth="1"/>
    <col min="5" max="5" width="15.5703125" bestFit="1" customWidth="1"/>
    <col min="6" max="6" width="12.7109375" bestFit="1" customWidth="1"/>
    <col min="7" max="7" width="18.42578125" bestFit="1" customWidth="1"/>
    <col min="8" max="8" width="13.140625" bestFit="1" customWidth="1"/>
    <col min="9" max="9" width="14" bestFit="1" customWidth="1"/>
    <col min="10" max="10" width="12.42578125" bestFit="1" customWidth="1"/>
    <col min="11" max="11" width="16.7109375" bestFit="1" customWidth="1"/>
    <col min="12" max="12" width="13.5703125" bestFit="1" customWidth="1"/>
    <col min="13" max="13" width="16" bestFit="1" customWidth="1"/>
    <col min="14" max="14" width="11.85546875" bestFit="1" customWidth="1"/>
    <col min="15" max="15" width="16.42578125" bestFit="1" customWidth="1"/>
    <col min="16" max="16" width="13.42578125" bestFit="1" customWidth="1"/>
    <col min="17" max="17" width="13" bestFit="1" customWidth="1"/>
    <col min="18" max="18" width="11" bestFit="1" customWidth="1"/>
    <col min="19" max="19" width="15.5703125" bestFit="1" customWidth="1"/>
    <col min="20" max="21" width="12" bestFit="1" customWidth="1"/>
    <col min="22" max="22" width="11" bestFit="1" customWidth="1"/>
    <col min="23" max="23" width="10" bestFit="1" customWidth="1"/>
    <col min="24" max="24" width="13.7109375" bestFit="1" customWidth="1"/>
    <col min="25" max="25" width="18.42578125" customWidth="1"/>
    <col min="26" max="26" width="13.85546875" bestFit="1" customWidth="1"/>
    <col min="27" max="27" width="14.28515625" bestFit="1" customWidth="1"/>
    <col min="33" max="33" width="20.42578125" bestFit="1" customWidth="1"/>
    <col min="34" max="34" width="13.7109375" bestFit="1" customWidth="1"/>
    <col min="35" max="35" width="8.42578125" bestFit="1" customWidth="1"/>
    <col min="36" max="36" width="9.5703125" bestFit="1" customWidth="1"/>
    <col min="37" max="37" width="7.140625" bestFit="1" customWidth="1"/>
  </cols>
  <sheetData>
    <row r="1" spans="1:38" ht="15.75" x14ac:dyDescent="0.25">
      <c r="A1" s="13" t="s">
        <v>87</v>
      </c>
      <c r="C1" s="18" t="s">
        <v>72</v>
      </c>
      <c r="D1" s="18" t="s">
        <v>73</v>
      </c>
      <c r="E1" s="18" t="s">
        <v>74</v>
      </c>
      <c r="F1" s="18" t="s">
        <v>75</v>
      </c>
      <c r="G1" s="18" t="s">
        <v>76</v>
      </c>
      <c r="H1" s="18" t="s">
        <v>77</v>
      </c>
      <c r="I1" s="18" t="s">
        <v>78</v>
      </c>
      <c r="J1" s="18" t="s">
        <v>79</v>
      </c>
      <c r="K1" s="18" t="s">
        <v>80</v>
      </c>
      <c r="L1" s="18" t="s">
        <v>81</v>
      </c>
      <c r="M1" s="19" t="s">
        <v>96</v>
      </c>
      <c r="N1" s="19" t="s">
        <v>104</v>
      </c>
      <c r="O1" s="19" t="s">
        <v>105</v>
      </c>
      <c r="P1" s="19" t="s">
        <v>73</v>
      </c>
      <c r="Q1" s="19" t="s">
        <v>107</v>
      </c>
      <c r="R1" s="19" t="s">
        <v>106</v>
      </c>
      <c r="S1" s="19" t="s">
        <v>108</v>
      </c>
      <c r="T1" s="19" t="s">
        <v>109</v>
      </c>
      <c r="U1" s="19" t="s">
        <v>110</v>
      </c>
      <c r="V1" s="19" t="s">
        <v>75</v>
      </c>
      <c r="W1" s="19" t="s">
        <v>111</v>
      </c>
      <c r="X1" s="19" t="s">
        <v>112</v>
      </c>
      <c r="Y1" s="19" t="s">
        <v>76</v>
      </c>
      <c r="Z1" s="19" t="s">
        <v>113</v>
      </c>
      <c r="AA1" s="19" t="s">
        <v>114</v>
      </c>
      <c r="AG1" t="s">
        <v>89</v>
      </c>
      <c r="AH1" t="s">
        <v>92</v>
      </c>
      <c r="AI1" t="s">
        <v>93</v>
      </c>
      <c r="AJ1" t="s">
        <v>94</v>
      </c>
    </row>
    <row r="2" spans="1:38" ht="15.75" x14ac:dyDescent="0.25">
      <c r="A2" s="13">
        <v>100</v>
      </c>
      <c r="C2">
        <f>A2</f>
        <v>100</v>
      </c>
      <c r="D2">
        <f>VLOOKUP($C2,Dados!$A$1:$J$301,2,0)</f>
        <v>44.859749662929275</v>
      </c>
      <c r="E2">
        <f>VLOOKUP($C2,Dados!$A$1:$J$301,3,0)</f>
        <v>20.08942170402528</v>
      </c>
      <c r="F2">
        <f>VLOOKUP($C2,Dados!$A$1:$J$301,4,0)</f>
        <v>56.595574855727833</v>
      </c>
      <c r="G2">
        <f>VLOOKUP($C2,Dados!$A$1:$J$301,5,0)</f>
        <v>38.101235931886386</v>
      </c>
      <c r="H2">
        <f>VLOOKUP($C2,Dados!$A$1:$J$301,6,0)</f>
        <v>200.27230118707644</v>
      </c>
      <c r="I2">
        <f>VLOOKUP($C2,Dados!$A$1:$J$301,7,0)</f>
        <v>189.36693412499446</v>
      </c>
      <c r="J2">
        <f>VLOOKUP($C2,Dados!$A$1:$J$301,8,0)</f>
        <v>175.15774732514939</v>
      </c>
      <c r="K2">
        <f>VLOOKUP($C2,Dados!$A$1:$J$301,9,0)</f>
        <v>144.36435412379163</v>
      </c>
      <c r="L2" s="8">
        <f>VLOOKUP($C2,Dados!$A$1:$J$301,10,0)</f>
        <v>708</v>
      </c>
      <c r="M2" s="6">
        <f>L2*0.2/H2</f>
        <v>0.70703736443178911</v>
      </c>
      <c r="N2" s="24">
        <f>$AJ$6-3*$AL$6</f>
        <v>0.67481724574791224</v>
      </c>
      <c r="O2" s="24">
        <f>$AJ$6+3*$AL$6</f>
        <v>0.72813341755513039</v>
      </c>
      <c r="P2">
        <f>D2</f>
        <v>44.859749662929275</v>
      </c>
      <c r="Q2" s="20">
        <f>$AH$9-3*$AK$9</f>
        <v>42.084504898808355</v>
      </c>
      <c r="R2" s="20">
        <f>$AH$9+3*$AK$9</f>
        <v>47.972994220064571</v>
      </c>
      <c r="S2">
        <f>E2</f>
        <v>20.08942170402528</v>
      </c>
      <c r="T2">
        <f>$AH$10-3*$AK$10</f>
        <v>18.810421578201094</v>
      </c>
      <c r="U2" s="8">
        <f>$AH$10+3*$AK$10</f>
        <v>21.177295024092622</v>
      </c>
      <c r="V2">
        <f>F2</f>
        <v>56.595574855727833</v>
      </c>
      <c r="W2">
        <f>$AH$11-3*$AK$11</f>
        <v>52.400104230619725</v>
      </c>
      <c r="X2" s="8">
        <f>$AH$11+3*$AK$11</f>
        <v>58.251160983112207</v>
      </c>
      <c r="Y2">
        <f>G2</f>
        <v>38.101235931886386</v>
      </c>
      <c r="Z2">
        <f>$AH$12-3*$AK$12</f>
        <v>36.902969788818396</v>
      </c>
      <c r="AA2" s="8">
        <f>$AH$12+3*$AK$12</f>
        <v>42.831128034326767</v>
      </c>
      <c r="AG2" t="s">
        <v>1</v>
      </c>
      <c r="AH2" s="17">
        <f>AVERAGE(H2:H32)</f>
        <v>200.05761790734442</v>
      </c>
      <c r="AI2" s="17">
        <f>AVERAGE(I2:I32)</f>
        <v>189.33669334017964</v>
      </c>
      <c r="AJ2" s="6">
        <f>AI2/AH2</f>
        <v>0.94641081564746954</v>
      </c>
    </row>
    <row r="3" spans="1:38" x14ac:dyDescent="0.25">
      <c r="A3" t="s">
        <v>88</v>
      </c>
      <c r="C3">
        <f>C2-1</f>
        <v>99</v>
      </c>
      <c r="D3" s="8">
        <f>VLOOKUP($C3,Dados!$A$1:$J$301,2,0)</f>
        <v>45.258371568532844</v>
      </c>
      <c r="E3" s="8">
        <f>VLOOKUP($C3,Dados!$A$1:$J$301,3,0)</f>
        <v>20.582133754610034</v>
      </c>
      <c r="F3" s="8">
        <f>VLOOKUP($C3,Dados!$A$1:$J$301,4,0)</f>
        <v>55.38109743407481</v>
      </c>
      <c r="G3" s="8">
        <f>VLOOKUP($C3,Dados!$A$1:$J$301,5,0)</f>
        <v>39.590008374930171</v>
      </c>
      <c r="H3" s="8">
        <f>VLOOKUP($C3,Dados!$A$1:$J$301,6,0)</f>
        <v>198.41177440386156</v>
      </c>
      <c r="I3" s="8">
        <f>VLOOKUP($C3,Dados!$A$1:$J$301,7,0)</f>
        <v>188.83855719621693</v>
      </c>
      <c r="J3" s="8">
        <f>VLOOKUP($C3,Dados!$A$1:$J$301,8,0)</f>
        <v>173.93589936968482</v>
      </c>
      <c r="K3" s="8">
        <f>VLOOKUP($C3,Dados!$A$1:$J$301,9,0)</f>
        <v>143.76647201350121</v>
      </c>
      <c r="L3" s="8">
        <f>VLOOKUP($C3,Dados!$A$1:$J$301,10,0)</f>
        <v>694</v>
      </c>
      <c r="M3" s="6">
        <f t="shared" ref="M3:M32" si="0">L3*0.2/H3</f>
        <v>0.69955525783201022</v>
      </c>
      <c r="N3" s="24">
        <f>$AJ$6-3*$AL$6</f>
        <v>0.67481724574791224</v>
      </c>
      <c r="O3" s="24">
        <f>$AJ$6+3*$AL$6</f>
        <v>0.72813341755513039</v>
      </c>
      <c r="P3" s="8">
        <f t="shared" ref="P3:P32" si="1">D3</f>
        <v>45.258371568532844</v>
      </c>
      <c r="Q3" s="20">
        <f>$AH$9-3*$AK$9</f>
        <v>42.084504898808355</v>
      </c>
      <c r="R3" s="20">
        <f>$AH$9+3*$AK$9</f>
        <v>47.972994220064571</v>
      </c>
      <c r="S3" s="8">
        <f t="shared" ref="S3:S32" si="2">E3</f>
        <v>20.582133754610034</v>
      </c>
      <c r="T3" s="8">
        <f>$AH$10-3*$AK$10</f>
        <v>18.810421578201094</v>
      </c>
      <c r="U3" s="8">
        <f>$AH$10+3*$AK$10</f>
        <v>21.177295024092622</v>
      </c>
      <c r="V3" s="8">
        <f t="shared" ref="V3:V32" si="3">F3</f>
        <v>55.38109743407481</v>
      </c>
      <c r="W3" s="8">
        <f t="shared" ref="W3:W32" si="4">$AH$11-3*$AK$11</f>
        <v>52.400104230619725</v>
      </c>
      <c r="X3" s="8">
        <f t="shared" ref="X3:X32" si="5">$AH$11+3*$AK$11</f>
        <v>58.251160983112207</v>
      </c>
      <c r="Y3" s="8">
        <f t="shared" ref="Y3:Y32" si="6">G3</f>
        <v>39.590008374930171</v>
      </c>
      <c r="Z3" s="8">
        <f t="shared" ref="Z3:Z32" si="7">$AH$12-3*$AK$12</f>
        <v>36.902969788818396</v>
      </c>
      <c r="AA3" s="8">
        <f t="shared" ref="AA3:AA32" si="8">$AH$12+3*$AK$12</f>
        <v>42.831128034326767</v>
      </c>
      <c r="AG3" t="s">
        <v>2</v>
      </c>
      <c r="AH3" s="17">
        <f>AI2</f>
        <v>189.33669334017964</v>
      </c>
      <c r="AI3" s="17">
        <f>AVERAGE(J2:J32)</f>
        <v>171.7651801388086</v>
      </c>
      <c r="AJ3" s="6">
        <f>AI3/AH3</f>
        <v>0.90719435894129385</v>
      </c>
    </row>
    <row r="4" spans="1:38" x14ac:dyDescent="0.25">
      <c r="C4">
        <f>C3-1</f>
        <v>98</v>
      </c>
      <c r="D4" s="8">
        <f>VLOOKUP($C4,Dados!$A$1:$J$301,2,0)</f>
        <v>46.514417265537709</v>
      </c>
      <c r="E4" s="8">
        <f>VLOOKUP($C4,Dados!$A$1:$J$301,3,0)</f>
        <v>19.851446423405566</v>
      </c>
      <c r="F4" s="8">
        <f>VLOOKUP($C4,Dados!$A$1:$J$301,4,0)</f>
        <v>55.81327811689291</v>
      </c>
      <c r="G4" s="8">
        <f>VLOOKUP($C4,Dados!$A$1:$J$301,5,0)</f>
        <v>39.723846808616479</v>
      </c>
      <c r="H4" s="8">
        <f>VLOOKUP($C4,Dados!$A$1:$J$301,6,0)</f>
        <v>201.26272733089073</v>
      </c>
      <c r="I4" s="8">
        <f>VLOOKUP($C4,Dados!$A$1:$J$301,7,0)</f>
        <v>192.74345263888554</v>
      </c>
      <c r="J4" s="8">
        <f>VLOOKUP($C4,Dados!$A$1:$J$301,8,0)</f>
        <v>169.21238961699521</v>
      </c>
      <c r="K4" s="8">
        <f>VLOOKUP($C4,Dados!$A$1:$J$301,9,0)</f>
        <v>145.62631135884655</v>
      </c>
      <c r="L4" s="8">
        <f>VLOOKUP($C4,Dados!$A$1:$J$301,10,0)</f>
        <v>701</v>
      </c>
      <c r="M4" s="6">
        <f t="shared" si="0"/>
        <v>0.69660190865594751</v>
      </c>
      <c r="N4" s="24">
        <f>$AJ$6-3*$AL$6</f>
        <v>0.67481724574791224</v>
      </c>
      <c r="O4" s="24">
        <f>$AJ$6+3*$AL$6</f>
        <v>0.72813341755513039</v>
      </c>
      <c r="P4" s="8">
        <f t="shared" si="1"/>
        <v>46.514417265537709</v>
      </c>
      <c r="Q4" s="20">
        <f>$AH$9-3*$AK$9</f>
        <v>42.084504898808355</v>
      </c>
      <c r="R4" s="20">
        <f>$AH$9+3*$AK$9</f>
        <v>47.972994220064571</v>
      </c>
      <c r="S4" s="8">
        <f t="shared" si="2"/>
        <v>19.851446423405566</v>
      </c>
      <c r="T4" s="8">
        <f>$AH$10-3*$AK$10</f>
        <v>18.810421578201094</v>
      </c>
      <c r="U4" s="8">
        <f>$AH$10+3*$AK$10</f>
        <v>21.177295024092622</v>
      </c>
      <c r="V4" s="8">
        <f t="shared" si="3"/>
        <v>55.81327811689291</v>
      </c>
      <c r="W4" s="8">
        <f t="shared" si="4"/>
        <v>52.400104230619725</v>
      </c>
      <c r="X4" s="8">
        <f t="shared" si="5"/>
        <v>58.251160983112207</v>
      </c>
      <c r="Y4" s="8">
        <f t="shared" si="6"/>
        <v>39.723846808616479</v>
      </c>
      <c r="Z4" s="8">
        <f t="shared" si="7"/>
        <v>36.902969788818396</v>
      </c>
      <c r="AA4" s="8">
        <f t="shared" si="8"/>
        <v>42.831128034326767</v>
      </c>
      <c r="AG4" t="s">
        <v>90</v>
      </c>
      <c r="AH4" s="17">
        <f>AI3</f>
        <v>171.7651801388086</v>
      </c>
      <c r="AI4" s="17">
        <f>AVERAGE(K2:K32)</f>
        <v>144.16109028984414</v>
      </c>
      <c r="AJ4" s="6">
        <f>AI4/AH4</f>
        <v>0.83929170145743881</v>
      </c>
    </row>
    <row r="5" spans="1:38" x14ac:dyDescent="0.25">
      <c r="C5" s="8">
        <f>C4-1</f>
        <v>97</v>
      </c>
      <c r="D5" s="8">
        <f>VLOOKUP($C5,Dados!$A$1:$J$301,2,0)</f>
        <v>44.282320779653617</v>
      </c>
      <c r="E5" s="8">
        <f>VLOOKUP($C5,Dados!$A$1:$J$301,3,0)</f>
        <v>20.179272864104931</v>
      </c>
      <c r="F5" s="8">
        <f>VLOOKUP($C5,Dados!$A$1:$J$301,4,0)</f>
        <v>54.28552800935234</v>
      </c>
      <c r="G5" s="8">
        <f>VLOOKUP($C5,Dados!$A$1:$J$301,5,0)</f>
        <v>39.69424098061242</v>
      </c>
      <c r="H5" s="8">
        <f>VLOOKUP($C5,Dados!$A$1:$J$301,6,0)</f>
        <v>200.40749289508855</v>
      </c>
      <c r="I5" s="8">
        <f>VLOOKUP($C5,Dados!$A$1:$J$301,7,0)</f>
        <v>188.49613710883744</v>
      </c>
      <c r="J5" s="8">
        <f>VLOOKUP($C5,Dados!$A$1:$J$301,8,0)</f>
        <v>170.70612964715852</v>
      </c>
      <c r="K5" s="8">
        <f>VLOOKUP($C5,Dados!$A$1:$J$301,9,0)</f>
        <v>141.4943695842033</v>
      </c>
      <c r="L5" s="8">
        <f>VLOOKUP($C5,Dados!$A$1:$J$301,10,0)</f>
        <v>705</v>
      </c>
      <c r="M5" s="6">
        <f t="shared" si="0"/>
        <v>0.7035665082333632</v>
      </c>
      <c r="N5" s="24">
        <f>$AJ$6-3*$AL$6</f>
        <v>0.67481724574791224</v>
      </c>
      <c r="O5" s="24">
        <f>$AJ$6+3*$AL$6</f>
        <v>0.72813341755513039</v>
      </c>
      <c r="P5" s="8">
        <f t="shared" si="1"/>
        <v>44.282320779653617</v>
      </c>
      <c r="Q5" s="20">
        <f>$AH$9-3*$AK$9</f>
        <v>42.084504898808355</v>
      </c>
      <c r="R5" s="20">
        <f>$AH$9+3*$AK$9</f>
        <v>47.972994220064571</v>
      </c>
      <c r="S5" s="8">
        <f t="shared" si="2"/>
        <v>20.179272864104931</v>
      </c>
      <c r="T5" s="8">
        <f>$AH$10-3*$AK$10</f>
        <v>18.810421578201094</v>
      </c>
      <c r="U5" s="8">
        <f>$AH$10+3*$AK$10</f>
        <v>21.177295024092622</v>
      </c>
      <c r="V5" s="8">
        <f t="shared" si="3"/>
        <v>54.28552800935234</v>
      </c>
      <c r="W5" s="8">
        <f t="shared" si="4"/>
        <v>52.400104230619725</v>
      </c>
      <c r="X5" s="8">
        <f t="shared" si="5"/>
        <v>58.251160983112207</v>
      </c>
      <c r="Y5" s="8">
        <f t="shared" si="6"/>
        <v>39.69424098061242</v>
      </c>
      <c r="Z5" s="8">
        <f t="shared" si="7"/>
        <v>36.902969788818396</v>
      </c>
      <c r="AA5" s="8">
        <f t="shared" si="8"/>
        <v>42.831128034326767</v>
      </c>
      <c r="AG5" t="s">
        <v>3</v>
      </c>
      <c r="AH5" s="17">
        <f>AI4</f>
        <v>144.16109028984414</v>
      </c>
      <c r="AI5" s="17">
        <f>AVERAGE(L2:L32)*0.2</f>
        <v>140.33548387096775</v>
      </c>
      <c r="AJ5" s="6">
        <f>AI5/AH5</f>
        <v>0.97346297526479031</v>
      </c>
    </row>
    <row r="6" spans="1:38" x14ac:dyDescent="0.25">
      <c r="C6" s="8">
        <f t="shared" ref="C5:C25" si="9">C5-1</f>
        <v>96</v>
      </c>
      <c r="D6" s="8">
        <f>VLOOKUP($C6,Dados!$A$1:$J$301,2,0)</f>
        <v>45.454870317648357</v>
      </c>
      <c r="E6" s="8">
        <f>VLOOKUP($C6,Dados!$A$1:$J$301,3,0)</f>
        <v>20.744071046468736</v>
      </c>
      <c r="F6" s="8">
        <f>VLOOKUP($C6,Dados!$A$1:$J$301,4,0)</f>
        <v>54.886353830980916</v>
      </c>
      <c r="G6" s="8">
        <f>VLOOKUP($C6,Dados!$A$1:$J$301,5,0)</f>
        <v>39.086909826909753</v>
      </c>
      <c r="H6" s="8">
        <f>VLOOKUP($C6,Dados!$A$1:$J$301,6,0)</f>
        <v>200.28087294062698</v>
      </c>
      <c r="I6" s="8">
        <f>VLOOKUP($C6,Dados!$A$1:$J$301,7,0)</f>
        <v>191.78992108841246</v>
      </c>
      <c r="J6" s="8">
        <f>VLOOKUP($C6,Dados!$A$1:$J$301,8,0)</f>
        <v>171.20451094742106</v>
      </c>
      <c r="K6" s="8">
        <f>VLOOKUP($C6,Dados!$A$1:$J$301,9,0)</f>
        <v>144.15272641433023</v>
      </c>
      <c r="L6" s="8">
        <f>VLOOKUP($C6,Dados!$A$1:$J$301,10,0)</f>
        <v>690</v>
      </c>
      <c r="M6" s="6">
        <f t="shared" si="0"/>
        <v>0.68903234729214469</v>
      </c>
      <c r="N6" s="24">
        <f>$AJ$6-3*$AL$6</f>
        <v>0.67481724574791224</v>
      </c>
      <c r="O6" s="24">
        <f>$AJ$6+3*$AL$6</f>
        <v>0.72813341755513039</v>
      </c>
      <c r="P6" s="8">
        <f t="shared" si="1"/>
        <v>45.454870317648357</v>
      </c>
      <c r="Q6" s="20">
        <f>$AH$9-3*$AK$9</f>
        <v>42.084504898808355</v>
      </c>
      <c r="R6" s="20">
        <f>$AH$9+3*$AK$9</f>
        <v>47.972994220064571</v>
      </c>
      <c r="S6" s="8">
        <f t="shared" si="2"/>
        <v>20.744071046468736</v>
      </c>
      <c r="T6" s="8">
        <f>$AH$10-3*$AK$10</f>
        <v>18.810421578201094</v>
      </c>
      <c r="U6" s="8">
        <f>$AH$10+3*$AK$10</f>
        <v>21.177295024092622</v>
      </c>
      <c r="V6" s="8">
        <f t="shared" si="3"/>
        <v>54.886353830980916</v>
      </c>
      <c r="W6" s="8">
        <f t="shared" si="4"/>
        <v>52.400104230619725</v>
      </c>
      <c r="X6" s="8">
        <f t="shared" si="5"/>
        <v>58.251160983112207</v>
      </c>
      <c r="Y6" s="8">
        <f t="shared" si="6"/>
        <v>39.086909826909753</v>
      </c>
      <c r="Z6" s="8">
        <f t="shared" si="7"/>
        <v>36.902969788818396</v>
      </c>
      <c r="AA6" s="8">
        <f t="shared" si="8"/>
        <v>42.831128034326767</v>
      </c>
      <c r="AG6" t="s">
        <v>91</v>
      </c>
      <c r="AH6" s="17">
        <f>AH2</f>
        <v>200.05761790734442</v>
      </c>
      <c r="AI6" s="17">
        <f>AI5</f>
        <v>140.33548387096775</v>
      </c>
      <c r="AJ6" s="6">
        <f>AI6/AH6</f>
        <v>0.70147533165152132</v>
      </c>
      <c r="AK6" t="s">
        <v>95</v>
      </c>
      <c r="AL6">
        <f>_xlfn.STDEV.S(M2:M32)</f>
        <v>8.8860286345363443E-3</v>
      </c>
    </row>
    <row r="7" spans="1:38" x14ac:dyDescent="0.25">
      <c r="C7" s="8">
        <f t="shared" si="9"/>
        <v>95</v>
      </c>
      <c r="D7" s="8">
        <f>VLOOKUP($C7,Dados!$A$1:$J$301,2,0)</f>
        <v>45.183783891524264</v>
      </c>
      <c r="E7" s="8">
        <f>VLOOKUP($C7,Dados!$A$1:$J$301,3,0)</f>
        <v>20.05752697046583</v>
      </c>
      <c r="F7" s="8">
        <f>VLOOKUP($C7,Dados!$A$1:$J$301,4,0)</f>
        <v>54.674812544892518</v>
      </c>
      <c r="G7" s="8">
        <f>VLOOKUP($C7,Dados!$A$1:$J$301,5,0)</f>
        <v>40.98801004107326</v>
      </c>
      <c r="H7" s="8">
        <f>VLOOKUP($C7,Dados!$A$1:$J$301,6,0)</f>
        <v>204.43447701842868</v>
      </c>
      <c r="I7" s="8">
        <f>VLOOKUP($C7,Dados!$A$1:$J$301,7,0)</f>
        <v>188.40811093443912</v>
      </c>
      <c r="J7" s="8">
        <f>VLOOKUP($C7,Dados!$A$1:$J$301,8,0)</f>
        <v>172.61407239630029</v>
      </c>
      <c r="K7" s="8">
        <f>VLOOKUP($C7,Dados!$A$1:$J$301,9,0)</f>
        <v>141.57000611509304</v>
      </c>
      <c r="L7" s="8">
        <f>VLOOKUP($C7,Dados!$A$1:$J$301,10,0)</f>
        <v>705</v>
      </c>
      <c r="M7" s="6">
        <f t="shared" si="0"/>
        <v>0.68970753884771407</v>
      </c>
      <c r="N7" s="24">
        <f>$AJ$6-3*$AL$6</f>
        <v>0.67481724574791224</v>
      </c>
      <c r="O7" s="24">
        <f>$AJ$6+3*$AL$6</f>
        <v>0.72813341755513039</v>
      </c>
      <c r="P7" s="8">
        <f t="shared" si="1"/>
        <v>45.183783891524264</v>
      </c>
      <c r="Q7" s="20">
        <f>$AH$9-3*$AK$9</f>
        <v>42.084504898808355</v>
      </c>
      <c r="R7" s="20">
        <f>$AH$9+3*$AK$9</f>
        <v>47.972994220064571</v>
      </c>
      <c r="S7" s="8">
        <f t="shared" si="2"/>
        <v>20.05752697046583</v>
      </c>
      <c r="T7" s="8">
        <f>$AH$10-3*$AK$10</f>
        <v>18.810421578201094</v>
      </c>
      <c r="U7" s="8">
        <f>$AH$10+3*$AK$10</f>
        <v>21.177295024092622</v>
      </c>
      <c r="V7" s="8">
        <f t="shared" si="3"/>
        <v>54.674812544892518</v>
      </c>
      <c r="W7" s="8">
        <f t="shared" si="4"/>
        <v>52.400104230619725</v>
      </c>
      <c r="X7" s="8">
        <f t="shared" si="5"/>
        <v>58.251160983112207</v>
      </c>
      <c r="Y7" s="8">
        <f t="shared" si="6"/>
        <v>40.98801004107326</v>
      </c>
      <c r="Z7" s="8">
        <f t="shared" si="7"/>
        <v>36.902969788818396</v>
      </c>
      <c r="AA7" s="8">
        <f t="shared" si="8"/>
        <v>42.831128034326767</v>
      </c>
    </row>
    <row r="8" spans="1:38" x14ac:dyDescent="0.25">
      <c r="C8" s="8">
        <f t="shared" si="9"/>
        <v>94</v>
      </c>
      <c r="D8" s="8">
        <f>VLOOKUP($C8,Dados!$A$1:$J$301,2,0)</f>
        <v>44.759565913904545</v>
      </c>
      <c r="E8" s="8">
        <f>VLOOKUP($C8,Dados!$A$1:$J$301,3,0)</f>
        <v>19.524675649509994</v>
      </c>
      <c r="F8" s="8">
        <f>VLOOKUP($C8,Dados!$A$1:$J$301,4,0)</f>
        <v>57.733919570471407</v>
      </c>
      <c r="G8" s="8">
        <f>VLOOKUP($C8,Dados!$A$1:$J$301,5,0)</f>
        <v>40.559214164407727</v>
      </c>
      <c r="H8" s="8">
        <f>VLOOKUP($C8,Dados!$A$1:$J$301,6,0)</f>
        <v>202.00144357243778</v>
      </c>
      <c r="I8" s="8">
        <f>VLOOKUP($C8,Dados!$A$1:$J$301,7,0)</f>
        <v>186.89255802309239</v>
      </c>
      <c r="J8" s="8">
        <f>VLOOKUP($C8,Dados!$A$1:$J$301,8,0)</f>
        <v>173.51295737711843</v>
      </c>
      <c r="K8" s="8">
        <f>VLOOKUP($C8,Dados!$A$1:$J$301,9,0)</f>
        <v>152.01542177385701</v>
      </c>
      <c r="L8" s="8">
        <f>VLOOKUP($C8,Dados!$A$1:$J$301,10,0)</f>
        <v>717</v>
      </c>
      <c r="M8" s="6">
        <f t="shared" si="0"/>
        <v>0.70989591690010234</v>
      </c>
      <c r="N8" s="24">
        <f>$AJ$6-3*$AL$6</f>
        <v>0.67481724574791224</v>
      </c>
      <c r="O8" s="24">
        <f>$AJ$6+3*$AL$6</f>
        <v>0.72813341755513039</v>
      </c>
      <c r="P8" s="8">
        <f t="shared" si="1"/>
        <v>44.759565913904545</v>
      </c>
      <c r="Q8" s="20">
        <f>$AH$9-3*$AK$9</f>
        <v>42.084504898808355</v>
      </c>
      <c r="R8" s="20">
        <f>$AH$9+3*$AK$9</f>
        <v>47.972994220064571</v>
      </c>
      <c r="S8" s="8">
        <f t="shared" si="2"/>
        <v>19.524675649509994</v>
      </c>
      <c r="T8" s="8">
        <f>$AH$10-3*$AK$10</f>
        <v>18.810421578201094</v>
      </c>
      <c r="U8" s="8">
        <f>$AH$10+3*$AK$10</f>
        <v>21.177295024092622</v>
      </c>
      <c r="V8" s="8">
        <f t="shared" si="3"/>
        <v>57.733919570471407</v>
      </c>
      <c r="W8" s="8">
        <f t="shared" si="4"/>
        <v>52.400104230619725</v>
      </c>
      <c r="X8" s="8">
        <f t="shared" si="5"/>
        <v>58.251160983112207</v>
      </c>
      <c r="Y8" s="8">
        <f t="shared" si="6"/>
        <v>40.559214164407727</v>
      </c>
      <c r="Z8" s="8">
        <f t="shared" si="7"/>
        <v>36.902969788818396</v>
      </c>
      <c r="AA8" s="8">
        <f t="shared" si="8"/>
        <v>42.831128034326767</v>
      </c>
      <c r="AG8" t="s">
        <v>97</v>
      </c>
      <c r="AH8" t="s">
        <v>98</v>
      </c>
      <c r="AI8" t="s">
        <v>99</v>
      </c>
      <c r="AJ8" t="s">
        <v>100</v>
      </c>
      <c r="AK8" t="s">
        <v>95</v>
      </c>
    </row>
    <row r="9" spans="1:38" x14ac:dyDescent="0.25">
      <c r="C9" s="8">
        <f t="shared" si="9"/>
        <v>93</v>
      </c>
      <c r="D9" s="8">
        <f>VLOOKUP($C9,Dados!$A$1:$J$301,2,0)</f>
        <v>44.975891976960241</v>
      </c>
      <c r="E9" s="8">
        <f>VLOOKUP($C9,Dados!$A$1:$J$301,3,0)</f>
        <v>20.495582032666711</v>
      </c>
      <c r="F9" s="8">
        <f>VLOOKUP($C9,Dados!$A$1:$J$301,4,0)</f>
        <v>54.695747285735798</v>
      </c>
      <c r="G9" s="8">
        <f>VLOOKUP($C9,Dados!$A$1:$J$301,5,0)</f>
        <v>39.156553509760144</v>
      </c>
      <c r="H9" s="8">
        <f>VLOOKUP($C9,Dados!$A$1:$J$301,6,0)</f>
        <v>199.7296841975861</v>
      </c>
      <c r="I9" s="8">
        <f>VLOOKUP($C9,Dados!$A$1:$J$301,7,0)</f>
        <v>189.13904489213155</v>
      </c>
      <c r="J9" s="8">
        <f>VLOOKUP($C9,Dados!$A$1:$J$301,8,0)</f>
        <v>172.34750363116436</v>
      </c>
      <c r="K9" s="8">
        <f>VLOOKUP($C9,Dados!$A$1:$J$301,9,0)</f>
        <v>144.25941539705238</v>
      </c>
      <c r="L9" s="8">
        <f>VLOOKUP($C9,Dados!$A$1:$J$301,10,0)</f>
        <v>704</v>
      </c>
      <c r="M9" s="6">
        <f t="shared" si="0"/>
        <v>0.70495279940817979</v>
      </c>
      <c r="N9" s="24">
        <f>$AJ$6-3*$AL$6</f>
        <v>0.67481724574791224</v>
      </c>
      <c r="O9" s="24">
        <f>$AJ$6+3*$AL$6</f>
        <v>0.72813341755513039</v>
      </c>
      <c r="P9" s="8">
        <f t="shared" si="1"/>
        <v>44.975891976960241</v>
      </c>
      <c r="Q9" s="20">
        <f>$AH$9-3*$AK$9</f>
        <v>42.084504898808355</v>
      </c>
      <c r="R9" s="20">
        <f>$AH$9+3*$AK$9</f>
        <v>47.972994220064571</v>
      </c>
      <c r="S9" s="8">
        <f t="shared" si="2"/>
        <v>20.495582032666711</v>
      </c>
      <c r="T9" s="8">
        <f>$AH$10-3*$AK$10</f>
        <v>18.810421578201094</v>
      </c>
      <c r="U9" s="8">
        <f>$AH$10+3*$AK$10</f>
        <v>21.177295024092622</v>
      </c>
      <c r="V9" s="8">
        <f t="shared" si="3"/>
        <v>54.695747285735798</v>
      </c>
      <c r="W9" s="8">
        <f t="shared" si="4"/>
        <v>52.400104230619725</v>
      </c>
      <c r="X9" s="8">
        <f t="shared" si="5"/>
        <v>58.251160983112207</v>
      </c>
      <c r="Y9" s="8">
        <f t="shared" si="6"/>
        <v>39.156553509760144</v>
      </c>
      <c r="Z9" s="8">
        <f t="shared" si="7"/>
        <v>36.902969788818396</v>
      </c>
      <c r="AA9" s="8">
        <f t="shared" si="8"/>
        <v>42.831128034326767</v>
      </c>
      <c r="AG9" t="s">
        <v>1</v>
      </c>
      <c r="AH9" s="20">
        <f>AVERAGE(D2:D32)</f>
        <v>45.028749559436463</v>
      </c>
      <c r="AI9" s="7">
        <f>AH9/(AI2/0.2)*100</f>
        <v>4.7564736412221684</v>
      </c>
      <c r="AJ9">
        <v>6.68</v>
      </c>
      <c r="AK9" s="17">
        <f>_xlfn.STDEV.S(D2:D32)</f>
        <v>0.98141488687603518</v>
      </c>
    </row>
    <row r="10" spans="1:38" x14ac:dyDescent="0.25">
      <c r="C10" s="8">
        <f t="shared" si="9"/>
        <v>92</v>
      </c>
      <c r="D10" s="8">
        <f>VLOOKUP($C10,Dados!$A$1:$J$301,2,0)</f>
        <v>42.271549149654327</v>
      </c>
      <c r="E10" s="8">
        <f>VLOOKUP($C10,Dados!$A$1:$J$301,3,0)</f>
        <v>19.90362444311668</v>
      </c>
      <c r="F10" s="8">
        <f>VLOOKUP($C10,Dados!$A$1:$J$301,4,0)</f>
        <v>55.389302685068849</v>
      </c>
      <c r="G10" s="8">
        <f>VLOOKUP($C10,Dados!$A$1:$J$301,5,0)</f>
        <v>40.729782523743012</v>
      </c>
      <c r="H10" s="8">
        <f>VLOOKUP($C10,Dados!$A$1:$J$301,6,0)</f>
        <v>200.76917484698657</v>
      </c>
      <c r="I10" s="8">
        <f>VLOOKUP($C10,Dados!$A$1:$J$301,7,0)</f>
        <v>188.48167386355709</v>
      </c>
      <c r="J10" s="8">
        <f>VLOOKUP($C10,Dados!$A$1:$J$301,8,0)</f>
        <v>171.93271573466649</v>
      </c>
      <c r="K10" s="8">
        <f>VLOOKUP($C10,Dados!$A$1:$J$301,9,0)</f>
        <v>144.9385591944463</v>
      </c>
      <c r="L10" s="8">
        <f>VLOOKUP($C10,Dados!$A$1:$J$301,10,0)</f>
        <v>714</v>
      </c>
      <c r="M10" s="6">
        <f t="shared" si="0"/>
        <v>0.71126456593166276</v>
      </c>
      <c r="N10" s="24">
        <f>$AJ$6-3*$AL$6</f>
        <v>0.67481724574791224</v>
      </c>
      <c r="O10" s="24">
        <f>$AJ$6+3*$AL$6</f>
        <v>0.72813341755513039</v>
      </c>
      <c r="P10" s="8">
        <f t="shared" si="1"/>
        <v>42.271549149654327</v>
      </c>
      <c r="Q10" s="20">
        <f>$AH$9-3*$AK$9</f>
        <v>42.084504898808355</v>
      </c>
      <c r="R10" s="20">
        <f>$AH$9+3*$AK$9</f>
        <v>47.972994220064571</v>
      </c>
      <c r="S10" s="8">
        <f t="shared" si="2"/>
        <v>19.90362444311668</v>
      </c>
      <c r="T10" s="8">
        <f>$AH$10-3*$AK$10</f>
        <v>18.810421578201094</v>
      </c>
      <c r="U10" s="8">
        <f>$AH$10+3*$AK$10</f>
        <v>21.177295024092622</v>
      </c>
      <c r="V10" s="8">
        <f t="shared" si="3"/>
        <v>55.389302685068849</v>
      </c>
      <c r="W10" s="8">
        <f t="shared" si="4"/>
        <v>52.400104230619725</v>
      </c>
      <c r="X10" s="8">
        <f t="shared" si="5"/>
        <v>58.251160983112207</v>
      </c>
      <c r="Y10" s="8">
        <f t="shared" si="6"/>
        <v>40.729782523743012</v>
      </c>
      <c r="Z10" s="8">
        <f t="shared" si="7"/>
        <v>36.902969788818396</v>
      </c>
      <c r="AA10" s="8">
        <f t="shared" si="8"/>
        <v>42.831128034326767</v>
      </c>
      <c r="AG10" t="s">
        <v>2</v>
      </c>
      <c r="AH10">
        <f>AVERAGE(E2:E32)</f>
        <v>19.993858301146858</v>
      </c>
      <c r="AI10" s="7">
        <f>AH10/(AI3/0.2)*100</f>
        <v>2.328045566044203</v>
      </c>
      <c r="AJ10">
        <v>6.68</v>
      </c>
      <c r="AK10" s="17">
        <f>_xlfn.STDEV.S(E2:E32)</f>
        <v>0.39447890764858784</v>
      </c>
    </row>
    <row r="11" spans="1:38" x14ac:dyDescent="0.25">
      <c r="C11" s="8">
        <f t="shared" si="9"/>
        <v>91</v>
      </c>
      <c r="D11" s="8">
        <f>VLOOKUP($C11,Dados!$A$1:$J$301,2,0)</f>
        <v>46.484059684728045</v>
      </c>
      <c r="E11" s="8">
        <f>VLOOKUP($C11,Dados!$A$1:$J$301,3,0)</f>
        <v>19.620297723337682</v>
      </c>
      <c r="F11" s="8">
        <f>VLOOKUP($C11,Dados!$A$1:$J$301,4,0)</f>
        <v>53.122397163533115</v>
      </c>
      <c r="G11" s="8">
        <f>VLOOKUP($C11,Dados!$A$1:$J$301,5,0)</f>
        <v>38.29451954730694</v>
      </c>
      <c r="H11" s="8">
        <f>VLOOKUP($C11,Dados!$A$1:$J$301,6,0)</f>
        <v>200.22960341552175</v>
      </c>
      <c r="I11" s="8">
        <f>VLOOKUP($C11,Dados!$A$1:$J$301,7,0)</f>
        <v>189.61960684738997</v>
      </c>
      <c r="J11" s="8">
        <f>VLOOKUP($C11,Dados!$A$1:$J$301,8,0)</f>
        <v>174.22982378498065</v>
      </c>
      <c r="K11" s="8">
        <f>VLOOKUP($C11,Dados!$A$1:$J$301,9,0)</f>
        <v>144.03375458537877</v>
      </c>
      <c r="L11" s="8">
        <f>VLOOKUP($C11,Dados!$A$1:$J$301,10,0)</f>
        <v>700</v>
      </c>
      <c r="M11" s="6">
        <f t="shared" si="0"/>
        <v>0.69919730954802073</v>
      </c>
      <c r="N11" s="24">
        <f>$AJ$6-3*$AL$6</f>
        <v>0.67481724574791224</v>
      </c>
      <c r="O11" s="24">
        <f>$AJ$6+3*$AL$6</f>
        <v>0.72813341755513039</v>
      </c>
      <c r="P11" s="8">
        <f t="shared" si="1"/>
        <v>46.484059684728045</v>
      </c>
      <c r="Q11" s="20">
        <f>$AH$9-3*$AK$9</f>
        <v>42.084504898808355</v>
      </c>
      <c r="R11" s="20">
        <f>$AH$9+3*$AK$9</f>
        <v>47.972994220064571</v>
      </c>
      <c r="S11" s="8">
        <f t="shared" si="2"/>
        <v>19.620297723337682</v>
      </c>
      <c r="T11" s="8">
        <f>$AH$10-3*$AK$10</f>
        <v>18.810421578201094</v>
      </c>
      <c r="U11" s="8">
        <f>$AH$10+3*$AK$10</f>
        <v>21.177295024092622</v>
      </c>
      <c r="V11" s="8">
        <f t="shared" si="3"/>
        <v>53.122397163533115</v>
      </c>
      <c r="W11" s="8">
        <f t="shared" si="4"/>
        <v>52.400104230619725</v>
      </c>
      <c r="X11" s="8">
        <f t="shared" si="5"/>
        <v>58.251160983112207</v>
      </c>
      <c r="Y11" s="8">
        <f t="shared" si="6"/>
        <v>38.29451954730694</v>
      </c>
      <c r="Z11" s="8">
        <f t="shared" si="7"/>
        <v>36.902969788818396</v>
      </c>
      <c r="AA11" s="8">
        <f t="shared" si="8"/>
        <v>42.831128034326767</v>
      </c>
      <c r="AG11" t="s">
        <v>90</v>
      </c>
      <c r="AH11">
        <f>AVERAGE(F2:F32)</f>
        <v>55.325632606865966</v>
      </c>
      <c r="AI11" s="7">
        <f>AH11/(AI4/0.2)*100</f>
        <v>7.6755291591691783</v>
      </c>
      <c r="AJ11">
        <v>6.68</v>
      </c>
      <c r="AK11" s="17">
        <f>_xlfn.STDEV.S(F2:F32)</f>
        <v>0.97517612541541299</v>
      </c>
    </row>
    <row r="12" spans="1:38" x14ac:dyDescent="0.25">
      <c r="C12" s="8">
        <f t="shared" si="9"/>
        <v>90</v>
      </c>
      <c r="D12" s="8">
        <f>VLOOKUP($C12,Dados!$A$1:$J$301,2,0)</f>
        <v>44.575300116083945</v>
      </c>
      <c r="E12" s="8">
        <f>VLOOKUP($C12,Dados!$A$1:$J$301,3,0)</f>
        <v>20.198082870348426</v>
      </c>
      <c r="F12" s="8">
        <f>VLOOKUP($C12,Dados!$A$1:$J$301,4,0)</f>
        <v>54.114913940937711</v>
      </c>
      <c r="G12" s="8">
        <f>VLOOKUP($C12,Dados!$A$1:$J$301,5,0)</f>
        <v>40.035908666479287</v>
      </c>
      <c r="H12" s="8">
        <f>VLOOKUP($C12,Dados!$A$1:$J$301,6,0)</f>
        <v>199.84588849328159</v>
      </c>
      <c r="I12" s="8">
        <f>VLOOKUP($C12,Dados!$A$1:$J$301,7,0)</f>
        <v>190.44807101369892</v>
      </c>
      <c r="J12" s="8">
        <f>VLOOKUP($C12,Dados!$A$1:$J$301,8,0)</f>
        <v>171.46433871368291</v>
      </c>
      <c r="K12" s="8">
        <f>VLOOKUP($C12,Dados!$A$1:$J$301,9,0)</f>
        <v>143.27050468793084</v>
      </c>
      <c r="L12" s="8">
        <f>VLOOKUP($C12,Dados!$A$1:$J$301,10,0)</f>
        <v>698</v>
      </c>
      <c r="M12" s="6">
        <f t="shared" si="0"/>
        <v>0.69853826392176721</v>
      </c>
      <c r="N12" s="24">
        <f>$AJ$6-3*$AL$6</f>
        <v>0.67481724574791224</v>
      </c>
      <c r="O12" s="24">
        <f>$AJ$6+3*$AL$6</f>
        <v>0.72813341755513039</v>
      </c>
      <c r="P12" s="8">
        <f t="shared" si="1"/>
        <v>44.575300116083945</v>
      </c>
      <c r="Q12" s="20">
        <f>$AH$9-3*$AK$9</f>
        <v>42.084504898808355</v>
      </c>
      <c r="R12" s="20">
        <f>$AH$9+3*$AK$9</f>
        <v>47.972994220064571</v>
      </c>
      <c r="S12" s="8">
        <f t="shared" si="2"/>
        <v>20.198082870348426</v>
      </c>
      <c r="T12" s="8">
        <f>$AH$10-3*$AK$10</f>
        <v>18.810421578201094</v>
      </c>
      <c r="U12" s="8">
        <f>$AH$10+3*$AK$10</f>
        <v>21.177295024092622</v>
      </c>
      <c r="V12" s="8">
        <f t="shared" si="3"/>
        <v>54.114913940937711</v>
      </c>
      <c r="W12" s="8">
        <f t="shared" si="4"/>
        <v>52.400104230619725</v>
      </c>
      <c r="X12" s="8">
        <f t="shared" si="5"/>
        <v>58.251160983112207</v>
      </c>
      <c r="Y12" s="8">
        <f t="shared" si="6"/>
        <v>40.035908666479287</v>
      </c>
      <c r="Z12" s="8">
        <f t="shared" si="7"/>
        <v>36.902969788818396</v>
      </c>
      <c r="AA12" s="8">
        <f t="shared" si="8"/>
        <v>42.831128034326767</v>
      </c>
      <c r="AG12" t="s">
        <v>3</v>
      </c>
      <c r="AH12" s="22">
        <f>AVERAGE(G2:G32)</f>
        <v>39.867048911572581</v>
      </c>
      <c r="AI12" s="7">
        <f>AH12/(AI5/0.2)*100</f>
        <v>5.6816776216382401</v>
      </c>
      <c r="AJ12">
        <v>6.68</v>
      </c>
      <c r="AK12" s="17">
        <f>_xlfn.STDEV.S(G2:G32)</f>
        <v>0.98802637425139639</v>
      </c>
    </row>
    <row r="13" spans="1:38" x14ac:dyDescent="0.25">
      <c r="C13" s="8">
        <f t="shared" si="9"/>
        <v>89</v>
      </c>
      <c r="D13" s="8">
        <f>VLOOKUP($C13,Dados!$A$1:$J$301,2,0)</f>
        <v>44.907045538084688</v>
      </c>
      <c r="E13" s="8">
        <f>VLOOKUP($C13,Dados!$A$1:$J$301,3,0)</f>
        <v>20.228056897132753</v>
      </c>
      <c r="F13" s="8">
        <f>VLOOKUP($C13,Dados!$A$1:$J$301,4,0)</f>
        <v>54.512247307589313</v>
      </c>
      <c r="G13" s="8">
        <f>VLOOKUP($C13,Dados!$A$1:$J$301,5,0)</f>
        <v>38.767924142088482</v>
      </c>
      <c r="H13" s="8">
        <f>VLOOKUP($C13,Dados!$A$1:$J$301,6,0)</f>
        <v>201.96059069785622</v>
      </c>
      <c r="I13" s="8">
        <f>VLOOKUP($C13,Dados!$A$1:$J$301,7,0)</f>
        <v>191.73209721131607</v>
      </c>
      <c r="J13" s="8">
        <f>VLOOKUP($C13,Dados!$A$1:$J$301,8,0)</f>
        <v>172.2514994759438</v>
      </c>
      <c r="K13" s="8">
        <f>VLOOKUP($C13,Dados!$A$1:$J$301,9,0)</f>
        <v>144.76616674752856</v>
      </c>
      <c r="L13" s="8">
        <f>VLOOKUP($C13,Dados!$A$1:$J$301,10,0)</f>
        <v>708</v>
      </c>
      <c r="M13" s="6">
        <f t="shared" si="0"/>
        <v>0.70112688574891879</v>
      </c>
      <c r="N13" s="24">
        <f>$AJ$6-3*$AL$6</f>
        <v>0.67481724574791224</v>
      </c>
      <c r="O13" s="24">
        <f>$AJ$6+3*$AL$6</f>
        <v>0.72813341755513039</v>
      </c>
      <c r="P13" s="8">
        <f t="shared" si="1"/>
        <v>44.907045538084688</v>
      </c>
      <c r="Q13" s="20">
        <f>$AH$9-3*$AK$9</f>
        <v>42.084504898808355</v>
      </c>
      <c r="R13" s="20">
        <f>$AH$9+3*$AK$9</f>
        <v>47.972994220064571</v>
      </c>
      <c r="S13" s="8">
        <f t="shared" si="2"/>
        <v>20.228056897132753</v>
      </c>
      <c r="T13" s="8">
        <f>$AH$10-3*$AK$10</f>
        <v>18.810421578201094</v>
      </c>
      <c r="U13" s="8">
        <f>$AH$10+3*$AK$10</f>
        <v>21.177295024092622</v>
      </c>
      <c r="V13" s="8">
        <f t="shared" si="3"/>
        <v>54.512247307589313</v>
      </c>
      <c r="W13" s="8">
        <f t="shared" si="4"/>
        <v>52.400104230619725</v>
      </c>
      <c r="X13" s="8">
        <f t="shared" si="5"/>
        <v>58.251160983112207</v>
      </c>
      <c r="Y13" s="8">
        <f t="shared" si="6"/>
        <v>38.767924142088482</v>
      </c>
      <c r="Z13" s="8">
        <f t="shared" si="7"/>
        <v>36.902969788818396</v>
      </c>
      <c r="AA13" s="8">
        <f t="shared" si="8"/>
        <v>42.831128034326767</v>
      </c>
      <c r="AG13" t="s">
        <v>101</v>
      </c>
      <c r="AH13" s="21">
        <f>SUM(AH9:AH12)</f>
        <v>160.21528937902187</v>
      </c>
    </row>
    <row r="14" spans="1:38" x14ac:dyDescent="0.25">
      <c r="C14" s="8">
        <f t="shared" si="9"/>
        <v>88</v>
      </c>
      <c r="D14" s="8">
        <f>VLOOKUP($C14,Dados!$A$1:$J$301,2,0)</f>
        <v>43.999095888013564</v>
      </c>
      <c r="E14" s="8">
        <f>VLOOKUP($C14,Dados!$A$1:$J$301,3,0)</f>
        <v>20.175300283925619</v>
      </c>
      <c r="F14" s="8">
        <f>VLOOKUP($C14,Dados!$A$1:$J$301,4,0)</f>
        <v>55.219513123235302</v>
      </c>
      <c r="G14" s="8">
        <f>VLOOKUP($C14,Dados!$A$1:$J$301,5,0)</f>
        <v>40.377072078402271</v>
      </c>
      <c r="H14" s="8">
        <f>VLOOKUP($C14,Dados!$A$1:$J$301,6,0)</f>
        <v>201.1607321761993</v>
      </c>
      <c r="I14" s="8">
        <f>VLOOKUP($C14,Dados!$A$1:$J$301,7,0)</f>
        <v>188.70430499388567</v>
      </c>
      <c r="J14" s="8">
        <f>VLOOKUP($C14,Dados!$A$1:$J$301,8,0)</f>
        <v>173.22831910219668</v>
      </c>
      <c r="K14" s="8">
        <f>VLOOKUP($C14,Dados!$A$1:$J$301,9,0)</f>
        <v>145.29109044285332</v>
      </c>
      <c r="L14" s="8">
        <f>VLOOKUP($C14,Dados!$A$1:$J$301,10,0)</f>
        <v>702</v>
      </c>
      <c r="M14" s="6">
        <f t="shared" si="0"/>
        <v>0.69794933872591902</v>
      </c>
      <c r="N14" s="24">
        <f>$AJ$6-3*$AL$6</f>
        <v>0.67481724574791224</v>
      </c>
      <c r="O14" s="24">
        <f>$AJ$6+3*$AL$6</f>
        <v>0.72813341755513039</v>
      </c>
      <c r="P14" s="8">
        <f t="shared" si="1"/>
        <v>43.999095888013564</v>
      </c>
      <c r="Q14" s="20">
        <f>$AH$9-3*$AK$9</f>
        <v>42.084504898808355</v>
      </c>
      <c r="R14" s="20">
        <f>$AH$9+3*$AK$9</f>
        <v>47.972994220064571</v>
      </c>
      <c r="S14" s="8">
        <f t="shared" si="2"/>
        <v>20.175300283925619</v>
      </c>
      <c r="T14" s="8">
        <f>$AH$10-3*$AK$10</f>
        <v>18.810421578201094</v>
      </c>
      <c r="U14" s="8">
        <f>$AH$10+3*$AK$10</f>
        <v>21.177295024092622</v>
      </c>
      <c r="V14" s="8">
        <f t="shared" si="3"/>
        <v>55.219513123235302</v>
      </c>
      <c r="W14" s="8">
        <f t="shared" si="4"/>
        <v>52.400104230619725</v>
      </c>
      <c r="X14" s="8">
        <f t="shared" si="5"/>
        <v>58.251160983112207</v>
      </c>
      <c r="Y14" s="8">
        <f t="shared" si="6"/>
        <v>40.377072078402271</v>
      </c>
      <c r="Z14" s="8">
        <f t="shared" si="7"/>
        <v>36.902969788818396</v>
      </c>
      <c r="AA14" s="8">
        <f t="shared" si="8"/>
        <v>42.831128034326767</v>
      </c>
    </row>
    <row r="15" spans="1:38" x14ac:dyDescent="0.25">
      <c r="C15" s="8">
        <f t="shared" si="9"/>
        <v>87</v>
      </c>
      <c r="D15" s="8">
        <f>VLOOKUP($C15,Dados!$A$1:$J$301,2,0)</f>
        <v>45.300125648147478</v>
      </c>
      <c r="E15" s="8">
        <f>VLOOKUP($C15,Dados!$A$1:$J$301,3,0)</f>
        <v>19.710393323176167</v>
      </c>
      <c r="F15" s="8">
        <f>VLOOKUP($C15,Dados!$A$1:$J$301,4,0)</f>
        <v>55.025749835734295</v>
      </c>
      <c r="G15" s="8">
        <f>VLOOKUP($C15,Dados!$A$1:$J$301,5,0)</f>
        <v>39.871439620611888</v>
      </c>
      <c r="H15" s="8">
        <f>VLOOKUP($C15,Dados!$A$1:$J$301,6,0)</f>
        <v>197.17072842802875</v>
      </c>
      <c r="I15" s="8">
        <f>VLOOKUP($C15,Dados!$A$1:$J$301,7,0)</f>
        <v>188.998761092058</v>
      </c>
      <c r="J15" s="8">
        <f>VLOOKUP($C15,Dados!$A$1:$J$301,8,0)</f>
        <v>168.03814623053719</v>
      </c>
      <c r="K15" s="8">
        <f>VLOOKUP($C15,Dados!$A$1:$J$301,9,0)</f>
        <v>142.12886784887789</v>
      </c>
      <c r="L15" s="8">
        <f>VLOOKUP($C15,Dados!$A$1:$J$301,10,0)</f>
        <v>707</v>
      </c>
      <c r="M15" s="6">
        <f t="shared" si="0"/>
        <v>0.71714498966114959</v>
      </c>
      <c r="N15" s="24">
        <f>$AJ$6-3*$AL$6</f>
        <v>0.67481724574791224</v>
      </c>
      <c r="O15" s="24">
        <f>$AJ$6+3*$AL$6</f>
        <v>0.72813341755513039</v>
      </c>
      <c r="P15" s="8">
        <f t="shared" si="1"/>
        <v>45.300125648147478</v>
      </c>
      <c r="Q15" s="20">
        <f>$AH$9-3*$AK$9</f>
        <v>42.084504898808355</v>
      </c>
      <c r="R15" s="20">
        <f>$AH$9+3*$AK$9</f>
        <v>47.972994220064571</v>
      </c>
      <c r="S15" s="8">
        <f t="shared" si="2"/>
        <v>19.710393323176167</v>
      </c>
      <c r="T15" s="8">
        <f>$AH$10-3*$AK$10</f>
        <v>18.810421578201094</v>
      </c>
      <c r="U15" s="8">
        <f>$AH$10+3*$AK$10</f>
        <v>21.177295024092622</v>
      </c>
      <c r="V15" s="8">
        <f t="shared" si="3"/>
        <v>55.025749835734295</v>
      </c>
      <c r="W15" s="8">
        <f t="shared" si="4"/>
        <v>52.400104230619725</v>
      </c>
      <c r="X15" s="8">
        <f t="shared" si="5"/>
        <v>58.251160983112207</v>
      </c>
      <c r="Y15" s="8">
        <f t="shared" si="6"/>
        <v>39.871439620611888</v>
      </c>
      <c r="Z15" s="8">
        <f t="shared" si="7"/>
        <v>36.902969788818396</v>
      </c>
      <c r="AA15" s="8">
        <f t="shared" si="8"/>
        <v>42.831128034326767</v>
      </c>
      <c r="AG15" t="s">
        <v>102</v>
      </c>
      <c r="AH15" s="7">
        <f>MAX(AI9:AI12)</f>
        <v>7.6755291591691783</v>
      </c>
    </row>
    <row r="16" spans="1:38" x14ac:dyDescent="0.25">
      <c r="C16" s="8">
        <f t="shared" si="9"/>
        <v>86</v>
      </c>
      <c r="D16" s="8">
        <f>VLOOKUP($C16,Dados!$A$1:$J$301,2,0)</f>
        <v>45.762563184549975</v>
      </c>
      <c r="E16" s="8">
        <f>VLOOKUP($C16,Dados!$A$1:$J$301,3,0)</f>
        <v>20.061585354539002</v>
      </c>
      <c r="F16" s="8">
        <f>VLOOKUP($C16,Dados!$A$1:$J$301,4,0)</f>
        <v>54.06029011456242</v>
      </c>
      <c r="G16" s="8">
        <f>VLOOKUP($C16,Dados!$A$1:$J$301,5,0)</f>
        <v>40.005678050691458</v>
      </c>
      <c r="H16" s="8">
        <f>VLOOKUP($C16,Dados!$A$1:$J$301,6,0)</f>
        <v>201.27472891504723</v>
      </c>
      <c r="I16" s="8">
        <f>VLOOKUP($C16,Dados!$A$1:$J$301,7,0)</f>
        <v>189.47204926168214</v>
      </c>
      <c r="J16" s="8">
        <f>VLOOKUP($C16,Dados!$A$1:$J$301,8,0)</f>
        <v>171.86770326036449</v>
      </c>
      <c r="K16" s="8">
        <f>VLOOKUP($C16,Dados!$A$1:$J$301,9,0)</f>
        <v>143.81998164265096</v>
      </c>
      <c r="L16" s="8">
        <f>VLOOKUP($C16,Dados!$A$1:$J$301,10,0)</f>
        <v>705</v>
      </c>
      <c r="M16" s="6">
        <f t="shared" si="0"/>
        <v>0.70053503865113831</v>
      </c>
      <c r="N16" s="24">
        <f>$AJ$6-3*$AL$6</f>
        <v>0.67481724574791224</v>
      </c>
      <c r="O16" s="24">
        <f>$AJ$6+3*$AL$6</f>
        <v>0.72813341755513039</v>
      </c>
      <c r="P16" s="8">
        <f t="shared" si="1"/>
        <v>45.762563184549975</v>
      </c>
      <c r="Q16" s="20">
        <f>$AH$9-3*$AK$9</f>
        <v>42.084504898808355</v>
      </c>
      <c r="R16" s="20">
        <f>$AH$9+3*$AK$9</f>
        <v>47.972994220064571</v>
      </c>
      <c r="S16" s="8">
        <f t="shared" si="2"/>
        <v>20.061585354539002</v>
      </c>
      <c r="T16" s="8">
        <f>$AH$10-3*$AK$10</f>
        <v>18.810421578201094</v>
      </c>
      <c r="U16" s="8">
        <f>$AH$10+3*$AK$10</f>
        <v>21.177295024092622</v>
      </c>
      <c r="V16" s="8">
        <f t="shared" si="3"/>
        <v>54.06029011456242</v>
      </c>
      <c r="W16" s="8">
        <f t="shared" si="4"/>
        <v>52.400104230619725</v>
      </c>
      <c r="X16" s="8">
        <f t="shared" si="5"/>
        <v>58.251160983112207</v>
      </c>
      <c r="Y16" s="8">
        <f t="shared" si="6"/>
        <v>40.005678050691458</v>
      </c>
      <c r="Z16" s="8">
        <f t="shared" si="7"/>
        <v>36.902969788818396</v>
      </c>
      <c r="AA16" s="8">
        <f t="shared" si="8"/>
        <v>42.831128034326767</v>
      </c>
      <c r="AG16" t="s">
        <v>103</v>
      </c>
      <c r="AH16" s="23">
        <f>(1/AH15)*60*8*100</f>
        <v>6253.640498865052</v>
      </c>
    </row>
    <row r="17" spans="3:27" x14ac:dyDescent="0.25">
      <c r="C17" s="8">
        <f t="shared" si="9"/>
        <v>85</v>
      </c>
      <c r="D17" s="8">
        <f>VLOOKUP($C17,Dados!$A$1:$J$301,2,0)</f>
        <v>44.0393735024767</v>
      </c>
      <c r="E17" s="8">
        <f>VLOOKUP($C17,Dados!$A$1:$J$301,3,0)</f>
        <v>19.858485923280213</v>
      </c>
      <c r="F17" s="8">
        <f>VLOOKUP($C17,Dados!$A$1:$J$301,4,0)</f>
        <v>56.150996505122386</v>
      </c>
      <c r="G17" s="8">
        <f>VLOOKUP($C17,Dados!$A$1:$J$301,5,0)</f>
        <v>38.940912057753224</v>
      </c>
      <c r="H17" s="8">
        <f>VLOOKUP($C17,Dados!$A$1:$J$301,6,0)</f>
        <v>201.04122260585495</v>
      </c>
      <c r="I17" s="8">
        <f>VLOOKUP($C17,Dados!$A$1:$J$301,7,0)</f>
        <v>189.66262729629514</v>
      </c>
      <c r="J17" s="8">
        <f>VLOOKUP($C17,Dados!$A$1:$J$301,8,0)</f>
        <v>171.90480496705243</v>
      </c>
      <c r="K17" s="8">
        <f>VLOOKUP($C17,Dados!$A$1:$J$301,9,0)</f>
        <v>145.09133071612999</v>
      </c>
      <c r="L17" s="8">
        <f>VLOOKUP($C17,Dados!$A$1:$J$301,10,0)</f>
        <v>689</v>
      </c>
      <c r="M17" s="6">
        <f t="shared" si="0"/>
        <v>0.68543156579464037</v>
      </c>
      <c r="N17" s="24">
        <f>$AJ$6-3*$AL$6</f>
        <v>0.67481724574791224</v>
      </c>
      <c r="O17" s="24">
        <f>$AJ$6+3*$AL$6</f>
        <v>0.72813341755513039</v>
      </c>
      <c r="P17" s="8">
        <f t="shared" si="1"/>
        <v>44.0393735024767</v>
      </c>
      <c r="Q17" s="20">
        <f>$AH$9-3*$AK$9</f>
        <v>42.084504898808355</v>
      </c>
      <c r="R17" s="20">
        <f>$AH$9+3*$AK$9</f>
        <v>47.972994220064571</v>
      </c>
      <c r="S17" s="8">
        <f t="shared" si="2"/>
        <v>19.858485923280213</v>
      </c>
      <c r="T17" s="8">
        <f>$AH$10-3*$AK$10</f>
        <v>18.810421578201094</v>
      </c>
      <c r="U17" s="8">
        <f>$AH$10+3*$AK$10</f>
        <v>21.177295024092622</v>
      </c>
      <c r="V17" s="8">
        <f t="shared" si="3"/>
        <v>56.150996505122386</v>
      </c>
      <c r="W17" s="8">
        <f t="shared" si="4"/>
        <v>52.400104230619725</v>
      </c>
      <c r="X17" s="8">
        <f t="shared" si="5"/>
        <v>58.251160983112207</v>
      </c>
      <c r="Y17" s="8">
        <f t="shared" si="6"/>
        <v>38.940912057753224</v>
      </c>
      <c r="Z17" s="8">
        <f t="shared" si="7"/>
        <v>36.902969788818396</v>
      </c>
      <c r="AA17" s="8">
        <f t="shared" si="8"/>
        <v>42.831128034326767</v>
      </c>
    </row>
    <row r="18" spans="3:27" x14ac:dyDescent="0.25">
      <c r="C18" s="8">
        <f t="shared" si="9"/>
        <v>84</v>
      </c>
      <c r="D18" s="8">
        <f>VLOOKUP($C18,Dados!$A$1:$J$301,2,0)</f>
        <v>46.834119920498338</v>
      </c>
      <c r="E18" s="8">
        <f>VLOOKUP($C18,Dados!$A$1:$J$301,3,0)</f>
        <v>20.767335175635104</v>
      </c>
      <c r="F18" s="8">
        <f>VLOOKUP($C18,Dados!$A$1:$J$301,4,0)</f>
        <v>55.126723925097338</v>
      </c>
      <c r="G18" s="8">
        <f>VLOOKUP($C18,Dados!$A$1:$J$301,5,0)</f>
        <v>37.886300957977703</v>
      </c>
      <c r="H18" s="8">
        <f>VLOOKUP($C18,Dados!$A$1:$J$301,6,0)</f>
        <v>198.12749869202307</v>
      </c>
      <c r="I18" s="8">
        <f>VLOOKUP($C18,Dados!$A$1:$J$301,7,0)</f>
        <v>190.24662010710171</v>
      </c>
      <c r="J18" s="8">
        <f>VLOOKUP($C18,Dados!$A$1:$J$301,8,0)</f>
        <v>172.13046174585634</v>
      </c>
      <c r="K18" s="8">
        <f>VLOOKUP($C18,Dados!$A$1:$J$301,9,0)</f>
        <v>142.70803450631527</v>
      </c>
      <c r="L18" s="8">
        <f>VLOOKUP($C18,Dados!$A$1:$J$301,10,0)</f>
        <v>704</v>
      </c>
      <c r="M18" s="6">
        <f t="shared" si="0"/>
        <v>0.71065349802283073</v>
      </c>
      <c r="N18" s="24">
        <f>$AJ$6-3*$AL$6</f>
        <v>0.67481724574791224</v>
      </c>
      <c r="O18" s="24">
        <f>$AJ$6+3*$AL$6</f>
        <v>0.72813341755513039</v>
      </c>
      <c r="P18" s="8">
        <f t="shared" si="1"/>
        <v>46.834119920498338</v>
      </c>
      <c r="Q18" s="20">
        <f>$AH$9-3*$AK$9</f>
        <v>42.084504898808355</v>
      </c>
      <c r="R18" s="20">
        <f>$AH$9+3*$AK$9</f>
        <v>47.972994220064571</v>
      </c>
      <c r="S18" s="8">
        <f t="shared" si="2"/>
        <v>20.767335175635104</v>
      </c>
      <c r="T18" s="8">
        <f>$AH$10-3*$AK$10</f>
        <v>18.810421578201094</v>
      </c>
      <c r="U18" s="8">
        <f>$AH$10+3*$AK$10</f>
        <v>21.177295024092622</v>
      </c>
      <c r="V18" s="8">
        <f t="shared" si="3"/>
        <v>55.126723925097338</v>
      </c>
      <c r="W18" s="8">
        <f t="shared" si="4"/>
        <v>52.400104230619725</v>
      </c>
      <c r="X18" s="8">
        <f t="shared" si="5"/>
        <v>58.251160983112207</v>
      </c>
      <c r="Y18" s="8">
        <f t="shared" si="6"/>
        <v>37.886300957977703</v>
      </c>
      <c r="Z18" s="8">
        <f t="shared" si="7"/>
        <v>36.902969788818396</v>
      </c>
      <c r="AA18" s="8">
        <f t="shared" si="8"/>
        <v>42.831128034326767</v>
      </c>
    </row>
    <row r="19" spans="3:27" x14ac:dyDescent="0.25">
      <c r="C19" s="8">
        <f t="shared" si="9"/>
        <v>83</v>
      </c>
      <c r="D19" s="8">
        <f>VLOOKUP($C19,Dados!$A$1:$J$301,2,0)</f>
        <v>45.118576757148766</v>
      </c>
      <c r="E19" s="8">
        <f>VLOOKUP($C19,Dados!$A$1:$J$301,3,0)</f>
        <v>20.42059864537422</v>
      </c>
      <c r="F19" s="8">
        <f>VLOOKUP($C19,Dados!$A$1:$J$301,4,0)</f>
        <v>54.005162046891314</v>
      </c>
      <c r="G19" s="8">
        <f>VLOOKUP($C19,Dados!$A$1:$J$301,5,0)</f>
        <v>40.80190657259957</v>
      </c>
      <c r="H19" s="8">
        <f>VLOOKUP($C19,Dados!$A$1:$J$301,6,0)</f>
        <v>196.40585126781164</v>
      </c>
      <c r="I19" s="8">
        <f>VLOOKUP($C19,Dados!$A$1:$J$301,7,0)</f>
        <v>189.20884523223643</v>
      </c>
      <c r="J19" s="8">
        <f>VLOOKUP($C19,Dados!$A$1:$J$301,8,0)</f>
        <v>171.56458609061494</v>
      </c>
      <c r="K19" s="8">
        <f>VLOOKUP($C19,Dados!$A$1:$J$301,9,0)</f>
        <v>144.71700680792875</v>
      </c>
      <c r="L19" s="8">
        <f>VLOOKUP($C19,Dados!$A$1:$J$301,10,0)</f>
        <v>707</v>
      </c>
      <c r="M19" s="6">
        <f t="shared" si="0"/>
        <v>0.71993781797871326</v>
      </c>
      <c r="N19" s="24">
        <f>$AJ$6-3*$AL$6</f>
        <v>0.67481724574791224</v>
      </c>
      <c r="O19" s="24">
        <f>$AJ$6+3*$AL$6</f>
        <v>0.72813341755513039</v>
      </c>
      <c r="P19" s="8">
        <f t="shared" si="1"/>
        <v>45.118576757148766</v>
      </c>
      <c r="Q19" s="20">
        <f>$AH$9-3*$AK$9</f>
        <v>42.084504898808355</v>
      </c>
      <c r="R19" s="20">
        <f>$AH$9+3*$AK$9</f>
        <v>47.972994220064571</v>
      </c>
      <c r="S19" s="8">
        <f t="shared" si="2"/>
        <v>20.42059864537422</v>
      </c>
      <c r="T19" s="8">
        <f>$AH$10-3*$AK$10</f>
        <v>18.810421578201094</v>
      </c>
      <c r="U19" s="8">
        <f>$AH$10+3*$AK$10</f>
        <v>21.177295024092622</v>
      </c>
      <c r="V19" s="8">
        <f t="shared" si="3"/>
        <v>54.005162046891314</v>
      </c>
      <c r="W19" s="8">
        <f t="shared" si="4"/>
        <v>52.400104230619725</v>
      </c>
      <c r="X19" s="8">
        <f t="shared" si="5"/>
        <v>58.251160983112207</v>
      </c>
      <c r="Y19" s="8">
        <f t="shared" si="6"/>
        <v>40.80190657259957</v>
      </c>
      <c r="Z19" s="8">
        <f t="shared" si="7"/>
        <v>36.902969788818396</v>
      </c>
      <c r="AA19" s="8">
        <f t="shared" si="8"/>
        <v>42.831128034326767</v>
      </c>
    </row>
    <row r="20" spans="3:27" x14ac:dyDescent="0.25">
      <c r="C20" s="8">
        <f t="shared" si="9"/>
        <v>82</v>
      </c>
      <c r="D20" s="8">
        <f>VLOOKUP($C20,Dados!$A$1:$J$301,2,0)</f>
        <v>46.327778246704803</v>
      </c>
      <c r="E20" s="8">
        <f>VLOOKUP($C20,Dados!$A$1:$J$301,3,0)</f>
        <v>19.675135813396523</v>
      </c>
      <c r="F20" s="8">
        <f>VLOOKUP($C20,Dados!$A$1:$J$301,4,0)</f>
        <v>56.360085507938201</v>
      </c>
      <c r="G20" s="8">
        <f>VLOOKUP($C20,Dados!$A$1:$J$301,5,0)</f>
        <v>40.542605976836228</v>
      </c>
      <c r="H20" s="8">
        <f>VLOOKUP($C20,Dados!$A$1:$J$301,6,0)</f>
        <v>199.38895108759343</v>
      </c>
      <c r="I20" s="8">
        <f>VLOOKUP($C20,Dados!$A$1:$J$301,7,0)</f>
        <v>189.74215150142078</v>
      </c>
      <c r="J20" s="8">
        <f>VLOOKUP($C20,Dados!$A$1:$J$301,8,0)</f>
        <v>174.50852849358029</v>
      </c>
      <c r="K20" s="8">
        <f>VLOOKUP($C20,Dados!$A$1:$J$301,9,0)</f>
        <v>144.24678438578636</v>
      </c>
      <c r="L20" s="8">
        <f>VLOOKUP($C20,Dados!$A$1:$J$301,10,0)</f>
        <v>702</v>
      </c>
      <c r="M20" s="6">
        <f t="shared" si="0"/>
        <v>0.70415135459698053</v>
      </c>
      <c r="N20" s="24">
        <f>$AJ$6-3*$AL$6</f>
        <v>0.67481724574791224</v>
      </c>
      <c r="O20" s="24">
        <f>$AJ$6+3*$AL$6</f>
        <v>0.72813341755513039</v>
      </c>
      <c r="P20" s="8">
        <f t="shared" si="1"/>
        <v>46.327778246704803</v>
      </c>
      <c r="Q20" s="20">
        <f>$AH$9-3*$AK$9</f>
        <v>42.084504898808355</v>
      </c>
      <c r="R20" s="20">
        <f>$AH$9+3*$AK$9</f>
        <v>47.972994220064571</v>
      </c>
      <c r="S20" s="8">
        <f t="shared" si="2"/>
        <v>19.675135813396523</v>
      </c>
      <c r="T20" s="8">
        <f>$AH$10-3*$AK$10</f>
        <v>18.810421578201094</v>
      </c>
      <c r="U20" s="8">
        <f>$AH$10+3*$AK$10</f>
        <v>21.177295024092622</v>
      </c>
      <c r="V20" s="8">
        <f t="shared" si="3"/>
        <v>56.360085507938201</v>
      </c>
      <c r="W20" s="8">
        <f t="shared" si="4"/>
        <v>52.400104230619725</v>
      </c>
      <c r="X20" s="8">
        <f t="shared" si="5"/>
        <v>58.251160983112207</v>
      </c>
      <c r="Y20" s="8">
        <f t="shared" si="6"/>
        <v>40.542605976836228</v>
      </c>
      <c r="Z20" s="8">
        <f t="shared" si="7"/>
        <v>36.902969788818396</v>
      </c>
      <c r="AA20" s="8">
        <f t="shared" si="8"/>
        <v>42.831128034326767</v>
      </c>
    </row>
    <row r="21" spans="3:27" x14ac:dyDescent="0.25">
      <c r="C21" s="8">
        <f t="shared" si="9"/>
        <v>81</v>
      </c>
      <c r="D21" s="8">
        <f>VLOOKUP($C21,Dados!$A$1:$J$301,2,0)</f>
        <v>45.398200849990225</v>
      </c>
      <c r="E21" s="8">
        <f>VLOOKUP($C21,Dados!$A$1:$J$301,3,0)</f>
        <v>19.642683469307247</v>
      </c>
      <c r="F21" s="8">
        <f>VLOOKUP($C21,Dados!$A$1:$J$301,4,0)</f>
        <v>56.748604263773572</v>
      </c>
      <c r="G21" s="8">
        <f>VLOOKUP($C21,Dados!$A$1:$J$301,5,0)</f>
        <v>39.822365682151947</v>
      </c>
      <c r="H21" s="8">
        <f>VLOOKUP($C21,Dados!$A$1:$J$301,6,0)</f>
        <v>198.45376666067327</v>
      </c>
      <c r="I21" s="8">
        <f>VLOOKUP($C21,Dados!$A$1:$J$301,7,0)</f>
        <v>188.51235442847573</v>
      </c>
      <c r="J21" s="8">
        <f>VLOOKUP($C21,Dados!$A$1:$J$301,8,0)</f>
        <v>172.5637223798179</v>
      </c>
      <c r="K21" s="8">
        <f>VLOOKUP($C21,Dados!$A$1:$J$301,9,0)</f>
        <v>145.75232034125753</v>
      </c>
      <c r="L21" s="8">
        <f>VLOOKUP($C21,Dados!$A$1:$J$301,10,0)</f>
        <v>710</v>
      </c>
      <c r="M21" s="6">
        <f t="shared" si="0"/>
        <v>0.71553189636757608</v>
      </c>
      <c r="N21" s="24">
        <f>$AJ$6-3*$AL$6</f>
        <v>0.67481724574791224</v>
      </c>
      <c r="O21" s="24">
        <f>$AJ$6+3*$AL$6</f>
        <v>0.72813341755513039</v>
      </c>
      <c r="P21" s="8">
        <f t="shared" si="1"/>
        <v>45.398200849990225</v>
      </c>
      <c r="Q21" s="20">
        <f>$AH$9-3*$AK$9</f>
        <v>42.084504898808355</v>
      </c>
      <c r="R21" s="20">
        <f>$AH$9+3*$AK$9</f>
        <v>47.972994220064571</v>
      </c>
      <c r="S21" s="8">
        <f t="shared" si="2"/>
        <v>19.642683469307247</v>
      </c>
      <c r="T21" s="8">
        <f>$AH$10-3*$AK$10</f>
        <v>18.810421578201094</v>
      </c>
      <c r="U21" s="8">
        <f>$AH$10+3*$AK$10</f>
        <v>21.177295024092622</v>
      </c>
      <c r="V21" s="8">
        <f t="shared" si="3"/>
        <v>56.748604263773572</v>
      </c>
      <c r="W21" s="8">
        <f t="shared" si="4"/>
        <v>52.400104230619725</v>
      </c>
      <c r="X21" s="8">
        <f t="shared" si="5"/>
        <v>58.251160983112207</v>
      </c>
      <c r="Y21" s="8">
        <f t="shared" si="6"/>
        <v>39.822365682151947</v>
      </c>
      <c r="Z21" s="8">
        <f t="shared" si="7"/>
        <v>36.902969788818396</v>
      </c>
      <c r="AA21" s="8">
        <f t="shared" si="8"/>
        <v>42.831128034326767</v>
      </c>
    </row>
    <row r="22" spans="3:27" x14ac:dyDescent="0.25">
      <c r="C22" s="8">
        <f t="shared" si="9"/>
        <v>80</v>
      </c>
      <c r="D22" s="8">
        <f>VLOOKUP($C22,Dados!$A$1:$J$301,2,0)</f>
        <v>44.649636985208083</v>
      </c>
      <c r="E22" s="8">
        <f>VLOOKUP($C22,Dados!$A$1:$J$301,3,0)</f>
        <v>20.667170710306486</v>
      </c>
      <c r="F22" s="8">
        <f>VLOOKUP($C22,Dados!$A$1:$J$301,4,0)</f>
        <v>56.448147723877767</v>
      </c>
      <c r="G22" s="8">
        <f>VLOOKUP($C22,Dados!$A$1:$J$301,5,0)</f>
        <v>40.159133954123369</v>
      </c>
      <c r="H22" s="8">
        <f>VLOOKUP($C22,Dados!$A$1:$J$301,6,0)</f>
        <v>196.93802704791827</v>
      </c>
      <c r="I22" s="8">
        <f>VLOOKUP($C22,Dados!$A$1:$J$301,7,0)</f>
        <v>189.23791936422535</v>
      </c>
      <c r="J22" s="8">
        <f>VLOOKUP($C22,Dados!$A$1:$J$301,8,0)</f>
        <v>170.79365670613882</v>
      </c>
      <c r="K22" s="8">
        <f>VLOOKUP($C22,Dados!$A$1:$J$301,9,0)</f>
        <v>142.71918334491428</v>
      </c>
      <c r="L22" s="8">
        <f>VLOOKUP($C22,Dados!$A$1:$J$301,10,0)</f>
        <v>690</v>
      </c>
      <c r="M22" s="6">
        <f t="shared" si="0"/>
        <v>0.70072805170543484</v>
      </c>
      <c r="N22" s="24">
        <f>$AJ$6-3*$AL$6</f>
        <v>0.67481724574791224</v>
      </c>
      <c r="O22" s="24">
        <f>$AJ$6+3*$AL$6</f>
        <v>0.72813341755513039</v>
      </c>
      <c r="P22" s="8">
        <f t="shared" si="1"/>
        <v>44.649636985208083</v>
      </c>
      <c r="Q22" s="20">
        <f>$AH$9-3*$AK$9</f>
        <v>42.084504898808355</v>
      </c>
      <c r="R22" s="20">
        <f>$AH$9+3*$AK$9</f>
        <v>47.972994220064571</v>
      </c>
      <c r="S22" s="8">
        <f t="shared" si="2"/>
        <v>20.667170710306486</v>
      </c>
      <c r="T22" s="8">
        <f>$AH$10-3*$AK$10</f>
        <v>18.810421578201094</v>
      </c>
      <c r="U22" s="8">
        <f>$AH$10+3*$AK$10</f>
        <v>21.177295024092622</v>
      </c>
      <c r="V22" s="8">
        <f t="shared" si="3"/>
        <v>56.448147723877767</v>
      </c>
      <c r="W22" s="8">
        <f t="shared" si="4"/>
        <v>52.400104230619725</v>
      </c>
      <c r="X22" s="8">
        <f t="shared" si="5"/>
        <v>58.251160983112207</v>
      </c>
      <c r="Y22" s="8">
        <f t="shared" si="6"/>
        <v>40.159133954123369</v>
      </c>
      <c r="Z22" s="8">
        <f t="shared" si="7"/>
        <v>36.902969788818396</v>
      </c>
      <c r="AA22" s="8">
        <f t="shared" si="8"/>
        <v>42.831128034326767</v>
      </c>
    </row>
    <row r="23" spans="3:27" x14ac:dyDescent="0.25">
      <c r="C23" s="8">
        <f t="shared" si="9"/>
        <v>79</v>
      </c>
      <c r="D23" s="8">
        <f>VLOOKUP($C23,Dados!$A$1:$J$301,2,0)</f>
        <v>45.117991730679542</v>
      </c>
      <c r="E23" s="8">
        <f>VLOOKUP($C23,Dados!$A$1:$J$301,3,0)</f>
        <v>19.891517846737703</v>
      </c>
      <c r="F23" s="8">
        <f>VLOOKUP($C23,Dados!$A$1:$J$301,4,0)</f>
        <v>55.72670310107447</v>
      </c>
      <c r="G23" s="8">
        <f>VLOOKUP($C23,Dados!$A$1:$J$301,5,0)</f>
        <v>40.789861542191879</v>
      </c>
      <c r="H23" s="8">
        <f>VLOOKUP($C23,Dados!$A$1:$J$301,6,0)</f>
        <v>200.91749600018932</v>
      </c>
      <c r="I23" s="8">
        <f>VLOOKUP($C23,Dados!$A$1:$J$301,7,0)</f>
        <v>189.05206431661011</v>
      </c>
      <c r="J23" s="8">
        <f>VLOOKUP($C23,Dados!$A$1:$J$301,8,0)</f>
        <v>171.02243799417045</v>
      </c>
      <c r="K23" s="8">
        <f>VLOOKUP($C23,Dados!$A$1:$J$301,9,0)</f>
        <v>143.13977269224645</v>
      </c>
      <c r="L23" s="8">
        <f>VLOOKUP($C23,Dados!$A$1:$J$301,10,0)</f>
        <v>699</v>
      </c>
      <c r="M23" s="6">
        <f t="shared" si="0"/>
        <v>0.69580799473963328</v>
      </c>
      <c r="N23" s="24">
        <f>$AJ$6-3*$AL$6</f>
        <v>0.67481724574791224</v>
      </c>
      <c r="O23" s="24">
        <f>$AJ$6+3*$AL$6</f>
        <v>0.72813341755513039</v>
      </c>
      <c r="P23" s="8">
        <f t="shared" si="1"/>
        <v>45.117991730679542</v>
      </c>
      <c r="Q23" s="20">
        <f>$AH$9-3*$AK$9</f>
        <v>42.084504898808355</v>
      </c>
      <c r="R23" s="20">
        <f>$AH$9+3*$AK$9</f>
        <v>47.972994220064571</v>
      </c>
      <c r="S23" s="8">
        <f t="shared" si="2"/>
        <v>19.891517846737703</v>
      </c>
      <c r="T23" s="8">
        <f>$AH$10-3*$AK$10</f>
        <v>18.810421578201094</v>
      </c>
      <c r="U23" s="8">
        <f>$AH$10+3*$AK$10</f>
        <v>21.177295024092622</v>
      </c>
      <c r="V23" s="8">
        <f t="shared" si="3"/>
        <v>55.72670310107447</v>
      </c>
      <c r="W23" s="8">
        <f t="shared" si="4"/>
        <v>52.400104230619725</v>
      </c>
      <c r="X23" s="8">
        <f t="shared" si="5"/>
        <v>58.251160983112207</v>
      </c>
      <c r="Y23" s="8">
        <f t="shared" si="6"/>
        <v>40.789861542191879</v>
      </c>
      <c r="Z23" s="8">
        <f t="shared" si="7"/>
        <v>36.902969788818396</v>
      </c>
      <c r="AA23" s="8">
        <f t="shared" si="8"/>
        <v>42.831128034326767</v>
      </c>
    </row>
    <row r="24" spans="3:27" x14ac:dyDescent="0.25">
      <c r="C24" s="8">
        <f t="shared" si="9"/>
        <v>78</v>
      </c>
      <c r="D24" s="8">
        <f>VLOOKUP($C24,Dados!$A$1:$J$301,2,0)</f>
        <v>45.656833637381567</v>
      </c>
      <c r="E24" s="8">
        <f>VLOOKUP($C24,Dados!$A$1:$J$301,3,0)</f>
        <v>19.428448397373216</v>
      </c>
      <c r="F24" s="8">
        <f>VLOOKUP($C24,Dados!$A$1:$J$301,4,0)</f>
        <v>55.820224634452387</v>
      </c>
      <c r="G24" s="8">
        <f>VLOOKUP($C24,Dados!$A$1:$J$301,5,0)</f>
        <v>39.81020471162379</v>
      </c>
      <c r="H24" s="8">
        <f>VLOOKUP($C24,Dados!$A$1:$J$301,6,0)</f>
        <v>201.46923714061955</v>
      </c>
      <c r="I24" s="8">
        <f>VLOOKUP($C24,Dados!$A$1:$J$301,7,0)</f>
        <v>187.64227936267</v>
      </c>
      <c r="J24" s="8">
        <f>VLOOKUP($C24,Dados!$A$1:$J$301,8,0)</f>
        <v>171.1490500886533</v>
      </c>
      <c r="K24" s="8">
        <f>VLOOKUP($C24,Dados!$A$1:$J$301,9,0)</f>
        <v>142.03448664349511</v>
      </c>
      <c r="L24" s="8">
        <f>VLOOKUP($C24,Dados!$A$1:$J$301,10,0)</f>
        <v>691</v>
      </c>
      <c r="M24" s="6">
        <f t="shared" si="0"/>
        <v>0.68596080454476782</v>
      </c>
      <c r="N24" s="24">
        <f>$AJ$6-3*$AL$6</f>
        <v>0.67481724574791224</v>
      </c>
      <c r="O24" s="24">
        <f>$AJ$6+3*$AL$6</f>
        <v>0.72813341755513039</v>
      </c>
      <c r="P24" s="8">
        <f t="shared" si="1"/>
        <v>45.656833637381567</v>
      </c>
      <c r="Q24" s="20">
        <f>$AH$9-3*$AK$9</f>
        <v>42.084504898808355</v>
      </c>
      <c r="R24" s="20">
        <f>$AH$9+3*$AK$9</f>
        <v>47.972994220064571</v>
      </c>
      <c r="S24" s="8">
        <f t="shared" si="2"/>
        <v>19.428448397373216</v>
      </c>
      <c r="T24" s="8">
        <f>$AH$10-3*$AK$10</f>
        <v>18.810421578201094</v>
      </c>
      <c r="U24" s="8">
        <f>$AH$10+3*$AK$10</f>
        <v>21.177295024092622</v>
      </c>
      <c r="V24" s="8">
        <f t="shared" si="3"/>
        <v>55.820224634452387</v>
      </c>
      <c r="W24" s="8">
        <f t="shared" si="4"/>
        <v>52.400104230619725</v>
      </c>
      <c r="X24" s="8">
        <f t="shared" si="5"/>
        <v>58.251160983112207</v>
      </c>
      <c r="Y24" s="8">
        <f t="shared" si="6"/>
        <v>39.81020471162379</v>
      </c>
      <c r="Z24" s="8">
        <f t="shared" si="7"/>
        <v>36.902969788818396</v>
      </c>
      <c r="AA24" s="8">
        <f t="shared" si="8"/>
        <v>42.831128034326767</v>
      </c>
    </row>
    <row r="25" spans="3:27" x14ac:dyDescent="0.25">
      <c r="C25" s="8">
        <f>C24-1</f>
        <v>77</v>
      </c>
      <c r="D25" s="8">
        <f>VLOOKUP($C25,Dados!$A$1:$J$301,2,0)</f>
        <v>43.006817025689983</v>
      </c>
      <c r="E25" s="8">
        <f>VLOOKUP($C25,Dados!$A$1:$J$301,3,0)</f>
        <v>20.119254246444271</v>
      </c>
      <c r="F25" s="8">
        <f>VLOOKUP($C25,Dados!$A$1:$J$301,4,0)</f>
        <v>56.028192152578178</v>
      </c>
      <c r="G25" s="8">
        <f>VLOOKUP($C25,Dados!$A$1:$J$301,5,0)</f>
        <v>38.38599587428304</v>
      </c>
      <c r="H25" s="8">
        <f>VLOOKUP($C25,Dados!$A$1:$J$301,6,0)</f>
        <v>201.2354983459721</v>
      </c>
      <c r="I25" s="8">
        <f>VLOOKUP($C25,Dados!$A$1:$J$301,7,0)</f>
        <v>190.47405979992041</v>
      </c>
      <c r="J25" s="8">
        <f>VLOOKUP($C25,Dados!$A$1:$J$301,8,0)</f>
        <v>171.97186449822436</v>
      </c>
      <c r="K25" s="8">
        <f>VLOOKUP($C25,Dados!$A$1:$J$301,9,0)</f>
        <v>145.36780097322099</v>
      </c>
      <c r="L25" s="8">
        <f>VLOOKUP($C25,Dados!$A$1:$J$301,10,0)</f>
        <v>704</v>
      </c>
      <c r="M25" s="6">
        <f t="shared" si="0"/>
        <v>0.69967774650738324</v>
      </c>
      <c r="N25" s="24">
        <f>$AJ$6-3*$AL$6</f>
        <v>0.67481724574791224</v>
      </c>
      <c r="O25" s="24">
        <f>$AJ$6+3*$AL$6</f>
        <v>0.72813341755513039</v>
      </c>
      <c r="P25" s="8">
        <f t="shared" si="1"/>
        <v>43.006817025689983</v>
      </c>
      <c r="Q25" s="20">
        <f>$AH$9-3*$AK$9</f>
        <v>42.084504898808355</v>
      </c>
      <c r="R25" s="20">
        <f>$AH$9+3*$AK$9</f>
        <v>47.972994220064571</v>
      </c>
      <c r="S25" s="8">
        <f t="shared" si="2"/>
        <v>20.119254246444271</v>
      </c>
      <c r="T25" s="8">
        <f>$AH$10-3*$AK$10</f>
        <v>18.810421578201094</v>
      </c>
      <c r="U25" s="8">
        <f>$AH$10+3*$AK$10</f>
        <v>21.177295024092622</v>
      </c>
      <c r="V25" s="8">
        <f t="shared" si="3"/>
        <v>56.028192152578178</v>
      </c>
      <c r="W25" s="8">
        <f t="shared" si="4"/>
        <v>52.400104230619725</v>
      </c>
      <c r="X25" s="8">
        <f t="shared" si="5"/>
        <v>58.251160983112207</v>
      </c>
      <c r="Y25" s="8">
        <f t="shared" si="6"/>
        <v>38.38599587428304</v>
      </c>
      <c r="Z25" s="8">
        <f t="shared" si="7"/>
        <v>36.902969788818396</v>
      </c>
      <c r="AA25" s="8">
        <f t="shared" si="8"/>
        <v>42.831128034326767</v>
      </c>
    </row>
    <row r="26" spans="3:27" x14ac:dyDescent="0.25">
      <c r="C26" s="8">
        <f t="shared" ref="C26:C32" si="10">C25-1</f>
        <v>76</v>
      </c>
      <c r="D26" s="8">
        <f>VLOOKUP($C26,Dados!$A$1:$J$301,2,0)</f>
        <v>44.982299591753744</v>
      </c>
      <c r="E26" s="8">
        <f>VLOOKUP($C26,Dados!$A$1:$J$301,3,0)</f>
        <v>19.814115052311429</v>
      </c>
      <c r="F26" s="8">
        <f>VLOOKUP($C26,Dados!$A$1:$J$301,4,0)</f>
        <v>55.584557917163941</v>
      </c>
      <c r="G26" s="8">
        <f>VLOOKUP($C26,Dados!$A$1:$J$301,5,0)</f>
        <v>39.539103220083284</v>
      </c>
      <c r="H26" s="8">
        <f>VLOOKUP($C26,Dados!$A$1:$J$301,6,0)</f>
        <v>201.61866269163377</v>
      </c>
      <c r="I26" s="8">
        <f>VLOOKUP($C26,Dados!$A$1:$J$301,7,0)</f>
        <v>188.32167131407547</v>
      </c>
      <c r="J26" s="8">
        <f>VLOOKUP($C26,Dados!$A$1:$J$301,8,0)</f>
        <v>170.62379459358726</v>
      </c>
      <c r="K26" s="8">
        <f>VLOOKUP($C26,Dados!$A$1:$J$301,9,0)</f>
        <v>146.37131295966608</v>
      </c>
      <c r="L26" s="8">
        <f>VLOOKUP($C26,Dados!$A$1:$J$301,10,0)</f>
        <v>702</v>
      </c>
      <c r="M26" s="6">
        <f t="shared" si="0"/>
        <v>0.69636410700102291</v>
      </c>
      <c r="N26" s="24">
        <f>$AJ$6-3*$AL$6</f>
        <v>0.67481724574791224</v>
      </c>
      <c r="O26" s="24">
        <f>$AJ$6+3*$AL$6</f>
        <v>0.72813341755513039</v>
      </c>
      <c r="P26" s="8">
        <f t="shared" si="1"/>
        <v>44.982299591753744</v>
      </c>
      <c r="Q26" s="20">
        <f>$AH$9-3*$AK$9</f>
        <v>42.084504898808355</v>
      </c>
      <c r="R26" s="20">
        <f>$AH$9+3*$AK$9</f>
        <v>47.972994220064571</v>
      </c>
      <c r="S26" s="8">
        <f t="shared" si="2"/>
        <v>19.814115052311429</v>
      </c>
      <c r="T26" s="8">
        <f>$AH$10-3*$AK$10</f>
        <v>18.810421578201094</v>
      </c>
      <c r="U26" s="8">
        <f>$AH$10+3*$AK$10</f>
        <v>21.177295024092622</v>
      </c>
      <c r="V26" s="8">
        <f t="shared" si="3"/>
        <v>55.584557917163941</v>
      </c>
      <c r="W26" s="8">
        <f t="shared" si="4"/>
        <v>52.400104230619725</v>
      </c>
      <c r="X26" s="8">
        <f t="shared" si="5"/>
        <v>58.251160983112207</v>
      </c>
      <c r="Y26" s="8">
        <f t="shared" si="6"/>
        <v>39.539103220083284</v>
      </c>
      <c r="Z26" s="8">
        <f t="shared" si="7"/>
        <v>36.902969788818396</v>
      </c>
      <c r="AA26" s="8">
        <f t="shared" si="8"/>
        <v>42.831128034326767</v>
      </c>
    </row>
    <row r="27" spans="3:27" x14ac:dyDescent="0.25">
      <c r="C27" s="8">
        <f t="shared" si="10"/>
        <v>75</v>
      </c>
      <c r="D27" s="8">
        <f>VLOOKUP($C27,Dados!$A$1:$J$301,2,0)</f>
        <v>44.254269178142586</v>
      </c>
      <c r="E27" s="8">
        <f>VLOOKUP($C27,Dados!$A$1:$J$301,3,0)</f>
        <v>19.613348711206854</v>
      </c>
      <c r="F27" s="8">
        <f>VLOOKUP($C27,Dados!$A$1:$J$301,4,0)</f>
        <v>55.538643796011492</v>
      </c>
      <c r="G27" s="8">
        <f>VLOOKUP($C27,Dados!$A$1:$J$301,5,0)</f>
        <v>38.950256543654938</v>
      </c>
      <c r="H27" s="8">
        <f>VLOOKUP($C27,Dados!$A$1:$J$301,6,0)</f>
        <v>196.64084547955869</v>
      </c>
      <c r="I27" s="8">
        <f>VLOOKUP($C27,Dados!$A$1:$J$301,7,0)</f>
        <v>190.69383494386562</v>
      </c>
      <c r="J27" s="8">
        <f>VLOOKUP($C27,Dados!$A$1:$J$301,8,0)</f>
        <v>170.05488560490241</v>
      </c>
      <c r="K27" s="8">
        <f>VLOOKUP($C27,Dados!$A$1:$J$301,9,0)</f>
        <v>143.16553757172494</v>
      </c>
      <c r="L27" s="8">
        <f>VLOOKUP($C27,Dados!$A$1:$J$301,10,0)</f>
        <v>702</v>
      </c>
      <c r="M27" s="6">
        <f t="shared" si="0"/>
        <v>0.71399204807932404</v>
      </c>
      <c r="N27" s="24">
        <f>$AJ$6-3*$AL$6</f>
        <v>0.67481724574791224</v>
      </c>
      <c r="O27" s="24">
        <f>$AJ$6+3*$AL$6</f>
        <v>0.72813341755513039</v>
      </c>
      <c r="P27" s="8">
        <f t="shared" si="1"/>
        <v>44.254269178142586</v>
      </c>
      <c r="Q27" s="20">
        <f>$AH$9-3*$AK$9</f>
        <v>42.084504898808355</v>
      </c>
      <c r="R27" s="20">
        <f>$AH$9+3*$AK$9</f>
        <v>47.972994220064571</v>
      </c>
      <c r="S27" s="8">
        <f t="shared" si="2"/>
        <v>19.613348711206854</v>
      </c>
      <c r="T27" s="8">
        <f>$AH$10-3*$AK$10</f>
        <v>18.810421578201094</v>
      </c>
      <c r="U27" s="8">
        <f>$AH$10+3*$AK$10</f>
        <v>21.177295024092622</v>
      </c>
      <c r="V27" s="8">
        <f t="shared" si="3"/>
        <v>55.538643796011492</v>
      </c>
      <c r="W27" s="8">
        <f t="shared" si="4"/>
        <v>52.400104230619725</v>
      </c>
      <c r="X27" s="8">
        <f t="shared" si="5"/>
        <v>58.251160983112207</v>
      </c>
      <c r="Y27" s="8">
        <f t="shared" si="6"/>
        <v>38.950256543654938</v>
      </c>
      <c r="Z27" s="8">
        <f t="shared" si="7"/>
        <v>36.902969788818396</v>
      </c>
      <c r="AA27" s="8">
        <f t="shared" si="8"/>
        <v>42.831128034326767</v>
      </c>
    </row>
    <row r="28" spans="3:27" x14ac:dyDescent="0.25">
      <c r="C28" s="8">
        <f t="shared" si="10"/>
        <v>74</v>
      </c>
      <c r="D28" s="8">
        <f>VLOOKUP($C28,Dados!$A$1:$J$301,2,0)</f>
        <v>45.594085132429569</v>
      </c>
      <c r="E28" s="8">
        <f>VLOOKUP($C28,Dados!$A$1:$J$301,3,0)</f>
        <v>19.595361036084615</v>
      </c>
      <c r="F28" s="8">
        <f>VLOOKUP($C28,Dados!$A$1:$J$301,4,0)</f>
        <v>53.903690521541897</v>
      </c>
      <c r="G28" s="8">
        <f>VLOOKUP($C28,Dados!$A$1:$J$301,5,0)</f>
        <v>41.22242322889187</v>
      </c>
      <c r="H28" s="8">
        <f>VLOOKUP($C28,Dados!$A$1:$J$301,6,0)</f>
        <v>198.68903185228837</v>
      </c>
      <c r="I28" s="8">
        <f>VLOOKUP($C28,Dados!$A$1:$J$301,7,0)</f>
        <v>191.31144220294004</v>
      </c>
      <c r="J28" s="8">
        <f>VLOOKUP($C28,Dados!$A$1:$J$301,8,0)</f>
        <v>166.54546481455401</v>
      </c>
      <c r="K28" s="8">
        <f>VLOOKUP($C28,Dados!$A$1:$J$301,9,0)</f>
        <v>143.24431394217694</v>
      </c>
      <c r="L28" s="8">
        <f>VLOOKUP($C28,Dados!$A$1:$J$301,10,0)</f>
        <v>686</v>
      </c>
      <c r="M28" s="6">
        <f t="shared" si="0"/>
        <v>0.69052628985579223</v>
      </c>
      <c r="N28" s="24">
        <f>$AJ$6-3*$AL$6</f>
        <v>0.67481724574791224</v>
      </c>
      <c r="O28" s="24">
        <f>$AJ$6+3*$AL$6</f>
        <v>0.72813341755513039</v>
      </c>
      <c r="P28" s="8">
        <f t="shared" si="1"/>
        <v>45.594085132429569</v>
      </c>
      <c r="Q28" s="20">
        <f>$AH$9-3*$AK$9</f>
        <v>42.084504898808355</v>
      </c>
      <c r="R28" s="20">
        <f>$AH$9+3*$AK$9</f>
        <v>47.972994220064571</v>
      </c>
      <c r="S28" s="8">
        <f t="shared" si="2"/>
        <v>19.595361036084615</v>
      </c>
      <c r="T28" s="8">
        <f>$AH$10-3*$AK$10</f>
        <v>18.810421578201094</v>
      </c>
      <c r="U28" s="8">
        <f>$AH$10+3*$AK$10</f>
        <v>21.177295024092622</v>
      </c>
      <c r="V28" s="8">
        <f t="shared" si="3"/>
        <v>53.903690521541897</v>
      </c>
      <c r="W28" s="8">
        <f t="shared" si="4"/>
        <v>52.400104230619725</v>
      </c>
      <c r="X28" s="8">
        <f t="shared" si="5"/>
        <v>58.251160983112207</v>
      </c>
      <c r="Y28" s="8">
        <f t="shared" si="6"/>
        <v>41.22242322889187</v>
      </c>
      <c r="Z28" s="8">
        <f t="shared" si="7"/>
        <v>36.902969788818396</v>
      </c>
      <c r="AA28" s="8">
        <f t="shared" si="8"/>
        <v>42.831128034326767</v>
      </c>
    </row>
    <row r="29" spans="3:27" x14ac:dyDescent="0.25">
      <c r="C29" s="8">
        <f t="shared" si="10"/>
        <v>73</v>
      </c>
      <c r="D29" s="8">
        <f>VLOOKUP($C29,Dados!$A$1:$J$301,2,0)</f>
        <v>44.935171615189859</v>
      </c>
      <c r="E29" s="8">
        <f>VLOOKUP($C29,Dados!$A$1:$J$301,3,0)</f>
        <v>19.22541394503974</v>
      </c>
      <c r="F29" s="8">
        <f>VLOOKUP($C29,Dados!$A$1:$J$301,4,0)</f>
        <v>55.319829379821932</v>
      </c>
      <c r="G29" s="8">
        <f>VLOOKUP($C29,Dados!$A$1:$J$301,5,0)</f>
        <v>40.885301759406929</v>
      </c>
      <c r="H29" s="8">
        <f>VLOOKUP($C29,Dados!$A$1:$J$301,6,0)</f>
        <v>201.50977867139483</v>
      </c>
      <c r="I29" s="8">
        <f>VLOOKUP($C29,Dados!$A$1:$J$301,7,0)</f>
        <v>186.21101559950912</v>
      </c>
      <c r="J29" s="8">
        <f>VLOOKUP($C29,Dados!$A$1:$J$301,8,0)</f>
        <v>172.27184238381528</v>
      </c>
      <c r="K29" s="8">
        <f>VLOOKUP($C29,Dados!$A$1:$J$301,9,0)</f>
        <v>145.07662087369573</v>
      </c>
      <c r="L29" s="8">
        <f>VLOOKUP($C29,Dados!$A$1:$J$301,10,0)</f>
        <v>705</v>
      </c>
      <c r="M29" s="6">
        <f t="shared" si="0"/>
        <v>0.69971790416151924</v>
      </c>
      <c r="N29" s="24">
        <f>$AJ$6-3*$AL$6</f>
        <v>0.67481724574791224</v>
      </c>
      <c r="O29" s="24">
        <f>$AJ$6+3*$AL$6</f>
        <v>0.72813341755513039</v>
      </c>
      <c r="P29" s="8">
        <f t="shared" si="1"/>
        <v>44.935171615189859</v>
      </c>
      <c r="Q29" s="20">
        <f>$AH$9-3*$AK$9</f>
        <v>42.084504898808355</v>
      </c>
      <c r="R29" s="20">
        <f>$AH$9+3*$AK$9</f>
        <v>47.972994220064571</v>
      </c>
      <c r="S29" s="8">
        <f t="shared" si="2"/>
        <v>19.22541394503974</v>
      </c>
      <c r="T29" s="8">
        <f>$AH$10-3*$AK$10</f>
        <v>18.810421578201094</v>
      </c>
      <c r="U29" s="8">
        <f>$AH$10+3*$AK$10</f>
        <v>21.177295024092622</v>
      </c>
      <c r="V29" s="8">
        <f t="shared" si="3"/>
        <v>55.319829379821932</v>
      </c>
      <c r="W29" s="8">
        <f t="shared" si="4"/>
        <v>52.400104230619725</v>
      </c>
      <c r="X29" s="8">
        <f t="shared" si="5"/>
        <v>58.251160983112207</v>
      </c>
      <c r="Y29" s="8">
        <f t="shared" si="6"/>
        <v>40.885301759406929</v>
      </c>
      <c r="Z29" s="8">
        <f t="shared" si="7"/>
        <v>36.902969788818396</v>
      </c>
      <c r="AA29" s="8">
        <f t="shared" si="8"/>
        <v>42.831128034326767</v>
      </c>
    </row>
    <row r="30" spans="3:27" x14ac:dyDescent="0.25">
      <c r="C30" s="8">
        <f t="shared" si="10"/>
        <v>72</v>
      </c>
      <c r="D30" s="8">
        <f>VLOOKUP($C30,Dados!$A$1:$J$301,2,0)</f>
        <v>46.089799867431822</v>
      </c>
      <c r="E30" s="8">
        <f>VLOOKUP($C30,Dados!$A$1:$J$301,3,0)</f>
        <v>20.113159844478769</v>
      </c>
      <c r="F30" s="8">
        <f>VLOOKUP($C30,Dados!$A$1:$J$301,4,0)</f>
        <v>55.599849826281435</v>
      </c>
      <c r="G30" s="8">
        <f>VLOOKUP($C30,Dados!$A$1:$J$301,5,0)</f>
        <v>40.249597950667109</v>
      </c>
      <c r="H30" s="8">
        <f>VLOOKUP($C30,Dados!$A$1:$J$301,6,0)</f>
        <v>200.8519379275715</v>
      </c>
      <c r="I30" s="8">
        <f>VLOOKUP($C30,Dados!$A$1:$J$301,7,0)</f>
        <v>190.10210184472913</v>
      </c>
      <c r="J30" s="8">
        <f>VLOOKUP($C30,Dados!$A$1:$J$301,8,0)</f>
        <v>172.30310539288993</v>
      </c>
      <c r="K30" s="8">
        <f>VLOOKUP($C30,Dados!$A$1:$J$301,9,0)</f>
        <v>144.5851902751298</v>
      </c>
      <c r="L30" s="8">
        <f>VLOOKUP($C30,Dados!$A$1:$J$301,10,0)</f>
        <v>699</v>
      </c>
      <c r="M30" s="6">
        <f t="shared" si="0"/>
        <v>0.69603510646938738</v>
      </c>
      <c r="N30" s="24">
        <f>$AJ$6-3*$AL$6</f>
        <v>0.67481724574791224</v>
      </c>
      <c r="O30" s="24">
        <f>$AJ$6+3*$AL$6</f>
        <v>0.72813341755513039</v>
      </c>
      <c r="P30" s="8">
        <f t="shared" si="1"/>
        <v>46.089799867431822</v>
      </c>
      <c r="Q30" s="20">
        <f>$AH$9-3*$AK$9</f>
        <v>42.084504898808355</v>
      </c>
      <c r="R30" s="20">
        <f>$AH$9+3*$AK$9</f>
        <v>47.972994220064571</v>
      </c>
      <c r="S30" s="8">
        <f t="shared" si="2"/>
        <v>20.113159844478769</v>
      </c>
      <c r="T30" s="8">
        <f>$AH$10-3*$AK$10</f>
        <v>18.810421578201094</v>
      </c>
      <c r="U30" s="8">
        <f>$AH$10+3*$AK$10</f>
        <v>21.177295024092622</v>
      </c>
      <c r="V30" s="8">
        <f t="shared" si="3"/>
        <v>55.599849826281435</v>
      </c>
      <c r="W30" s="8">
        <f t="shared" si="4"/>
        <v>52.400104230619725</v>
      </c>
      <c r="X30" s="8">
        <f t="shared" si="5"/>
        <v>58.251160983112207</v>
      </c>
      <c r="Y30" s="8">
        <f t="shared" si="6"/>
        <v>40.249597950667109</v>
      </c>
      <c r="Z30" s="8">
        <f t="shared" si="7"/>
        <v>36.902969788818396</v>
      </c>
      <c r="AA30" s="8">
        <f t="shared" si="8"/>
        <v>42.831128034326767</v>
      </c>
    </row>
    <row r="31" spans="3:27" x14ac:dyDescent="0.25">
      <c r="C31" s="8">
        <f t="shared" si="10"/>
        <v>71</v>
      </c>
      <c r="D31" s="8">
        <f>VLOOKUP($C31,Dados!$A$1:$J$301,2,0)</f>
        <v>45.392540882953824</v>
      </c>
      <c r="E31" s="8">
        <f>VLOOKUP($C31,Dados!$A$1:$J$301,3,0)</f>
        <v>19.801380391307465</v>
      </c>
      <c r="F31" s="8">
        <f>VLOOKUP($C31,Dados!$A$1:$J$301,4,0)</f>
        <v>55.586038513641128</v>
      </c>
      <c r="G31" s="8">
        <f>VLOOKUP($C31,Dados!$A$1:$J$301,5,0)</f>
        <v>41.139408340501738</v>
      </c>
      <c r="H31" s="8">
        <f>VLOOKUP($C31,Dados!$A$1:$J$301,6,0)</f>
        <v>199.00000894303241</v>
      </c>
      <c r="I31" s="8">
        <f>VLOOKUP($C31,Dados!$A$1:$J$301,7,0)</f>
        <v>186.14698366821051</v>
      </c>
      <c r="J31" s="8">
        <f>VLOOKUP($C31,Dados!$A$1:$J$301,8,0)</f>
        <v>170.64142364644127</v>
      </c>
      <c r="K31" s="8">
        <f>VLOOKUP($C31,Dados!$A$1:$J$301,9,0)</f>
        <v>141.98894489640924</v>
      </c>
      <c r="L31" s="8">
        <f>VLOOKUP($C31,Dados!$A$1:$J$301,10,0)</f>
        <v>705</v>
      </c>
      <c r="M31" s="6">
        <f t="shared" si="0"/>
        <v>0.7085426817260293</v>
      </c>
      <c r="N31" s="24">
        <f>$AJ$6-3*$AL$6</f>
        <v>0.67481724574791224</v>
      </c>
      <c r="O31" s="24">
        <f>$AJ$6+3*$AL$6</f>
        <v>0.72813341755513039</v>
      </c>
      <c r="P31" s="8">
        <f t="shared" si="1"/>
        <v>45.392540882953824</v>
      </c>
      <c r="Q31" s="20">
        <f>$AH$9-3*$AK$9</f>
        <v>42.084504898808355</v>
      </c>
      <c r="R31" s="20">
        <f>$AH$9+3*$AK$9</f>
        <v>47.972994220064571</v>
      </c>
      <c r="S31" s="8">
        <f t="shared" si="2"/>
        <v>19.801380391307465</v>
      </c>
      <c r="T31" s="8">
        <f>$AH$10-3*$AK$10</f>
        <v>18.810421578201094</v>
      </c>
      <c r="U31" s="8">
        <f>$AH$10+3*$AK$10</f>
        <v>21.177295024092622</v>
      </c>
      <c r="V31" s="8">
        <f t="shared" si="3"/>
        <v>55.586038513641128</v>
      </c>
      <c r="W31" s="8">
        <f t="shared" si="4"/>
        <v>52.400104230619725</v>
      </c>
      <c r="X31" s="8">
        <f t="shared" si="5"/>
        <v>58.251160983112207</v>
      </c>
      <c r="Y31" s="8">
        <f t="shared" si="6"/>
        <v>41.139408340501738</v>
      </c>
      <c r="Z31" s="8">
        <f t="shared" si="7"/>
        <v>36.902969788818396</v>
      </c>
      <c r="AA31" s="8">
        <f t="shared" si="8"/>
        <v>42.831128034326767</v>
      </c>
    </row>
    <row r="32" spans="3:27" x14ac:dyDescent="0.25">
      <c r="C32" s="8">
        <f t="shared" si="10"/>
        <v>70</v>
      </c>
      <c r="D32" s="8">
        <f>VLOOKUP($C32,Dados!$A$1:$J$301,2,0)</f>
        <v>43.905030832898056</v>
      </c>
      <c r="E32" s="8">
        <f>VLOOKUP($C32,Dados!$A$1:$J$301,3,0)</f>
        <v>19.754726786435462</v>
      </c>
      <c r="F32" s="8">
        <f>VLOOKUP($C32,Dados!$A$1:$J$301,4,0)</f>
        <v>55.636435178787913</v>
      </c>
      <c r="G32" s="8">
        <f>VLOOKUP($C32,Dados!$A$1:$J$301,5,0)</f>
        <v>41.770793618484099</v>
      </c>
      <c r="H32" s="8">
        <f>VLOOKUP($C32,Dados!$A$1:$J$301,6,0)</f>
        <v>200.28612019462429</v>
      </c>
      <c r="I32" s="8">
        <f>VLOOKUP($C32,Dados!$A$1:$J$301,7,0)</f>
        <v>189.74024227268498</v>
      </c>
      <c r="J32" s="8">
        <f>VLOOKUP($C32,Dados!$A$1:$J$301,8,0)</f>
        <v>172.96719828940292</v>
      </c>
      <c r="K32" s="8">
        <f>VLOOKUP($C32,Dados!$A$1:$J$301,9,0)</f>
        <v>143.2871561247282</v>
      </c>
      <c r="L32" s="8">
        <f>VLOOKUP($C32,Dados!$A$1:$J$301,10,0)</f>
        <v>699</v>
      </c>
      <c r="M32" s="6">
        <f t="shared" si="0"/>
        <v>0.69800143846289486</v>
      </c>
      <c r="N32" s="24">
        <f>$AJ$6-3*$AL$6</f>
        <v>0.67481724574791224</v>
      </c>
      <c r="O32" s="24">
        <f>$AJ$6+3*$AL$6</f>
        <v>0.72813341755513039</v>
      </c>
      <c r="P32" s="8">
        <f t="shared" si="1"/>
        <v>43.905030832898056</v>
      </c>
      <c r="Q32" s="20">
        <f>$AH$9-3*$AK$9</f>
        <v>42.084504898808355</v>
      </c>
      <c r="R32" s="20">
        <f>$AH$9+3*$AK$9</f>
        <v>47.972994220064571</v>
      </c>
      <c r="S32" s="8">
        <f t="shared" si="2"/>
        <v>19.754726786435462</v>
      </c>
      <c r="T32" s="8">
        <f>$AH$10-3*$AK$10</f>
        <v>18.810421578201094</v>
      </c>
      <c r="U32" s="8">
        <f>$AH$10+3*$AK$10</f>
        <v>21.177295024092622</v>
      </c>
      <c r="V32" s="8">
        <f t="shared" si="3"/>
        <v>55.636435178787913</v>
      </c>
      <c r="W32" s="8">
        <f t="shared" si="4"/>
        <v>52.400104230619725</v>
      </c>
      <c r="X32" s="8">
        <f t="shared" si="5"/>
        <v>58.251160983112207</v>
      </c>
      <c r="Y32" s="8">
        <f t="shared" si="6"/>
        <v>41.770793618484099</v>
      </c>
      <c r="Z32" s="8">
        <f t="shared" si="7"/>
        <v>36.902969788818396</v>
      </c>
      <c r="AA32" s="8">
        <f t="shared" si="8"/>
        <v>42.831128034326767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Processo Macro</vt:lpstr>
      <vt:lpstr>Mistura</vt:lpstr>
      <vt:lpstr>Extrusão</vt:lpstr>
      <vt:lpstr>Corte e modelagem</vt:lpstr>
      <vt:lpstr>Embalagem</vt:lpstr>
      <vt:lpstr>Análise Macro</vt:lpstr>
      <vt:lpstr>Dados</vt:lpstr>
      <vt:lpstr>Report</vt:lpstr>
      <vt:lpstr>L-30</vt:lpstr>
      <vt:lpstr>Report!Area_de_impressao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Ewerton Bortolozo Nunes Júnior</dc:creator>
  <cp:lastModifiedBy>Ewerton Bortolozo Nunes Júnior</cp:lastModifiedBy>
  <cp:lastPrinted>2025-05-28T19:09:59Z</cp:lastPrinted>
  <dcterms:created xsi:type="dcterms:W3CDTF">2025-05-15T11:32:58Z</dcterms:created>
  <dcterms:modified xsi:type="dcterms:W3CDTF">2025-05-28T20:00:19Z</dcterms:modified>
</cp:coreProperties>
</file>