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372435D6-BB52-4A20-95C1-A82796601248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Report_17-18" sheetId="1" r:id="rId1"/>
    <sheet name="Budget_18-19" sheetId="2" r:id="rId2"/>
    <sheet name="Infrastructure" sheetId="5" r:id="rId3"/>
    <sheet name="Marketing" sheetId="6" r:id="rId4"/>
    <sheet name="Travel expenses" sheetId="4" r:id="rId5"/>
    <sheet name="CodeHubs" sheetId="3" r:id="rId6"/>
  </sheets>
  <calcPr calcId="17902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6" l="1"/>
  <c r="C58" i="2" l="1"/>
  <c r="C57" i="2"/>
  <c r="C56" i="2"/>
  <c r="C55" i="2"/>
  <c r="B25" i="6"/>
  <c r="B17" i="6"/>
  <c r="K8" i="5" l="1"/>
  <c r="C61" i="2" s="1"/>
  <c r="C60" i="2"/>
  <c r="D10" i="5"/>
  <c r="B8" i="2"/>
  <c r="B7" i="2"/>
  <c r="B6" i="2"/>
  <c r="C63" i="2"/>
  <c r="C54" i="2"/>
  <c r="B6" i="4"/>
  <c r="C53" i="2"/>
  <c r="B5" i="4"/>
  <c r="C50" i="2"/>
  <c r="B26" i="3"/>
  <c r="C49" i="2"/>
  <c r="D12" i="3"/>
  <c r="B4" i="2" l="1"/>
  <c r="C65" i="2"/>
  <c r="B15" i="1"/>
  <c r="C16" i="1" l="1"/>
  <c r="B16" i="1"/>
  <c r="B17" i="1" s="1"/>
  <c r="B3" i="2" s="1"/>
  <c r="B10" i="2" s="1"/>
  <c r="B21" i="2"/>
  <c r="C66" i="2" l="1"/>
  <c r="C9" i="1"/>
  <c r="C10" i="1"/>
  <c r="C11" i="1" s="1"/>
</calcChain>
</file>

<file path=xl/sharedStrings.xml><?xml version="1.0" encoding="utf-8"?>
<sst xmlns="http://schemas.openxmlformats.org/spreadsheetml/2006/main" count="152" uniqueCount="109">
  <si>
    <t>Financial report 2017-09-01 until 2018-08-31</t>
  </si>
  <si>
    <t>Travel expenses</t>
  </si>
  <si>
    <t>Costs for events</t>
  </si>
  <si>
    <t>Costs for special events</t>
  </si>
  <si>
    <t>Income</t>
  </si>
  <si>
    <t>Costs</t>
  </si>
  <si>
    <t>Sponsorship</t>
  </si>
  <si>
    <t>Costs for 9 CodeHubs</t>
  </si>
  <si>
    <t>Average cost CodeHub</t>
  </si>
  <si>
    <t>Costs for board celebration</t>
  </si>
  <si>
    <t>Costs for Deluxe Party</t>
  </si>
  <si>
    <t>We need to plan the budget for…</t>
  </si>
  <si>
    <t>CodeHubs</t>
  </si>
  <si>
    <t>Board celebration</t>
  </si>
  <si>
    <t>Marketing</t>
  </si>
  <si>
    <t>Infrastructure</t>
  </si>
  <si>
    <t>Bank costs</t>
  </si>
  <si>
    <t>Others</t>
  </si>
  <si>
    <t>Office material</t>
  </si>
  <si>
    <t>Travel expenses Kalmar link</t>
  </si>
  <si>
    <t>TOTAL</t>
  </si>
  <si>
    <t>Before having the bank account, KK did not have own money. University paid for all occuring expenses.</t>
  </si>
  <si>
    <t>Category</t>
  </si>
  <si>
    <t>Subcategory</t>
  </si>
  <si>
    <t>Fika</t>
  </si>
  <si>
    <t>Equipment</t>
  </si>
  <si>
    <t>Teambuilding</t>
  </si>
  <si>
    <t>Kalmar Link</t>
  </si>
  <si>
    <t>Posters</t>
  </si>
  <si>
    <t>Publicity material (Stickers,…)</t>
  </si>
  <si>
    <t>Website domain</t>
  </si>
  <si>
    <t>Communication tools</t>
  </si>
  <si>
    <t>Bank fees</t>
  </si>
  <si>
    <t>Folders, etc.</t>
  </si>
  <si>
    <t>Hoodies</t>
  </si>
  <si>
    <t>Server hosting</t>
  </si>
  <si>
    <t>Savings start of last year</t>
  </si>
  <si>
    <t>Sponsorship Uni</t>
  </si>
  <si>
    <t>Sponsorship Companies</t>
  </si>
  <si>
    <t>We need to calculate sponsorship/income</t>
  </si>
  <si>
    <t>We have to pay 0kr taxes, because we have no income to declare</t>
  </si>
  <si>
    <t>Rollup poster</t>
  </si>
  <si>
    <t>Savings</t>
  </si>
  <si>
    <t>Savings end of last year</t>
  </si>
  <si>
    <t>How many CodeHubs will we have?</t>
  </si>
  <si>
    <t>18.09.</t>
  </si>
  <si>
    <t>02.10.</t>
  </si>
  <si>
    <t>16.10.</t>
  </si>
  <si>
    <t>30.10.</t>
  </si>
  <si>
    <t>13.11.</t>
  </si>
  <si>
    <t>27.11.</t>
  </si>
  <si>
    <t>11.12.</t>
  </si>
  <si>
    <t>22.01.</t>
  </si>
  <si>
    <t>05.02.</t>
  </si>
  <si>
    <t>19.02.</t>
  </si>
  <si>
    <t>05.03.</t>
  </si>
  <si>
    <t>19.03.</t>
  </si>
  <si>
    <t>02.04.</t>
  </si>
  <si>
    <t>16.04.</t>
  </si>
  <si>
    <t>14.05.</t>
  </si>
  <si>
    <t>28.05.</t>
  </si>
  <si>
    <t>16 CodeHubs in total until 2019-08-31</t>
  </si>
  <si>
    <t>Average cost CodeHub last year</t>
  </si>
  <si>
    <t>Our aim: reducing the average CodeHub costs</t>
  </si>
  <si>
    <t>Desired average cost</t>
  </si>
  <si>
    <t>Number CodeHubs</t>
  </si>
  <si>
    <t>Fika costs</t>
  </si>
  <si>
    <t>Budget</t>
  </si>
  <si>
    <t>CodeHub equipment:</t>
  </si>
  <si>
    <t>Tupperboxes</t>
  </si>
  <si>
    <t>Big boxes</t>
  </si>
  <si>
    <t>Bread box</t>
  </si>
  <si>
    <t>Termoskanna</t>
  </si>
  <si>
    <t>How many times William + 1 needs to travel to Växjö?</t>
  </si>
  <si>
    <t>Train ticket return per Person</t>
  </si>
  <si>
    <t>2 Persons from Kalmar</t>
  </si>
  <si>
    <t>4 times in the year</t>
  </si>
  <si>
    <t>4 times a year - TOTAL</t>
  </si>
  <si>
    <t>Other travel expenses</t>
  </si>
  <si>
    <t>Savings last year</t>
  </si>
  <si>
    <t>Sponsorship Hoodies</t>
  </si>
  <si>
    <t>Sponsorship Rollup posters</t>
  </si>
  <si>
    <t>Sponsorship posters</t>
  </si>
  <si>
    <t>Sponsorship Board work</t>
  </si>
  <si>
    <t>Website domain with binero</t>
  </si>
  <si>
    <t>Registration fee domain:</t>
  </si>
  <si>
    <t>Yearly fee base package</t>
  </si>
  <si>
    <t>Server hosting service:</t>
  </si>
  <si>
    <t>Monthly fee</t>
  </si>
  <si>
    <t>Posters:</t>
  </si>
  <si>
    <t>one poster about regular CodeHubs</t>
  </si>
  <si>
    <t>10 big events (one event each month) in the year</t>
  </si>
  <si>
    <t>Total of 11 posters</t>
  </si>
  <si>
    <t>Price poster</t>
  </si>
  <si>
    <t>Total</t>
  </si>
  <si>
    <t>Rollup posters</t>
  </si>
  <si>
    <t>Price</t>
  </si>
  <si>
    <t>3 posters</t>
  </si>
  <si>
    <t>Publicity material</t>
  </si>
  <si>
    <t>Stickers</t>
  </si>
  <si>
    <t>16 Board members</t>
  </si>
  <si>
    <t>Price Hoodie</t>
  </si>
  <si>
    <t>Sponsorship 18/19</t>
  </si>
  <si>
    <t>Categories</t>
  </si>
  <si>
    <t>Sum</t>
  </si>
  <si>
    <t>TOTAL BUDGET</t>
  </si>
  <si>
    <t>should be discussed in board meeting</t>
  </si>
  <si>
    <t>Michael has one rollup poster</t>
  </si>
  <si>
    <t>Number posters per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</si>
</sst>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SEK]"/>
    <numFmt numFmtId="165" formatCode="_-* #,##0.00\ [$SEK]_-;\-* #,##0.00\ [$SEK]_-;_-* &quot;-&quot;??\ [$SEK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2" borderId="0" xfId="0" applyFill="1"/>
    <xf numFmtId="0" fontId="1" fillId="3" borderId="1" xfId="0" applyFont="1" applyFill="1" applyBorder="1"/>
    <xf numFmtId="164" fontId="0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Border="1"/>
    <xf numFmtId="0" fontId="0" fillId="3" borderId="1" xfId="0" applyFont="1" applyFill="1" applyBorder="1"/>
    <xf numFmtId="165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65" fontId="0" fillId="3" borderId="1" xfId="0" applyNumberFormat="1" applyFill="1" applyBorder="1"/>
    <xf numFmtId="0" fontId="0" fillId="3" borderId="1" xfId="0" applyFill="1" applyBorder="1"/>
    <xf numFmtId="165" fontId="1" fillId="3" borderId="1" xfId="0" applyNumberFormat="1" applyFont="1" applyFill="1" applyBorder="1"/>
    <xf numFmtId="165" fontId="0" fillId="0" borderId="1" xfId="0" applyNumberFormat="1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65" fontId="1" fillId="3" borderId="0" xfId="0" applyNumberFormat="1" applyFont="1" applyFill="1"/>
  </cellXfs>
  <cellStyles count="1">
    <cellStyle name="Standard" xfId="0" builtinId="0"/>
  </cellStyles>
  <dxfs count="13"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.00\ [$SEK]_-;\-* #,##0.00\ [$SEK]_-;_-* &quot;-&quot;??\ [$SEK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</xdr:row>
      <xdr:rowOff>47625</xdr:rowOff>
    </xdr:from>
    <xdr:to>
      <xdr:col>1</xdr:col>
      <xdr:colOff>257175</xdr:colOff>
      <xdr:row>20</xdr:row>
      <xdr:rowOff>119364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E9950AA-E17D-4C22-95F7-9C8E32CDA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90625"/>
          <a:ext cx="1571625" cy="273873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8</xdr:col>
      <xdr:colOff>694952</xdr:colOff>
      <xdr:row>19</xdr:row>
      <xdr:rowOff>123524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B766A14-2923-40AE-8A81-968D9FE4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1333500"/>
          <a:ext cx="2980952" cy="2409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96.719233680553" createdVersion="6" refreshedVersion="6" minRefreshableVersion="3" recordCount="16" xr:uid="{3D8D060E-F720-4F76-B1ED-31B14BD8177E}">
  <cacheSource type="worksheet">
    <worksheetSource ref="A48:C64" sheet="Budget_18-19"/>
  </cacheSource>
  <cacheFields count="3">
    <cacheField name="Category" numFmtId="0">
      <sharedItems count="7">
        <s v="CodeHubs"/>
        <s v="Board celebration"/>
        <s v="Travel expenses"/>
        <s v="Marketing"/>
        <s v="Infrastructure"/>
        <s v="Bank costs"/>
        <s v="Office material"/>
      </sharedItems>
    </cacheField>
    <cacheField name="Subcategory" numFmtId="0">
      <sharedItems/>
    </cacheField>
    <cacheField name="Budget" numFmtId="165">
      <sharedItems containsSemiMixedTypes="0" containsString="0" containsNumber="1" containsInteger="1" minValue="44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Fika"/>
    <n v="5600"/>
  </r>
  <r>
    <x v="0"/>
    <s v="Equipment"/>
    <n v="1500"/>
  </r>
  <r>
    <x v="1"/>
    <s v="Teambuilding"/>
    <n v="3000"/>
  </r>
  <r>
    <x v="1"/>
    <s v="Others"/>
    <n v="1000"/>
  </r>
  <r>
    <x v="2"/>
    <s v="Kalmar Link"/>
    <n v="1920"/>
  </r>
  <r>
    <x v="2"/>
    <s v="Others"/>
    <n v="1000"/>
  </r>
  <r>
    <x v="3"/>
    <s v="Posters"/>
    <n v="440"/>
  </r>
  <r>
    <x v="3"/>
    <s v="Rollup poster"/>
    <n v="1500"/>
  </r>
  <r>
    <x v="3"/>
    <s v="Publicity material (Stickers,…)"/>
    <n v="1000"/>
  </r>
  <r>
    <x v="3"/>
    <s v="Hoodies"/>
    <n v="8000"/>
  </r>
  <r>
    <x v="3"/>
    <s v="Others"/>
    <n v="1000"/>
  </r>
  <r>
    <x v="4"/>
    <s v="Website domain"/>
    <n v="1060"/>
  </r>
  <r>
    <x v="4"/>
    <s v="Server hosting"/>
    <n v="1200"/>
  </r>
  <r>
    <x v="4"/>
    <s v="Others"/>
    <n v="1000"/>
  </r>
  <r>
    <x v="5"/>
    <s v="Bank fees"/>
    <n v="828"/>
  </r>
  <r>
    <x v="6"/>
    <s v="Folders, etc.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0F85A-F0CF-4218-ACE4-54B339CB370A}" name="PivotTable1" cacheId="0" applyNumberFormats="0" applyBorderFormats="0" applyFontFormats="0" applyPatternFormats="0" applyAlignmentFormats="0" applyWidthHeightFormats="1" dataCaption="Werte" grandTotalCaption="TOTAL BUDGET" updatedVersion="6" minRefreshableVersion="3" useAutoFormatting="1" itemPrintTitles="1" createdVersion="6" indent="0" outline="1" outlineData="1" multipleFieldFilters="0" rowHeaderCaption="Categories">
  <location ref="A12:B20" firstHeaderRow="1" firstDataRow="1" firstDataCol="1"/>
  <pivotFields count="3">
    <pivotField axis="axisRow" showAll="0">
      <items count="8">
        <item x="5"/>
        <item x="1"/>
        <item x="0"/>
        <item x="4"/>
        <item x="3"/>
        <item x="6"/>
        <item x="2"/>
        <item t="default"/>
      </items>
    </pivotField>
    <pivotField showAll="0"/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" fld="2" baseField="0" baseItem="0" numFmtId="165"/>
  </dataFields>
  <formats count="13"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zoomScale="298" zoomScaleNormal="298" workbookViewId="0">
      <selection activeCell="C10" sqref="C10"/>
    </sheetView>
  </sheetViews>
  <sheetFormatPr baseColWidth="10" defaultColWidth="9.140625" defaultRowHeight="15" outlineLevelRow="1" x14ac:dyDescent="0.25"/>
  <cols>
    <col min="1" max="1" width="25.28515625" customWidth="1"/>
    <col min="2" max="2" width="16.42578125" customWidth="1"/>
    <col min="3" max="3" width="12.7109375" bestFit="1" customWidth="1"/>
  </cols>
  <sheetData>
    <row r="1" spans="1:14" x14ac:dyDescent="0.25">
      <c r="A1" s="1" t="s">
        <v>0</v>
      </c>
      <c r="E1" s="5" t="s">
        <v>21</v>
      </c>
      <c r="F1" s="5"/>
      <c r="G1" s="5"/>
      <c r="H1" s="5"/>
      <c r="I1" s="5"/>
      <c r="J1" s="5"/>
      <c r="K1" s="5"/>
      <c r="L1" s="5"/>
      <c r="M1" s="5"/>
      <c r="N1" s="5"/>
    </row>
    <row r="3" spans="1:14" x14ac:dyDescent="0.25">
      <c r="A3" s="2"/>
      <c r="B3" s="2" t="s">
        <v>4</v>
      </c>
      <c r="C3" s="2" t="s">
        <v>5</v>
      </c>
    </row>
    <row r="4" spans="1:14" x14ac:dyDescent="0.25">
      <c r="A4" s="6" t="s">
        <v>36</v>
      </c>
      <c r="B4" s="7">
        <v>0</v>
      </c>
      <c r="C4" s="7"/>
    </row>
    <row r="5" spans="1:14" x14ac:dyDescent="0.25">
      <c r="A5" s="6" t="s">
        <v>19</v>
      </c>
      <c r="B5" s="7"/>
      <c r="C5" s="7">
        <v>631</v>
      </c>
    </row>
    <row r="6" spans="1:14" x14ac:dyDescent="0.25">
      <c r="A6" s="6" t="s">
        <v>2</v>
      </c>
      <c r="B6" s="7"/>
      <c r="C6" s="7">
        <v>8165.48</v>
      </c>
    </row>
    <row r="7" spans="1:14" outlineLevel="1" x14ac:dyDescent="0.25">
      <c r="A7" s="3" t="s">
        <v>3</v>
      </c>
      <c r="B7" s="4"/>
      <c r="C7" s="4">
        <v>4303.2</v>
      </c>
    </row>
    <row r="8" spans="1:14" outlineLevel="1" x14ac:dyDescent="0.25">
      <c r="A8" s="3" t="s">
        <v>9</v>
      </c>
      <c r="B8" s="4"/>
      <c r="C8" s="4">
        <v>2250</v>
      </c>
    </row>
    <row r="9" spans="1:14" outlineLevel="1" x14ac:dyDescent="0.25">
      <c r="A9" s="3" t="s">
        <v>10</v>
      </c>
      <c r="B9" s="4"/>
      <c r="C9" s="4">
        <f>C7-C8</f>
        <v>2053.1999999999998</v>
      </c>
    </row>
    <row r="10" spans="1:14" outlineLevel="1" x14ac:dyDescent="0.25">
      <c r="A10" s="3" t="s">
        <v>7</v>
      </c>
      <c r="B10" s="4"/>
      <c r="C10" s="4">
        <f>C6-C7</f>
        <v>3862.2799999999997</v>
      </c>
    </row>
    <row r="11" spans="1:14" outlineLevel="1" x14ac:dyDescent="0.25">
      <c r="A11" s="3" t="s">
        <v>8</v>
      </c>
      <c r="B11" s="4"/>
      <c r="C11" s="4">
        <f>C10/9</f>
        <v>429.14222222222219</v>
      </c>
    </row>
    <row r="12" spans="1:14" x14ac:dyDescent="0.25">
      <c r="A12" s="6" t="s">
        <v>16</v>
      </c>
      <c r="B12" s="7"/>
      <c r="C12" s="7">
        <v>828</v>
      </c>
    </row>
    <row r="13" spans="1:14" x14ac:dyDescent="0.25">
      <c r="A13" s="6" t="s">
        <v>6</v>
      </c>
      <c r="B13" s="7">
        <v>23212</v>
      </c>
      <c r="C13" s="7"/>
    </row>
    <row r="14" spans="1:14" hidden="1" outlineLevel="1" x14ac:dyDescent="0.25">
      <c r="A14" s="10" t="s">
        <v>37</v>
      </c>
      <c r="B14" s="7">
        <v>10000</v>
      </c>
      <c r="C14" s="7"/>
    </row>
    <row r="15" spans="1:14" hidden="1" outlineLevel="1" x14ac:dyDescent="0.25">
      <c r="A15" s="10" t="s">
        <v>38</v>
      </c>
      <c r="B15" s="7">
        <f>B13-B14</f>
        <v>13212</v>
      </c>
      <c r="C15" s="7"/>
    </row>
    <row r="16" spans="1:14" collapsed="1" x14ac:dyDescent="0.25">
      <c r="A16" s="6" t="s">
        <v>20</v>
      </c>
      <c r="B16" s="7">
        <f>SUM(B4:B13)</f>
        <v>23212</v>
      </c>
      <c r="C16" s="7">
        <f>C5+C6+C12</f>
        <v>9624.48</v>
      </c>
    </row>
    <row r="17" spans="1:3" x14ac:dyDescent="0.25">
      <c r="A17" s="6" t="s">
        <v>43</v>
      </c>
      <c r="B17" s="8">
        <f>B16-C16</f>
        <v>13587.52</v>
      </c>
      <c r="C1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1904-6146-4B29-9608-6E9AF272EC91}">
  <dimension ref="A1:I66"/>
  <sheetViews>
    <sheetView tabSelected="1" zoomScale="256" zoomScaleNormal="256" workbookViewId="0">
      <selection activeCell="B14" sqref="B14"/>
    </sheetView>
  </sheetViews>
  <sheetFormatPr baseColWidth="10" defaultRowHeight="15" outlineLevelRow="1" x14ac:dyDescent="0.25"/>
  <cols>
    <col min="1" max="1" width="20.5703125" customWidth="1"/>
    <col min="2" max="2" width="27.42578125" customWidth="1"/>
    <col min="3" max="3" width="14.140625" bestFit="1" customWidth="1"/>
    <col min="4" max="4" width="22.7109375" customWidth="1"/>
    <col min="5" max="5" width="22.42578125" bestFit="1" customWidth="1"/>
    <col min="6" max="6" width="18.28515625" bestFit="1" customWidth="1"/>
  </cols>
  <sheetData>
    <row r="1" spans="1:9" x14ac:dyDescent="0.25">
      <c r="A1" s="1" t="s">
        <v>39</v>
      </c>
      <c r="E1" s="5" t="s">
        <v>40</v>
      </c>
      <c r="F1" s="5"/>
      <c r="G1" s="5"/>
      <c r="H1" s="5"/>
      <c r="I1" s="13"/>
    </row>
    <row r="3" spans="1:9" x14ac:dyDescent="0.25">
      <c r="A3" s="10" t="s">
        <v>79</v>
      </c>
      <c r="B3" s="14">
        <f>'Report_17-18'!B17</f>
        <v>13587.52</v>
      </c>
    </row>
    <row r="4" spans="1:9" x14ac:dyDescent="0.25">
      <c r="A4" s="10" t="s">
        <v>102</v>
      </c>
      <c r="B4" s="14">
        <f>SUM(B5:B9)</f>
        <v>22325</v>
      </c>
    </row>
    <row r="5" spans="1:9" outlineLevel="1" x14ac:dyDescent="0.25">
      <c r="A5" s="12" t="s">
        <v>37</v>
      </c>
      <c r="B5" s="17">
        <v>10000</v>
      </c>
    </row>
    <row r="6" spans="1:9" outlineLevel="1" x14ac:dyDescent="0.25">
      <c r="A6" s="12" t="s">
        <v>80</v>
      </c>
      <c r="B6" s="17">
        <f>C58</f>
        <v>8000</v>
      </c>
      <c r="C6" t="s">
        <v>106</v>
      </c>
    </row>
    <row r="7" spans="1:9" outlineLevel="1" x14ac:dyDescent="0.25">
      <c r="A7" s="12" t="s">
        <v>81</v>
      </c>
      <c r="B7" s="17">
        <f>C56</f>
        <v>1500</v>
      </c>
      <c r="C7" t="s">
        <v>107</v>
      </c>
    </row>
    <row r="8" spans="1:9" outlineLevel="1" x14ac:dyDescent="0.25">
      <c r="A8" s="12" t="s">
        <v>82</v>
      </c>
      <c r="B8" s="17">
        <f>C55</f>
        <v>825</v>
      </c>
    </row>
    <row r="9" spans="1:9" outlineLevel="1" x14ac:dyDescent="0.25">
      <c r="A9" s="12" t="s">
        <v>83</v>
      </c>
      <c r="B9" s="17">
        <v>2000</v>
      </c>
    </row>
    <row r="10" spans="1:9" x14ac:dyDescent="0.25">
      <c r="A10" s="6" t="s">
        <v>20</v>
      </c>
      <c r="B10" s="16">
        <f>B4+B3</f>
        <v>35912.520000000004</v>
      </c>
    </row>
    <row r="12" spans="1:9" x14ac:dyDescent="0.25">
      <c r="A12" s="15" t="s">
        <v>103</v>
      </c>
      <c r="B12" s="15" t="s">
        <v>104</v>
      </c>
    </row>
    <row r="13" spans="1:9" x14ac:dyDescent="0.25">
      <c r="A13" s="18" t="s">
        <v>16</v>
      </c>
      <c r="B13" s="11">
        <v>828</v>
      </c>
    </row>
    <row r="14" spans="1:9" x14ac:dyDescent="0.25">
      <c r="A14" s="18" t="s">
        <v>13</v>
      </c>
      <c r="B14" s="11">
        <v>4000</v>
      </c>
    </row>
    <row r="15" spans="1:9" x14ac:dyDescent="0.25">
      <c r="A15" s="18" t="s">
        <v>12</v>
      </c>
      <c r="B15" s="11">
        <v>7100</v>
      </c>
    </row>
    <row r="16" spans="1:9" x14ac:dyDescent="0.25">
      <c r="A16" s="18" t="s">
        <v>15</v>
      </c>
      <c r="B16" s="11">
        <v>3260</v>
      </c>
    </row>
    <row r="17" spans="1:2" x14ac:dyDescent="0.25">
      <c r="A17" s="18" t="s">
        <v>14</v>
      </c>
      <c r="B17" s="11">
        <v>11940</v>
      </c>
    </row>
    <row r="18" spans="1:2" x14ac:dyDescent="0.25">
      <c r="A18" s="18" t="s">
        <v>18</v>
      </c>
      <c r="B18" s="11">
        <v>500</v>
      </c>
    </row>
    <row r="19" spans="1:2" x14ac:dyDescent="0.25">
      <c r="A19" s="18" t="s">
        <v>1</v>
      </c>
      <c r="B19" s="11">
        <v>2920</v>
      </c>
    </row>
    <row r="20" spans="1:2" x14ac:dyDescent="0.25">
      <c r="A20" s="19" t="s">
        <v>105</v>
      </c>
      <c r="B20" s="16">
        <v>30548</v>
      </c>
    </row>
    <row r="21" spans="1:2" x14ac:dyDescent="0.25">
      <c r="A21" s="20" t="s">
        <v>42</v>
      </c>
      <c r="B21" s="21">
        <f>B10-GETPIVOTDATA("Budget",$A$12)</f>
        <v>5364.5200000000041</v>
      </c>
    </row>
    <row r="46" spans="1:3" x14ac:dyDescent="0.25">
      <c r="A46" s="1" t="s">
        <v>11</v>
      </c>
    </row>
    <row r="47" spans="1:3" x14ac:dyDescent="0.25">
      <c r="A47" s="1"/>
    </row>
    <row r="48" spans="1:3" x14ac:dyDescent="0.25">
      <c r="A48" s="2" t="s">
        <v>22</v>
      </c>
      <c r="B48" s="2" t="s">
        <v>23</v>
      </c>
      <c r="C48" s="2" t="s">
        <v>67</v>
      </c>
    </row>
    <row r="49" spans="1:3" x14ac:dyDescent="0.25">
      <c r="A49" s="9" t="s">
        <v>12</v>
      </c>
      <c r="B49" s="9" t="s">
        <v>24</v>
      </c>
      <c r="C49" s="11">
        <f>CodeHubs!D12</f>
        <v>5600</v>
      </c>
    </row>
    <row r="50" spans="1:3" x14ac:dyDescent="0.25">
      <c r="A50" s="9" t="s">
        <v>12</v>
      </c>
      <c r="B50" s="9" t="s">
        <v>25</v>
      </c>
      <c r="C50" s="11">
        <f>CodeHubs!B26</f>
        <v>1500</v>
      </c>
    </row>
    <row r="51" spans="1:3" x14ac:dyDescent="0.25">
      <c r="A51" s="9" t="s">
        <v>13</v>
      </c>
      <c r="B51" s="9" t="s">
        <v>26</v>
      </c>
      <c r="C51" s="11">
        <v>3000</v>
      </c>
    </row>
    <row r="52" spans="1:3" x14ac:dyDescent="0.25">
      <c r="A52" s="9" t="s">
        <v>13</v>
      </c>
      <c r="B52" s="9" t="s">
        <v>17</v>
      </c>
      <c r="C52" s="11">
        <v>1000</v>
      </c>
    </row>
    <row r="53" spans="1:3" x14ac:dyDescent="0.25">
      <c r="A53" s="9" t="s">
        <v>1</v>
      </c>
      <c r="B53" s="9" t="s">
        <v>27</v>
      </c>
      <c r="C53" s="11">
        <f>'Travel expenses'!B6</f>
        <v>1920</v>
      </c>
    </row>
    <row r="54" spans="1:3" x14ac:dyDescent="0.25">
      <c r="A54" s="9" t="s">
        <v>1</v>
      </c>
      <c r="B54" s="9" t="s">
        <v>17</v>
      </c>
      <c r="C54" s="11">
        <f>'Travel expenses'!B8</f>
        <v>1000</v>
      </c>
    </row>
    <row r="55" spans="1:3" x14ac:dyDescent="0.25">
      <c r="A55" s="9" t="s">
        <v>14</v>
      </c>
      <c r="B55" s="9" t="s">
        <v>28</v>
      </c>
      <c r="C55" s="11">
        <f>Marketing!B13</f>
        <v>825</v>
      </c>
    </row>
    <row r="56" spans="1:3" x14ac:dyDescent="0.25">
      <c r="A56" s="9" t="s">
        <v>14</v>
      </c>
      <c r="B56" s="9" t="s">
        <v>41</v>
      </c>
      <c r="C56" s="11">
        <f>Marketing!B17</f>
        <v>1500</v>
      </c>
    </row>
    <row r="57" spans="1:3" x14ac:dyDescent="0.25">
      <c r="A57" s="9" t="s">
        <v>14</v>
      </c>
      <c r="B57" s="9" t="s">
        <v>29</v>
      </c>
      <c r="C57" s="11">
        <f>Marketing!B20</f>
        <v>1000</v>
      </c>
    </row>
    <row r="58" spans="1:3" x14ac:dyDescent="0.25">
      <c r="A58" s="9" t="s">
        <v>14</v>
      </c>
      <c r="B58" s="9" t="s">
        <v>34</v>
      </c>
      <c r="C58" s="11">
        <f>Marketing!B25</f>
        <v>8000</v>
      </c>
    </row>
    <row r="59" spans="1:3" x14ac:dyDescent="0.25">
      <c r="A59" s="9" t="s">
        <v>14</v>
      </c>
      <c r="B59" s="9" t="s">
        <v>17</v>
      </c>
      <c r="C59" s="11">
        <v>1000</v>
      </c>
    </row>
    <row r="60" spans="1:3" x14ac:dyDescent="0.25">
      <c r="A60" s="9" t="s">
        <v>15</v>
      </c>
      <c r="B60" s="9" t="s">
        <v>30</v>
      </c>
      <c r="C60" s="11">
        <f>Infrastructure!D10</f>
        <v>1060</v>
      </c>
    </row>
    <row r="61" spans="1:3" x14ac:dyDescent="0.25">
      <c r="A61" s="9" t="s">
        <v>15</v>
      </c>
      <c r="B61" s="9" t="s">
        <v>35</v>
      </c>
      <c r="C61" s="11">
        <f>Infrastructure!K8</f>
        <v>1200</v>
      </c>
    </row>
    <row r="62" spans="1:3" x14ac:dyDescent="0.25">
      <c r="A62" s="9" t="s">
        <v>15</v>
      </c>
      <c r="B62" s="9" t="s">
        <v>17</v>
      </c>
      <c r="C62" s="11">
        <v>1000</v>
      </c>
    </row>
    <row r="63" spans="1:3" x14ac:dyDescent="0.25">
      <c r="A63" s="9" t="s">
        <v>16</v>
      </c>
      <c r="B63" s="9" t="s">
        <v>32</v>
      </c>
      <c r="C63" s="11">
        <f>'Report_17-18'!C12</f>
        <v>828</v>
      </c>
    </row>
    <row r="64" spans="1:3" x14ac:dyDescent="0.25">
      <c r="A64" s="9" t="s">
        <v>18</v>
      </c>
      <c r="B64" s="9" t="s">
        <v>33</v>
      </c>
      <c r="C64" s="11">
        <v>500</v>
      </c>
    </row>
    <row r="65" spans="1:3" x14ac:dyDescent="0.25">
      <c r="A65" s="6" t="s">
        <v>20</v>
      </c>
      <c r="B65" s="6"/>
      <c r="C65" s="16">
        <f>SUM(C49:C64)</f>
        <v>30933</v>
      </c>
    </row>
    <row r="66" spans="1:3" x14ac:dyDescent="0.25">
      <c r="A66" s="6" t="s">
        <v>42</v>
      </c>
      <c r="B66" s="6"/>
      <c r="C66" s="16">
        <f>B10-C65</f>
        <v>4979.5200000000041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6AB5-F88B-48A6-B795-D0DE4935C526}">
  <dimension ref="A1:K10"/>
  <sheetViews>
    <sheetView zoomScale="172" zoomScaleNormal="172" workbookViewId="0"/>
  </sheetViews>
  <sheetFormatPr baseColWidth="10" defaultRowHeight="15" x14ac:dyDescent="0.25"/>
  <cols>
    <col min="1" max="1" width="20.7109375" customWidth="1"/>
    <col min="3" max="3" width="24" customWidth="1"/>
  </cols>
  <sheetData>
    <row r="1" spans="1:11" x14ac:dyDescent="0.25">
      <c r="A1" s="9" t="s">
        <v>31</v>
      </c>
    </row>
    <row r="2" spans="1:11" x14ac:dyDescent="0.25">
      <c r="A2" s="9" t="s">
        <v>30</v>
      </c>
    </row>
    <row r="3" spans="1:11" x14ac:dyDescent="0.25">
      <c r="A3" s="9" t="s">
        <v>35</v>
      </c>
    </row>
    <row r="4" spans="1:11" x14ac:dyDescent="0.25">
      <c r="A4" s="9" t="s">
        <v>17</v>
      </c>
    </row>
    <row r="6" spans="1:11" x14ac:dyDescent="0.25">
      <c r="A6" t="s">
        <v>84</v>
      </c>
      <c r="F6" t="s">
        <v>87</v>
      </c>
    </row>
    <row r="7" spans="1:11" x14ac:dyDescent="0.25">
      <c r="J7" t="s">
        <v>88</v>
      </c>
      <c r="K7">
        <v>100</v>
      </c>
    </row>
    <row r="8" spans="1:11" x14ac:dyDescent="0.25">
      <c r="C8" t="s">
        <v>85</v>
      </c>
      <c r="D8">
        <v>112</v>
      </c>
      <c r="J8" t="s">
        <v>20</v>
      </c>
      <c r="K8">
        <f>12*K7</f>
        <v>1200</v>
      </c>
    </row>
    <row r="9" spans="1:11" x14ac:dyDescent="0.25">
      <c r="C9" t="s">
        <v>86</v>
      </c>
      <c r="D9">
        <v>948</v>
      </c>
    </row>
    <row r="10" spans="1:11" x14ac:dyDescent="0.25">
      <c r="C10" t="s">
        <v>20</v>
      </c>
      <c r="D10">
        <f>D9+D8</f>
        <v>1060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5F36-326A-4BC0-8C29-5C3B6F773D3A}">
  <dimension ref="A1:B25"/>
  <sheetViews>
    <sheetView topLeftCell="A10" zoomScale="170" zoomScaleNormal="170" workbookViewId="0">
      <selection activeCell="B20" sqref="B20"/>
    </sheetView>
  </sheetViews>
  <sheetFormatPr baseColWidth="10" defaultRowHeight="15" x14ac:dyDescent="0.25"/>
  <cols>
    <col min="1" max="1" width="17.140625" customWidth="1"/>
    <col min="2" max="2" width="28" customWidth="1"/>
  </cols>
  <sheetData>
    <row r="1" spans="1:2" x14ac:dyDescent="0.25">
      <c r="A1" s="9" t="s">
        <v>14</v>
      </c>
      <c r="B1" s="9" t="s">
        <v>28</v>
      </c>
    </row>
    <row r="2" spans="1:2" x14ac:dyDescent="0.25">
      <c r="A2" s="9" t="s">
        <v>14</v>
      </c>
      <c r="B2" s="9" t="s">
        <v>41</v>
      </c>
    </row>
    <row r="3" spans="1:2" x14ac:dyDescent="0.25">
      <c r="A3" s="9" t="s">
        <v>14</v>
      </c>
      <c r="B3" s="9" t="s">
        <v>29</v>
      </c>
    </row>
    <row r="4" spans="1:2" x14ac:dyDescent="0.25">
      <c r="A4" s="9" t="s">
        <v>14</v>
      </c>
      <c r="B4" s="9" t="s">
        <v>34</v>
      </c>
    </row>
    <row r="5" spans="1:2" x14ac:dyDescent="0.25">
      <c r="A5" s="9" t="s">
        <v>14</v>
      </c>
      <c r="B5" s="9" t="s">
        <v>17</v>
      </c>
    </row>
    <row r="7" spans="1:2" x14ac:dyDescent="0.25">
      <c r="A7" t="s">
        <v>89</v>
      </c>
    </row>
    <row r="8" spans="1:2" x14ac:dyDescent="0.25">
      <c r="A8" t="s">
        <v>90</v>
      </c>
    </row>
    <row r="9" spans="1:2" x14ac:dyDescent="0.25">
      <c r="A9" t="s">
        <v>91</v>
      </c>
    </row>
    <row r="10" spans="1:2" x14ac:dyDescent="0.25">
      <c r="A10" t="s">
        <v>92</v>
      </c>
    </row>
    <row r="11" spans="1:2" x14ac:dyDescent="0.25">
      <c r="A11" t="s">
        <v>108</v>
      </c>
      <c r="B11">
        <v>15</v>
      </c>
    </row>
    <row r="12" spans="1:2" x14ac:dyDescent="0.25">
      <c r="A12" t="s">
        <v>93</v>
      </c>
      <c r="B12">
        <v>5</v>
      </c>
    </row>
    <row r="13" spans="1:2" x14ac:dyDescent="0.25">
      <c r="A13" t="s">
        <v>94</v>
      </c>
      <c r="B13">
        <f>B11*B12*11</f>
        <v>825</v>
      </c>
    </row>
    <row r="15" spans="1:2" x14ac:dyDescent="0.25">
      <c r="A15" t="s">
        <v>95</v>
      </c>
    </row>
    <row r="16" spans="1:2" x14ac:dyDescent="0.25">
      <c r="A16" t="s">
        <v>96</v>
      </c>
      <c r="B16">
        <v>500</v>
      </c>
    </row>
    <row r="17" spans="1:2" x14ac:dyDescent="0.25">
      <c r="A17" t="s">
        <v>97</v>
      </c>
      <c r="B17">
        <f>B16*3</f>
        <v>1500</v>
      </c>
    </row>
    <row r="19" spans="1:2" x14ac:dyDescent="0.25">
      <c r="A19" t="s">
        <v>98</v>
      </c>
    </row>
    <row r="20" spans="1:2" x14ac:dyDescent="0.25">
      <c r="A20" t="s">
        <v>99</v>
      </c>
      <c r="B20">
        <v>1000</v>
      </c>
    </row>
    <row r="22" spans="1:2" x14ac:dyDescent="0.25">
      <c r="A22" t="s">
        <v>34</v>
      </c>
    </row>
    <row r="23" spans="1:2" x14ac:dyDescent="0.25">
      <c r="A23" t="s">
        <v>100</v>
      </c>
      <c r="B23">
        <v>16</v>
      </c>
    </row>
    <row r="24" spans="1:2" x14ac:dyDescent="0.25">
      <c r="A24" t="s">
        <v>101</v>
      </c>
      <c r="B24">
        <v>500</v>
      </c>
    </row>
    <row r="25" spans="1:2" x14ac:dyDescent="0.25">
      <c r="A25" t="s">
        <v>20</v>
      </c>
      <c r="B25">
        <f>B24*B23</f>
        <v>8000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EBA1-2881-47A3-96ED-E6F3DE31C7CE}"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26.85546875" customWidth="1"/>
  </cols>
  <sheetData>
    <row r="1" spans="1:2" x14ac:dyDescent="0.25">
      <c r="A1" t="s">
        <v>73</v>
      </c>
    </row>
    <row r="2" spans="1:2" x14ac:dyDescent="0.25">
      <c r="A2" t="s">
        <v>76</v>
      </c>
    </row>
    <row r="4" spans="1:2" x14ac:dyDescent="0.25">
      <c r="A4" t="s">
        <v>74</v>
      </c>
      <c r="B4">
        <v>240</v>
      </c>
    </row>
    <row r="5" spans="1:2" x14ac:dyDescent="0.25">
      <c r="A5" t="s">
        <v>75</v>
      </c>
      <c r="B5">
        <f>B4*2</f>
        <v>480</v>
      </c>
    </row>
    <row r="6" spans="1:2" x14ac:dyDescent="0.25">
      <c r="A6" t="s">
        <v>77</v>
      </c>
      <c r="B6">
        <f>B5*4</f>
        <v>1920</v>
      </c>
    </row>
    <row r="8" spans="1:2" x14ac:dyDescent="0.25">
      <c r="A8" t="s">
        <v>78</v>
      </c>
      <c r="B8">
        <v>1000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5DB1-30C9-4F39-857F-73F05704709F}">
  <dimension ref="A1:E26"/>
  <sheetViews>
    <sheetView topLeftCell="A13" zoomScale="180" zoomScaleNormal="180" workbookViewId="0">
      <selection activeCell="A20" sqref="A20"/>
    </sheetView>
  </sheetViews>
  <sheetFormatPr baseColWidth="10" defaultRowHeight="15" x14ac:dyDescent="0.25"/>
  <cols>
    <col min="1" max="1" width="15.42578125" customWidth="1"/>
    <col min="2" max="2" width="13" customWidth="1"/>
    <col min="3" max="3" width="21" customWidth="1"/>
  </cols>
  <sheetData>
    <row r="1" spans="1:5" x14ac:dyDescent="0.25">
      <c r="A1" t="s">
        <v>44</v>
      </c>
    </row>
    <row r="2" spans="1:5" x14ac:dyDescent="0.25">
      <c r="A2" t="s">
        <v>45</v>
      </c>
    </row>
    <row r="3" spans="1:5" x14ac:dyDescent="0.25">
      <c r="A3" t="s">
        <v>46</v>
      </c>
      <c r="C3" t="s">
        <v>61</v>
      </c>
    </row>
    <row r="4" spans="1:5" x14ac:dyDescent="0.25">
      <c r="A4" t="s">
        <v>47</v>
      </c>
    </row>
    <row r="5" spans="1:5" x14ac:dyDescent="0.25">
      <c r="A5" t="s">
        <v>48</v>
      </c>
    </row>
    <row r="6" spans="1:5" x14ac:dyDescent="0.25">
      <c r="A6" t="s">
        <v>49</v>
      </c>
      <c r="C6" t="s">
        <v>62</v>
      </c>
      <c r="E6">
        <v>429.14222222222219</v>
      </c>
    </row>
    <row r="7" spans="1:5" x14ac:dyDescent="0.25">
      <c r="A7" t="s">
        <v>50</v>
      </c>
    </row>
    <row r="8" spans="1:5" x14ac:dyDescent="0.25">
      <c r="A8" t="s">
        <v>51</v>
      </c>
      <c r="C8" t="s">
        <v>63</v>
      </c>
    </row>
    <row r="9" spans="1:5" x14ac:dyDescent="0.25">
      <c r="A9" t="s">
        <v>52</v>
      </c>
    </row>
    <row r="10" spans="1:5" x14ac:dyDescent="0.25">
      <c r="A10" t="s">
        <v>53</v>
      </c>
      <c r="C10" t="s">
        <v>64</v>
      </c>
      <c r="D10">
        <v>350</v>
      </c>
    </row>
    <row r="11" spans="1:5" x14ac:dyDescent="0.25">
      <c r="A11" t="s">
        <v>54</v>
      </c>
      <c r="C11" t="s">
        <v>65</v>
      </c>
      <c r="D11">
        <v>16</v>
      </c>
    </row>
    <row r="12" spans="1:5" x14ac:dyDescent="0.25">
      <c r="A12" t="s">
        <v>55</v>
      </c>
      <c r="C12" s="1" t="s">
        <v>66</v>
      </c>
      <c r="D12" s="1">
        <f>D11*D10</f>
        <v>5600</v>
      </c>
    </row>
    <row r="13" spans="1:5" x14ac:dyDescent="0.25">
      <c r="A13" t="s">
        <v>56</v>
      </c>
    </row>
    <row r="14" spans="1:5" x14ac:dyDescent="0.25">
      <c r="A14" t="s">
        <v>57</v>
      </c>
    </row>
    <row r="15" spans="1:5" x14ac:dyDescent="0.25">
      <c r="A15" t="s">
        <v>58</v>
      </c>
    </row>
    <row r="16" spans="1:5" x14ac:dyDescent="0.25">
      <c r="A16" t="s">
        <v>59</v>
      </c>
    </row>
    <row r="17" spans="1:2" x14ac:dyDescent="0.25">
      <c r="A17" t="s">
        <v>60</v>
      </c>
    </row>
    <row r="20" spans="1:2" x14ac:dyDescent="0.25">
      <c r="A20" s="1" t="s">
        <v>68</v>
      </c>
    </row>
    <row r="21" spans="1:2" x14ac:dyDescent="0.25">
      <c r="A21" t="s">
        <v>69</v>
      </c>
      <c r="B21">
        <v>150</v>
      </c>
    </row>
    <row r="22" spans="1:2" x14ac:dyDescent="0.25">
      <c r="A22" t="s">
        <v>70</v>
      </c>
      <c r="B22">
        <v>250</v>
      </c>
    </row>
    <row r="23" spans="1:2" x14ac:dyDescent="0.25">
      <c r="A23" t="s">
        <v>71</v>
      </c>
      <c r="B23">
        <v>250</v>
      </c>
    </row>
    <row r="24" spans="1:2" x14ac:dyDescent="0.25">
      <c r="A24" t="s">
        <v>72</v>
      </c>
      <c r="B24">
        <v>400</v>
      </c>
    </row>
    <row r="25" spans="1:2" x14ac:dyDescent="0.25">
      <c r="A25" t="s">
        <v>17</v>
      </c>
      <c r="B25">
        <v>450</v>
      </c>
    </row>
    <row r="26" spans="1:2" x14ac:dyDescent="0.25">
      <c r="A26" t="s">
        <v>20</v>
      </c>
      <c r="B26">
        <f>SUM(B21:B25)</f>
        <v>1500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Report_17-18</vt:lpstr>
      <vt:lpstr>Budget_18-19</vt:lpstr>
      <vt:lpstr>Infrastructure</vt:lpstr>
      <vt:lpstr>Marketing</vt:lpstr>
      <vt:lpstr>Travel expenses</vt:lpstr>
      <vt:lpstr>CodeHubs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2018-10-23T18:16:18Z</dcterms:modified>
</cp:coreProperties>
</file>