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charts/chart3.xml" ContentType="application/vnd.openxmlformats-officedocument.drawingml.chart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Default Extension="jpeg" ContentType="image/jpeg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4620" windowHeight="153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6" i="1"/>
  <c r="A114"/>
  <c r="A115"/>
  <c r="C13"/>
  <c r="C18"/>
  <c r="C15"/>
  <c r="C14"/>
  <c r="C19"/>
  <c r="D111"/>
  <c r="F111"/>
  <c r="D102"/>
  <c r="F102"/>
  <c r="D103"/>
  <c r="F103"/>
  <c r="D104"/>
  <c r="F104"/>
  <c r="D105"/>
  <c r="F105"/>
  <c r="D106"/>
  <c r="F106"/>
  <c r="D107"/>
  <c r="F107"/>
  <c r="D108"/>
  <c r="F108"/>
  <c r="D109"/>
  <c r="F109"/>
  <c r="D110"/>
  <c r="F110"/>
  <c r="D112"/>
  <c r="F112"/>
  <c r="D113"/>
  <c r="F113"/>
  <c r="D114"/>
  <c r="F114"/>
  <c r="D115"/>
  <c r="F115"/>
  <c r="D116"/>
  <c r="F116"/>
  <c r="D117"/>
  <c r="F117"/>
  <c r="D118"/>
  <c r="F118"/>
  <c r="F122"/>
  <c r="G111"/>
  <c r="M111"/>
  <c r="G112"/>
  <c r="M112"/>
  <c r="G113"/>
  <c r="M113"/>
  <c r="G114"/>
  <c r="M114"/>
  <c r="G115"/>
  <c r="M115"/>
  <c r="G116"/>
  <c r="M116"/>
  <c r="G117"/>
  <c r="M117"/>
  <c r="M119"/>
  <c r="C8"/>
  <c r="C7"/>
  <c r="C21"/>
  <c r="C110"/>
  <c r="C102"/>
  <c r="C103"/>
  <c r="C104"/>
  <c r="C105"/>
  <c r="C106"/>
  <c r="C107"/>
  <c r="C108"/>
  <c r="C109"/>
  <c r="C111"/>
  <c r="C112"/>
  <c r="C113"/>
  <c r="C114"/>
  <c r="C115"/>
  <c r="C116"/>
  <c r="C117"/>
  <c r="C118"/>
  <c r="G110"/>
  <c r="J110"/>
  <c r="J125"/>
  <c r="J129"/>
  <c r="J133"/>
  <c r="J114"/>
  <c r="K110"/>
  <c r="J111"/>
  <c r="K111"/>
  <c r="J112"/>
  <c r="K112"/>
  <c r="J113"/>
  <c r="K113"/>
  <c r="K114"/>
  <c r="J116"/>
  <c r="K116"/>
  <c r="J117"/>
  <c r="K117"/>
  <c r="F27"/>
  <c r="J126"/>
  <c r="K126"/>
  <c r="J130"/>
  <c r="K130"/>
  <c r="J134"/>
  <c r="K134"/>
  <c r="K125"/>
  <c r="K129"/>
  <c r="K133"/>
  <c r="L129"/>
  <c r="D27"/>
  <c r="J132"/>
  <c r="K132"/>
  <c r="J128"/>
  <c r="K128"/>
  <c r="J124"/>
  <c r="K124"/>
  <c r="J115"/>
  <c r="G102"/>
  <c r="G103"/>
  <c r="G104"/>
  <c r="G105"/>
  <c r="G106"/>
  <c r="G107"/>
  <c r="G108"/>
  <c r="G109"/>
  <c r="G118"/>
  <c r="C20"/>
  <c r="C23"/>
  <c r="D84"/>
  <c r="D35"/>
  <c r="C35"/>
  <c r="F35"/>
  <c r="E10"/>
  <c r="D42"/>
  <c r="C42"/>
  <c r="F42"/>
  <c r="D43"/>
  <c r="C43"/>
  <c r="F43"/>
  <c r="D44"/>
  <c r="C44"/>
  <c r="F44"/>
  <c r="D45"/>
  <c r="C45"/>
  <c r="F45"/>
  <c r="D46"/>
  <c r="C46"/>
  <c r="F46"/>
  <c r="D47"/>
  <c r="C47"/>
  <c r="F47"/>
  <c r="D48"/>
  <c r="C48"/>
  <c r="F48"/>
  <c r="D49"/>
  <c r="C49"/>
  <c r="F49"/>
  <c r="D50"/>
  <c r="C50"/>
  <c r="F50"/>
  <c r="D51"/>
  <c r="C51"/>
  <c r="F51"/>
  <c r="D52"/>
  <c r="C52"/>
  <c r="F52"/>
  <c r="D53"/>
  <c r="C53"/>
  <c r="F53"/>
  <c r="D54"/>
  <c r="C54"/>
  <c r="F54"/>
  <c r="D55"/>
  <c r="C55"/>
  <c r="F55"/>
  <c r="D56"/>
  <c r="C56"/>
  <c r="F56"/>
  <c r="D57"/>
  <c r="C57"/>
  <c r="F57"/>
  <c r="D58"/>
  <c r="C58"/>
  <c r="F58"/>
  <c r="D59"/>
  <c r="C59"/>
  <c r="F59"/>
  <c r="D60"/>
  <c r="C60"/>
  <c r="F60"/>
  <c r="D61"/>
  <c r="C61"/>
  <c r="F61"/>
  <c r="D62"/>
  <c r="C62"/>
  <c r="F62"/>
  <c r="D63"/>
  <c r="C63"/>
  <c r="F63"/>
  <c r="D64"/>
  <c r="C64"/>
  <c r="F64"/>
  <c r="D65"/>
  <c r="C65"/>
  <c r="F65"/>
  <c r="D66"/>
  <c r="C66"/>
  <c r="F66"/>
  <c r="D67"/>
  <c r="C67"/>
  <c r="F67"/>
  <c r="D68"/>
  <c r="C68"/>
  <c r="F68"/>
  <c r="D69"/>
  <c r="C69"/>
  <c r="F69"/>
  <c r="D70"/>
  <c r="C70"/>
  <c r="F70"/>
  <c r="D71"/>
  <c r="C71"/>
  <c r="F71"/>
  <c r="D72"/>
  <c r="C72"/>
  <c r="F72"/>
  <c r="D73"/>
  <c r="C73"/>
  <c r="F73"/>
  <c r="D74"/>
  <c r="C74"/>
  <c r="F74"/>
  <c r="D75"/>
  <c r="C75"/>
  <c r="F75"/>
  <c r="D76"/>
  <c r="C76"/>
  <c r="F76"/>
  <c r="D77"/>
  <c r="C77"/>
  <c r="F77"/>
  <c r="D78"/>
  <c r="C78"/>
  <c r="F78"/>
  <c r="D79"/>
  <c r="C79"/>
  <c r="F79"/>
  <c r="D80"/>
  <c r="C80"/>
  <c r="F80"/>
  <c r="D81"/>
  <c r="C81"/>
  <c r="F81"/>
  <c r="D82"/>
  <c r="C82"/>
  <c r="F82"/>
  <c r="D83"/>
  <c r="C83"/>
  <c r="F83"/>
  <c r="C84"/>
  <c r="F84"/>
  <c r="D85"/>
  <c r="C85"/>
  <c r="F85"/>
  <c r="D86"/>
  <c r="C86"/>
  <c r="F86"/>
  <c r="D87"/>
  <c r="C87"/>
  <c r="F87"/>
  <c r="D88"/>
  <c r="C88"/>
  <c r="F88"/>
  <c r="D89"/>
  <c r="C89"/>
  <c r="F89"/>
  <c r="D90"/>
  <c r="C90"/>
  <c r="F90"/>
  <c r="D91"/>
  <c r="C91"/>
  <c r="F91"/>
  <c r="D92"/>
  <c r="C92"/>
  <c r="F92"/>
  <c r="D93"/>
  <c r="C93"/>
  <c r="F93"/>
  <c r="D94"/>
  <c r="C94"/>
  <c r="F94"/>
  <c r="D95"/>
  <c r="C95"/>
  <c r="F95"/>
  <c r="D96"/>
  <c r="C96"/>
  <c r="F96"/>
  <c r="D97"/>
  <c r="C97"/>
  <c r="F97"/>
  <c r="D98"/>
  <c r="C98"/>
  <c r="F98"/>
  <c r="D99"/>
  <c r="C99"/>
  <c r="F99"/>
  <c r="D100"/>
  <c r="C100"/>
  <c r="F100"/>
  <c r="D101"/>
  <c r="C101"/>
  <c r="F101"/>
  <c r="D34"/>
  <c r="C34"/>
  <c r="F34"/>
  <c r="D36"/>
  <c r="C36"/>
  <c r="F36"/>
  <c r="D37"/>
  <c r="C37"/>
  <c r="F37"/>
  <c r="D38"/>
  <c r="C38"/>
  <c r="F38"/>
  <c r="D39"/>
  <c r="C39"/>
  <c r="F39"/>
  <c r="D40"/>
  <c r="C40"/>
  <c r="F40"/>
  <c r="D41"/>
  <c r="C41"/>
  <c r="F41"/>
  <c r="D33"/>
  <c r="C33"/>
  <c r="F3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C32"/>
  <c r="C22"/>
</calcChain>
</file>

<file path=xl/comments1.xml><?xml version="1.0" encoding="utf-8"?>
<comments xmlns="http://schemas.openxmlformats.org/spreadsheetml/2006/main">
  <authors>
    <author>Michael Gully-Santiago</author>
  </authors>
  <commentList>
    <comment ref="K116" authorId="0">
      <text>
        <r>
          <rPr>
            <b/>
            <sz val="9"/>
            <color indexed="81"/>
            <rFont val="Verdana"/>
          </rPr>
          <t>~10% vignetted</t>
        </r>
      </text>
    </comment>
  </commentList>
</comments>
</file>

<file path=xl/sharedStrings.xml><?xml version="1.0" encoding="utf-8"?>
<sst xmlns="http://schemas.openxmlformats.org/spreadsheetml/2006/main" count="83" uniqueCount="64">
  <si>
    <t>anisotropic ratio</t>
    <phoneticPr fontId="7" type="noConversion"/>
  </si>
  <si>
    <t>Si boule cutting angle</t>
    <phoneticPr fontId="7" type="noConversion"/>
  </si>
  <si>
    <t>CA1 Blaze Angle</t>
    <phoneticPr fontId="7" type="noConversion"/>
  </si>
  <si>
    <t>Michael Gully-Santiago</t>
    <phoneticPr fontId="7" type="noConversion"/>
  </si>
  <si>
    <t>Author:</t>
    <phoneticPr fontId="7" type="noConversion"/>
  </si>
  <si>
    <t>Date:</t>
    <phoneticPr fontId="7" type="noConversion"/>
  </si>
  <si>
    <t>2.2.2011</t>
    <phoneticPr fontId="7" type="noConversion"/>
  </si>
  <si>
    <t>Desc:</t>
    <phoneticPr fontId="7" type="noConversion"/>
  </si>
  <si>
    <t>Constants</t>
    <phoneticPr fontId="7" type="noConversion"/>
  </si>
  <si>
    <t>t</t>
    <phoneticPr fontId="7" type="noConversion"/>
  </si>
  <si>
    <t>w</t>
    <phoneticPr fontId="7" type="noConversion"/>
  </si>
  <si>
    <t>s</t>
  </si>
  <si>
    <t>Si_natural</t>
    <phoneticPr fontId="7" type="noConversion"/>
  </si>
  <si>
    <t>Parameters</t>
    <phoneticPr fontId="7" type="noConversion"/>
  </si>
  <si>
    <t>Dd</t>
    <phoneticPr fontId="7" type="noConversion"/>
  </si>
  <si>
    <t>h</t>
    <phoneticPr fontId="7" type="noConversion"/>
  </si>
  <si>
    <t>Dh</t>
    <phoneticPr fontId="7" type="noConversion"/>
  </si>
  <si>
    <t>deg</t>
    <phoneticPr fontId="7" type="noConversion"/>
  </si>
  <si>
    <t>deg</t>
    <phoneticPr fontId="7" type="noConversion"/>
  </si>
  <si>
    <t>Triangle</t>
    <phoneticPr fontId="7" type="noConversion"/>
  </si>
  <si>
    <t>b</t>
    <phoneticPr fontId="7" type="noConversion"/>
  </si>
  <si>
    <t>a</t>
    <phoneticPr fontId="7" type="noConversion"/>
  </si>
  <si>
    <t>c</t>
    <phoneticPr fontId="7" type="noConversion"/>
  </si>
  <si>
    <t>A</t>
    <phoneticPr fontId="7" type="noConversion"/>
  </si>
  <si>
    <t>B</t>
    <phoneticPr fontId="7" type="noConversion"/>
  </si>
  <si>
    <t>C</t>
    <phoneticPr fontId="7" type="noConversion"/>
  </si>
  <si>
    <t>Diffraction</t>
    <phoneticPr fontId="7" type="noConversion"/>
  </si>
  <si>
    <t>m</t>
    <phoneticPr fontId="7" type="noConversion"/>
  </si>
  <si>
    <t>q</t>
  </si>
  <si>
    <t>d</t>
    <phoneticPr fontId="7" type="noConversion"/>
  </si>
  <si>
    <t>l</t>
    <phoneticPr fontId="7" type="noConversion"/>
  </si>
  <si>
    <t>order</t>
    <phoneticPr fontId="7" type="noConversion"/>
  </si>
  <si>
    <r>
      <t xml:space="preserve">Littrow </t>
    </r>
    <r>
      <rPr>
        <i/>
        <sz val="10"/>
        <rFont val="Symbol"/>
      </rPr>
      <t>d</t>
    </r>
    <phoneticPr fontId="7" type="noConversion"/>
  </si>
  <si>
    <t>abcdefghijklmnopqrstuvwxyz</t>
    <phoneticPr fontId="7" type="noConversion"/>
  </si>
  <si>
    <r>
      <t>m</t>
    </r>
    <r>
      <rPr>
        <sz val="10"/>
        <rFont val="Verdana"/>
      </rPr>
      <t>m</t>
    </r>
    <phoneticPr fontId="7" type="noConversion"/>
  </si>
  <si>
    <t>Single Slit</t>
    <phoneticPr fontId="7" type="noConversion"/>
  </si>
  <si>
    <t>Unblazed</t>
    <phoneticPr fontId="7" type="noConversion"/>
  </si>
  <si>
    <t>--</t>
    <phoneticPr fontId="7" type="noConversion"/>
  </si>
  <si>
    <r>
      <t>I(</t>
    </r>
    <r>
      <rPr>
        <b/>
        <sz val="10"/>
        <rFont val="Symbol"/>
      </rPr>
      <t>q</t>
    </r>
    <r>
      <rPr>
        <b/>
        <sz val="10"/>
        <rFont val="Verdana"/>
      </rPr>
      <t>)/I</t>
    </r>
    <r>
      <rPr>
        <b/>
        <vertAlign val="subscript"/>
        <sz val="10"/>
        <rFont val="Verdana"/>
      </rPr>
      <t>0</t>
    </r>
    <phoneticPr fontId="7" type="noConversion"/>
  </si>
  <si>
    <r>
      <t>I(</t>
    </r>
    <r>
      <rPr>
        <b/>
        <sz val="10"/>
        <rFont val="Symbol"/>
      </rPr>
      <t>q</t>
    </r>
    <r>
      <rPr>
        <b/>
        <sz val="10"/>
        <rFont val="Verdana"/>
      </rPr>
      <t>)/I</t>
    </r>
    <r>
      <rPr>
        <b/>
        <vertAlign val="subscript"/>
        <sz val="10"/>
        <rFont val="Verdana"/>
      </rPr>
      <t>0</t>
    </r>
    <phoneticPr fontId="7" type="noConversion"/>
  </si>
  <si>
    <t>Observed</t>
    <phoneticPr fontId="7" type="noConversion"/>
  </si>
  <si>
    <t>Blazed</t>
  </si>
  <si>
    <t>Blazed</t>
    <phoneticPr fontId="7" type="noConversion"/>
  </si>
  <si>
    <r>
      <t>I(</t>
    </r>
    <r>
      <rPr>
        <b/>
        <sz val="10"/>
        <rFont val="Symbol"/>
      </rPr>
      <t>q</t>
    </r>
    <r>
      <rPr>
        <b/>
        <sz val="10"/>
        <rFont val="Verdana"/>
      </rPr>
      <t>)/Imax</t>
    </r>
    <phoneticPr fontId="7" type="noConversion"/>
  </si>
  <si>
    <t>Max</t>
    <phoneticPr fontId="7" type="noConversion"/>
  </si>
  <si>
    <t>--</t>
    <phoneticPr fontId="7" type="noConversion"/>
  </si>
  <si>
    <t>I</t>
    <phoneticPr fontId="7" type="noConversion"/>
  </si>
  <si>
    <t>counts</t>
    <phoneticPr fontId="7" type="noConversion"/>
  </si>
  <si>
    <t>t</t>
    <phoneticPr fontId="7" type="noConversion"/>
  </si>
  <si>
    <t>Exp Time</t>
    <phoneticPr fontId="7" type="noConversion"/>
  </si>
  <si>
    <t>s</t>
    <phoneticPr fontId="7" type="noConversion"/>
  </si>
  <si>
    <t>Flux</t>
    <phoneticPr fontId="7" type="noConversion"/>
  </si>
  <si>
    <t>counts/s</t>
    <phoneticPr fontId="7" type="noConversion"/>
  </si>
  <si>
    <t>82b</t>
    <phoneticPr fontId="7" type="noConversion"/>
  </si>
  <si>
    <t>83b</t>
    <phoneticPr fontId="7" type="noConversion"/>
  </si>
  <si>
    <t>81b</t>
    <phoneticPr fontId="7" type="noConversion"/>
  </si>
  <si>
    <t>82c</t>
    <phoneticPr fontId="7" type="noConversion"/>
  </si>
  <si>
    <t>83c</t>
    <phoneticPr fontId="7" type="noConversion"/>
  </si>
  <si>
    <t>81c</t>
    <phoneticPr fontId="7" type="noConversion"/>
  </si>
  <si>
    <t>82d</t>
    <phoneticPr fontId="7" type="noConversion"/>
  </si>
  <si>
    <t>83d</t>
    <phoneticPr fontId="7" type="noConversion"/>
  </si>
  <si>
    <t>81d</t>
    <phoneticPr fontId="7" type="noConversion"/>
  </si>
  <si>
    <t>+/-</t>
    <phoneticPr fontId="7" type="noConversion"/>
  </si>
  <si>
    <t>RESID</t>
    <phoneticPr fontId="7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</si>
</sst>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4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sz val="8"/>
      <name val="Verdana"/>
    </font>
    <font>
      <u/>
      <sz val="10"/>
      <name val="Verdana"/>
    </font>
    <font>
      <sz val="10"/>
      <name val="Symbol"/>
    </font>
    <font>
      <b/>
      <sz val="10"/>
      <name val="Symbol"/>
    </font>
    <font>
      <i/>
      <sz val="10"/>
      <name val="Symbol"/>
    </font>
    <font>
      <b/>
      <vertAlign val="subscript"/>
      <sz val="10"/>
      <name val="Verdana"/>
    </font>
    <font>
      <b/>
      <sz val="9"/>
      <color indexed="8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8" fillId="0" borderId="0" xfId="0" applyFont="1"/>
    <xf numFmtId="0" fontId="9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0" applyFont="1" applyAlignment="1">
      <alignment horizontal="center"/>
    </xf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quotePrefix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CA-1 blaze angle model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65972228678027"/>
          <c:y val="0.141920095408467"/>
          <c:w val="0.657598533654368"/>
          <c:h val="0.780560524746571"/>
        </c:manualLayout>
      </c:layout>
      <c:scatterChart>
        <c:scatterStyle val="smoothMarker"/>
        <c:ser>
          <c:idx val="0"/>
          <c:order val="0"/>
          <c:tx>
            <c:v>Unblazed</c:v>
          </c:tx>
          <c:spPr>
            <a:ln w="6350"/>
          </c:spPr>
          <c:marker>
            <c:symbol val="plus"/>
            <c:size val="2"/>
          </c:marker>
          <c:xVal>
            <c:numRef>
              <c:f>Sheet1!$C$32:$C$284</c:f>
              <c:numCache>
                <c:formatCode>General</c:formatCode>
                <c:ptCount val="253"/>
                <c:pt idx="0">
                  <c:v>0.0</c:v>
                </c:pt>
                <c:pt idx="1">
                  <c:v>0.66260192707699</c:v>
                </c:pt>
                <c:pt idx="2">
                  <c:v>1.325292491038212</c:v>
                </c:pt>
                <c:pt idx="3">
                  <c:v>1.988160435538393</c:v>
                </c:pt>
                <c:pt idx="4">
                  <c:v>2.651294718130785</c:v>
                </c:pt>
                <c:pt idx="5">
                  <c:v>3.314784618112665</c:v>
                </c:pt>
                <c:pt idx="6">
                  <c:v>3.978719845452867</c:v>
                </c:pt>
                <c:pt idx="7">
                  <c:v>4.643190651173197</c:v>
                </c:pt>
                <c:pt idx="8">
                  <c:v>5.308287939565063</c:v>
                </c:pt>
                <c:pt idx="9">
                  <c:v>5.974103382635122</c:v>
                </c:pt>
                <c:pt idx="10">
                  <c:v>6.64072953718854</c:v>
                </c:pt>
                <c:pt idx="11">
                  <c:v>7.308259964976597</c:v>
                </c:pt>
                <c:pt idx="12">
                  <c:v>7.976789356356257</c:v>
                </c:pt>
                <c:pt idx="13">
                  <c:v>8.646413657933845</c:v>
                </c:pt>
                <c:pt idx="14">
                  <c:v>9.317230204692934</c:v>
                </c:pt>
                <c:pt idx="15">
                  <c:v>9.98933785713868</c:v>
                </c:pt>
                <c:pt idx="16">
                  <c:v>10.66283714402715</c:v>
                </c:pt>
                <c:pt idx="17">
                  <c:v>11.33783041128938</c:v>
                </c:pt>
                <c:pt idx="18">
                  <c:v>12.01442197780666</c:v>
                </c:pt>
                <c:pt idx="19">
                  <c:v>12.69271829874556</c:v>
                </c:pt>
                <c:pt idx="20">
                  <c:v>13.37282813722073</c:v>
                </c:pt>
                <c:pt idx="21">
                  <c:v>14.05486274511963</c:v>
                </c:pt>
                <c:pt idx="22">
                  <c:v>14.7389360539983</c:v>
                </c:pt>
                <c:pt idx="23">
                  <c:v>15.42516487704123</c:v>
                </c:pt>
                <c:pt idx="24">
                  <c:v>16.11366912317321</c:v>
                </c:pt>
                <c:pt idx="25">
                  <c:v>16.80457202451756</c:v>
                </c:pt>
                <c:pt idx="26">
                  <c:v>17.49800037851547</c:v>
                </c:pt>
                <c:pt idx="27">
                  <c:v>18.19408480615676</c:v>
                </c:pt>
                <c:pt idx="28">
                  <c:v>18.89296002792592</c:v>
                </c:pt>
                <c:pt idx="29">
                  <c:v>19.5947651592407</c:v>
                </c:pt>
                <c:pt idx="30">
                  <c:v>20.29964402735724</c:v>
                </c:pt>
                <c:pt idx="31">
                  <c:v>21.00774551193959</c:v>
                </c:pt>
                <c:pt idx="32">
                  <c:v>21.71922391174492</c:v>
                </c:pt>
                <c:pt idx="33">
                  <c:v>22.43423934016622</c:v>
                </c:pt>
                <c:pt idx="34">
                  <c:v>23.15295815270483</c:v>
                </c:pt>
                <c:pt idx="35">
                  <c:v>23.8755534098241</c:v>
                </c:pt>
                <c:pt idx="36">
                  <c:v>24.6022053790703</c:v>
                </c:pt>
                <c:pt idx="37">
                  <c:v>25.33310208084709</c:v>
                </c:pt>
                <c:pt idx="38">
                  <c:v>26.06843988280615</c:v>
                </c:pt>
                <c:pt idx="39">
                  <c:v>26.80842414848394</c:v>
                </c:pt>
                <c:pt idx="40">
                  <c:v>27.553269946587</c:v>
                </c:pt>
                <c:pt idx="41">
                  <c:v>28.3032028282278</c:v>
                </c:pt>
                <c:pt idx="42">
                  <c:v>29.05845968046134</c:v>
                </c:pt>
                <c:pt idx="43">
                  <c:v>29.81928966569991</c:v>
                </c:pt>
                <c:pt idx="44">
                  <c:v>30.58595525802386</c:v>
                </c:pt>
                <c:pt idx="45">
                  <c:v>31.35873338910291</c:v>
                </c:pt>
                <c:pt idx="46">
                  <c:v>32.13791671844974</c:v>
                </c:pt>
                <c:pt idx="47">
                  <c:v>32.92381504510853</c:v>
                </c:pt>
                <c:pt idx="48">
                  <c:v>33.71675688071917</c:v>
                </c:pt>
                <c:pt idx="49">
                  <c:v>34.51709120729436</c:v>
                </c:pt>
                <c:pt idx="50">
                  <c:v>35.32518944712788</c:v>
                </c:pt>
                <c:pt idx="51">
                  <c:v>36.14144767718186</c:v>
                </c:pt>
                <c:pt idx="52">
                  <c:v>36.96628912628029</c:v>
                </c:pt>
                <c:pt idx="53">
                  <c:v>37.80016700073067</c:v>
                </c:pt>
                <c:pt idx="54">
                  <c:v>38.6435676929385</c:v>
                </c:pt>
                <c:pt idx="55">
                  <c:v>39.49701443860974</c:v>
                </c:pt>
                <c:pt idx="56">
                  <c:v>40.36107150182021</c:v>
                </c:pt>
                <c:pt idx="57">
                  <c:v>41.23634898431964</c:v>
                </c:pt>
                <c:pt idx="58">
                  <c:v>42.12350837692023</c:v>
                </c:pt>
                <c:pt idx="59">
                  <c:v>43.023268998024</c:v>
                </c:pt>
                <c:pt idx="60">
                  <c:v>43.93641549906017</c:v>
                </c:pt>
                <c:pt idx="61">
                  <c:v>44.86380666127108</c:v>
                </c:pt>
                <c:pt idx="62">
                  <c:v>45.80638576626875</c:v>
                </c:pt>
                <c:pt idx="63">
                  <c:v>46.76519289876304</c:v>
                </c:pt>
                <c:pt idx="64">
                  <c:v>47.74137964044488</c:v>
                </c:pt>
                <c:pt idx="65">
                  <c:v>48.73622674862607</c:v>
                </c:pt>
                <c:pt idx="66">
                  <c:v>49.75116559556563</c:v>
                </c:pt>
                <c:pt idx="67">
                  <c:v>50.78780439456288</c:v>
                </c:pt>
                <c:pt idx="68">
                  <c:v>51.84796058696021</c:v>
                </c:pt>
                <c:pt idx="69">
                  <c:v>52.93370125600548</c:v>
                </c:pt>
                <c:pt idx="70">
                  <c:v>54.04739414028925</c:v>
                </c:pt>
                <c:pt idx="71">
                  <c:v>55.19177285429874</c:v>
                </c:pt>
                <c:pt idx="72">
                  <c:v>56.37002147054329</c:v>
                </c:pt>
                <c:pt idx="73">
                  <c:v>57.58588598432218</c:v>
                </c:pt>
                <c:pt idx="74">
                  <c:v>58.843823898492</c:v>
                </c:pt>
                <c:pt idx="75">
                  <c:v>60.1492091762961</c:v>
                </c:pt>
                <c:pt idx="76">
                  <c:v>61.5086198663051</c:v>
                </c:pt>
                <c:pt idx="77">
                  <c:v>62.93025319793283</c:v>
                </c:pt>
                <c:pt idx="78">
                  <c:v>64.42454480593413</c:v>
                </c:pt>
                <c:pt idx="79">
                  <c:v>66.00513000563788</c:v>
                </c:pt>
                <c:pt idx="80">
                  <c:v>67.6904108552489</c:v>
                </c:pt>
                <c:pt idx="81">
                  <c:v>69.50627306544814</c:v>
                </c:pt>
                <c:pt idx="82">
                  <c:v>71.491189942655</c:v>
                </c:pt>
                <c:pt idx="83">
                  <c:v>73.70691965062114</c:v>
                </c:pt>
                <c:pt idx="84">
                  <c:v>76.26481810419962</c:v>
                </c:pt>
                <c:pt idx="85">
                  <c:v>79.41012361843375</c:v>
                </c:pt>
                <c:pt idx="86">
                  <c:v>84.00563109509564</c:v>
                </c:pt>
              </c:numCache>
            </c:numRef>
          </c:xVal>
          <c:yVal>
            <c:numRef>
              <c:f>Sheet1!$E$32:$E$284</c:f>
              <c:numCache>
                <c:formatCode>General</c:formatCode>
                <c:ptCount val="253"/>
                <c:pt idx="0">
                  <c:v>1.0</c:v>
                </c:pt>
                <c:pt idx="1">
                  <c:v>0.633858591456283</c:v>
                </c:pt>
                <c:pt idx="2">
                  <c:v>0.109246848595215</c:v>
                </c:pt>
                <c:pt idx="3">
                  <c:v>0.00679418327167629</c:v>
                </c:pt>
                <c:pt idx="4">
                  <c:v>0.0469120710161826</c:v>
                </c:pt>
                <c:pt idx="5">
                  <c:v>0.0089141331236298</c:v>
                </c:pt>
                <c:pt idx="6">
                  <c:v>0.00625173588334468</c:v>
                </c:pt>
                <c:pt idx="7">
                  <c:v>0.015304298549295</c:v>
                </c:pt>
                <c:pt idx="8">
                  <c:v>0.000935060929432562</c:v>
                </c:pt>
                <c:pt idx="9">
                  <c:v>0.00542465178393372</c:v>
                </c:pt>
                <c:pt idx="10">
                  <c:v>0.00632030092000371</c:v>
                </c:pt>
                <c:pt idx="11">
                  <c:v>1.63569020108841E-7</c:v>
                </c:pt>
                <c:pt idx="12">
                  <c:v>0.00441459173633181</c:v>
                </c:pt>
                <c:pt idx="13">
                  <c:v>0.00257159776617376</c:v>
                </c:pt>
                <c:pt idx="14">
                  <c:v>0.000318819013288007</c:v>
                </c:pt>
                <c:pt idx="15">
                  <c:v>0.00333904476932189</c:v>
                </c:pt>
                <c:pt idx="16">
                  <c:v>0.000862010919107683</c:v>
                </c:pt>
                <c:pt idx="17">
                  <c:v>0.000786512794858044</c:v>
                </c:pt>
                <c:pt idx="18">
                  <c:v>0.00231246166240308</c:v>
                </c:pt>
                <c:pt idx="19">
                  <c:v>0.000162264070132827</c:v>
                </c:pt>
                <c:pt idx="20">
                  <c:v>0.00110457031587739</c:v>
                </c:pt>
                <c:pt idx="21">
                  <c:v>0.00142906073814006</c:v>
                </c:pt>
                <c:pt idx="22">
                  <c:v>1.63568381654513E-7</c:v>
                </c:pt>
                <c:pt idx="23">
                  <c:v>0.00120521337292275</c:v>
                </c:pt>
                <c:pt idx="24">
                  <c:v>0.000750407596144295</c:v>
                </c:pt>
                <c:pt idx="25">
                  <c:v>0.000102186364551563</c:v>
                </c:pt>
                <c:pt idx="26">
                  <c:v>0.00111240593561063</c:v>
                </c:pt>
                <c:pt idx="27">
                  <c:v>0.000299762663718947</c:v>
                </c:pt>
                <c:pt idx="28">
                  <c:v>0.00029282188376284</c:v>
                </c:pt>
                <c:pt idx="29">
                  <c:v>0.000890099897160767</c:v>
                </c:pt>
                <c:pt idx="30">
                  <c:v>6.37199900268291E-5</c:v>
                </c:pt>
                <c:pt idx="31">
                  <c:v>0.000462311439691199</c:v>
                </c:pt>
                <c:pt idx="32">
                  <c:v>0.000613687252218948</c:v>
                </c:pt>
                <c:pt idx="33">
                  <c:v>1.63567317575533E-7</c:v>
                </c:pt>
                <c:pt idx="34">
                  <c:v>0.000553138850472776</c:v>
                </c:pt>
                <c:pt idx="35">
                  <c:v>0.000350932040591387</c:v>
                </c:pt>
                <c:pt idx="36">
                  <c:v>5.03714888361677E-5</c:v>
                </c:pt>
                <c:pt idx="37">
                  <c:v>0.0005498152870864</c:v>
                </c:pt>
                <c:pt idx="38">
                  <c:v>0.000149868404401444</c:v>
                </c:pt>
                <c:pt idx="39">
                  <c:v>0.000152447652896841</c:v>
                </c:pt>
                <c:pt idx="40">
                  <c:v>0.000467449976457051</c:v>
                </c:pt>
                <c:pt idx="41">
                  <c:v>3.34062677900027E-5</c:v>
                </c:pt>
                <c:pt idx="42">
                  <c:v>0.000253263151800398</c:v>
                </c:pt>
                <c:pt idx="43">
                  <c:v>0.000338902135702802</c:v>
                </c:pt>
                <c:pt idx="44">
                  <c:v>1.63565827888858E-7</c:v>
                </c:pt>
                <c:pt idx="45">
                  <c:v>0.000316697801486954</c:v>
                </c:pt>
                <c:pt idx="46">
                  <c:v>0.000202065709950463</c:v>
                </c:pt>
                <c:pt idx="47">
                  <c:v>3.02097725287436E-5</c:v>
                </c:pt>
                <c:pt idx="48">
                  <c:v>0.000327003990440427</c:v>
                </c:pt>
                <c:pt idx="49">
                  <c:v>8.92644171287723E-5</c:v>
                </c:pt>
                <c:pt idx="50">
                  <c:v>9.36814711247334E-5</c:v>
                </c:pt>
                <c:pt idx="51">
                  <c:v>0.000287303135102204</c:v>
                </c:pt>
                <c:pt idx="52">
                  <c:v>2.03406862934881E-5</c:v>
                </c:pt>
                <c:pt idx="53">
                  <c:v>0.000159933338856599</c:v>
                </c:pt>
                <c:pt idx="54">
                  <c:v>0.0002142862717762</c:v>
                </c:pt>
                <c:pt idx="55">
                  <c:v>1.63563912618383E-7</c:v>
                </c:pt>
                <c:pt idx="56">
                  <c:v>0.000205105680054732</c:v>
                </c:pt>
                <c:pt idx="57">
                  <c:v>0.000130893428680442</c:v>
                </c:pt>
                <c:pt idx="58">
                  <c:v>2.02800942733394E-5</c:v>
                </c:pt>
                <c:pt idx="59">
                  <c:v>0.000216646534088352</c:v>
                </c:pt>
                <c:pt idx="60">
                  <c:v>5.89635383929104E-5</c:v>
                </c:pt>
                <c:pt idx="61">
                  <c:v>6.35755604496105E-5</c:v>
                </c:pt>
                <c:pt idx="62">
                  <c:v>0.00019423530687687</c:v>
                </c:pt>
                <c:pt idx="63">
                  <c:v>1.3576185505516E-5</c:v>
                </c:pt>
                <c:pt idx="64">
                  <c:v>0.000110295616372586</c:v>
                </c:pt>
                <c:pt idx="65">
                  <c:v>0.000147479758691787</c:v>
                </c:pt>
                <c:pt idx="66">
                  <c:v>1.63561571795012E-7</c:v>
                </c:pt>
                <c:pt idx="67">
                  <c:v>0.000143712081369295</c:v>
                </c:pt>
                <c:pt idx="68">
                  <c:v>9.14785833023975E-5</c:v>
                </c:pt>
                <c:pt idx="69">
                  <c:v>1.46498515474471E-5</c:v>
                </c:pt>
                <c:pt idx="70">
                  <c:v>0.000154058219797485</c:v>
                </c:pt>
                <c:pt idx="71">
                  <c:v>4.17069393770978E-5</c:v>
                </c:pt>
                <c:pt idx="72">
                  <c:v>4.60948568624422E-5</c:v>
                </c:pt>
                <c:pt idx="73">
                  <c:v>0.000139991591017878</c:v>
                </c:pt>
                <c:pt idx="74">
                  <c:v>9.64280126481777E-6</c:v>
                </c:pt>
                <c:pt idx="75">
                  <c:v>8.07662917735584E-5</c:v>
                </c:pt>
                <c:pt idx="76">
                  <c:v>0.000107576135850164</c:v>
                </c:pt>
                <c:pt idx="77">
                  <c:v>1.63558805456214E-7</c:v>
                </c:pt>
                <c:pt idx="78">
                  <c:v>0.00010635261973613</c:v>
                </c:pt>
                <c:pt idx="79">
                  <c:v>6.74160867535222E-5</c:v>
                </c:pt>
                <c:pt idx="80">
                  <c:v>1.11422578250521E-5</c:v>
                </c:pt>
                <c:pt idx="81">
                  <c:v>0.000115170438277342</c:v>
                </c:pt>
                <c:pt idx="82">
                  <c:v>3.09714131745944E-5</c:v>
                </c:pt>
                <c:pt idx="83">
                  <c:v>3.50380055532043E-5</c:v>
                </c:pt>
                <c:pt idx="84">
                  <c:v>0.000105640517600259</c:v>
                </c:pt>
                <c:pt idx="85">
                  <c:v>7.16423024773711E-6</c:v>
                </c:pt>
                <c:pt idx="86">
                  <c:v>6.17727545510665E-5</c:v>
                </c:pt>
                <c:pt idx="9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Blazed</c:v>
          </c:tx>
          <c:spPr>
            <a:ln w="6350"/>
          </c:spPr>
          <c:marker>
            <c:symbol val="square"/>
            <c:size val="4"/>
          </c:marker>
          <c:xVal>
            <c:numRef>
              <c:f>Sheet1!$C$32:$C$284</c:f>
              <c:numCache>
                <c:formatCode>General</c:formatCode>
                <c:ptCount val="253"/>
                <c:pt idx="0">
                  <c:v>0.0</c:v>
                </c:pt>
                <c:pt idx="1">
                  <c:v>0.66260192707699</c:v>
                </c:pt>
                <c:pt idx="2">
                  <c:v>1.325292491038212</c:v>
                </c:pt>
                <c:pt idx="3">
                  <c:v>1.988160435538393</c:v>
                </c:pt>
                <c:pt idx="4">
                  <c:v>2.651294718130785</c:v>
                </c:pt>
                <c:pt idx="5">
                  <c:v>3.314784618112665</c:v>
                </c:pt>
                <c:pt idx="6">
                  <c:v>3.978719845452867</c:v>
                </c:pt>
                <c:pt idx="7">
                  <c:v>4.643190651173197</c:v>
                </c:pt>
                <c:pt idx="8">
                  <c:v>5.308287939565063</c:v>
                </c:pt>
                <c:pt idx="9">
                  <c:v>5.974103382635122</c:v>
                </c:pt>
                <c:pt idx="10">
                  <c:v>6.64072953718854</c:v>
                </c:pt>
                <c:pt idx="11">
                  <c:v>7.308259964976597</c:v>
                </c:pt>
                <c:pt idx="12">
                  <c:v>7.976789356356257</c:v>
                </c:pt>
                <c:pt idx="13">
                  <c:v>8.646413657933845</c:v>
                </c:pt>
                <c:pt idx="14">
                  <c:v>9.317230204692934</c:v>
                </c:pt>
                <c:pt idx="15">
                  <c:v>9.98933785713868</c:v>
                </c:pt>
                <c:pt idx="16">
                  <c:v>10.66283714402715</c:v>
                </c:pt>
                <c:pt idx="17">
                  <c:v>11.33783041128938</c:v>
                </c:pt>
                <c:pt idx="18">
                  <c:v>12.01442197780666</c:v>
                </c:pt>
                <c:pt idx="19">
                  <c:v>12.69271829874556</c:v>
                </c:pt>
                <c:pt idx="20">
                  <c:v>13.37282813722073</c:v>
                </c:pt>
                <c:pt idx="21">
                  <c:v>14.05486274511963</c:v>
                </c:pt>
                <c:pt idx="22">
                  <c:v>14.7389360539983</c:v>
                </c:pt>
                <c:pt idx="23">
                  <c:v>15.42516487704123</c:v>
                </c:pt>
                <c:pt idx="24">
                  <c:v>16.11366912317321</c:v>
                </c:pt>
                <c:pt idx="25">
                  <c:v>16.80457202451756</c:v>
                </c:pt>
                <c:pt idx="26">
                  <c:v>17.49800037851547</c:v>
                </c:pt>
                <c:pt idx="27">
                  <c:v>18.19408480615676</c:v>
                </c:pt>
                <c:pt idx="28">
                  <c:v>18.89296002792592</c:v>
                </c:pt>
                <c:pt idx="29">
                  <c:v>19.5947651592407</c:v>
                </c:pt>
                <c:pt idx="30">
                  <c:v>20.29964402735724</c:v>
                </c:pt>
                <c:pt idx="31">
                  <c:v>21.00774551193959</c:v>
                </c:pt>
                <c:pt idx="32">
                  <c:v>21.71922391174492</c:v>
                </c:pt>
                <c:pt idx="33">
                  <c:v>22.43423934016622</c:v>
                </c:pt>
                <c:pt idx="34">
                  <c:v>23.15295815270483</c:v>
                </c:pt>
                <c:pt idx="35">
                  <c:v>23.8755534098241</c:v>
                </c:pt>
                <c:pt idx="36">
                  <c:v>24.6022053790703</c:v>
                </c:pt>
                <c:pt idx="37">
                  <c:v>25.33310208084709</c:v>
                </c:pt>
                <c:pt idx="38">
                  <c:v>26.06843988280615</c:v>
                </c:pt>
                <c:pt idx="39">
                  <c:v>26.80842414848394</c:v>
                </c:pt>
                <c:pt idx="40">
                  <c:v>27.553269946587</c:v>
                </c:pt>
                <c:pt idx="41">
                  <c:v>28.3032028282278</c:v>
                </c:pt>
                <c:pt idx="42">
                  <c:v>29.05845968046134</c:v>
                </c:pt>
                <c:pt idx="43">
                  <c:v>29.81928966569991</c:v>
                </c:pt>
                <c:pt idx="44">
                  <c:v>30.58595525802386</c:v>
                </c:pt>
                <c:pt idx="45">
                  <c:v>31.35873338910291</c:v>
                </c:pt>
                <c:pt idx="46">
                  <c:v>32.13791671844974</c:v>
                </c:pt>
                <c:pt idx="47">
                  <c:v>32.92381504510853</c:v>
                </c:pt>
                <c:pt idx="48">
                  <c:v>33.71675688071917</c:v>
                </c:pt>
                <c:pt idx="49">
                  <c:v>34.51709120729436</c:v>
                </c:pt>
                <c:pt idx="50">
                  <c:v>35.32518944712788</c:v>
                </c:pt>
                <c:pt idx="51">
                  <c:v>36.14144767718186</c:v>
                </c:pt>
                <c:pt idx="52">
                  <c:v>36.96628912628029</c:v>
                </c:pt>
                <c:pt idx="53">
                  <c:v>37.80016700073067</c:v>
                </c:pt>
                <c:pt idx="54">
                  <c:v>38.6435676929385</c:v>
                </c:pt>
                <c:pt idx="55">
                  <c:v>39.49701443860974</c:v>
                </c:pt>
                <c:pt idx="56">
                  <c:v>40.36107150182021</c:v>
                </c:pt>
                <c:pt idx="57">
                  <c:v>41.23634898431964</c:v>
                </c:pt>
                <c:pt idx="58">
                  <c:v>42.12350837692023</c:v>
                </c:pt>
                <c:pt idx="59">
                  <c:v>43.023268998024</c:v>
                </c:pt>
                <c:pt idx="60">
                  <c:v>43.93641549906017</c:v>
                </c:pt>
                <c:pt idx="61">
                  <c:v>44.86380666127108</c:v>
                </c:pt>
                <c:pt idx="62">
                  <c:v>45.80638576626875</c:v>
                </c:pt>
                <c:pt idx="63">
                  <c:v>46.76519289876304</c:v>
                </c:pt>
                <c:pt idx="64">
                  <c:v>47.74137964044488</c:v>
                </c:pt>
                <c:pt idx="65">
                  <c:v>48.73622674862607</c:v>
                </c:pt>
                <c:pt idx="66">
                  <c:v>49.75116559556563</c:v>
                </c:pt>
                <c:pt idx="67">
                  <c:v>50.78780439456288</c:v>
                </c:pt>
                <c:pt idx="68">
                  <c:v>51.84796058696021</c:v>
                </c:pt>
                <c:pt idx="69">
                  <c:v>52.93370125600548</c:v>
                </c:pt>
                <c:pt idx="70">
                  <c:v>54.04739414028925</c:v>
                </c:pt>
                <c:pt idx="71">
                  <c:v>55.19177285429874</c:v>
                </c:pt>
                <c:pt idx="72">
                  <c:v>56.37002147054329</c:v>
                </c:pt>
                <c:pt idx="73">
                  <c:v>57.58588598432218</c:v>
                </c:pt>
                <c:pt idx="74">
                  <c:v>58.843823898492</c:v>
                </c:pt>
                <c:pt idx="75">
                  <c:v>60.1492091762961</c:v>
                </c:pt>
                <c:pt idx="76">
                  <c:v>61.5086198663051</c:v>
                </c:pt>
                <c:pt idx="77">
                  <c:v>62.93025319793283</c:v>
                </c:pt>
                <c:pt idx="78">
                  <c:v>64.42454480593413</c:v>
                </c:pt>
                <c:pt idx="79">
                  <c:v>66.00513000563788</c:v>
                </c:pt>
                <c:pt idx="80">
                  <c:v>67.6904108552489</c:v>
                </c:pt>
                <c:pt idx="81">
                  <c:v>69.50627306544814</c:v>
                </c:pt>
                <c:pt idx="82">
                  <c:v>71.491189942655</c:v>
                </c:pt>
                <c:pt idx="83">
                  <c:v>73.70691965062114</c:v>
                </c:pt>
                <c:pt idx="84">
                  <c:v>76.26481810419962</c:v>
                </c:pt>
                <c:pt idx="85">
                  <c:v>79.41012361843375</c:v>
                </c:pt>
                <c:pt idx="86">
                  <c:v>84.00563109509564</c:v>
                </c:pt>
              </c:numCache>
            </c:numRef>
          </c:xVal>
          <c:yVal>
            <c:numRef>
              <c:f>Sheet1!$F$32:$F$284</c:f>
              <c:numCache>
                <c:formatCode>General</c:formatCode>
                <c:ptCount val="253"/>
                <c:pt idx="0" formatCode="0.00E+00">
                  <c:v>1.0E-7</c:v>
                </c:pt>
                <c:pt idx="1">
                  <c:v>7.55120973450994E-5</c:v>
                </c:pt>
                <c:pt idx="2">
                  <c:v>3.74920116198852E-5</c:v>
                </c:pt>
                <c:pt idx="3">
                  <c:v>5.65870644172723E-6</c:v>
                </c:pt>
                <c:pt idx="4">
                  <c:v>4.06535814191137E-6</c:v>
                </c:pt>
                <c:pt idx="5">
                  <c:v>3.73829111664758E-5</c:v>
                </c:pt>
                <c:pt idx="6">
                  <c:v>8.24261100718779E-5</c:v>
                </c:pt>
                <c:pt idx="7">
                  <c:v>0.000102156401512166</c:v>
                </c:pt>
                <c:pt idx="8">
                  <c:v>7.67970076018381E-5</c:v>
                </c:pt>
                <c:pt idx="9">
                  <c:v>2.67045563967164E-5</c:v>
                </c:pt>
                <c:pt idx="10">
                  <c:v>1.03575857520248E-7</c:v>
                </c:pt>
                <c:pt idx="11">
                  <c:v>2.75022149234525E-5</c:v>
                </c:pt>
                <c:pt idx="12">
                  <c:v>8.42577243099291E-5</c:v>
                </c:pt>
                <c:pt idx="13">
                  <c:v>0.000108532808220529</c:v>
                </c:pt>
                <c:pt idx="14">
                  <c:v>6.92595066691633E-5</c:v>
                </c:pt>
                <c:pt idx="15">
                  <c:v>1.11092547989935E-5</c:v>
                </c:pt>
                <c:pt idx="16">
                  <c:v>9.30085266348029E-6</c:v>
                </c:pt>
                <c:pt idx="17">
                  <c:v>7.18235101731979E-5</c:v>
                </c:pt>
                <c:pt idx="18">
                  <c:v>0.000116414513787157</c:v>
                </c:pt>
                <c:pt idx="19">
                  <c:v>7.72273065636408E-5</c:v>
                </c:pt>
                <c:pt idx="20">
                  <c:v>8.93639489582008E-6</c:v>
                </c:pt>
                <c:pt idx="21">
                  <c:v>1.90617723096077E-5</c:v>
                </c:pt>
                <c:pt idx="22">
                  <c:v>9.83540130168154E-5</c:v>
                </c:pt>
                <c:pt idx="23">
                  <c:v>0.00011829174328374</c:v>
                </c:pt>
                <c:pt idx="24">
                  <c:v>4.09817683169895E-5</c:v>
                </c:pt>
                <c:pt idx="25">
                  <c:v>2.6163429714592E-6</c:v>
                </c:pt>
                <c:pt idx="26">
                  <c:v>8.06672192142371E-5</c:v>
                </c:pt>
                <c:pt idx="27">
                  <c:v>0.000133066478205405</c:v>
                </c:pt>
                <c:pt idx="28">
                  <c:v>5.45152889294026E-5</c:v>
                </c:pt>
                <c:pt idx="29">
                  <c:v>2.1828817935915E-6</c:v>
                </c:pt>
                <c:pt idx="30">
                  <c:v>9.3322617067393E-5</c:v>
                </c:pt>
                <c:pt idx="31">
                  <c:v>0.000138751306106685</c:v>
                </c:pt>
                <c:pt idx="32">
                  <c:v>3.47611034600313E-5</c:v>
                </c:pt>
                <c:pt idx="33">
                  <c:v>1.95354162121874E-5</c:v>
                </c:pt>
                <c:pt idx="34">
                  <c:v>0.000139844398209774</c:v>
                </c:pt>
                <c:pt idx="35">
                  <c:v>0.000109094914729399</c:v>
                </c:pt>
                <c:pt idx="36">
                  <c:v>5.90394576351869E-7</c:v>
                </c:pt>
                <c:pt idx="37">
                  <c:v>9.98290355269117E-5</c:v>
                </c:pt>
                <c:pt idx="38">
                  <c:v>0.000157347489299666</c:v>
                </c:pt>
                <c:pt idx="39">
                  <c:v>1.66704919829394E-5</c:v>
                </c:pt>
                <c:pt idx="40">
                  <c:v>7.19353442128136E-5</c:v>
                </c:pt>
                <c:pt idx="41">
                  <c:v>0.000180971867120563</c:v>
                </c:pt>
                <c:pt idx="42">
                  <c:v>2.86491086446104E-5</c:v>
                </c:pt>
                <c:pt idx="43">
                  <c:v>7.3496448924805E-5</c:v>
                </c:pt>
                <c:pt idx="44">
                  <c:v>0.000195484806376883</c:v>
                </c:pt>
                <c:pt idx="45">
                  <c:v>1.82314548411797E-5</c:v>
                </c:pt>
                <c:pt idx="46">
                  <c:v>0.00011539565307892</c:v>
                </c:pt>
                <c:pt idx="47">
                  <c:v>0.000188575440163935</c:v>
                </c:pt>
                <c:pt idx="48">
                  <c:v>1.03702770217818E-7</c:v>
                </c:pt>
                <c:pt idx="49">
                  <c:v>0.000205192716412181</c:v>
                </c:pt>
                <c:pt idx="50">
                  <c:v>0.000111702876058013</c:v>
                </c:pt>
                <c:pt idx="51">
                  <c:v>6.05045934033311E-5</c:v>
                </c:pt>
                <c:pt idx="52">
                  <c:v>0.000257454239940256</c:v>
                </c:pt>
                <c:pt idx="53">
                  <c:v>1.60545372674136E-6</c:v>
                </c:pt>
                <c:pt idx="54">
                  <c:v>0.000263587605088704</c:v>
                </c:pt>
                <c:pt idx="55">
                  <c:v>8.16771795253742E-5</c:v>
                </c:pt>
                <c:pt idx="56">
                  <c:v>0.000178402756747642</c:v>
                </c:pt>
                <c:pt idx="57">
                  <c:v>0.000205319905129775</c:v>
                </c:pt>
                <c:pt idx="58">
                  <c:v>9.86387810239284E-5</c:v>
                </c:pt>
                <c:pt idx="59">
                  <c:v>0.000304708185526828</c:v>
                </c:pt>
                <c:pt idx="60">
                  <c:v>6.09958671410201E-5</c:v>
                </c:pt>
                <c:pt idx="61">
                  <c:v>0.000370284566470723</c:v>
                </c:pt>
                <c:pt idx="62">
                  <c:v>6.73884099022322E-5</c:v>
                </c:pt>
                <c:pt idx="63">
                  <c:v>0.000398776734870116</c:v>
                </c:pt>
                <c:pt idx="64">
                  <c:v>0.000144204207105993</c:v>
                </c:pt>
                <c:pt idx="65">
                  <c:v>0.000340641591882047</c:v>
                </c:pt>
                <c:pt idx="66">
                  <c:v>0.000374249548980191</c:v>
                </c:pt>
                <c:pt idx="67">
                  <c:v>0.000127745183605103</c:v>
                </c:pt>
                <c:pt idx="68">
                  <c:v>0.000743031178904981</c:v>
                </c:pt>
                <c:pt idx="69">
                  <c:v>3.49214821948498E-5</c:v>
                </c:pt>
                <c:pt idx="70">
                  <c:v>0.000325478381907811</c:v>
                </c:pt>
                <c:pt idx="71">
                  <c:v>0.000512034662999457</c:v>
                </c:pt>
                <c:pt idx="72">
                  <c:v>0.000860535540881246</c:v>
                </c:pt>
                <c:pt idx="73">
                  <c:v>0.00145320057317243</c:v>
                </c:pt>
                <c:pt idx="74">
                  <c:v>0.00232391910416954</c:v>
                </c:pt>
                <c:pt idx="75">
                  <c:v>0.00328451426772391</c:v>
                </c:pt>
                <c:pt idx="76">
                  <c:v>0.00365856036757764</c:v>
                </c:pt>
                <c:pt idx="77">
                  <c:v>0.00237503833130126</c:v>
                </c:pt>
                <c:pt idx="78">
                  <c:v>6.76235576191989E-5</c:v>
                </c:pt>
                <c:pt idx="79">
                  <c:v>0.00601109446412377</c:v>
                </c:pt>
                <c:pt idx="80">
                  <c:v>0.0470747165227103</c:v>
                </c:pt>
                <c:pt idx="81">
                  <c:v>0.143041663261942</c:v>
                </c:pt>
                <c:pt idx="82">
                  <c:v>0.998335644544218</c:v>
                </c:pt>
                <c:pt idx="83">
                  <c:v>0.286408142382543</c:v>
                </c:pt>
                <c:pt idx="84">
                  <c:v>0.0046615064980227</c:v>
                </c:pt>
                <c:pt idx="85">
                  <c:v>0.0465417544011786</c:v>
                </c:pt>
                <c:pt idx="86">
                  <c:v>0.0350038209312948</c:v>
                </c:pt>
                <c:pt idx="90">
                  <c:v>0.998335644544218</c:v>
                </c:pt>
              </c:numCache>
            </c:numRef>
          </c:yVal>
          <c:smooth val="1"/>
        </c:ser>
        <c:axId val="530250104"/>
        <c:axId val="530440264"/>
      </c:scatterChart>
      <c:valAx>
        <c:axId val="530250104"/>
        <c:scaling>
          <c:orientation val="minMax"/>
          <c:max val="80.0"/>
          <c:min val="6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(degrees)</a:t>
                </a:r>
              </a:p>
            </c:rich>
          </c:tx>
          <c:layout/>
        </c:title>
        <c:numFmt formatCode="General" sourceLinked="1"/>
        <c:tickLblPos val="nextTo"/>
        <c:crossAx val="530440264"/>
        <c:crossesAt val="1.0"/>
        <c:crossBetween val="midCat"/>
        <c:majorUnit val="10.0"/>
        <c:minorUnit val="2.0"/>
      </c:valAx>
      <c:valAx>
        <c:axId val="530440264"/>
        <c:scaling>
          <c:logBase val="10.0"/>
          <c:orientation val="minMax"/>
          <c:max val="1.0"/>
          <c:min val="1.0E-7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I(θ)/I_0</a:t>
                </a:r>
              </a:p>
            </c:rich>
          </c:tx>
          <c:layout/>
        </c:title>
        <c:numFmt formatCode="General" sourceLinked="1"/>
        <c:tickLblPos val="nextTo"/>
        <c:crossAx val="530250104"/>
        <c:crossesAt val="0.0"/>
        <c:crossBetween val="midCat"/>
        <c:majorUnit val="10.0"/>
        <c:minorUnit val="10.0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CA-1 blaze angle:   </a:t>
            </a:r>
            <a:r>
              <a:rPr lang="en-US">
                <a:latin typeface="Symbol" charset="2"/>
                <a:cs typeface="Symbol" charset="2"/>
              </a:rPr>
              <a:t>d</a:t>
            </a:r>
            <a:r>
              <a:rPr lang="en-US"/>
              <a:t>=</a:t>
            </a:r>
            <a:r>
              <a:rPr lang="en-US" i="1"/>
              <a:t>R3</a:t>
            </a:r>
            <a:r>
              <a:rPr lang="en-US"/>
              <a:t>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65972228678027"/>
          <c:y val="0.141920095408467"/>
          <c:w val="0.657598533654368"/>
          <c:h val="0.780560524746571"/>
        </c:manualLayout>
      </c:layout>
      <c:scatterChart>
        <c:scatterStyle val="smoothMarker"/>
        <c:ser>
          <c:idx val="1"/>
          <c:order val="0"/>
          <c:tx>
            <c:v>Theory</c:v>
          </c:tx>
          <c:spPr>
            <a:ln w="6350"/>
          </c:spPr>
          <c:marker>
            <c:symbol val="square"/>
            <c:size val="4"/>
          </c:marker>
          <c:xVal>
            <c:numRef>
              <c:f>Sheet1!$B$102:$B$118</c:f>
              <c:numCache>
                <c:formatCode>General</c:formatCode>
                <c:ptCount val="17"/>
                <c:pt idx="0">
                  <c:v>70.0</c:v>
                </c:pt>
                <c:pt idx="1">
                  <c:v>71.0</c:v>
                </c:pt>
                <c:pt idx="2">
                  <c:v>72.0</c:v>
                </c:pt>
                <c:pt idx="3">
                  <c:v>73.0</c:v>
                </c:pt>
                <c:pt idx="4">
                  <c:v>74.0</c:v>
                </c:pt>
                <c:pt idx="5">
                  <c:v>75.0</c:v>
                </c:pt>
                <c:pt idx="6">
                  <c:v>76.0</c:v>
                </c:pt>
                <c:pt idx="7">
                  <c:v>77.0</c:v>
                </c:pt>
                <c:pt idx="8">
                  <c:v>78.0</c:v>
                </c:pt>
                <c:pt idx="9">
                  <c:v>79.0</c:v>
                </c:pt>
                <c:pt idx="10">
                  <c:v>80.0</c:v>
                </c:pt>
                <c:pt idx="11">
                  <c:v>81.0</c:v>
                </c:pt>
                <c:pt idx="12">
                  <c:v>82.0</c:v>
                </c:pt>
                <c:pt idx="13">
                  <c:v>83.0</c:v>
                </c:pt>
                <c:pt idx="14">
                  <c:v>84.0</c:v>
                </c:pt>
                <c:pt idx="15">
                  <c:v>85.0</c:v>
                </c:pt>
                <c:pt idx="16">
                  <c:v>86.0</c:v>
                </c:pt>
              </c:numCache>
            </c:numRef>
          </c:xVal>
          <c:yVal>
            <c:numRef>
              <c:f>Sheet1!$G$102:$G$118</c:f>
              <c:numCache>
                <c:formatCode>General</c:formatCode>
                <c:ptCount val="17"/>
                <c:pt idx="0">
                  <c:v>0.000326020996732422</c:v>
                </c:pt>
                <c:pt idx="1">
                  <c:v>0.000512888291425498</c:v>
                </c:pt>
                <c:pt idx="2">
                  <c:v>0.000861970165629132</c:v>
                </c:pt>
                <c:pt idx="3">
                  <c:v>0.00145562324766624</c:v>
                </c:pt>
                <c:pt idx="4">
                  <c:v>0.00232779337978111</c:v>
                </c:pt>
                <c:pt idx="5">
                  <c:v>0.00328998998049741</c:v>
                </c:pt>
                <c:pt idx="6">
                  <c:v>0.00366465966388281</c:v>
                </c:pt>
                <c:pt idx="7">
                  <c:v>0.00237899782931777</c:v>
                </c:pt>
                <c:pt idx="8">
                  <c:v>6.77362948911554E-5</c:v>
                </c:pt>
                <c:pt idx="9">
                  <c:v>0.00602111574095712</c:v>
                </c:pt>
                <c:pt idx="10">
                  <c:v>0.0471531962020668</c:v>
                </c:pt>
                <c:pt idx="11">
                  <c:v>0.143280132331893</c:v>
                </c:pt>
                <c:pt idx="12">
                  <c:v>1.0</c:v>
                </c:pt>
                <c:pt idx="13">
                  <c:v>0.286885622032759</c:v>
                </c:pt>
                <c:pt idx="14">
                  <c:v>0.00466927783606371</c:v>
                </c:pt>
                <c:pt idx="15">
                  <c:v>0.0466193455633118</c:v>
                </c:pt>
                <c:pt idx="16">
                  <c:v>0.0350621768566377</c:v>
                </c:pt>
              </c:numCache>
            </c:numRef>
          </c:yVal>
          <c:smooth val="1"/>
        </c:ser>
        <c:ser>
          <c:idx val="0"/>
          <c:order val="1"/>
          <c:tx>
            <c:v>Observation</c:v>
          </c:tx>
          <c:xVal>
            <c:numRef>
              <c:f>Sheet1!$B$110:$B$117</c:f>
              <c:numCache>
                <c:formatCode>General</c:formatCode>
                <c:ptCount val="8"/>
                <c:pt idx="0">
                  <c:v>78.0</c:v>
                </c:pt>
                <c:pt idx="1">
                  <c:v>79.0</c:v>
                </c:pt>
                <c:pt idx="2">
                  <c:v>80.0</c:v>
                </c:pt>
                <c:pt idx="3">
                  <c:v>81.0</c:v>
                </c:pt>
                <c:pt idx="4">
                  <c:v>82.0</c:v>
                </c:pt>
                <c:pt idx="5">
                  <c:v>83.0</c:v>
                </c:pt>
                <c:pt idx="6">
                  <c:v>84.0</c:v>
                </c:pt>
                <c:pt idx="7">
                  <c:v>85.0</c:v>
                </c:pt>
              </c:numCache>
            </c:numRef>
          </c:xVal>
          <c:yVal>
            <c:numRef>
              <c:f>Sheet1!$K$110:$K$117</c:f>
              <c:numCache>
                <c:formatCode>General</c:formatCode>
                <c:ptCount val="8"/>
                <c:pt idx="0">
                  <c:v>0.0210189974440325</c:v>
                </c:pt>
                <c:pt idx="1">
                  <c:v>0.0219664890135719</c:v>
                </c:pt>
                <c:pt idx="2">
                  <c:v>0.0736674695316881</c:v>
                </c:pt>
                <c:pt idx="3">
                  <c:v>0.131065699399476</c:v>
                </c:pt>
                <c:pt idx="4">
                  <c:v>1.0</c:v>
                </c:pt>
                <c:pt idx="5">
                  <c:v>0.5</c:v>
                </c:pt>
                <c:pt idx="6">
                  <c:v>0.0102366981237596</c:v>
                </c:pt>
                <c:pt idx="7">
                  <c:v>0.0449784722841522</c:v>
                </c:pt>
              </c:numCache>
            </c:numRef>
          </c:yVal>
          <c:smooth val="1"/>
        </c:ser>
        <c:axId val="530420312"/>
        <c:axId val="529826312"/>
      </c:scatterChart>
      <c:valAx>
        <c:axId val="530420312"/>
        <c:scaling>
          <c:orientation val="minMax"/>
          <c:max val="88.0"/>
          <c:min val="68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Order #</a:t>
                </a:r>
              </a:p>
            </c:rich>
          </c:tx>
          <c:layout/>
        </c:title>
        <c:numFmt formatCode="General" sourceLinked="1"/>
        <c:tickLblPos val="nextTo"/>
        <c:crossAx val="529826312"/>
        <c:crossesAt val="1.0"/>
        <c:crossBetween val="midCat"/>
        <c:majorUnit val="10.0"/>
        <c:minorUnit val="2.0"/>
      </c:valAx>
      <c:valAx>
        <c:axId val="529826312"/>
        <c:scaling>
          <c:logBase val="10.0"/>
          <c:orientation val="minMax"/>
          <c:max val="1.0"/>
          <c:min val="1.0E-6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 (θ) / I_0</a:t>
                </a:r>
              </a:p>
            </c:rich>
          </c:tx>
          <c:layout/>
        </c:title>
        <c:numFmt formatCode="General" sourceLinked="1"/>
        <c:tickLblPos val="nextTo"/>
        <c:crossAx val="530420312"/>
        <c:crossesAt val="0.0"/>
        <c:crossBetween val="midCat"/>
        <c:majorUnit val="10.0"/>
        <c:minorUnit val="10.0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Chi Squared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Sheet1!$M$119</c:f>
              <c:numCache>
                <c:formatCode>General</c:formatCode>
                <c:ptCount val="1"/>
                <c:pt idx="0">
                  <c:v>9.311410740158836</c:v>
                </c:pt>
              </c:numCache>
            </c:numRef>
          </c:val>
        </c:ser>
        <c:axId val="551319576"/>
        <c:axId val="529783704"/>
      </c:barChart>
      <c:catAx>
        <c:axId val="551319576"/>
        <c:scaling>
          <c:orientation val="minMax"/>
        </c:scaling>
        <c:axPos val="b"/>
        <c:tickLblPos val="nextTo"/>
        <c:crossAx val="529783704"/>
        <c:crosses val="autoZero"/>
        <c:auto val="1"/>
        <c:lblAlgn val="ctr"/>
        <c:lblOffset val="100"/>
      </c:catAx>
      <c:valAx>
        <c:axId val="529783704"/>
        <c:scaling>
          <c:logBase val="10.0"/>
          <c:orientation val="minMax"/>
          <c:max val="2.0"/>
          <c:min val="0.001"/>
        </c:scaling>
        <c:axPos val="l"/>
        <c:majorGridlines/>
        <c:numFmt formatCode="General" sourceLinked="1"/>
        <c:tickLblPos val="nextTo"/>
        <c:crossAx val="55131957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chart" Target="../charts/chart2.xml"/><Relationship Id="rId6" Type="http://schemas.openxmlformats.org/officeDocument/2006/relationships/chart" Target="../charts/chart3.xml"/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850900</xdr:colOff>
      <xdr:row>5</xdr:row>
      <xdr:rowOff>2848</xdr:rowOff>
    </xdr:from>
    <xdr:to>
      <xdr:col>15</xdr:col>
      <xdr:colOff>843507</xdr:colOff>
      <xdr:row>14</xdr:row>
      <xdr:rowOff>152400</xdr:rowOff>
    </xdr:to>
    <xdr:pic>
      <xdr:nvPicPr>
        <xdr:cNvPr id="2" name="Picture 1" descr="Picture 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0600" y="828348"/>
          <a:ext cx="2850107" cy="1635452"/>
        </a:xfrm>
        <a:prstGeom prst="rect">
          <a:avLst/>
        </a:prstGeom>
      </xdr:spPr>
    </xdr:pic>
    <xdr:clientData/>
  </xdr:twoCellAnchor>
  <xdr:twoCellAnchor>
    <xdr:from>
      <xdr:col>6</xdr:col>
      <xdr:colOff>50800</xdr:colOff>
      <xdr:row>0</xdr:row>
      <xdr:rowOff>152400</xdr:rowOff>
    </xdr:from>
    <xdr:to>
      <xdr:col>12</xdr:col>
      <xdr:colOff>789940</xdr:colOff>
      <xdr:row>26</xdr:row>
      <xdr:rowOff>119380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916869</xdr:colOff>
      <xdr:row>6</xdr:row>
      <xdr:rowOff>58419</xdr:rowOff>
    </xdr:from>
    <xdr:to>
      <xdr:col>18</xdr:col>
      <xdr:colOff>761380</xdr:colOff>
      <xdr:row>25</xdr:row>
      <xdr:rowOff>73659</xdr:rowOff>
    </xdr:to>
    <xdr:pic>
      <xdr:nvPicPr>
        <xdr:cNvPr id="4" name="Picture 3" descr="Screen shot 2011-02-02 at 11.08.47 PM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44069" y="1049019"/>
          <a:ext cx="2702011" cy="3152140"/>
        </a:xfrm>
        <a:prstGeom prst="rect">
          <a:avLst/>
        </a:prstGeom>
      </xdr:spPr>
    </xdr:pic>
    <xdr:clientData/>
  </xdr:twoCellAnchor>
  <xdr:twoCellAnchor editAs="oneCell">
    <xdr:from>
      <xdr:col>13</xdr:col>
      <xdr:colOff>168967</xdr:colOff>
      <xdr:row>13</xdr:row>
      <xdr:rowOff>163043</xdr:rowOff>
    </xdr:from>
    <xdr:to>
      <xdr:col>15</xdr:col>
      <xdr:colOff>619141</xdr:colOff>
      <xdr:row>26</xdr:row>
      <xdr:rowOff>77350</xdr:rowOff>
    </xdr:to>
    <xdr:pic>
      <xdr:nvPicPr>
        <xdr:cNvPr id="5" name="Picture 4" descr="Screen shot 2011-02-02 at 11.11.17 PM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91167" y="2309343"/>
          <a:ext cx="2355174" cy="2060607"/>
        </a:xfrm>
        <a:prstGeom prst="rect">
          <a:avLst/>
        </a:prstGeom>
      </xdr:spPr>
    </xdr:pic>
    <xdr:clientData/>
  </xdr:twoCellAnchor>
  <xdr:twoCellAnchor>
    <xdr:from>
      <xdr:col>6</xdr:col>
      <xdr:colOff>520700</xdr:colOff>
      <xdr:row>32</xdr:row>
      <xdr:rowOff>50800</xdr:rowOff>
    </xdr:from>
    <xdr:to>
      <xdr:col>13</xdr:col>
      <xdr:colOff>307340</xdr:colOff>
      <xdr:row>58</xdr:row>
      <xdr:rowOff>17780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850900</xdr:colOff>
      <xdr:row>33</xdr:row>
      <xdr:rowOff>12700</xdr:rowOff>
    </xdr:from>
    <xdr:to>
      <xdr:col>16</xdr:col>
      <xdr:colOff>355600</xdr:colOff>
      <xdr:row>45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284"/>
  <sheetViews>
    <sheetView tabSelected="1" topLeftCell="A15" zoomScale="150" zoomScaleNormal="150" zoomScalePageLayoutView="150" workbookViewId="0">
      <selection activeCell="D27" sqref="D27"/>
    </sheetView>
  </sheetViews>
  <sheetFormatPr baseColWidth="10" defaultRowHeight="13"/>
  <cols>
    <col min="6" max="6" width="12.28515625" bestFit="1" customWidth="1"/>
  </cols>
  <sheetData>
    <row r="1" spans="1:6">
      <c r="A1" t="s">
        <v>4</v>
      </c>
      <c r="B1" t="s">
        <v>3</v>
      </c>
    </row>
    <row r="2" spans="1:6">
      <c r="A2" t="s">
        <v>5</v>
      </c>
      <c r="B2" t="s">
        <v>6</v>
      </c>
      <c r="F2" s="4" t="s">
        <v>0</v>
      </c>
    </row>
    <row r="3" spans="1:6">
      <c r="A3" t="s">
        <v>7</v>
      </c>
      <c r="B3" t="s">
        <v>2</v>
      </c>
    </row>
    <row r="4" spans="1:6">
      <c r="D4" s="2" t="s">
        <v>33</v>
      </c>
    </row>
    <row r="5" spans="1:6">
      <c r="A5" s="1" t="s">
        <v>8</v>
      </c>
    </row>
    <row r="6" spans="1:6">
      <c r="B6" s="2" t="s">
        <v>11</v>
      </c>
      <c r="C6">
        <v>27.36</v>
      </c>
      <c r="D6" s="2" t="s">
        <v>34</v>
      </c>
      <c r="E6" s="2"/>
    </row>
    <row r="7" spans="1:6">
      <c r="B7" t="s">
        <v>10</v>
      </c>
      <c r="C7">
        <f>C6-C8</f>
        <v>17.4084</v>
      </c>
      <c r="D7" s="2" t="s">
        <v>34</v>
      </c>
    </row>
    <row r="8" spans="1:6">
      <c r="B8" t="s">
        <v>9</v>
      </c>
      <c r="C8">
        <f>9.9516</f>
        <v>9.9515999999999991</v>
      </c>
      <c r="D8" s="2" t="s">
        <v>34</v>
      </c>
    </row>
    <row r="9" spans="1:6">
      <c r="B9" t="s">
        <v>12</v>
      </c>
      <c r="C9">
        <v>70.53</v>
      </c>
      <c r="D9" t="s">
        <v>17</v>
      </c>
    </row>
    <row r="10" spans="1:6">
      <c r="B10" s="2" t="s">
        <v>30</v>
      </c>
      <c r="C10">
        <v>0.63280000000000003</v>
      </c>
      <c r="D10" s="2" t="s">
        <v>34</v>
      </c>
      <c r="E10">
        <f>$C$21*(COS(RADIANS($C$19))+SIN(RADIANS($C$19))*TAN(RADIANS($C$19)))</f>
        <v>55.050046905785656</v>
      </c>
    </row>
    <row r="11" spans="1:6">
      <c r="B11" s="2"/>
    </row>
    <row r="12" spans="1:6">
      <c r="A12" s="1" t="s">
        <v>13</v>
      </c>
    </row>
    <row r="13" spans="1:6">
      <c r="A13">
        <v>50</v>
      </c>
      <c r="B13" s="2" t="s">
        <v>14</v>
      </c>
      <c r="C13" s="12">
        <f>(A13/100)*1.6</f>
        <v>0.8</v>
      </c>
      <c r="D13" t="s">
        <v>18</v>
      </c>
      <c r="E13" s="5" t="s">
        <v>0</v>
      </c>
    </row>
    <row r="14" spans="1:6">
      <c r="B14" s="2" t="s">
        <v>15</v>
      </c>
      <c r="C14">
        <f>17.63+C15</f>
        <v>17.63</v>
      </c>
      <c r="D14" t="s">
        <v>17</v>
      </c>
      <c r="E14" s="5" t="s">
        <v>1</v>
      </c>
    </row>
    <row r="15" spans="1:6">
      <c r="A15">
        <v>50</v>
      </c>
      <c r="B15" s="2" t="s">
        <v>16</v>
      </c>
      <c r="C15">
        <f>((A15/50)-1)*0.14</f>
        <v>0</v>
      </c>
    </row>
    <row r="16" spans="1:6">
      <c r="F16" s="4" t="s">
        <v>1</v>
      </c>
    </row>
    <row r="17" spans="1:11">
      <c r="A17" s="1" t="s">
        <v>19</v>
      </c>
    </row>
    <row r="18" spans="1:11">
      <c r="B18" s="3" t="s">
        <v>21</v>
      </c>
      <c r="C18">
        <f>C9+2*C13</f>
        <v>72.13</v>
      </c>
      <c r="D18" t="s">
        <v>18</v>
      </c>
    </row>
    <row r="19" spans="1:11">
      <c r="B19" s="3" t="s">
        <v>20</v>
      </c>
      <c r="C19">
        <f>(180-C18)/2+C14</f>
        <v>71.564999999999998</v>
      </c>
      <c r="D19" t="s">
        <v>18</v>
      </c>
    </row>
    <row r="20" spans="1:11">
      <c r="B20" s="3" t="s">
        <v>22</v>
      </c>
      <c r="C20">
        <f>(180-C18)/2-C14</f>
        <v>36.305000000000007</v>
      </c>
      <c r="D20" t="s">
        <v>17</v>
      </c>
    </row>
    <row r="21" spans="1:11">
      <c r="B21" s="3" t="s">
        <v>23</v>
      </c>
      <c r="C21">
        <f>C7</f>
        <v>17.4084</v>
      </c>
      <c r="D21" s="2" t="s">
        <v>34</v>
      </c>
    </row>
    <row r="22" spans="1:11">
      <c r="B22" s="3" t="s">
        <v>24</v>
      </c>
      <c r="C22">
        <f>SIN(RADIANS(C19))/SIN(RADIANS(C18))*C21</f>
        <v>17.352207082515172</v>
      </c>
      <c r="D22" s="2" t="s">
        <v>34</v>
      </c>
    </row>
    <row r="23" spans="1:11">
      <c r="B23" s="3" t="s">
        <v>25</v>
      </c>
      <c r="C23">
        <f>SIN(RADIANS(C20))/SIN(RADIANS(C18))*C21</f>
        <v>10.82970334210526</v>
      </c>
      <c r="D23" s="2" t="s">
        <v>34</v>
      </c>
    </row>
    <row r="25" spans="1:11">
      <c r="A25" s="1" t="s">
        <v>26</v>
      </c>
    </row>
    <row r="26" spans="1:11">
      <c r="B26" s="15">
        <v>0.38</v>
      </c>
      <c r="C26" s="15">
        <v>0.78</v>
      </c>
      <c r="D26">
        <f>DEGREES(ATAN(3))</f>
        <v>71.56505117707799</v>
      </c>
    </row>
    <row r="27" spans="1:11">
      <c r="B27">
        <v>71.984999999999999</v>
      </c>
      <c r="C27">
        <v>71.584999999999994</v>
      </c>
      <c r="D27" s="12">
        <f>(C27+B27)/2</f>
        <v>71.784999999999997</v>
      </c>
      <c r="E27" s="14" t="s">
        <v>62</v>
      </c>
      <c r="F27" s="12">
        <f>(B27-C27)/2</f>
        <v>0.20000000000000284</v>
      </c>
    </row>
    <row r="29" spans="1:11">
      <c r="B29" s="6" t="s">
        <v>31</v>
      </c>
      <c r="C29" s="6" t="s">
        <v>32</v>
      </c>
      <c r="D29" s="6" t="s">
        <v>35</v>
      </c>
      <c r="E29" s="6" t="s">
        <v>36</v>
      </c>
      <c r="F29" s="6" t="s">
        <v>42</v>
      </c>
      <c r="G29" s="6" t="s">
        <v>41</v>
      </c>
      <c r="H29" s="6" t="s">
        <v>40</v>
      </c>
      <c r="I29" s="6" t="s">
        <v>49</v>
      </c>
      <c r="K29" s="6" t="s">
        <v>40</v>
      </c>
    </row>
    <row r="30" spans="1:11" ht="15">
      <c r="B30" s="7" t="s">
        <v>27</v>
      </c>
      <c r="C30" s="8" t="s">
        <v>28</v>
      </c>
      <c r="D30" s="7" t="s">
        <v>29</v>
      </c>
      <c r="E30" s="7" t="s">
        <v>38</v>
      </c>
      <c r="F30" s="7" t="s">
        <v>39</v>
      </c>
      <c r="G30" s="7" t="s">
        <v>43</v>
      </c>
      <c r="H30" s="7" t="s">
        <v>46</v>
      </c>
      <c r="I30" s="7" t="s">
        <v>48</v>
      </c>
      <c r="J30" s="7" t="s">
        <v>51</v>
      </c>
      <c r="K30" s="7" t="s">
        <v>43</v>
      </c>
    </row>
    <row r="31" spans="1:11">
      <c r="B31" s="9" t="s">
        <v>37</v>
      </c>
      <c r="C31" s="6" t="s">
        <v>17</v>
      </c>
      <c r="D31" s="10" t="s">
        <v>34</v>
      </c>
      <c r="E31" s="9" t="s">
        <v>37</v>
      </c>
      <c r="F31" s="9" t="s">
        <v>37</v>
      </c>
      <c r="G31" s="9" t="s">
        <v>45</v>
      </c>
      <c r="H31" s="13" t="s">
        <v>47</v>
      </c>
      <c r="I31" s="13" t="s">
        <v>50</v>
      </c>
      <c r="J31" s="13" t="s">
        <v>52</v>
      </c>
      <c r="K31" s="9" t="s">
        <v>45</v>
      </c>
    </row>
    <row r="32" spans="1:11">
      <c r="B32">
        <v>0</v>
      </c>
      <c r="C32">
        <f>DEGREES(ASIN(B32*$C$10/(2*$C$6)))</f>
        <v>0</v>
      </c>
      <c r="E32">
        <v>1</v>
      </c>
      <c r="F32" s="11">
        <v>9.9999999999999995E-8</v>
      </c>
    </row>
    <row r="33" spans="2:6">
      <c r="B33">
        <v>1</v>
      </c>
      <c r="C33">
        <f t="shared" ref="C33:C96" si="0">DEGREES(ASIN(B33*$C$10/(2*$C$6)))</f>
        <v>0.66260192707698962</v>
      </c>
      <c r="D33">
        <f>$C$23</f>
        <v>10.82970334210526</v>
      </c>
      <c r="E33">
        <f>0.0000001+(SIN(PI()*$C$8*2*SIN(RADIANS(C33))/$C$10)/(PI()*$C$8*2*SIN(RADIANS(C33))/$C$10))^2</f>
        <v>0.63385859145628354</v>
      </c>
      <c r="F33">
        <f>0.0000001+(SIN(PI()*D33*2*SIN(RADIANS(C33-$C$19))/$C$10)/(PI()*D33*2*SIN(RADIANS(C33-$C$19))/$C$10))^2</f>
        <v>7.551209734509938E-5</v>
      </c>
    </row>
    <row r="34" spans="2:6">
      <c r="B34">
        <v>2</v>
      </c>
      <c r="C34">
        <f t="shared" si="0"/>
        <v>1.3252924910382125</v>
      </c>
      <c r="D34">
        <f t="shared" ref="D34:D97" si="1">$C$23</f>
        <v>10.82970334210526</v>
      </c>
      <c r="E34">
        <f t="shared" ref="E34:E97" si="2">0.0000001+(SIN(PI()*$C$8*2*SIN(RADIANS(C34))/$C$10)/(PI()*$C$8*2*SIN(RADIANS(C34))/$C$10))^2</f>
        <v>0.10924684859521527</v>
      </c>
      <c r="F34">
        <f t="shared" ref="F34:F97" si="3">0.0000001+(SIN(PI()*D34*2*SIN(RADIANS(C34-$C$19))/$C$10)/(PI()*D34*2*SIN(RADIANS(C34-$C$19))/$C$10))^2</f>
        <v>3.7492011619885175E-5</v>
      </c>
    </row>
    <row r="35" spans="2:6">
      <c r="B35">
        <v>3</v>
      </c>
      <c r="C35">
        <f t="shared" si="0"/>
        <v>1.9881604355383926</v>
      </c>
      <c r="D35">
        <f t="shared" si="1"/>
        <v>10.82970334210526</v>
      </c>
      <c r="E35">
        <f t="shared" si="2"/>
        <v>6.7941832716762966E-3</v>
      </c>
      <c r="F35">
        <f>0.0000001+(SIN(PI()*D35*2*SIN(RADIANS(C35-$C$19))/$C$10)/(PI()*D35*2*SIN(RADIANS(C35-$C$19))/$C$10))^2</f>
        <v>5.65870644172723E-6</v>
      </c>
    </row>
    <row r="36" spans="2:6">
      <c r="B36">
        <v>4</v>
      </c>
      <c r="C36">
        <f t="shared" si="0"/>
        <v>2.6512947181307855</v>
      </c>
      <c r="D36">
        <f t="shared" si="1"/>
        <v>10.82970334210526</v>
      </c>
      <c r="E36">
        <f t="shared" si="2"/>
        <v>4.6912071016182638E-2</v>
      </c>
      <c r="F36">
        <f t="shared" si="3"/>
        <v>4.0653581419113725E-6</v>
      </c>
    </row>
    <row r="37" spans="2:6">
      <c r="B37">
        <v>5</v>
      </c>
      <c r="C37">
        <f t="shared" si="0"/>
        <v>3.3147846181126646</v>
      </c>
      <c r="D37">
        <f t="shared" si="1"/>
        <v>10.82970334210526</v>
      </c>
      <c r="E37">
        <f t="shared" si="2"/>
        <v>8.9141331236298003E-3</v>
      </c>
      <c r="F37">
        <f t="shared" si="3"/>
        <v>3.7382911166475822E-5</v>
      </c>
    </row>
    <row r="38" spans="2:6">
      <c r="B38">
        <v>6</v>
      </c>
      <c r="C38">
        <f t="shared" si="0"/>
        <v>3.9787198454528672</v>
      </c>
      <c r="D38">
        <f t="shared" si="1"/>
        <v>10.82970334210526</v>
      </c>
      <c r="E38">
        <f t="shared" si="2"/>
        <v>6.2517358833446782E-3</v>
      </c>
      <c r="F38">
        <f t="shared" si="3"/>
        <v>8.2426110071877868E-5</v>
      </c>
    </row>
    <row r="39" spans="2:6">
      <c r="B39">
        <v>7</v>
      </c>
      <c r="C39">
        <f t="shared" si="0"/>
        <v>4.6431906511731968</v>
      </c>
      <c r="D39">
        <f t="shared" si="1"/>
        <v>10.82970334210526</v>
      </c>
      <c r="E39">
        <f t="shared" si="2"/>
        <v>1.5304298549294992E-2</v>
      </c>
      <c r="F39">
        <f t="shared" si="3"/>
        <v>1.021564015121662E-4</v>
      </c>
    </row>
    <row r="40" spans="2:6">
      <c r="B40">
        <v>8</v>
      </c>
      <c r="C40">
        <f t="shared" si="0"/>
        <v>5.3082879395650631</v>
      </c>
      <c r="D40">
        <f t="shared" si="1"/>
        <v>10.82970334210526</v>
      </c>
      <c r="E40">
        <f t="shared" si="2"/>
        <v>9.3506092943256263E-4</v>
      </c>
      <c r="F40">
        <f t="shared" si="3"/>
        <v>7.6797007601838108E-5</v>
      </c>
    </row>
    <row r="41" spans="2:6">
      <c r="B41">
        <v>9</v>
      </c>
      <c r="C41">
        <f t="shared" si="0"/>
        <v>5.9741033826351222</v>
      </c>
      <c r="D41">
        <f t="shared" si="1"/>
        <v>10.82970334210526</v>
      </c>
      <c r="E41">
        <f t="shared" si="2"/>
        <v>5.424651783933726E-3</v>
      </c>
      <c r="F41">
        <f t="shared" si="3"/>
        <v>2.6704556396716397E-5</v>
      </c>
    </row>
    <row r="42" spans="2:6">
      <c r="B42">
        <v>10</v>
      </c>
      <c r="C42">
        <f t="shared" si="0"/>
        <v>6.6407295371885402</v>
      </c>
      <c r="D42">
        <f t="shared" si="1"/>
        <v>10.82970334210526</v>
      </c>
      <c r="E42">
        <f t="shared" si="2"/>
        <v>6.3203009200037122E-3</v>
      </c>
      <c r="F42">
        <f t="shared" si="3"/>
        <v>1.0357585752024844E-7</v>
      </c>
    </row>
    <row r="43" spans="2:6">
      <c r="B43">
        <v>11</v>
      </c>
      <c r="C43">
        <f t="shared" si="0"/>
        <v>7.3082599649765969</v>
      </c>
      <c r="D43">
        <f t="shared" si="1"/>
        <v>10.82970334210526</v>
      </c>
      <c r="E43">
        <f t="shared" si="2"/>
        <v>1.6356902010884074E-7</v>
      </c>
      <c r="F43">
        <f t="shared" si="3"/>
        <v>2.7502214923452474E-5</v>
      </c>
    </row>
    <row r="44" spans="2:6">
      <c r="B44">
        <v>12</v>
      </c>
      <c r="C44">
        <f>DEGREES(ASIN(B44*$C$10/(2*$C$6)))</f>
        <v>7.9767893563562566</v>
      </c>
      <c r="D44">
        <f t="shared" si="1"/>
        <v>10.82970334210526</v>
      </c>
      <c r="E44">
        <f t="shared" si="2"/>
        <v>4.4145917363318096E-3</v>
      </c>
      <c r="F44">
        <f t="shared" si="3"/>
        <v>8.4257724309929081E-5</v>
      </c>
    </row>
    <row r="45" spans="2:6">
      <c r="B45">
        <v>13</v>
      </c>
      <c r="C45">
        <f t="shared" si="0"/>
        <v>8.6464136579338451</v>
      </c>
      <c r="D45">
        <f t="shared" si="1"/>
        <v>10.82970334210526</v>
      </c>
      <c r="E45">
        <f t="shared" si="2"/>
        <v>2.5715977661737621E-3</v>
      </c>
      <c r="F45">
        <f t="shared" si="3"/>
        <v>1.085328082205288E-4</v>
      </c>
    </row>
    <row r="46" spans="2:6">
      <c r="B46">
        <v>14</v>
      </c>
      <c r="C46">
        <f t="shared" si="0"/>
        <v>9.3172302046929349</v>
      </c>
      <c r="D46">
        <f t="shared" si="1"/>
        <v>10.82970334210526</v>
      </c>
      <c r="E46">
        <f t="shared" si="2"/>
        <v>3.1881901328800711E-4</v>
      </c>
      <c r="F46">
        <f t="shared" si="3"/>
        <v>6.9259506669163272E-5</v>
      </c>
    </row>
    <row r="47" spans="2:6">
      <c r="B47">
        <v>15</v>
      </c>
      <c r="C47">
        <f t="shared" si="0"/>
        <v>9.9893378571386826</v>
      </c>
      <c r="D47">
        <f t="shared" si="1"/>
        <v>10.82970334210526</v>
      </c>
      <c r="E47">
        <f t="shared" si="2"/>
        <v>3.3390447693218898E-3</v>
      </c>
      <c r="F47">
        <f t="shared" si="3"/>
        <v>1.1109254798993485E-5</v>
      </c>
    </row>
    <row r="48" spans="2:6">
      <c r="B48">
        <v>16</v>
      </c>
      <c r="C48">
        <f t="shared" si="0"/>
        <v>10.662837144027145</v>
      </c>
      <c r="D48">
        <f t="shared" si="1"/>
        <v>10.82970334210526</v>
      </c>
      <c r="E48">
        <f t="shared" si="2"/>
        <v>8.6201091910768338E-4</v>
      </c>
      <c r="F48">
        <f t="shared" si="3"/>
        <v>9.3008526634802957E-6</v>
      </c>
    </row>
    <row r="49" spans="2:6">
      <c r="B49">
        <v>17</v>
      </c>
      <c r="C49">
        <f t="shared" si="0"/>
        <v>11.337830411289378</v>
      </c>
      <c r="D49">
        <f t="shared" si="1"/>
        <v>10.82970334210526</v>
      </c>
      <c r="E49">
        <f t="shared" si="2"/>
        <v>7.8651279485804457E-4</v>
      </c>
      <c r="F49">
        <f t="shared" si="3"/>
        <v>7.1823510173197884E-5</v>
      </c>
    </row>
    <row r="50" spans="2:6">
      <c r="B50">
        <v>18</v>
      </c>
      <c r="C50">
        <f t="shared" si="0"/>
        <v>12.014421977806659</v>
      </c>
      <c r="D50">
        <f t="shared" si="1"/>
        <v>10.82970334210526</v>
      </c>
      <c r="E50">
        <f t="shared" si="2"/>
        <v>2.3124616624030816E-3</v>
      </c>
      <c r="F50">
        <f t="shared" si="3"/>
        <v>1.164145137871573E-4</v>
      </c>
    </row>
    <row r="51" spans="2:6">
      <c r="B51">
        <v>19</v>
      </c>
      <c r="C51">
        <f t="shared" si="0"/>
        <v>12.692718298745563</v>
      </c>
      <c r="D51">
        <f t="shared" si="1"/>
        <v>10.82970334210526</v>
      </c>
      <c r="E51">
        <f t="shared" si="2"/>
        <v>1.6226407013282749E-4</v>
      </c>
      <c r="F51">
        <f t="shared" si="3"/>
        <v>7.7227306563640844E-5</v>
      </c>
    </row>
    <row r="52" spans="2:6">
      <c r="B52">
        <v>20</v>
      </c>
      <c r="C52">
        <f t="shared" si="0"/>
        <v>13.372828137220729</v>
      </c>
      <c r="D52">
        <f t="shared" si="1"/>
        <v>10.82970334210526</v>
      </c>
      <c r="E52">
        <f t="shared" si="2"/>
        <v>1.1045703158773942E-3</v>
      </c>
      <c r="F52">
        <f t="shared" si="3"/>
        <v>8.9363948958200815E-6</v>
      </c>
    </row>
    <row r="53" spans="2:6">
      <c r="B53">
        <v>21</v>
      </c>
      <c r="C53">
        <f t="shared" si="0"/>
        <v>14.054862745119632</v>
      </c>
      <c r="D53">
        <f t="shared" si="1"/>
        <v>10.82970334210526</v>
      </c>
      <c r="E53">
        <f t="shared" si="2"/>
        <v>1.4290607381400554E-3</v>
      </c>
      <c r="F53">
        <f t="shared" si="3"/>
        <v>1.9061772309607667E-5</v>
      </c>
    </row>
    <row r="54" spans="2:6">
      <c r="B54">
        <v>22</v>
      </c>
      <c r="C54">
        <f t="shared" si="0"/>
        <v>14.738936053998296</v>
      </c>
      <c r="D54">
        <f t="shared" si="1"/>
        <v>10.82970334210526</v>
      </c>
      <c r="E54">
        <f t="shared" si="2"/>
        <v>1.6356838165451332E-7</v>
      </c>
      <c r="F54">
        <f t="shared" si="3"/>
        <v>9.8354013016815409E-5</v>
      </c>
    </row>
    <row r="55" spans="2:6">
      <c r="B55">
        <v>23</v>
      </c>
      <c r="C55">
        <f t="shared" si="0"/>
        <v>15.42516487704123</v>
      </c>
      <c r="D55">
        <f t="shared" si="1"/>
        <v>10.82970334210526</v>
      </c>
      <c r="E55">
        <f t="shared" si="2"/>
        <v>1.2052133729227471E-3</v>
      </c>
      <c r="F55">
        <f t="shared" si="3"/>
        <v>1.1829174328373967E-4</v>
      </c>
    </row>
    <row r="56" spans="2:6">
      <c r="B56">
        <v>24</v>
      </c>
      <c r="C56">
        <f t="shared" si="0"/>
        <v>16.113669123173207</v>
      </c>
      <c r="D56">
        <f t="shared" si="1"/>
        <v>10.82970334210526</v>
      </c>
      <c r="E56">
        <f t="shared" si="2"/>
        <v>7.5040759614429476E-4</v>
      </c>
      <c r="F56">
        <f t="shared" si="3"/>
        <v>4.098176831698947E-5</v>
      </c>
    </row>
    <row r="57" spans="2:6">
      <c r="B57">
        <v>25</v>
      </c>
      <c r="C57">
        <f t="shared" si="0"/>
        <v>16.804572024517558</v>
      </c>
      <c r="D57">
        <f t="shared" si="1"/>
        <v>10.82970334210526</v>
      </c>
      <c r="E57">
        <f t="shared" si="2"/>
        <v>1.0218636455156254E-4</v>
      </c>
      <c r="F57">
        <f t="shared" si="3"/>
        <v>2.6163429714591981E-6</v>
      </c>
    </row>
    <row r="58" spans="2:6">
      <c r="B58">
        <v>26</v>
      </c>
      <c r="C58">
        <f t="shared" si="0"/>
        <v>17.498000378515467</v>
      </c>
      <c r="D58">
        <f t="shared" si="1"/>
        <v>10.82970334210526</v>
      </c>
      <c r="E58">
        <f t="shared" si="2"/>
        <v>1.1124059356106253E-3</v>
      </c>
      <c r="F58">
        <f t="shared" si="3"/>
        <v>8.0667219214237073E-5</v>
      </c>
    </row>
    <row r="59" spans="2:6">
      <c r="B59">
        <v>27</v>
      </c>
      <c r="C59">
        <f t="shared" si="0"/>
        <v>18.194084806156756</v>
      </c>
      <c r="D59">
        <f t="shared" si="1"/>
        <v>10.82970334210526</v>
      </c>
      <c r="E59">
        <f t="shared" si="2"/>
        <v>2.9976266371894744E-4</v>
      </c>
      <c r="F59">
        <f t="shared" si="3"/>
        <v>1.3306647820540517E-4</v>
      </c>
    </row>
    <row r="60" spans="2:6">
      <c r="B60">
        <v>28</v>
      </c>
      <c r="C60">
        <f t="shared" si="0"/>
        <v>18.892960027925923</v>
      </c>
      <c r="D60">
        <f t="shared" si="1"/>
        <v>10.82970334210526</v>
      </c>
      <c r="E60">
        <f t="shared" si="2"/>
        <v>2.9282188376284006E-4</v>
      </c>
      <c r="F60">
        <f t="shared" si="3"/>
        <v>5.4515288929402568E-5</v>
      </c>
    </row>
    <row r="61" spans="2:6">
      <c r="B61">
        <v>29</v>
      </c>
      <c r="C61">
        <f t="shared" si="0"/>
        <v>19.594765159240694</v>
      </c>
      <c r="D61">
        <f t="shared" si="1"/>
        <v>10.82970334210526</v>
      </c>
      <c r="E61">
        <f t="shared" si="2"/>
        <v>8.9009989716076689E-4</v>
      </c>
      <c r="F61">
        <f t="shared" si="3"/>
        <v>2.1828817935915045E-6</v>
      </c>
    </row>
    <row r="62" spans="2:6">
      <c r="B62">
        <v>30</v>
      </c>
      <c r="C62">
        <f t="shared" si="0"/>
        <v>20.299644027357242</v>
      </c>
      <c r="D62">
        <f t="shared" si="1"/>
        <v>10.82970334210526</v>
      </c>
      <c r="E62">
        <f t="shared" si="2"/>
        <v>6.3719990026829063E-5</v>
      </c>
      <c r="F62">
        <f t="shared" si="3"/>
        <v>9.3322617067393017E-5</v>
      </c>
    </row>
    <row r="63" spans="2:6">
      <c r="B63">
        <v>31</v>
      </c>
      <c r="C63">
        <f t="shared" si="0"/>
        <v>21.007745511939589</v>
      </c>
      <c r="D63">
        <f t="shared" si="1"/>
        <v>10.82970334210526</v>
      </c>
      <c r="E63">
        <f t="shared" si="2"/>
        <v>4.6231143969119944E-4</v>
      </c>
      <c r="F63">
        <f t="shared" si="3"/>
        <v>1.3875130610668492E-4</v>
      </c>
    </row>
    <row r="64" spans="2:6">
      <c r="B64">
        <v>32</v>
      </c>
      <c r="C64">
        <f t="shared" si="0"/>
        <v>21.719223911744919</v>
      </c>
      <c r="D64">
        <f t="shared" si="1"/>
        <v>10.82970334210526</v>
      </c>
      <c r="E64">
        <f t="shared" si="2"/>
        <v>6.1368725221894801E-4</v>
      </c>
      <c r="F64">
        <f t="shared" si="3"/>
        <v>3.4761103460031322E-5</v>
      </c>
    </row>
    <row r="65" spans="2:6">
      <c r="B65">
        <v>33</v>
      </c>
      <c r="C65">
        <f t="shared" si="0"/>
        <v>22.434239340166219</v>
      </c>
      <c r="D65">
        <f t="shared" si="1"/>
        <v>10.82970334210526</v>
      </c>
      <c r="E65">
        <f t="shared" si="2"/>
        <v>1.6356731757553351E-7</v>
      </c>
      <c r="F65">
        <f t="shared" si="3"/>
        <v>1.9535416212187388E-5</v>
      </c>
    </row>
    <row r="66" spans="2:6">
      <c r="B66">
        <v>34</v>
      </c>
      <c r="C66">
        <f t="shared" si="0"/>
        <v>23.15295815270483</v>
      </c>
      <c r="D66">
        <f t="shared" si="1"/>
        <v>10.82970334210526</v>
      </c>
      <c r="E66">
        <f t="shared" si="2"/>
        <v>5.5313885047277576E-4</v>
      </c>
      <c r="F66">
        <f t="shared" si="3"/>
        <v>1.3984439820977375E-4</v>
      </c>
    </row>
    <row r="67" spans="2:6">
      <c r="B67">
        <v>35</v>
      </c>
      <c r="C67">
        <f t="shared" si="0"/>
        <v>23.8755534098241</v>
      </c>
      <c r="D67">
        <f t="shared" si="1"/>
        <v>10.82970334210526</v>
      </c>
      <c r="E67">
        <f t="shared" si="2"/>
        <v>3.5093204059138733E-4</v>
      </c>
      <c r="F67">
        <f t="shared" si="3"/>
        <v>1.0909491472939895E-4</v>
      </c>
    </row>
    <row r="68" spans="2:6">
      <c r="B68">
        <v>36</v>
      </c>
      <c r="C68">
        <f t="shared" si="0"/>
        <v>24.602205379070302</v>
      </c>
      <c r="D68">
        <f t="shared" si="1"/>
        <v>10.82970334210526</v>
      </c>
      <c r="E68">
        <f t="shared" si="2"/>
        <v>5.037148883616766E-5</v>
      </c>
      <c r="F68">
        <f t="shared" si="3"/>
        <v>5.9039457635186893E-7</v>
      </c>
    </row>
    <row r="69" spans="2:6">
      <c r="B69">
        <v>37</v>
      </c>
      <c r="C69">
        <f t="shared" si="0"/>
        <v>25.333102080847087</v>
      </c>
      <c r="D69">
        <f t="shared" si="1"/>
        <v>10.82970334210526</v>
      </c>
      <c r="E69">
        <f t="shared" si="2"/>
        <v>5.4981528708640038E-4</v>
      </c>
      <c r="F69">
        <f t="shared" si="3"/>
        <v>9.9829035526911744E-5</v>
      </c>
    </row>
    <row r="70" spans="2:6">
      <c r="B70">
        <v>38</v>
      </c>
      <c r="C70">
        <f t="shared" si="0"/>
        <v>26.068439882806153</v>
      </c>
      <c r="D70">
        <f t="shared" si="1"/>
        <v>10.82970334210526</v>
      </c>
      <c r="E70">
        <f t="shared" si="2"/>
        <v>1.498684044014444E-4</v>
      </c>
      <c r="F70">
        <f t="shared" si="3"/>
        <v>1.5734748929966603E-4</v>
      </c>
    </row>
    <row r="71" spans="2:6">
      <c r="B71">
        <v>39</v>
      </c>
      <c r="C71">
        <f t="shared" si="0"/>
        <v>26.808424148483944</v>
      </c>
      <c r="D71">
        <f t="shared" si="1"/>
        <v>10.82970334210526</v>
      </c>
      <c r="E71">
        <f t="shared" si="2"/>
        <v>1.5244765289684149E-4</v>
      </c>
      <c r="F71">
        <f t="shared" si="3"/>
        <v>1.6670491982939392E-5</v>
      </c>
    </row>
    <row r="72" spans="2:6">
      <c r="B72">
        <v>40</v>
      </c>
      <c r="C72">
        <f t="shared" si="0"/>
        <v>27.553269946587005</v>
      </c>
      <c r="D72">
        <f t="shared" si="1"/>
        <v>10.82970334210526</v>
      </c>
      <c r="E72">
        <f t="shared" si="2"/>
        <v>4.6744997645705138E-4</v>
      </c>
      <c r="F72">
        <f t="shared" si="3"/>
        <v>7.1935344212813615E-5</v>
      </c>
    </row>
    <row r="73" spans="2:6">
      <c r="B73">
        <v>41</v>
      </c>
      <c r="C73">
        <f t="shared" si="0"/>
        <v>28.3032028282278</v>
      </c>
      <c r="D73">
        <f t="shared" si="1"/>
        <v>10.82970334210526</v>
      </c>
      <c r="E73">
        <f t="shared" si="2"/>
        <v>3.3406267790002702E-5</v>
      </c>
      <c r="F73">
        <f t="shared" si="3"/>
        <v>1.8097186712056303E-4</v>
      </c>
    </row>
    <row r="74" spans="2:6">
      <c r="B74">
        <v>42</v>
      </c>
      <c r="C74">
        <f t="shared" si="0"/>
        <v>29.058459680461336</v>
      </c>
      <c r="D74">
        <f t="shared" si="1"/>
        <v>10.82970334210526</v>
      </c>
      <c r="E74">
        <f t="shared" si="2"/>
        <v>2.5326315180039852E-4</v>
      </c>
      <c r="F74">
        <f t="shared" si="3"/>
        <v>2.8649108644610411E-5</v>
      </c>
    </row>
    <row r="75" spans="2:6">
      <c r="B75">
        <v>43</v>
      </c>
      <c r="C75">
        <f t="shared" si="0"/>
        <v>29.819289665699912</v>
      </c>
      <c r="D75">
        <f t="shared" si="1"/>
        <v>10.82970334210526</v>
      </c>
      <c r="E75">
        <f t="shared" si="2"/>
        <v>3.3890213570280216E-4</v>
      </c>
      <c r="F75">
        <f t="shared" si="3"/>
        <v>7.3496448924804912E-5</v>
      </c>
    </row>
    <row r="76" spans="2:6">
      <c r="B76">
        <v>44</v>
      </c>
      <c r="C76">
        <f t="shared" si="0"/>
        <v>30.585955258023862</v>
      </c>
      <c r="D76">
        <f t="shared" si="1"/>
        <v>10.82970334210526</v>
      </c>
      <c r="E76">
        <f t="shared" si="2"/>
        <v>1.6356582788885806E-7</v>
      </c>
      <c r="F76">
        <f t="shared" si="3"/>
        <v>1.954848063768834E-4</v>
      </c>
    </row>
    <row r="77" spans="2:6">
      <c r="B77">
        <v>45</v>
      </c>
      <c r="C77">
        <f t="shared" si="0"/>
        <v>31.358733389102909</v>
      </c>
      <c r="D77">
        <f t="shared" si="1"/>
        <v>10.82970334210526</v>
      </c>
      <c r="E77">
        <f t="shared" si="2"/>
        <v>3.1669780148695423E-4</v>
      </c>
      <c r="F77">
        <f t="shared" si="3"/>
        <v>1.8231454841179723E-5</v>
      </c>
    </row>
    <row r="78" spans="2:6">
      <c r="B78">
        <v>46</v>
      </c>
      <c r="C78">
        <f t="shared" si="0"/>
        <v>32.137916718449745</v>
      </c>
      <c r="D78">
        <f t="shared" si="1"/>
        <v>10.82970334210526</v>
      </c>
      <c r="E78">
        <f t="shared" si="2"/>
        <v>2.0206570995046308E-4</v>
      </c>
      <c r="F78">
        <f t="shared" si="3"/>
        <v>1.1539565307892049E-4</v>
      </c>
    </row>
    <row r="79" spans="2:6">
      <c r="B79">
        <v>47</v>
      </c>
      <c r="C79">
        <f t="shared" si="0"/>
        <v>32.923815045108533</v>
      </c>
      <c r="D79">
        <f t="shared" si="1"/>
        <v>10.82970334210526</v>
      </c>
      <c r="E79">
        <f t="shared" si="2"/>
        <v>3.0209772528743648E-5</v>
      </c>
      <c r="F79">
        <f t="shared" si="3"/>
        <v>1.8857544016393537E-4</v>
      </c>
    </row>
    <row r="80" spans="2:6">
      <c r="B80">
        <v>48</v>
      </c>
      <c r="C80">
        <f t="shared" si="0"/>
        <v>33.716756880719174</v>
      </c>
      <c r="D80">
        <f t="shared" si="1"/>
        <v>10.82970334210526</v>
      </c>
      <c r="E80">
        <f t="shared" si="2"/>
        <v>3.2700399044042713E-4</v>
      </c>
      <c r="F80">
        <f t="shared" si="3"/>
        <v>1.0370277021781823E-7</v>
      </c>
    </row>
    <row r="81" spans="2:6">
      <c r="B81">
        <v>49</v>
      </c>
      <c r="C81">
        <f t="shared" si="0"/>
        <v>34.517091207294357</v>
      </c>
      <c r="D81">
        <f t="shared" si="1"/>
        <v>10.82970334210526</v>
      </c>
      <c r="E81">
        <f t="shared" si="2"/>
        <v>8.9264417128772283E-5</v>
      </c>
      <c r="F81">
        <f t="shared" si="3"/>
        <v>2.0519271641218065E-4</v>
      </c>
    </row>
    <row r="82" spans="2:6">
      <c r="B82">
        <v>50</v>
      </c>
      <c r="C82">
        <f t="shared" si="0"/>
        <v>35.325189447127883</v>
      </c>
      <c r="D82">
        <f t="shared" si="1"/>
        <v>10.82970334210526</v>
      </c>
      <c r="E82">
        <f t="shared" si="2"/>
        <v>9.3681471124733382E-5</v>
      </c>
      <c r="F82">
        <f t="shared" si="3"/>
        <v>1.1170287605801318E-4</v>
      </c>
    </row>
    <row r="83" spans="2:6">
      <c r="B83">
        <v>51</v>
      </c>
      <c r="C83">
        <f t="shared" si="0"/>
        <v>36.141447677181858</v>
      </c>
      <c r="D83">
        <f t="shared" si="1"/>
        <v>10.82970334210526</v>
      </c>
      <c r="E83">
        <f t="shared" si="2"/>
        <v>2.8730313510220447E-4</v>
      </c>
      <c r="F83">
        <f t="shared" si="3"/>
        <v>6.050459340333112E-5</v>
      </c>
    </row>
    <row r="84" spans="2:6">
      <c r="B84">
        <v>52</v>
      </c>
      <c r="C84">
        <f t="shared" si="0"/>
        <v>36.966289126280294</v>
      </c>
      <c r="D84">
        <f>$C$23</f>
        <v>10.82970334210526</v>
      </c>
      <c r="E84">
        <f t="shared" si="2"/>
        <v>2.0340686293488132E-5</v>
      </c>
      <c r="F84">
        <f t="shared" si="3"/>
        <v>2.5745423994025642E-4</v>
      </c>
    </row>
    <row r="85" spans="2:6">
      <c r="B85">
        <v>53</v>
      </c>
      <c r="C85">
        <f t="shared" si="0"/>
        <v>37.800167000730667</v>
      </c>
      <c r="D85">
        <f t="shared" si="1"/>
        <v>10.82970334210526</v>
      </c>
      <c r="E85">
        <f t="shared" si="2"/>
        <v>1.5993333885659937E-4</v>
      </c>
      <c r="F85">
        <f t="shared" si="3"/>
        <v>1.6054537267413594E-6</v>
      </c>
    </row>
    <row r="86" spans="2:6">
      <c r="B86">
        <v>54</v>
      </c>
      <c r="C86">
        <f t="shared" si="0"/>
        <v>38.643567692938504</v>
      </c>
      <c r="D86">
        <f t="shared" si="1"/>
        <v>10.82970334210526</v>
      </c>
      <c r="E86">
        <f t="shared" si="2"/>
        <v>2.1428627177620023E-4</v>
      </c>
      <c r="F86">
        <f t="shared" si="3"/>
        <v>2.6358760508870399E-4</v>
      </c>
    </row>
    <row r="87" spans="2:6">
      <c r="B87">
        <v>55</v>
      </c>
      <c r="C87">
        <f t="shared" si="0"/>
        <v>39.497014438609739</v>
      </c>
      <c r="D87">
        <f t="shared" si="1"/>
        <v>10.82970334210526</v>
      </c>
      <c r="E87">
        <f t="shared" si="2"/>
        <v>1.6356391261838256E-7</v>
      </c>
      <c r="F87">
        <f t="shared" si="3"/>
        <v>8.1677179525374232E-5</v>
      </c>
    </row>
    <row r="88" spans="2:6">
      <c r="B88">
        <v>56</v>
      </c>
      <c r="C88">
        <f t="shared" si="0"/>
        <v>40.361071501820206</v>
      </c>
      <c r="D88">
        <f t="shared" si="1"/>
        <v>10.82970334210526</v>
      </c>
      <c r="E88">
        <f t="shared" si="2"/>
        <v>2.0510568005473163E-4</v>
      </c>
      <c r="F88">
        <f t="shared" si="3"/>
        <v>1.7840275674764207E-4</v>
      </c>
    </row>
    <row r="89" spans="2:6">
      <c r="B89">
        <v>57</v>
      </c>
      <c r="C89">
        <f t="shared" si="0"/>
        <v>41.236348984319648</v>
      </c>
      <c r="D89">
        <f t="shared" si="1"/>
        <v>10.82970334210526</v>
      </c>
      <c r="E89">
        <f t="shared" si="2"/>
        <v>1.3089342868044212E-4</v>
      </c>
      <c r="F89">
        <f t="shared" si="3"/>
        <v>2.0531990512977506E-4</v>
      </c>
    </row>
    <row r="90" spans="2:6">
      <c r="B90">
        <v>58</v>
      </c>
      <c r="C90">
        <f t="shared" si="0"/>
        <v>42.123508376920235</v>
      </c>
      <c r="D90">
        <f t="shared" si="1"/>
        <v>10.82970334210526</v>
      </c>
      <c r="E90">
        <f t="shared" si="2"/>
        <v>2.0280094273339439E-5</v>
      </c>
      <c r="F90">
        <f t="shared" si="3"/>
        <v>9.8638781023928419E-5</v>
      </c>
    </row>
    <row r="91" spans="2:6">
      <c r="B91">
        <v>59</v>
      </c>
      <c r="C91">
        <f t="shared" si="0"/>
        <v>43.023268998024008</v>
      </c>
      <c r="D91">
        <f t="shared" si="1"/>
        <v>10.82970334210526</v>
      </c>
      <c r="E91">
        <f t="shared" si="2"/>
        <v>2.1664653408835235E-4</v>
      </c>
      <c r="F91">
        <f t="shared" si="3"/>
        <v>3.0470818552682843E-4</v>
      </c>
    </row>
    <row r="92" spans="2:6">
      <c r="B92">
        <v>60</v>
      </c>
      <c r="C92">
        <f t="shared" si="0"/>
        <v>43.936415499060175</v>
      </c>
      <c r="D92">
        <f t="shared" si="1"/>
        <v>10.82970334210526</v>
      </c>
      <c r="E92">
        <f t="shared" si="2"/>
        <v>5.8963538392910384E-5</v>
      </c>
      <c r="F92">
        <f t="shared" si="3"/>
        <v>6.0995867141020137E-5</v>
      </c>
    </row>
    <row r="93" spans="2:6">
      <c r="B93">
        <v>61</v>
      </c>
      <c r="C93">
        <f t="shared" si="0"/>
        <v>44.863806661271084</v>
      </c>
      <c r="D93">
        <f t="shared" si="1"/>
        <v>10.82970334210526</v>
      </c>
      <c r="E93">
        <f t="shared" si="2"/>
        <v>6.3575560449610522E-5</v>
      </c>
      <c r="F93">
        <f t="shared" si="3"/>
        <v>3.7028456647072321E-4</v>
      </c>
    </row>
    <row r="94" spans="2:6">
      <c r="B94">
        <v>62</v>
      </c>
      <c r="C94">
        <f t="shared" si="0"/>
        <v>45.806385766268747</v>
      </c>
      <c r="D94">
        <f t="shared" si="1"/>
        <v>10.82970334210526</v>
      </c>
      <c r="E94">
        <f t="shared" si="2"/>
        <v>1.9423530687686996E-4</v>
      </c>
      <c r="F94">
        <f t="shared" si="3"/>
        <v>6.7388409902232233E-5</v>
      </c>
    </row>
    <row r="95" spans="2:6">
      <c r="B95">
        <v>63</v>
      </c>
      <c r="C95">
        <f t="shared" si="0"/>
        <v>46.765192898763047</v>
      </c>
      <c r="D95">
        <f t="shared" si="1"/>
        <v>10.82970334210526</v>
      </c>
      <c r="E95">
        <f t="shared" si="2"/>
        <v>1.3576185505516039E-5</v>
      </c>
      <c r="F95">
        <f t="shared" si="3"/>
        <v>3.9877673487011581E-4</v>
      </c>
    </row>
    <row r="96" spans="2:6">
      <c r="B96">
        <v>64</v>
      </c>
      <c r="C96">
        <f t="shared" si="0"/>
        <v>47.741379640444883</v>
      </c>
      <c r="D96">
        <f t="shared" si="1"/>
        <v>10.82970334210526</v>
      </c>
      <c r="E96">
        <f t="shared" si="2"/>
        <v>1.1029561637258618E-4</v>
      </c>
      <c r="F96">
        <f t="shared" si="3"/>
        <v>1.4420420710599315E-4</v>
      </c>
    </row>
    <row r="97" spans="2:13">
      <c r="B97">
        <v>65</v>
      </c>
      <c r="C97">
        <f t="shared" ref="C97:C118" si="4">DEGREES(ASIN(B97*$C$10/(2*$C$6)))</f>
        <v>48.736226748626073</v>
      </c>
      <c r="D97">
        <f t="shared" si="1"/>
        <v>10.82970334210526</v>
      </c>
      <c r="E97">
        <f t="shared" si="2"/>
        <v>1.4747975869178659E-4</v>
      </c>
      <c r="F97">
        <f t="shared" si="3"/>
        <v>3.4064159188204742E-4</v>
      </c>
    </row>
    <row r="98" spans="2:13">
      <c r="B98">
        <v>66</v>
      </c>
      <c r="C98">
        <f t="shared" si="4"/>
        <v>49.751165595565631</v>
      </c>
      <c r="D98">
        <f t="shared" ref="D98:D101" si="5">$C$23</f>
        <v>10.82970334210526</v>
      </c>
      <c r="E98">
        <f t="shared" ref="E98:E118" si="6">0.0000001+(SIN(PI()*$C$8*2*SIN(RADIANS(C98))/$C$10)/(PI()*$C$8*2*SIN(RADIANS(C98))/$C$10))^2</f>
        <v>1.6356157179501236E-7</v>
      </c>
      <c r="F98">
        <f t="shared" ref="F98:F118" si="7">0.0000001+(SIN(PI()*D98*2*SIN(RADIANS(C98-$C$19))/$C$10)/(PI()*D98*2*SIN(RADIANS(C98-$C$19))/$C$10))^2</f>
        <v>3.7424954898019128E-4</v>
      </c>
    </row>
    <row r="99" spans="2:13">
      <c r="B99">
        <v>67</v>
      </c>
      <c r="C99">
        <f t="shared" si="4"/>
        <v>50.787804394562883</v>
      </c>
      <c r="D99">
        <f t="shared" si="5"/>
        <v>10.82970334210526</v>
      </c>
      <c r="E99">
        <f t="shared" si="6"/>
        <v>1.4371208136929525E-4</v>
      </c>
      <c r="F99">
        <f t="shared" si="7"/>
        <v>1.2774518360510312E-4</v>
      </c>
    </row>
    <row r="100" spans="2:13">
      <c r="B100">
        <v>68</v>
      </c>
      <c r="C100">
        <f t="shared" si="4"/>
        <v>51.847960586960205</v>
      </c>
      <c r="D100">
        <f t="shared" si="5"/>
        <v>10.82970334210526</v>
      </c>
      <c r="E100">
        <f t="shared" si="6"/>
        <v>9.147858330239752E-5</v>
      </c>
      <c r="F100">
        <f t="shared" si="7"/>
        <v>7.4303117890498155E-4</v>
      </c>
    </row>
    <row r="101" spans="2:13">
      <c r="B101">
        <v>69</v>
      </c>
      <c r="C101">
        <f t="shared" si="4"/>
        <v>52.933701256005477</v>
      </c>
      <c r="D101">
        <f t="shared" si="5"/>
        <v>10.82970334210526</v>
      </c>
      <c r="E101">
        <f t="shared" si="6"/>
        <v>1.4649851547447117E-5</v>
      </c>
      <c r="F101">
        <f t="shared" si="7"/>
        <v>3.4921482194849811E-5</v>
      </c>
    </row>
    <row r="102" spans="2:13">
      <c r="B102" s="4">
        <v>70</v>
      </c>
      <c r="C102" s="4">
        <f t="shared" si="4"/>
        <v>54.047394140289249</v>
      </c>
      <c r="D102" s="4">
        <f>$C$21*(COS(RADIANS($C$19))+SIN(RADIANS($C$19))*TAN(RADIANS($C$19-C102)))</f>
        <v>10.717790319047337</v>
      </c>
      <c r="E102" s="4">
        <f t="shared" si="6"/>
        <v>1.5405821979748492E-4</v>
      </c>
      <c r="F102" s="4">
        <f t="shared" si="7"/>
        <v>3.2547838190781074E-4</v>
      </c>
      <c r="G102" s="12">
        <f t="shared" ref="G102:G117" si="8">F102/$F$122</f>
        <v>3.260209967324217E-4</v>
      </c>
    </row>
    <row r="103" spans="2:13">
      <c r="B103" s="4">
        <v>71</v>
      </c>
      <c r="C103" s="4">
        <f t="shared" si="4"/>
        <v>55.19177285429874</v>
      </c>
      <c r="D103" s="4">
        <f t="shared" ref="D103:D118" si="9">$C$21*(COS(RADIANS($C$19))+SIN(RADIANS($C$19))*TAN(RADIANS($C$19-C103)))</f>
        <v>10.35729436346883</v>
      </c>
      <c r="E103" s="4">
        <f t="shared" si="6"/>
        <v>4.1706939377097779E-5</v>
      </c>
      <c r="F103" s="4">
        <f t="shared" si="7"/>
        <v>5.1203466299945739E-4</v>
      </c>
      <c r="G103" s="12">
        <f t="shared" si="8"/>
        <v>5.1288829142549796E-4</v>
      </c>
    </row>
    <row r="104" spans="2:13">
      <c r="B104" s="4">
        <v>72</v>
      </c>
      <c r="C104" s="4">
        <f t="shared" si="4"/>
        <v>56.370021470543286</v>
      </c>
      <c r="D104" s="4">
        <f t="shared" si="9"/>
        <v>9.9905206893733318</v>
      </c>
      <c r="E104" s="4">
        <f t="shared" si="6"/>
        <v>4.6094856862442236E-5</v>
      </c>
      <c r="F104" s="4">
        <f t="shared" si="7"/>
        <v>8.6053554088124675E-4</v>
      </c>
      <c r="G104" s="12">
        <f t="shared" si="8"/>
        <v>8.6197016562913258E-4</v>
      </c>
    </row>
    <row r="105" spans="2:13">
      <c r="B105" s="4">
        <v>73</v>
      </c>
      <c r="C105" s="4">
        <f t="shared" si="4"/>
        <v>57.585885984322175</v>
      </c>
      <c r="D105" s="4">
        <f t="shared" si="9"/>
        <v>9.6163055946471001</v>
      </c>
      <c r="E105" s="4">
        <f t="shared" si="6"/>
        <v>1.3999159101787785E-4</v>
      </c>
      <c r="F105" s="4">
        <f t="shared" si="7"/>
        <v>1.4532005731724268E-3</v>
      </c>
      <c r="G105" s="12">
        <f t="shared" si="8"/>
        <v>1.4556232476662426E-3</v>
      </c>
    </row>
    <row r="106" spans="2:13">
      <c r="B106" s="4">
        <v>74</v>
      </c>
      <c r="C106" s="4">
        <f t="shared" si="4"/>
        <v>58.843823898491998</v>
      </c>
      <c r="D106" s="4">
        <f t="shared" si="9"/>
        <v>9.2332765934874903</v>
      </c>
      <c r="E106" s="4">
        <f t="shared" si="6"/>
        <v>9.6428012648177728E-6</v>
      </c>
      <c r="F106" s="4">
        <f t="shared" si="7"/>
        <v>2.3239191041695417E-3</v>
      </c>
      <c r="G106" s="12">
        <f t="shared" si="8"/>
        <v>2.3277933797811127E-3</v>
      </c>
    </row>
    <row r="107" spans="2:13">
      <c r="B107" s="4">
        <v>75</v>
      </c>
      <c r="C107" s="4">
        <f t="shared" si="4"/>
        <v>60.149209176296097</v>
      </c>
      <c r="D107" s="4">
        <f t="shared" si="9"/>
        <v>8.8397899831966189</v>
      </c>
      <c r="E107" s="4">
        <f t="shared" si="6"/>
        <v>8.0766291773558418E-5</v>
      </c>
      <c r="F107" s="4">
        <f t="shared" si="7"/>
        <v>3.2845142677239065E-3</v>
      </c>
      <c r="G107" s="12">
        <f t="shared" si="8"/>
        <v>3.2899899804974143E-3</v>
      </c>
    </row>
    <row r="108" spans="2:13">
      <c r="B108" s="4">
        <v>76</v>
      </c>
      <c r="C108" s="4">
        <f t="shared" si="4"/>
        <v>61.508619866305096</v>
      </c>
      <c r="D108" s="4">
        <f t="shared" si="9"/>
        <v>8.4338430032450713</v>
      </c>
      <c r="E108" s="4">
        <f t="shared" si="6"/>
        <v>1.0757613585016411E-4</v>
      </c>
      <c r="F108" s="4">
        <f t="shared" si="7"/>
        <v>3.6585603675776401E-3</v>
      </c>
      <c r="G108" s="12">
        <f t="shared" si="8"/>
        <v>3.6646596638828062E-3</v>
      </c>
      <c r="M108" t="s">
        <v>63</v>
      </c>
    </row>
    <row r="109" spans="2:13">
      <c r="B109" s="4">
        <v>77</v>
      </c>
      <c r="C109" s="4">
        <f t="shared" si="4"/>
        <v>62.930253197932835</v>
      </c>
      <c r="D109" s="4">
        <f t="shared" si="9"/>
        <v>8.0129467003599117</v>
      </c>
      <c r="E109" s="4">
        <f t="shared" si="6"/>
        <v>1.635588054562139E-7</v>
      </c>
      <c r="F109" s="4">
        <f t="shared" si="7"/>
        <v>2.3750383313012563E-3</v>
      </c>
      <c r="G109" s="12">
        <f t="shared" si="8"/>
        <v>2.3789978293177741E-3</v>
      </c>
    </row>
    <row r="110" spans="2:13">
      <c r="B110" s="4">
        <v>78</v>
      </c>
      <c r="C110" s="4">
        <f t="shared" si="4"/>
        <v>64.424544805934133</v>
      </c>
      <c r="D110" s="4">
        <f t="shared" si="9"/>
        <v>7.573935679444407</v>
      </c>
      <c r="E110" s="4">
        <f t="shared" si="6"/>
        <v>1.0635261973613021E-4</v>
      </c>
      <c r="F110" s="4">
        <f t="shared" si="7"/>
        <v>6.7623557619198902E-5</v>
      </c>
      <c r="G110" s="12">
        <f t="shared" si="8"/>
        <v>6.773629489115543E-5</v>
      </c>
      <c r="H110">
        <v>52975</v>
      </c>
      <c r="I110">
        <v>2</v>
      </c>
      <c r="J110">
        <f t="shared" ref="J110:J113" si="10">H110/I110</f>
        <v>26487.5</v>
      </c>
      <c r="K110">
        <f t="shared" ref="K110:K113" si="11">J110/$J$114</f>
        <v>2.1018997444032468E-2</v>
      </c>
    </row>
    <row r="111" spans="2:13">
      <c r="B111" s="4">
        <v>79</v>
      </c>
      <c r="C111" s="4">
        <f t="shared" si="4"/>
        <v>66.005130005637881</v>
      </c>
      <c r="D111" s="4">
        <f t="shared" si="9"/>
        <v>7.1126717764342118</v>
      </c>
      <c r="E111" s="4">
        <f t="shared" si="6"/>
        <v>6.7416086753522206E-5</v>
      </c>
      <c r="F111" s="4">
        <f t="shared" si="7"/>
        <v>6.0110944641237713E-3</v>
      </c>
      <c r="G111" s="12">
        <f t="shared" si="8"/>
        <v>6.021115740957126E-3</v>
      </c>
      <c r="H111">
        <v>55363</v>
      </c>
      <c r="I111">
        <v>2</v>
      </c>
      <c r="J111">
        <f t="shared" si="10"/>
        <v>27681.5</v>
      </c>
      <c r="K111">
        <f t="shared" si="11"/>
        <v>2.1966489013571868E-2</v>
      </c>
      <c r="M111">
        <f t="shared" ref="M111:M117" si="12">(K111/G111 -1)^2</f>
        <v>7.0131871688633929</v>
      </c>
    </row>
    <row r="112" spans="2:13">
      <c r="B112" s="4">
        <v>80</v>
      </c>
      <c r="C112" s="4">
        <f t="shared" si="4"/>
        <v>67.690410855248899</v>
      </c>
      <c r="D112" s="4">
        <f t="shared" si="9"/>
        <v>6.6235592869392912</v>
      </c>
      <c r="E112" s="4">
        <f t="shared" si="6"/>
        <v>1.1142257825052086E-5</v>
      </c>
      <c r="F112" s="4">
        <f t="shared" si="7"/>
        <v>4.7074716522710322E-2</v>
      </c>
      <c r="G112" s="12">
        <f t="shared" si="8"/>
        <v>4.7153196202066774E-2</v>
      </c>
      <c r="H112">
        <v>185667</v>
      </c>
      <c r="I112">
        <v>2</v>
      </c>
      <c r="J112">
        <f t="shared" si="10"/>
        <v>92833.5</v>
      </c>
      <c r="K112">
        <f t="shared" si="11"/>
        <v>7.3667469531688096E-2</v>
      </c>
      <c r="M112">
        <f t="shared" si="12"/>
        <v>0.3161820318569753</v>
      </c>
    </row>
    <row r="113" spans="1:13">
      <c r="B113" s="4">
        <v>81</v>
      </c>
      <c r="C113" s="4">
        <f t="shared" si="4"/>
        <v>69.506273065448141</v>
      </c>
      <c r="D113" s="4">
        <f t="shared" si="9"/>
        <v>6.0987013941110035</v>
      </c>
      <c r="E113" s="4">
        <f t="shared" si="6"/>
        <v>1.1517043827734223E-4</v>
      </c>
      <c r="F113" s="4">
        <f t="shared" si="7"/>
        <v>0.14304166326194157</v>
      </c>
      <c r="G113" s="12">
        <f t="shared" si="8"/>
        <v>0.14328013233189327</v>
      </c>
      <c r="H113">
        <v>330330</v>
      </c>
      <c r="I113">
        <v>2</v>
      </c>
      <c r="J113">
        <f t="shared" si="10"/>
        <v>165165</v>
      </c>
      <c r="K113">
        <f t="shared" si="11"/>
        <v>0.1310656993994761</v>
      </c>
      <c r="M113">
        <f t="shared" si="12"/>
        <v>7.2673264714009913E-3</v>
      </c>
    </row>
    <row r="114" spans="1:13">
      <c r="A114">
        <f>(C113+C114)/2</f>
        <v>70.498731504051563</v>
      </c>
      <c r="B114" s="4">
        <v>82</v>
      </c>
      <c r="C114" s="4">
        <f t="shared" si="4"/>
        <v>71.491189942654998</v>
      </c>
      <c r="D114" s="4">
        <f t="shared" si="9"/>
        <v>5.5263093679242994</v>
      </c>
      <c r="E114" s="4">
        <f t="shared" si="6"/>
        <v>3.0971413174594417E-5</v>
      </c>
      <c r="F114" s="4">
        <f t="shared" si="7"/>
        <v>0.99833564454421841</v>
      </c>
      <c r="G114" s="12">
        <f t="shared" si="8"/>
        <v>1</v>
      </c>
      <c r="H114">
        <v>415050</v>
      </c>
      <c r="I114">
        <v>0.35</v>
      </c>
      <c r="J114">
        <f>(J125+J129+J133)/3</f>
        <v>1260169.523809524</v>
      </c>
      <c r="K114">
        <f>J114/$J$114</f>
        <v>1</v>
      </c>
      <c r="M114">
        <f t="shared" si="12"/>
        <v>0</v>
      </c>
    </row>
    <row r="115" spans="1:13">
      <c r="A115">
        <f>(C114+C115)/2</f>
        <v>72.599054796638072</v>
      </c>
      <c r="B115" s="4">
        <v>83</v>
      </c>
      <c r="C115" s="4">
        <f t="shared" si="4"/>
        <v>73.706919650621145</v>
      </c>
      <c r="D115" s="4">
        <f t="shared" si="9"/>
        <v>4.8873550964197872</v>
      </c>
      <c r="E115" s="4">
        <f t="shared" si="6"/>
        <v>3.5038005553204332E-5</v>
      </c>
      <c r="F115" s="4">
        <f t="shared" si="7"/>
        <v>0.28640814238254347</v>
      </c>
      <c r="G115" s="12">
        <f t="shared" si="8"/>
        <v>0.28688562203275897</v>
      </c>
      <c r="H115">
        <v>339904</v>
      </c>
      <c r="I115">
        <v>0.5</v>
      </c>
      <c r="J115">
        <f t="shared" ref="J115:J117" si="13">H115/I115</f>
        <v>679808</v>
      </c>
      <c r="K115">
        <v>0.5</v>
      </c>
      <c r="M115">
        <f>(K115/G115 -1)^2</f>
        <v>0.55183333979450755</v>
      </c>
    </row>
    <row r="116" spans="1:13">
      <c r="B116" s="4">
        <v>84</v>
      </c>
      <c r="C116" s="4">
        <f t="shared" si="4"/>
        <v>76.26481810419962</v>
      </c>
      <c r="D116" s="4">
        <f t="shared" si="9"/>
        <v>4.1473024272347496</v>
      </c>
      <c r="E116" s="4">
        <f t="shared" si="6"/>
        <v>1.0564051760025901E-4</v>
      </c>
      <c r="F116" s="4">
        <f t="shared" si="7"/>
        <v>4.6615064980226962E-3</v>
      </c>
      <c r="G116" s="12">
        <f t="shared" si="8"/>
        <v>4.669277836063709E-3</v>
      </c>
      <c r="H116">
        <v>46909</v>
      </c>
      <c r="I116">
        <v>4</v>
      </c>
      <c r="J116">
        <f t="shared" si="13"/>
        <v>11727.25</v>
      </c>
      <c r="K116">
        <f>J116/$J$114*1.1</f>
        <v>1.0236698123759614E-2</v>
      </c>
      <c r="M116">
        <f t="shared" si="12"/>
        <v>1.4217020259820234</v>
      </c>
    </row>
    <row r="117" spans="1:13">
      <c r="B117" s="4">
        <v>85</v>
      </c>
      <c r="C117" s="4">
        <f t="shared" si="4"/>
        <v>79.410123618433758</v>
      </c>
      <c r="D117" s="4">
        <f t="shared" si="9"/>
        <v>3.2295012665137919</v>
      </c>
      <c r="E117" s="4">
        <f t="shared" si="6"/>
        <v>7.1642302477371102E-6</v>
      </c>
      <c r="F117" s="4">
        <f t="shared" si="7"/>
        <v>4.6541754401178581E-2</v>
      </c>
      <c r="G117" s="12">
        <f t="shared" si="8"/>
        <v>4.6619345563311848E-2</v>
      </c>
      <c r="H117">
        <v>113361</v>
      </c>
      <c r="I117">
        <v>2</v>
      </c>
      <c r="J117">
        <f t="shared" si="13"/>
        <v>56680.5</v>
      </c>
      <c r="K117">
        <f t="shared" ref="K117:K134" si="14">J117/$J$114</f>
        <v>4.4978472284152235E-2</v>
      </c>
      <c r="M117">
        <f t="shared" si="12"/>
        <v>1.2388471905370238E-3</v>
      </c>
    </row>
    <row r="118" spans="1:13">
      <c r="B118" s="4">
        <v>86</v>
      </c>
      <c r="C118" s="4">
        <f t="shared" si="4"/>
        <v>84.005631095095637</v>
      </c>
      <c r="D118" s="4">
        <f t="shared" si="9"/>
        <v>1.861684557589971</v>
      </c>
      <c r="E118" s="4">
        <f t="shared" si="6"/>
        <v>6.1772754551066517E-5</v>
      </c>
      <c r="F118" s="4">
        <f t="shared" si="7"/>
        <v>3.5003820931294789E-2</v>
      </c>
      <c r="G118" s="12">
        <f>F118/$F$122</f>
        <v>3.5062176856637713E-2</v>
      </c>
    </row>
    <row r="119" spans="1:13">
      <c r="M119">
        <f>SUM(M111:M117)</f>
        <v>9.311410740158836</v>
      </c>
    </row>
    <row r="122" spans="1:13">
      <c r="E122" s="12" t="s">
        <v>44</v>
      </c>
      <c r="F122" s="12">
        <f>MAX(F102:F118)</f>
        <v>0.99833564454421841</v>
      </c>
    </row>
    <row r="124" spans="1:13">
      <c r="B124" t="s">
        <v>55</v>
      </c>
      <c r="H124">
        <v>56502</v>
      </c>
      <c r="I124">
        <v>0.35</v>
      </c>
      <c r="J124">
        <f>H124/I124</f>
        <v>161434.28571428571</v>
      </c>
      <c r="K124">
        <f t="shared" si="14"/>
        <v>0.12810521335753766</v>
      </c>
    </row>
    <row r="125" spans="1:13">
      <c r="B125" s="4" t="s">
        <v>53</v>
      </c>
      <c r="H125">
        <v>435377</v>
      </c>
      <c r="I125">
        <v>0.35</v>
      </c>
      <c r="J125">
        <f>H125/I125</f>
        <v>1243934.2857142857</v>
      </c>
      <c r="K125">
        <f t="shared" si="14"/>
        <v>0.98711662376490517</v>
      </c>
    </row>
    <row r="126" spans="1:13">
      <c r="B126" t="s">
        <v>54</v>
      </c>
      <c r="H126">
        <v>216935</v>
      </c>
      <c r="I126">
        <v>0.35</v>
      </c>
      <c r="J126">
        <f>H126/I126</f>
        <v>619814.2857142858</v>
      </c>
      <c r="K126">
        <f t="shared" si="14"/>
        <v>0.49184992495340762</v>
      </c>
    </row>
    <row r="128" spans="1:13">
      <c r="B128" t="s">
        <v>58</v>
      </c>
      <c r="H128">
        <v>59492</v>
      </c>
      <c r="I128">
        <v>0.35</v>
      </c>
      <c r="J128">
        <f>H128/I128</f>
        <v>169977.14285714287</v>
      </c>
      <c r="K128">
        <f t="shared" si="14"/>
        <v>0.13488434662607751</v>
      </c>
    </row>
    <row r="129" spans="2:12">
      <c r="B129" t="s">
        <v>56</v>
      </c>
      <c r="H129">
        <v>446910</v>
      </c>
      <c r="I129">
        <v>0.35</v>
      </c>
      <c r="J129">
        <f>H129/I129</f>
        <v>1276885.7142857143</v>
      </c>
      <c r="K129">
        <f t="shared" si="14"/>
        <v>1.0132650331247948</v>
      </c>
      <c r="L129">
        <f>(K126+K130+K134)/3/((K125+K129+K133)/3)</f>
        <v>0.50163696796651713</v>
      </c>
    </row>
    <row r="130" spans="2:12">
      <c r="B130" t="s">
        <v>57</v>
      </c>
      <c r="H130">
        <v>222864</v>
      </c>
      <c r="I130">
        <v>0.35</v>
      </c>
      <c r="J130">
        <f>H130/I130</f>
        <v>636754.2857142858</v>
      </c>
      <c r="K130">
        <f t="shared" si="14"/>
        <v>0.50529256078925133</v>
      </c>
    </row>
    <row r="132" spans="2:12">
      <c r="B132" t="s">
        <v>61</v>
      </c>
      <c r="H132">
        <v>317740</v>
      </c>
      <c r="I132">
        <v>2</v>
      </c>
      <c r="J132">
        <f>H132/I132</f>
        <v>158870</v>
      </c>
      <c r="K132">
        <f t="shared" si="14"/>
        <v>0.12607033974264986</v>
      </c>
    </row>
    <row r="133" spans="2:12">
      <c r="B133" t="s">
        <v>59</v>
      </c>
      <c r="H133">
        <v>440891</v>
      </c>
      <c r="I133">
        <v>0.35</v>
      </c>
      <c r="J133">
        <f>H133/I133</f>
        <v>1259688.5714285716</v>
      </c>
      <c r="K133">
        <f t="shared" si="14"/>
        <v>0.99961834311029951</v>
      </c>
    </row>
    <row r="134" spans="2:12">
      <c r="B134" t="s">
        <v>60</v>
      </c>
      <c r="H134">
        <v>223956</v>
      </c>
      <c r="I134">
        <v>0.35</v>
      </c>
      <c r="J134">
        <f>H134/I134</f>
        <v>639874.2857142858</v>
      </c>
      <c r="K134">
        <f t="shared" si="14"/>
        <v>0.507768418156892</v>
      </c>
    </row>
    <row r="234" spans="2:4">
      <c r="B234" s="3"/>
    </row>
    <row r="235" spans="2:4">
      <c r="B235" s="3"/>
    </row>
    <row r="236" spans="2:4">
      <c r="B236" s="4"/>
      <c r="C236" s="4"/>
      <c r="D236" s="4"/>
    </row>
    <row r="237" spans="2:4">
      <c r="B237" s="4"/>
      <c r="C237" s="4"/>
      <c r="D237" s="4"/>
    </row>
    <row r="238" spans="2:4">
      <c r="B238" s="4"/>
      <c r="C238" s="4"/>
      <c r="D238" s="4"/>
    </row>
    <row r="239" spans="2:4">
      <c r="B239" s="4"/>
      <c r="C239" s="4"/>
      <c r="D239" s="4"/>
    </row>
    <row r="240" spans="2:4">
      <c r="B240" s="4"/>
      <c r="C240" s="4"/>
      <c r="D240" s="4"/>
    </row>
    <row r="241" spans="2:4">
      <c r="B241" s="4"/>
      <c r="C241" s="4"/>
      <c r="D241" s="4"/>
    </row>
    <row r="242" spans="2:4">
      <c r="B242" s="4"/>
      <c r="C242" s="4"/>
      <c r="D242" s="4"/>
    </row>
    <row r="243" spans="2:4">
      <c r="B243" s="4"/>
      <c r="C243" s="4"/>
      <c r="D243" s="4"/>
    </row>
    <row r="244" spans="2:4">
      <c r="B244" s="4"/>
      <c r="C244" s="4"/>
      <c r="D244" s="4"/>
    </row>
    <row r="245" spans="2:4">
      <c r="B245" s="4"/>
      <c r="C245" s="4"/>
      <c r="D245" s="4"/>
    </row>
    <row r="246" spans="2:4">
      <c r="B246" s="4"/>
      <c r="C246" s="4"/>
      <c r="D246" s="4"/>
    </row>
    <row r="247" spans="2:4">
      <c r="B247" s="4"/>
      <c r="C247" s="4"/>
      <c r="D247" s="4"/>
    </row>
    <row r="248" spans="2:4">
      <c r="B248" s="4"/>
      <c r="C248" s="4"/>
      <c r="D248" s="4"/>
    </row>
    <row r="249" spans="2:4">
      <c r="B249" s="4"/>
      <c r="C249" s="4"/>
      <c r="D249" s="4"/>
    </row>
    <row r="250" spans="2:4">
      <c r="B250" s="4"/>
      <c r="C250" s="4"/>
      <c r="D250" s="4"/>
    </row>
    <row r="251" spans="2:4">
      <c r="B251" s="4"/>
      <c r="C251" s="4"/>
      <c r="D251" s="4"/>
    </row>
    <row r="252" spans="2:4">
      <c r="B252" s="4"/>
      <c r="C252" s="4"/>
      <c r="D252" s="4"/>
    </row>
    <row r="253" spans="2:4">
      <c r="B253" s="4"/>
      <c r="C253" s="4"/>
      <c r="D253" s="4"/>
    </row>
    <row r="254" spans="2:4">
      <c r="B254" s="4"/>
      <c r="C254" s="4"/>
      <c r="D254" s="4"/>
    </row>
    <row r="255" spans="2:4">
      <c r="B255" s="4"/>
      <c r="C255" s="4"/>
      <c r="D255" s="4"/>
    </row>
    <row r="256" spans="2:4">
      <c r="B256" s="4"/>
      <c r="C256" s="4"/>
      <c r="D256" s="4"/>
    </row>
    <row r="257" spans="2:4">
      <c r="B257" s="4"/>
      <c r="C257" s="4"/>
      <c r="D257" s="4"/>
    </row>
    <row r="258" spans="2:4">
      <c r="B258" s="4"/>
      <c r="C258" s="4"/>
      <c r="D258" s="4"/>
    </row>
    <row r="259" spans="2:4">
      <c r="B259" s="4"/>
      <c r="C259" s="4"/>
      <c r="D259" s="4"/>
    </row>
    <row r="260" spans="2:4">
      <c r="B260" s="4"/>
      <c r="C260" s="4"/>
      <c r="D260" s="4"/>
    </row>
    <row r="261" spans="2:4">
      <c r="B261" s="4"/>
      <c r="C261" s="4"/>
      <c r="D261" s="4"/>
    </row>
    <row r="262" spans="2:4">
      <c r="B262" s="4"/>
      <c r="C262" s="4"/>
      <c r="D262" s="4"/>
    </row>
    <row r="263" spans="2:4">
      <c r="B263" s="4"/>
      <c r="C263" s="4"/>
      <c r="D263" s="4"/>
    </row>
    <row r="264" spans="2:4">
      <c r="B264" s="4"/>
      <c r="C264" s="4"/>
      <c r="D264" s="4"/>
    </row>
    <row r="265" spans="2:4">
      <c r="B265" s="4"/>
      <c r="C265" s="4"/>
      <c r="D265" s="4"/>
    </row>
    <row r="266" spans="2:4">
      <c r="B266" s="4"/>
      <c r="C266" s="4"/>
      <c r="D266" s="4"/>
    </row>
    <row r="267" spans="2:4">
      <c r="B267" s="4"/>
      <c r="C267" s="4"/>
      <c r="D267" s="4"/>
    </row>
    <row r="268" spans="2:4">
      <c r="B268" s="4"/>
      <c r="C268" s="4"/>
      <c r="D268" s="4"/>
    </row>
    <row r="269" spans="2:4">
      <c r="B269" s="4"/>
      <c r="C269" s="4"/>
      <c r="D269" s="4"/>
    </row>
    <row r="270" spans="2:4">
      <c r="B270" s="4"/>
      <c r="C270" s="4"/>
      <c r="D270" s="4"/>
    </row>
    <row r="271" spans="2:4">
      <c r="B271" s="4"/>
      <c r="C271" s="4"/>
      <c r="D271" s="4"/>
    </row>
    <row r="272" spans="2:4">
      <c r="B272" s="4"/>
      <c r="C272" s="4"/>
      <c r="D272" s="4"/>
    </row>
    <row r="273" spans="2:4">
      <c r="B273" s="4"/>
      <c r="C273" s="4"/>
      <c r="D273" s="4"/>
    </row>
    <row r="274" spans="2:4">
      <c r="B274" s="4"/>
      <c r="C274" s="4"/>
      <c r="D274" s="4"/>
    </row>
    <row r="275" spans="2:4">
      <c r="B275" s="4"/>
      <c r="C275" s="4"/>
      <c r="D275" s="4"/>
    </row>
    <row r="276" spans="2:4">
      <c r="B276" s="4"/>
      <c r="C276" s="4"/>
      <c r="D276" s="4"/>
    </row>
    <row r="277" spans="2:4">
      <c r="B277" s="4"/>
      <c r="C277" s="4"/>
      <c r="D277" s="4"/>
    </row>
    <row r="278" spans="2:4">
      <c r="B278" s="4"/>
      <c r="C278" s="4"/>
      <c r="D278" s="4"/>
    </row>
    <row r="279" spans="2:4">
      <c r="B279" s="4"/>
      <c r="C279" s="4"/>
      <c r="D279" s="4"/>
    </row>
    <row r="280" spans="2:4">
      <c r="B280" s="4"/>
      <c r="C280" s="4"/>
      <c r="D280" s="4"/>
    </row>
    <row r="281" spans="2:4">
      <c r="B281" s="4"/>
      <c r="C281" s="4"/>
      <c r="D281" s="4"/>
    </row>
    <row r="282" spans="2:4">
      <c r="B282" s="4"/>
      <c r="C282" s="4"/>
      <c r="D282" s="4"/>
    </row>
    <row r="283" spans="2:4">
      <c r="B283" s="4"/>
      <c r="C283" s="4"/>
      <c r="D283" s="4"/>
    </row>
    <row r="284" spans="2:4">
      <c r="B284" s="4"/>
      <c r="C284" s="4"/>
      <c r="D284" s="4"/>
    </row>
  </sheetData>
  <phoneticPr fontId="7" type="noConversion"/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UTexas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Gully-Santiago</dc:creator>
  <cp:lastModifiedBy>Michael Gully-Santiago</cp:lastModifiedBy>
  <dcterms:created xsi:type="dcterms:W3CDTF">2011-02-03T03:39:31Z</dcterms:created>
  <dcterms:modified xsi:type="dcterms:W3CDTF">2011-02-03T23:11:13Z</dcterms:modified>
</cp:coreProperties>
</file>