
<file path=[Content_Types].xml><?xml version="1.0" encoding="utf-8"?>
<Types xmlns="http://schemas.openxmlformats.org/package/2006/content-types"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Default Extension="jpeg" ContentType="image/jpeg"/>
  <Default Extension="vml" ContentType="application/vnd.openxmlformats-officedocument.vmlDrawing"/>
  <Override PartName="/xl/drawings/drawing2.xml" ContentType="application/vnd.openxmlformats-officedocument.drawing+xml"/>
  <Override PartName="/xl/styles.xml" ContentType="application/vnd.openxmlformats-officedocument.spreadsheetml.styles+xml"/>
  <Default Extension="png" ContentType="image/png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4620" windowHeight="15320" tabRatio="500"/>
  </bookViews>
  <sheets>
    <sheet name="Immersion" sheetId="3" r:id="rId1"/>
    <sheet name="Reflection" sheetId="1" r:id="rId2"/>
    <sheet name="Sheet3" sheetId="4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7" i="3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18"/>
  <c r="I218"/>
  <c r="H219"/>
  <c r="I219"/>
  <c r="H220"/>
  <c r="I220"/>
  <c r="H221"/>
  <c r="I221"/>
  <c r="H222"/>
  <c r="I222"/>
  <c r="H223"/>
  <c r="I223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H256"/>
  <c r="I256"/>
  <c r="H257"/>
  <c r="I257"/>
  <c r="H258"/>
  <c r="I258"/>
  <c r="H259"/>
  <c r="I259"/>
  <c r="H260"/>
  <c r="I260"/>
  <c r="H261"/>
  <c r="I261"/>
  <c r="H262"/>
  <c r="I262"/>
  <c r="H263"/>
  <c r="I263"/>
  <c r="H264"/>
  <c r="I264"/>
  <c r="H265"/>
  <c r="I265"/>
  <c r="H266"/>
  <c r="I266"/>
  <c r="H267"/>
  <c r="I267"/>
  <c r="H268"/>
  <c r="I268"/>
  <c r="H269"/>
  <c r="I269"/>
  <c r="H270"/>
  <c r="I270"/>
  <c r="H271"/>
  <c r="I271"/>
  <c r="H272"/>
  <c r="I272"/>
  <c r="H273"/>
  <c r="I273"/>
  <c r="H274"/>
  <c r="I274"/>
  <c r="H275"/>
  <c r="I275"/>
  <c r="H276"/>
  <c r="I276"/>
  <c r="H277"/>
  <c r="I277"/>
  <c r="H278"/>
  <c r="I278"/>
  <c r="H279"/>
  <c r="I279"/>
  <c r="H280"/>
  <c r="I280"/>
  <c r="H281"/>
  <c r="I281"/>
  <c r="H282"/>
  <c r="I282"/>
  <c r="H283"/>
  <c r="I283"/>
  <c r="H284"/>
  <c r="I284"/>
  <c r="H285"/>
  <c r="I285"/>
  <c r="H286"/>
  <c r="I286"/>
  <c r="H287"/>
  <c r="I287"/>
  <c r="H288"/>
  <c r="I288"/>
  <c r="H289"/>
  <c r="I289"/>
  <c r="H290"/>
  <c r="I290"/>
  <c r="H291"/>
  <c r="I291"/>
  <c r="H292"/>
  <c r="I292"/>
  <c r="H293"/>
  <c r="I293"/>
  <c r="H294"/>
  <c r="I294"/>
  <c r="H295"/>
  <c r="I295"/>
  <c r="H296"/>
  <c r="I296"/>
  <c r="H297"/>
  <c r="I297"/>
  <c r="H298"/>
  <c r="I298"/>
  <c r="H299"/>
  <c r="I299"/>
  <c r="H300"/>
  <c r="I300"/>
  <c r="H301"/>
  <c r="I301"/>
  <c r="H302"/>
  <c r="I302"/>
  <c r="H303"/>
  <c r="I303"/>
  <c r="H304"/>
  <c r="I304"/>
  <c r="H305"/>
  <c r="I305"/>
  <c r="H306"/>
  <c r="I306"/>
  <c r="H307"/>
  <c r="I307"/>
  <c r="H308"/>
  <c r="I308"/>
  <c r="H309"/>
  <c r="I309"/>
  <c r="H310"/>
  <c r="I310"/>
  <c r="H311"/>
  <c r="I311"/>
  <c r="H312"/>
  <c r="I312"/>
  <c r="H313"/>
  <c r="I313"/>
  <c r="H314"/>
  <c r="I314"/>
  <c r="H315"/>
  <c r="I315"/>
  <c r="H316"/>
  <c r="I316"/>
  <c r="H317"/>
  <c r="I317"/>
  <c r="H318"/>
  <c r="I318"/>
  <c r="H319"/>
  <c r="I319"/>
  <c r="H320"/>
  <c r="I320"/>
  <c r="H321"/>
  <c r="I321"/>
  <c r="H322"/>
  <c r="I322"/>
  <c r="H323"/>
  <c r="I323"/>
  <c r="H324"/>
  <c r="I324"/>
  <c r="H325"/>
  <c r="I325"/>
  <c r="H326"/>
  <c r="I326"/>
  <c r="H327"/>
  <c r="I327"/>
  <c r="H328"/>
  <c r="I328"/>
  <c r="H329"/>
  <c r="I329"/>
  <c r="H330"/>
  <c r="I330"/>
  <c r="H331"/>
  <c r="I331"/>
  <c r="H332"/>
  <c r="I332"/>
  <c r="H333"/>
  <c r="I333"/>
  <c r="H334"/>
  <c r="I334"/>
  <c r="H335"/>
  <c r="I335"/>
  <c r="H336"/>
  <c r="I336"/>
  <c r="H337"/>
  <c r="I337"/>
  <c r="H338"/>
  <c r="I338"/>
  <c r="H339"/>
  <c r="I339"/>
  <c r="H340"/>
  <c r="I340"/>
  <c r="H341"/>
  <c r="I341"/>
  <c r="H342"/>
  <c r="I342"/>
  <c r="H343"/>
  <c r="I343"/>
  <c r="H344"/>
  <c r="I344"/>
  <c r="H345"/>
  <c r="I345"/>
  <c r="H346"/>
  <c r="I346"/>
  <c r="H347"/>
  <c r="I347"/>
  <c r="H348"/>
  <c r="I348"/>
  <c r="H349"/>
  <c r="I34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89"/>
  <c r="I389"/>
  <c r="H390"/>
  <c r="I390"/>
  <c r="H391"/>
  <c r="I391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H405"/>
  <c r="I405"/>
  <c r="H406"/>
  <c r="I406"/>
  <c r="H407"/>
  <c r="I407"/>
  <c r="H408"/>
  <c r="I408"/>
  <c r="H409"/>
  <c r="I409"/>
  <c r="H410"/>
  <c r="I410"/>
  <c r="H411"/>
  <c r="I411"/>
  <c r="H412"/>
  <c r="I412"/>
  <c r="H413"/>
  <c r="I413"/>
  <c r="H414"/>
  <c r="I414"/>
  <c r="H415"/>
  <c r="I415"/>
  <c r="H416"/>
  <c r="I416"/>
  <c r="H417"/>
  <c r="I417"/>
  <c r="H418"/>
  <c r="I418"/>
  <c r="H419"/>
  <c r="I419"/>
  <c r="H420"/>
  <c r="I420"/>
  <c r="H421"/>
  <c r="I421"/>
  <c r="H422"/>
  <c r="I422"/>
  <c r="H423"/>
  <c r="I423"/>
  <c r="H424"/>
  <c r="I424"/>
  <c r="H425"/>
  <c r="I425"/>
  <c r="H426"/>
  <c r="I426"/>
  <c r="H427"/>
  <c r="I427"/>
  <c r="H428"/>
  <c r="I428"/>
  <c r="H429"/>
  <c r="I429"/>
  <c r="H430"/>
  <c r="I430"/>
  <c r="H431"/>
  <c r="I431"/>
  <c r="H432"/>
  <c r="I432"/>
  <c r="H433"/>
  <c r="I433"/>
  <c r="H434"/>
  <c r="I434"/>
  <c r="H435"/>
  <c r="I435"/>
  <c r="H436"/>
  <c r="I436"/>
  <c r="H437"/>
  <c r="I437"/>
  <c r="H438"/>
  <c r="I438"/>
  <c r="H439"/>
  <c r="I439"/>
  <c r="H440"/>
  <c r="I440"/>
  <c r="H441"/>
  <c r="I441"/>
  <c r="H442"/>
  <c r="I442"/>
  <c r="H443"/>
  <c r="I443"/>
  <c r="H444"/>
  <c r="I444"/>
  <c r="H445"/>
  <c r="I445"/>
  <c r="H446"/>
  <c r="I446"/>
  <c r="H447"/>
  <c r="I447"/>
  <c r="H448"/>
  <c r="I448"/>
  <c r="H449"/>
  <c r="I449"/>
  <c r="H450"/>
  <c r="I450"/>
  <c r="H451"/>
  <c r="I451"/>
  <c r="H452"/>
  <c r="I452"/>
  <c r="H453"/>
  <c r="I453"/>
  <c r="H454"/>
  <c r="I454"/>
  <c r="H455"/>
  <c r="I455"/>
  <c r="H456"/>
  <c r="I456"/>
  <c r="H457"/>
  <c r="I457"/>
  <c r="H458"/>
  <c r="I458"/>
  <c r="H459"/>
  <c r="I459"/>
  <c r="H460"/>
  <c r="I460"/>
  <c r="H461"/>
  <c r="I461"/>
  <c r="H462"/>
  <c r="I462"/>
  <c r="H463"/>
  <c r="I463"/>
  <c r="H464"/>
  <c r="I464"/>
  <c r="H465"/>
  <c r="I465"/>
  <c r="H466"/>
  <c r="I466"/>
  <c r="H467"/>
  <c r="I467"/>
  <c r="H468"/>
  <c r="I468"/>
  <c r="H469"/>
  <c r="I469"/>
  <c r="H470"/>
  <c r="I470"/>
  <c r="H471"/>
  <c r="I471"/>
  <c r="H472"/>
  <c r="I472"/>
  <c r="H473"/>
  <c r="I473"/>
  <c r="H474"/>
  <c r="I474"/>
  <c r="H475"/>
  <c r="I475"/>
  <c r="H476"/>
  <c r="I476"/>
  <c r="H477"/>
  <c r="I477"/>
  <c r="H478"/>
  <c r="I478"/>
  <c r="H479"/>
  <c r="I479"/>
  <c r="H480"/>
  <c r="I480"/>
  <c r="H481"/>
  <c r="I481"/>
  <c r="H482"/>
  <c r="I482"/>
  <c r="H483"/>
  <c r="I483"/>
  <c r="H484"/>
  <c r="I484"/>
  <c r="H485"/>
  <c r="I485"/>
  <c r="H486"/>
  <c r="I486"/>
  <c r="H487"/>
  <c r="I487"/>
  <c r="H488"/>
  <c r="I488"/>
  <c r="H489"/>
  <c r="I489"/>
  <c r="H490"/>
  <c r="I490"/>
  <c r="H491"/>
  <c r="I491"/>
  <c r="H492"/>
  <c r="I492"/>
  <c r="H493"/>
  <c r="I493"/>
  <c r="H494"/>
  <c r="I494"/>
  <c r="H495"/>
  <c r="I495"/>
  <c r="H496"/>
  <c r="I496"/>
  <c r="H497"/>
  <c r="I497"/>
  <c r="H498"/>
  <c r="I498"/>
  <c r="H499"/>
  <c r="I499"/>
  <c r="H500"/>
  <c r="I500"/>
  <c r="H501"/>
  <c r="I501"/>
  <c r="H502"/>
  <c r="I502"/>
  <c r="H503"/>
  <c r="I503"/>
  <c r="H504"/>
  <c r="I504"/>
  <c r="H505"/>
  <c r="I505"/>
  <c r="H506"/>
  <c r="I506"/>
  <c r="H507"/>
  <c r="I507"/>
  <c r="H508"/>
  <c r="I508"/>
  <c r="H509"/>
  <c r="I509"/>
  <c r="H510"/>
  <c r="I510"/>
  <c r="H511"/>
  <c r="I511"/>
  <c r="H512"/>
  <c r="I512"/>
  <c r="H513"/>
  <c r="I513"/>
  <c r="H514"/>
  <c r="I514"/>
  <c r="H515"/>
  <c r="I515"/>
  <c r="H516"/>
  <c r="I516"/>
  <c r="H517"/>
  <c r="I517"/>
  <c r="H518"/>
  <c r="I518"/>
  <c r="H519"/>
  <c r="I519"/>
  <c r="H520"/>
  <c r="I520"/>
  <c r="H521"/>
  <c r="I521"/>
  <c r="H522"/>
  <c r="I522"/>
  <c r="H523"/>
  <c r="I523"/>
  <c r="H524"/>
  <c r="I524"/>
  <c r="H525"/>
  <c r="I525"/>
  <c r="H526"/>
  <c r="I526"/>
  <c r="H527"/>
  <c r="I527"/>
  <c r="H528"/>
  <c r="I528"/>
  <c r="H529"/>
  <c r="I529"/>
  <c r="H530"/>
  <c r="I530"/>
  <c r="H531"/>
  <c r="I531"/>
  <c r="H532"/>
  <c r="I532"/>
  <c r="H533"/>
  <c r="I533"/>
  <c r="H534"/>
  <c r="I534"/>
  <c r="H535"/>
  <c r="I535"/>
  <c r="H536"/>
  <c r="I536"/>
  <c r="H537"/>
  <c r="I537"/>
  <c r="H538"/>
  <c r="I538"/>
  <c r="H539"/>
  <c r="I539"/>
  <c r="H540"/>
  <c r="I540"/>
  <c r="H541"/>
  <c r="I541"/>
  <c r="H542"/>
  <c r="I542"/>
  <c r="H543"/>
  <c r="I543"/>
  <c r="H544"/>
  <c r="I544"/>
  <c r="H545"/>
  <c r="I545"/>
  <c r="H546"/>
  <c r="I546"/>
  <c r="H547"/>
  <c r="I547"/>
  <c r="H548"/>
  <c r="I548"/>
  <c r="H549"/>
  <c r="I549"/>
  <c r="H550"/>
  <c r="I550"/>
  <c r="H551"/>
  <c r="I551"/>
  <c r="H552"/>
  <c r="I552"/>
  <c r="H553"/>
  <c r="I553"/>
  <c r="H554"/>
  <c r="I554"/>
  <c r="H555"/>
  <c r="I555"/>
  <c r="H556"/>
  <c r="I556"/>
  <c r="H557"/>
  <c r="I557"/>
  <c r="H558"/>
  <c r="I558"/>
  <c r="H559"/>
  <c r="I559"/>
  <c r="H560"/>
  <c r="I560"/>
  <c r="H561"/>
  <c r="I561"/>
  <c r="H562"/>
  <c r="I562"/>
  <c r="H563"/>
  <c r="I563"/>
  <c r="H564"/>
  <c r="I564"/>
  <c r="H565"/>
  <c r="I565"/>
  <c r="H566"/>
  <c r="I566"/>
  <c r="H567"/>
  <c r="I567"/>
  <c r="H568"/>
  <c r="I568"/>
  <c r="H569"/>
  <c r="I569"/>
  <c r="H570"/>
  <c r="I570"/>
  <c r="H571"/>
  <c r="I571"/>
  <c r="H572"/>
  <c r="I572"/>
  <c r="H573"/>
  <c r="I573"/>
  <c r="H574"/>
  <c r="I574"/>
  <c r="H575"/>
  <c r="I575"/>
  <c r="H576"/>
  <c r="I576"/>
  <c r="H577"/>
  <c r="I577"/>
  <c r="H578"/>
  <c r="I578"/>
  <c r="H579"/>
  <c r="I579"/>
  <c r="H580"/>
  <c r="I580"/>
  <c r="H581"/>
  <c r="I581"/>
  <c r="H582"/>
  <c r="I582"/>
  <c r="H583"/>
  <c r="I583"/>
  <c r="H584"/>
  <c r="I584"/>
  <c r="H585"/>
  <c r="I585"/>
  <c r="H586"/>
  <c r="I586"/>
  <c r="H587"/>
  <c r="I587"/>
  <c r="H588"/>
  <c r="I588"/>
  <c r="H589"/>
  <c r="I589"/>
  <c r="H590"/>
  <c r="I590"/>
  <c r="H591"/>
  <c r="I591"/>
  <c r="H592"/>
  <c r="I592"/>
  <c r="H593"/>
  <c r="I593"/>
  <c r="H594"/>
  <c r="I594"/>
  <c r="H595"/>
  <c r="I595"/>
  <c r="H596"/>
  <c r="I596"/>
  <c r="H597"/>
  <c r="I597"/>
  <c r="H598"/>
  <c r="I598"/>
  <c r="H599"/>
  <c r="I599"/>
  <c r="H600"/>
  <c r="I600"/>
  <c r="H601"/>
  <c r="I601"/>
  <c r="H602"/>
  <c r="I602"/>
  <c r="H603"/>
  <c r="I603"/>
  <c r="H604"/>
  <c r="I604"/>
  <c r="H605"/>
  <c r="I605"/>
  <c r="H606"/>
  <c r="I606"/>
  <c r="H607"/>
  <c r="I607"/>
  <c r="H608"/>
  <c r="I608"/>
  <c r="H609"/>
  <c r="I609"/>
  <c r="H610"/>
  <c r="I610"/>
  <c r="H611"/>
  <c r="I611"/>
  <c r="H612"/>
  <c r="I612"/>
  <c r="H613"/>
  <c r="I613"/>
  <c r="H614"/>
  <c r="I614"/>
  <c r="H615"/>
  <c r="I615"/>
  <c r="H616"/>
  <c r="I616"/>
  <c r="H617"/>
  <c r="I617"/>
  <c r="H618"/>
  <c r="I618"/>
  <c r="H619"/>
  <c r="I619"/>
  <c r="H620"/>
  <c r="I620"/>
  <c r="H621"/>
  <c r="I621"/>
  <c r="H622"/>
  <c r="I622"/>
  <c r="H623"/>
  <c r="I623"/>
  <c r="H624"/>
  <c r="I624"/>
  <c r="H625"/>
  <c r="I625"/>
  <c r="H626"/>
  <c r="I626"/>
  <c r="H627"/>
  <c r="I627"/>
  <c r="H628"/>
  <c r="I628"/>
  <c r="H629"/>
  <c r="I629"/>
  <c r="H630"/>
  <c r="I630"/>
  <c r="H631"/>
  <c r="I631"/>
  <c r="H632"/>
  <c r="I632"/>
  <c r="H633"/>
  <c r="I633"/>
  <c r="H634"/>
  <c r="I634"/>
  <c r="H635"/>
  <c r="I635"/>
  <c r="H636"/>
  <c r="I636"/>
  <c r="H637"/>
  <c r="I637"/>
  <c r="H638"/>
  <c r="I638"/>
  <c r="H639"/>
  <c r="I639"/>
  <c r="H640"/>
  <c r="I640"/>
  <c r="H641"/>
  <c r="I641"/>
  <c r="H642"/>
  <c r="I642"/>
  <c r="H643"/>
  <c r="I643"/>
  <c r="H644"/>
  <c r="I644"/>
  <c r="H645"/>
  <c r="I645"/>
  <c r="H646"/>
  <c r="I646"/>
  <c r="H647"/>
  <c r="I647"/>
  <c r="H648"/>
  <c r="I648"/>
  <c r="H649"/>
  <c r="I649"/>
  <c r="H650"/>
  <c r="I650"/>
  <c r="H651"/>
  <c r="I651"/>
  <c r="H652"/>
  <c r="I652"/>
  <c r="H653"/>
  <c r="I653"/>
  <c r="H654"/>
  <c r="I654"/>
  <c r="H655"/>
  <c r="I655"/>
  <c r="H656"/>
  <c r="I656"/>
  <c r="H657"/>
  <c r="I657"/>
  <c r="H658"/>
  <c r="I658"/>
  <c r="H659"/>
  <c r="I659"/>
  <c r="H660"/>
  <c r="I660"/>
  <c r="H661"/>
  <c r="I661"/>
  <c r="H662"/>
  <c r="I662"/>
  <c r="H663"/>
  <c r="I663"/>
  <c r="H664"/>
  <c r="I664"/>
  <c r="H665"/>
  <c r="I665"/>
  <c r="H666"/>
  <c r="I666"/>
  <c r="H667"/>
  <c r="I667"/>
  <c r="H668"/>
  <c r="I668"/>
  <c r="H669"/>
  <c r="I669"/>
  <c r="H670"/>
  <c r="I670"/>
  <c r="H671"/>
  <c r="I671"/>
  <c r="H672"/>
  <c r="I672"/>
  <c r="H673"/>
  <c r="I673"/>
  <c r="H674"/>
  <c r="I674"/>
  <c r="H675"/>
  <c r="I675"/>
  <c r="H676"/>
  <c r="I676"/>
  <c r="H677"/>
  <c r="I677"/>
  <c r="H678"/>
  <c r="I678"/>
  <c r="H679"/>
  <c r="I679"/>
  <c r="H680"/>
  <c r="I680"/>
  <c r="H681"/>
  <c r="I681"/>
  <c r="H682"/>
  <c r="I682"/>
  <c r="H683"/>
  <c r="I683"/>
  <c r="H684"/>
  <c r="I684"/>
  <c r="H685"/>
  <c r="I685"/>
  <c r="H686"/>
  <c r="I686"/>
  <c r="H687"/>
  <c r="I687"/>
  <c r="H688"/>
  <c r="I688"/>
  <c r="H689"/>
  <c r="I689"/>
  <c r="H690"/>
  <c r="I690"/>
  <c r="H691"/>
  <c r="I691"/>
  <c r="H692"/>
  <c r="I692"/>
  <c r="H693"/>
  <c r="I693"/>
  <c r="H694"/>
  <c r="I694"/>
  <c r="H695"/>
  <c r="I695"/>
  <c r="H696"/>
  <c r="I696"/>
  <c r="H697"/>
  <c r="I697"/>
  <c r="H698"/>
  <c r="I698"/>
  <c r="H699"/>
  <c r="I699"/>
  <c r="H700"/>
  <c r="I700"/>
  <c r="H701"/>
  <c r="I701"/>
  <c r="H702"/>
  <c r="I702"/>
  <c r="H703"/>
  <c r="I703"/>
  <c r="H704"/>
  <c r="I704"/>
  <c r="H705"/>
  <c r="I705"/>
  <c r="H706"/>
  <c r="I706"/>
  <c r="H707"/>
  <c r="I707"/>
  <c r="H708"/>
  <c r="I708"/>
  <c r="H709"/>
  <c r="I709"/>
  <c r="H710"/>
  <c r="I710"/>
  <c r="H711"/>
  <c r="I711"/>
  <c r="H712"/>
  <c r="I712"/>
  <c r="H713"/>
  <c r="I713"/>
  <c r="H714"/>
  <c r="I714"/>
  <c r="H715"/>
  <c r="I715"/>
  <c r="H716"/>
  <c r="I716"/>
  <c r="H717"/>
  <c r="I717"/>
  <c r="H718"/>
  <c r="I718"/>
  <c r="H719"/>
  <c r="I719"/>
  <c r="H720"/>
  <c r="I720"/>
  <c r="H721"/>
  <c r="I721"/>
  <c r="H722"/>
  <c r="I722"/>
  <c r="H723"/>
  <c r="I723"/>
  <c r="H724"/>
  <c r="I724"/>
  <c r="H725"/>
  <c r="I725"/>
  <c r="H726"/>
  <c r="I726"/>
  <c r="H727"/>
  <c r="I727"/>
  <c r="H728"/>
  <c r="I728"/>
  <c r="H729"/>
  <c r="I729"/>
  <c r="H730"/>
  <c r="I730"/>
  <c r="H731"/>
  <c r="I731"/>
  <c r="H732"/>
  <c r="I732"/>
  <c r="H733"/>
  <c r="I733"/>
  <c r="H734"/>
  <c r="I734"/>
  <c r="H735"/>
  <c r="I735"/>
  <c r="H736"/>
  <c r="I736"/>
  <c r="H737"/>
  <c r="I737"/>
  <c r="H738"/>
  <c r="I738"/>
  <c r="H739"/>
  <c r="I739"/>
  <c r="H740"/>
  <c r="I740"/>
  <c r="H741"/>
  <c r="I741"/>
  <c r="H742"/>
  <c r="I742"/>
  <c r="H743"/>
  <c r="I743"/>
  <c r="H744"/>
  <c r="I744"/>
  <c r="H745"/>
  <c r="I745"/>
  <c r="H746"/>
  <c r="I746"/>
  <c r="H747"/>
  <c r="I747"/>
  <c r="H748"/>
  <c r="I748"/>
  <c r="H749"/>
  <c r="I749"/>
  <c r="H750"/>
  <c r="I750"/>
  <c r="H751"/>
  <c r="I751"/>
  <c r="H752"/>
  <c r="I752"/>
  <c r="H753"/>
  <c r="I753"/>
  <c r="H754"/>
  <c r="I754"/>
  <c r="H755"/>
  <c r="I755"/>
  <c r="H756"/>
  <c r="I756"/>
  <c r="H757"/>
  <c r="I757"/>
  <c r="H758"/>
  <c r="I758"/>
  <c r="H759"/>
  <c r="I759"/>
  <c r="H760"/>
  <c r="I760"/>
  <c r="H761"/>
  <c r="I761"/>
  <c r="H762"/>
  <c r="I762"/>
  <c r="H763"/>
  <c r="I763"/>
  <c r="H764"/>
  <c r="I764"/>
  <c r="H765"/>
  <c r="I765"/>
  <c r="H766"/>
  <c r="I766"/>
  <c r="H767"/>
  <c r="I767"/>
  <c r="H768"/>
  <c r="I768"/>
  <c r="H769"/>
  <c r="I769"/>
  <c r="H770"/>
  <c r="I770"/>
  <c r="H771"/>
  <c r="I771"/>
  <c r="H772"/>
  <c r="I772"/>
  <c r="H773"/>
  <c r="I773"/>
  <c r="H774"/>
  <c r="I774"/>
  <c r="H775"/>
  <c r="I775"/>
  <c r="H776"/>
  <c r="I776"/>
  <c r="H777"/>
  <c r="I777"/>
  <c r="H778"/>
  <c r="I778"/>
  <c r="H779"/>
  <c r="I779"/>
  <c r="H780"/>
  <c r="I780"/>
  <c r="H781"/>
  <c r="I781"/>
  <c r="H782"/>
  <c r="I782"/>
  <c r="H783"/>
  <c r="I783"/>
  <c r="H784"/>
  <c r="I784"/>
  <c r="H785"/>
  <c r="I785"/>
  <c r="H786"/>
  <c r="I786"/>
  <c r="H787"/>
  <c r="I787"/>
  <c r="H788"/>
  <c r="I788"/>
  <c r="H789"/>
  <c r="I789"/>
  <c r="H790"/>
  <c r="I790"/>
  <c r="H791"/>
  <c r="I791"/>
  <c r="H792"/>
  <c r="I792"/>
  <c r="H793"/>
  <c r="I793"/>
  <c r="H794"/>
  <c r="I794"/>
  <c r="H795"/>
  <c r="I795"/>
  <c r="H796"/>
  <c r="I796"/>
  <c r="H797"/>
  <c r="I797"/>
  <c r="H798"/>
  <c r="I798"/>
  <c r="H799"/>
  <c r="I799"/>
  <c r="H800"/>
  <c r="I800"/>
  <c r="H801"/>
  <c r="I801"/>
  <c r="H802"/>
  <c r="I802"/>
  <c r="H803"/>
  <c r="I803"/>
  <c r="H804"/>
  <c r="I804"/>
  <c r="H805"/>
  <c r="I805"/>
  <c r="H806"/>
  <c r="I806"/>
  <c r="H807"/>
  <c r="I807"/>
  <c r="H808"/>
  <c r="I808"/>
  <c r="H809"/>
  <c r="I809"/>
  <c r="H810"/>
  <c r="I810"/>
  <c r="H811"/>
  <c r="I811"/>
  <c r="H812"/>
  <c r="I812"/>
  <c r="H813"/>
  <c r="I813"/>
  <c r="H814"/>
  <c r="I814"/>
  <c r="H815"/>
  <c r="I815"/>
  <c r="H816"/>
  <c r="I816"/>
  <c r="H817"/>
  <c r="I817"/>
  <c r="H818"/>
  <c r="I818"/>
  <c r="H819"/>
  <c r="I819"/>
  <c r="H820"/>
  <c r="I820"/>
  <c r="H821"/>
  <c r="I821"/>
  <c r="H822"/>
  <c r="I822"/>
  <c r="H823"/>
  <c r="I823"/>
  <c r="H824"/>
  <c r="I824"/>
  <c r="H825"/>
  <c r="I825"/>
  <c r="H826"/>
  <c r="I826"/>
  <c r="H827"/>
  <c r="I827"/>
  <c r="H828"/>
  <c r="I828"/>
  <c r="H829"/>
  <c r="I829"/>
  <c r="H830"/>
  <c r="I830"/>
  <c r="H831"/>
  <c r="I831"/>
  <c r="H832"/>
  <c r="I832"/>
  <c r="H833"/>
  <c r="I833"/>
  <c r="H834"/>
  <c r="I834"/>
  <c r="H835"/>
  <c r="I835"/>
  <c r="H836"/>
  <c r="I836"/>
  <c r="H837"/>
  <c r="I837"/>
  <c r="H838"/>
  <c r="I838"/>
  <c r="H839"/>
  <c r="I839"/>
  <c r="H840"/>
  <c r="I840"/>
  <c r="H841"/>
  <c r="I841"/>
  <c r="H842"/>
  <c r="I842"/>
  <c r="H843"/>
  <c r="I843"/>
  <c r="H844"/>
  <c r="I844"/>
  <c r="H845"/>
  <c r="I845"/>
  <c r="H846"/>
  <c r="I846"/>
  <c r="H847"/>
  <c r="I847"/>
  <c r="H848"/>
  <c r="I848"/>
  <c r="H849"/>
  <c r="I849"/>
  <c r="H850"/>
  <c r="I850"/>
  <c r="H851"/>
  <c r="I851"/>
  <c r="H852"/>
  <c r="I852"/>
  <c r="H853"/>
  <c r="I853"/>
  <c r="H854"/>
  <c r="I854"/>
  <c r="H855"/>
  <c r="I855"/>
  <c r="H856"/>
  <c r="I856"/>
  <c r="H857"/>
  <c r="I857"/>
  <c r="H858"/>
  <c r="I858"/>
  <c r="H859"/>
  <c r="I859"/>
  <c r="H860"/>
  <c r="I860"/>
  <c r="H861"/>
  <c r="I861"/>
  <c r="H862"/>
  <c r="I862"/>
  <c r="H863"/>
  <c r="I863"/>
  <c r="H864"/>
  <c r="I864"/>
  <c r="H865"/>
  <c r="I865"/>
  <c r="H866"/>
  <c r="I866"/>
  <c r="H867"/>
  <c r="I867"/>
  <c r="H868"/>
  <c r="I868"/>
  <c r="H869"/>
  <c r="I869"/>
  <c r="H870"/>
  <c r="I870"/>
  <c r="H871"/>
  <c r="I871"/>
  <c r="H872"/>
  <c r="I872"/>
  <c r="H873"/>
  <c r="I873"/>
  <c r="H874"/>
  <c r="I874"/>
  <c r="H875"/>
  <c r="I875"/>
  <c r="H876"/>
  <c r="I876"/>
  <c r="H877"/>
  <c r="I877"/>
  <c r="H878"/>
  <c r="I878"/>
  <c r="H879"/>
  <c r="I879"/>
  <c r="H880"/>
  <c r="I880"/>
  <c r="H881"/>
  <c r="I881"/>
  <c r="H882"/>
  <c r="I882"/>
  <c r="H883"/>
  <c r="I883"/>
  <c r="H884"/>
  <c r="I884"/>
  <c r="H885"/>
  <c r="I885"/>
  <c r="H886"/>
  <c r="I886"/>
  <c r="H887"/>
  <c r="I887"/>
  <c r="H888"/>
  <c r="I888"/>
  <c r="H889"/>
  <c r="I889"/>
  <c r="H890"/>
  <c r="I890"/>
  <c r="H891"/>
  <c r="I891"/>
  <c r="H892"/>
  <c r="I892"/>
  <c r="H893"/>
  <c r="I893"/>
  <c r="H894"/>
  <c r="I894"/>
  <c r="H895"/>
  <c r="I895"/>
  <c r="H896"/>
  <c r="I896"/>
  <c r="H897"/>
  <c r="I897"/>
  <c r="H898"/>
  <c r="I898"/>
  <c r="H899"/>
  <c r="I899"/>
  <c r="H900"/>
  <c r="I900"/>
  <c r="H901"/>
  <c r="I901"/>
  <c r="H902"/>
  <c r="I902"/>
  <c r="H903"/>
  <c r="I903"/>
  <c r="H904"/>
  <c r="I904"/>
  <c r="H905"/>
  <c r="I905"/>
  <c r="H906"/>
  <c r="I906"/>
  <c r="H907"/>
  <c r="I907"/>
  <c r="H908"/>
  <c r="I908"/>
  <c r="H909"/>
  <c r="I909"/>
  <c r="H910"/>
  <c r="I910"/>
  <c r="H911"/>
  <c r="I911"/>
  <c r="H912"/>
  <c r="I912"/>
  <c r="H913"/>
  <c r="I913"/>
  <c r="H914"/>
  <c r="I914"/>
  <c r="H915"/>
  <c r="I915"/>
  <c r="H916"/>
  <c r="I916"/>
  <c r="H917"/>
  <c r="I917"/>
  <c r="H918"/>
  <c r="I918"/>
  <c r="H919"/>
  <c r="I919"/>
  <c r="H920"/>
  <c r="I920"/>
  <c r="H921"/>
  <c r="I921"/>
  <c r="H922"/>
  <c r="I922"/>
  <c r="H923"/>
  <c r="I923"/>
  <c r="H924"/>
  <c r="I924"/>
  <c r="H925"/>
  <c r="I925"/>
  <c r="H926"/>
  <c r="I926"/>
  <c r="H927"/>
  <c r="I927"/>
  <c r="H928"/>
  <c r="I928"/>
  <c r="H929"/>
  <c r="I929"/>
  <c r="H930"/>
  <c r="I930"/>
  <c r="H931"/>
  <c r="I931"/>
  <c r="H932"/>
  <c r="I932"/>
  <c r="H933"/>
  <c r="I933"/>
  <c r="H934"/>
  <c r="I934"/>
  <c r="H935"/>
  <c r="I935"/>
  <c r="H936"/>
  <c r="I936"/>
  <c r="H937"/>
  <c r="I937"/>
  <c r="H938"/>
  <c r="I938"/>
  <c r="H939"/>
  <c r="I939"/>
  <c r="H940"/>
  <c r="I940"/>
  <c r="H941"/>
  <c r="I941"/>
  <c r="H942"/>
  <c r="I942"/>
  <c r="H943"/>
  <c r="I943"/>
  <c r="H944"/>
  <c r="I944"/>
  <c r="H945"/>
  <c r="I945"/>
  <c r="H946"/>
  <c r="I946"/>
  <c r="H947"/>
  <c r="I947"/>
  <c r="H948"/>
  <c r="I948"/>
  <c r="H949"/>
  <c r="I949"/>
  <c r="H950"/>
  <c r="I950"/>
  <c r="H951"/>
  <c r="I951"/>
  <c r="H952"/>
  <c r="I952"/>
  <c r="H953"/>
  <c r="I953"/>
  <c r="H954"/>
  <c r="I954"/>
  <c r="H955"/>
  <c r="I955"/>
  <c r="H956"/>
  <c r="I956"/>
  <c r="H957"/>
  <c r="I957"/>
  <c r="H958"/>
  <c r="I958"/>
  <c r="H959"/>
  <c r="I959"/>
  <c r="H960"/>
  <c r="I960"/>
  <c r="H961"/>
  <c r="I961"/>
  <c r="H962"/>
  <c r="I962"/>
  <c r="H963"/>
  <c r="I963"/>
  <c r="H964"/>
  <c r="I964"/>
  <c r="H965"/>
  <c r="I965"/>
  <c r="H966"/>
  <c r="I966"/>
  <c r="H967"/>
  <c r="I967"/>
  <c r="H968"/>
  <c r="I968"/>
  <c r="H969"/>
  <c r="I969"/>
  <c r="H970"/>
  <c r="I970"/>
  <c r="H971"/>
  <c r="I971"/>
  <c r="H972"/>
  <c r="I972"/>
  <c r="H973"/>
  <c r="I973"/>
  <c r="H974"/>
  <c r="I974"/>
  <c r="H975"/>
  <c r="I975"/>
  <c r="H976"/>
  <c r="I976"/>
  <c r="H977"/>
  <c r="I977"/>
  <c r="H978"/>
  <c r="I978"/>
  <c r="H979"/>
  <c r="I979"/>
  <c r="H980"/>
  <c r="I980"/>
  <c r="H981"/>
  <c r="I981"/>
  <c r="H982"/>
  <c r="I982"/>
  <c r="H983"/>
  <c r="I983"/>
  <c r="H984"/>
  <c r="I984"/>
  <c r="H985"/>
  <c r="I985"/>
  <c r="H986"/>
  <c r="I986"/>
  <c r="H987"/>
  <c r="I987"/>
  <c r="H988"/>
  <c r="I988"/>
  <c r="H989"/>
  <c r="I989"/>
  <c r="H990"/>
  <c r="I990"/>
  <c r="H991"/>
  <c r="I991"/>
  <c r="H992"/>
  <c r="I992"/>
  <c r="H993"/>
  <c r="I993"/>
  <c r="H994"/>
  <c r="I994"/>
  <c r="H995"/>
  <c r="I995"/>
  <c r="H996"/>
  <c r="I996"/>
  <c r="H997"/>
  <c r="I997"/>
  <c r="H998"/>
  <c r="I998"/>
  <c r="H999"/>
  <c r="I999"/>
  <c r="H1000"/>
  <c r="I1000"/>
  <c r="H1001"/>
  <c r="I1001"/>
  <c r="H1002"/>
  <c r="I1002"/>
  <c r="H1003"/>
  <c r="I1003"/>
  <c r="H1004"/>
  <c r="I1004"/>
  <c r="H1005"/>
  <c r="I1005"/>
  <c r="H1006"/>
  <c r="I1006"/>
  <c r="H1007"/>
  <c r="I1007"/>
  <c r="H1008"/>
  <c r="I1008"/>
  <c r="H1009"/>
  <c r="I1009"/>
  <c r="H1010"/>
  <c r="I1010"/>
  <c r="H1011"/>
  <c r="I1011"/>
  <c r="H1012"/>
  <c r="I1012"/>
  <c r="H1013"/>
  <c r="I1013"/>
  <c r="H1014"/>
  <c r="I1014"/>
  <c r="H1015"/>
  <c r="I1015"/>
  <c r="H1016"/>
  <c r="I1016"/>
  <c r="H1017"/>
  <c r="I1017"/>
  <c r="H1018"/>
  <c r="I1018"/>
  <c r="H1019"/>
  <c r="I1019"/>
  <c r="H1020"/>
  <c r="I1020"/>
  <c r="H1021"/>
  <c r="I1021"/>
  <c r="H1022"/>
  <c r="I1022"/>
  <c r="H1023"/>
  <c r="I1023"/>
  <c r="H1024"/>
  <c r="I1024"/>
  <c r="H1025"/>
  <c r="I1025"/>
  <c r="H1026"/>
  <c r="I1026"/>
  <c r="H1027"/>
  <c r="I1027"/>
  <c r="H1028"/>
  <c r="I1028"/>
  <c r="H1029"/>
  <c r="I1029"/>
  <c r="H1030"/>
  <c r="I1030"/>
  <c r="H1031"/>
  <c r="I1031"/>
  <c r="H1032"/>
  <c r="I1032"/>
  <c r="H1033"/>
  <c r="I1033"/>
  <c r="H1034"/>
  <c r="I1034"/>
  <c r="H1035"/>
  <c r="I1035"/>
  <c r="H1036"/>
  <c r="I1036"/>
  <c r="H1037"/>
  <c r="I1037"/>
  <c r="H1038"/>
  <c r="I1038"/>
  <c r="H1039"/>
  <c r="I1039"/>
  <c r="H1040"/>
  <c r="I1040"/>
  <c r="H1041"/>
  <c r="I1041"/>
  <c r="H1042"/>
  <c r="I1042"/>
  <c r="H1043"/>
  <c r="I1043"/>
  <c r="H1044"/>
  <c r="I1044"/>
  <c r="H1045"/>
  <c r="I1045"/>
  <c r="H1046"/>
  <c r="I1046"/>
  <c r="H1047"/>
  <c r="I1047"/>
  <c r="H1048"/>
  <c r="I1048"/>
  <c r="H1049"/>
  <c r="I1049"/>
  <c r="H1050"/>
  <c r="I1050"/>
  <c r="H1051"/>
  <c r="I1051"/>
  <c r="H1052"/>
  <c r="I1052"/>
  <c r="H1053"/>
  <c r="I1053"/>
  <c r="H1054"/>
  <c r="I1054"/>
  <c r="H1055"/>
  <c r="I1055"/>
  <c r="H1056"/>
  <c r="I1056"/>
  <c r="H1057"/>
  <c r="I1057"/>
  <c r="H1058"/>
  <c r="I1058"/>
  <c r="H1059"/>
  <c r="I1059"/>
  <c r="H1060"/>
  <c r="I1060"/>
  <c r="H1061"/>
  <c r="I1061"/>
  <c r="H1062"/>
  <c r="I1062"/>
  <c r="H162"/>
  <c r="I162"/>
  <c r="C28"/>
  <c r="C151"/>
  <c r="E151"/>
  <c r="G151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64"/>
  <c r="F165"/>
  <c r="F166"/>
  <c r="F167"/>
  <c r="F168"/>
  <c r="F163"/>
  <c r="C36"/>
  <c r="E36"/>
  <c r="G36"/>
  <c r="C26"/>
  <c r="I154"/>
  <c r="I153"/>
  <c r="I152"/>
  <c r="I151"/>
  <c r="I150"/>
  <c r="D36"/>
  <c r="H36"/>
  <c r="C37"/>
  <c r="E37"/>
  <c r="D37"/>
  <c r="G37"/>
  <c r="H37"/>
  <c r="C38"/>
  <c r="E38"/>
  <c r="D38"/>
  <c r="G38"/>
  <c r="H38"/>
  <c r="C39"/>
  <c r="E39"/>
  <c r="D39"/>
  <c r="G39"/>
  <c r="H39"/>
  <c r="C40"/>
  <c r="E40"/>
  <c r="D40"/>
  <c r="G40"/>
  <c r="H40"/>
  <c r="C41"/>
  <c r="E41"/>
  <c r="D41"/>
  <c r="G41"/>
  <c r="H41"/>
  <c r="C42"/>
  <c r="E42"/>
  <c r="D42"/>
  <c r="G42"/>
  <c r="H42"/>
  <c r="C43"/>
  <c r="E43"/>
  <c r="D43"/>
  <c r="G43"/>
  <c r="H43"/>
  <c r="C44"/>
  <c r="E44"/>
  <c r="D44"/>
  <c r="G44"/>
  <c r="H44"/>
  <c r="C45"/>
  <c r="E45"/>
  <c r="D45"/>
  <c r="G45"/>
  <c r="H45"/>
  <c r="C46"/>
  <c r="E46"/>
  <c r="D46"/>
  <c r="G46"/>
  <c r="H46"/>
  <c r="C47"/>
  <c r="E47"/>
  <c r="D47"/>
  <c r="G47"/>
  <c r="H47"/>
  <c r="C48"/>
  <c r="E48"/>
  <c r="D48"/>
  <c r="G48"/>
  <c r="H48"/>
  <c r="C49"/>
  <c r="E49"/>
  <c r="D49"/>
  <c r="G49"/>
  <c r="H49"/>
  <c r="C50"/>
  <c r="E50"/>
  <c r="D50"/>
  <c r="G50"/>
  <c r="H50"/>
  <c r="C51"/>
  <c r="E51"/>
  <c r="D51"/>
  <c r="G51"/>
  <c r="H51"/>
  <c r="C52"/>
  <c r="E52"/>
  <c r="D52"/>
  <c r="G52"/>
  <c r="H52"/>
  <c r="C53"/>
  <c r="E53"/>
  <c r="D53"/>
  <c r="G53"/>
  <c r="H53"/>
  <c r="C54"/>
  <c r="E54"/>
  <c r="D54"/>
  <c r="G54"/>
  <c r="H54"/>
  <c r="C55"/>
  <c r="E55"/>
  <c r="D55"/>
  <c r="G55"/>
  <c r="H55"/>
  <c r="C56"/>
  <c r="E56"/>
  <c r="D56"/>
  <c r="G56"/>
  <c r="H56"/>
  <c r="C57"/>
  <c r="E57"/>
  <c r="D57"/>
  <c r="G57"/>
  <c r="H57"/>
  <c r="C58"/>
  <c r="E58"/>
  <c r="D58"/>
  <c r="G58"/>
  <c r="H58"/>
  <c r="C59"/>
  <c r="E59"/>
  <c r="D59"/>
  <c r="G59"/>
  <c r="H59"/>
  <c r="C60"/>
  <c r="E60"/>
  <c r="D60"/>
  <c r="G60"/>
  <c r="H60"/>
  <c r="C61"/>
  <c r="E61"/>
  <c r="D61"/>
  <c r="G61"/>
  <c r="H61"/>
  <c r="C62"/>
  <c r="E62"/>
  <c r="D62"/>
  <c r="G62"/>
  <c r="H62"/>
  <c r="C63"/>
  <c r="E63"/>
  <c r="D63"/>
  <c r="G63"/>
  <c r="H63"/>
  <c r="C64"/>
  <c r="E64"/>
  <c r="D64"/>
  <c r="G64"/>
  <c r="H64"/>
  <c r="C65"/>
  <c r="E65"/>
  <c r="D65"/>
  <c r="G65"/>
  <c r="H65"/>
  <c r="C66"/>
  <c r="E66"/>
  <c r="D66"/>
  <c r="G66"/>
  <c r="H66"/>
  <c r="C67"/>
  <c r="E67"/>
  <c r="D67"/>
  <c r="G67"/>
  <c r="H67"/>
  <c r="C68"/>
  <c r="E68"/>
  <c r="D68"/>
  <c r="G68"/>
  <c r="H68"/>
  <c r="C69"/>
  <c r="E69"/>
  <c r="D69"/>
  <c r="G69"/>
  <c r="H69"/>
  <c r="C70"/>
  <c r="E70"/>
  <c r="D70"/>
  <c r="G70"/>
  <c r="H70"/>
  <c r="C71"/>
  <c r="E71"/>
  <c r="D71"/>
  <c r="G71"/>
  <c r="H71"/>
  <c r="C72"/>
  <c r="E72"/>
  <c r="D72"/>
  <c r="G72"/>
  <c r="H72"/>
  <c r="C73"/>
  <c r="E73"/>
  <c r="D73"/>
  <c r="G73"/>
  <c r="H73"/>
  <c r="C74"/>
  <c r="E74"/>
  <c r="D74"/>
  <c r="G74"/>
  <c r="H74"/>
  <c r="C75"/>
  <c r="E75"/>
  <c r="D75"/>
  <c r="G75"/>
  <c r="H75"/>
  <c r="C76"/>
  <c r="E76"/>
  <c r="D76"/>
  <c r="G76"/>
  <c r="H76"/>
  <c r="C77"/>
  <c r="E77"/>
  <c r="D77"/>
  <c r="G77"/>
  <c r="H77"/>
  <c r="C78"/>
  <c r="E78"/>
  <c r="D78"/>
  <c r="G78"/>
  <c r="H78"/>
  <c r="C79"/>
  <c r="E79"/>
  <c r="D79"/>
  <c r="G79"/>
  <c r="H79"/>
  <c r="C80"/>
  <c r="E80"/>
  <c r="D80"/>
  <c r="G80"/>
  <c r="H80"/>
  <c r="C81"/>
  <c r="E81"/>
  <c r="D81"/>
  <c r="G81"/>
  <c r="H81"/>
  <c r="C82"/>
  <c r="E82"/>
  <c r="D82"/>
  <c r="G82"/>
  <c r="H82"/>
  <c r="C83"/>
  <c r="E83"/>
  <c r="D83"/>
  <c r="G83"/>
  <c r="H83"/>
  <c r="C84"/>
  <c r="E84"/>
  <c r="D84"/>
  <c r="G84"/>
  <c r="H84"/>
  <c r="C85"/>
  <c r="E85"/>
  <c r="D85"/>
  <c r="G85"/>
  <c r="H85"/>
  <c r="C86"/>
  <c r="E86"/>
  <c r="D86"/>
  <c r="G86"/>
  <c r="H86"/>
  <c r="C87"/>
  <c r="E87"/>
  <c r="D87"/>
  <c r="G87"/>
  <c r="H87"/>
  <c r="C88"/>
  <c r="E88"/>
  <c r="D88"/>
  <c r="G88"/>
  <c r="H88"/>
  <c r="C89"/>
  <c r="E89"/>
  <c r="D89"/>
  <c r="G89"/>
  <c r="H89"/>
  <c r="C90"/>
  <c r="E90"/>
  <c r="D90"/>
  <c r="G90"/>
  <c r="H90"/>
  <c r="C91"/>
  <c r="E91"/>
  <c r="D91"/>
  <c r="G91"/>
  <c r="H91"/>
  <c r="C92"/>
  <c r="E92"/>
  <c r="D92"/>
  <c r="G92"/>
  <c r="H92"/>
  <c r="C93"/>
  <c r="E93"/>
  <c r="D93"/>
  <c r="G93"/>
  <c r="H93"/>
  <c r="C94"/>
  <c r="E94"/>
  <c r="D94"/>
  <c r="G94"/>
  <c r="H94"/>
  <c r="C95"/>
  <c r="E95"/>
  <c r="D95"/>
  <c r="G95"/>
  <c r="H95"/>
  <c r="C96"/>
  <c r="E96"/>
  <c r="D96"/>
  <c r="G96"/>
  <c r="H96"/>
  <c r="C97"/>
  <c r="E97"/>
  <c r="D97"/>
  <c r="G97"/>
  <c r="H97"/>
  <c r="C98"/>
  <c r="E98"/>
  <c r="D98"/>
  <c r="G98"/>
  <c r="H98"/>
  <c r="C99"/>
  <c r="E99"/>
  <c r="D99"/>
  <c r="G99"/>
  <c r="H99"/>
  <c r="C100"/>
  <c r="E100"/>
  <c r="D100"/>
  <c r="G100"/>
  <c r="H100"/>
  <c r="C101"/>
  <c r="E101"/>
  <c r="D101"/>
  <c r="G101"/>
  <c r="H101"/>
  <c r="C102"/>
  <c r="E102"/>
  <c r="D102"/>
  <c r="G102"/>
  <c r="H102"/>
  <c r="C103"/>
  <c r="E103"/>
  <c r="D103"/>
  <c r="G103"/>
  <c r="H103"/>
  <c r="C104"/>
  <c r="E104"/>
  <c r="D104"/>
  <c r="G104"/>
  <c r="H104"/>
  <c r="C105"/>
  <c r="E105"/>
  <c r="D105"/>
  <c r="G105"/>
  <c r="H105"/>
  <c r="C106"/>
  <c r="E106"/>
  <c r="D106"/>
  <c r="G106"/>
  <c r="H106"/>
  <c r="C107"/>
  <c r="E107"/>
  <c r="D107"/>
  <c r="G107"/>
  <c r="H107"/>
  <c r="C108"/>
  <c r="E108"/>
  <c r="D108"/>
  <c r="G108"/>
  <c r="H108"/>
  <c r="C109"/>
  <c r="E109"/>
  <c r="D109"/>
  <c r="G109"/>
  <c r="H109"/>
  <c r="C110"/>
  <c r="E110"/>
  <c r="D110"/>
  <c r="G110"/>
  <c r="H110"/>
  <c r="C111"/>
  <c r="E111"/>
  <c r="D111"/>
  <c r="G111"/>
  <c r="H111"/>
  <c r="C112"/>
  <c r="E112"/>
  <c r="D112"/>
  <c r="G112"/>
  <c r="H112"/>
  <c r="C113"/>
  <c r="E113"/>
  <c r="D113"/>
  <c r="G113"/>
  <c r="H113"/>
  <c r="C114"/>
  <c r="E114"/>
  <c r="D114"/>
  <c r="G114"/>
  <c r="H114"/>
  <c r="C115"/>
  <c r="E115"/>
  <c r="D115"/>
  <c r="G115"/>
  <c r="H115"/>
  <c r="C116"/>
  <c r="E116"/>
  <c r="D116"/>
  <c r="G116"/>
  <c r="H116"/>
  <c r="C117"/>
  <c r="E117"/>
  <c r="D117"/>
  <c r="G117"/>
  <c r="H117"/>
  <c r="C118"/>
  <c r="E118"/>
  <c r="D118"/>
  <c r="G118"/>
  <c r="H118"/>
  <c r="C119"/>
  <c r="E119"/>
  <c r="D119"/>
  <c r="G119"/>
  <c r="H119"/>
  <c r="C120"/>
  <c r="E120"/>
  <c r="D120"/>
  <c r="G120"/>
  <c r="H120"/>
  <c r="C121"/>
  <c r="E121"/>
  <c r="D121"/>
  <c r="G121"/>
  <c r="H121"/>
  <c r="C122"/>
  <c r="E122"/>
  <c r="D122"/>
  <c r="G122"/>
  <c r="H122"/>
  <c r="C123"/>
  <c r="E123"/>
  <c r="D123"/>
  <c r="G123"/>
  <c r="H123"/>
  <c r="C124"/>
  <c r="E124"/>
  <c r="D124"/>
  <c r="G124"/>
  <c r="H124"/>
  <c r="C125"/>
  <c r="E125"/>
  <c r="D125"/>
  <c r="G125"/>
  <c r="H125"/>
  <c r="C126"/>
  <c r="E126"/>
  <c r="D126"/>
  <c r="G126"/>
  <c r="H126"/>
  <c r="C127"/>
  <c r="E127"/>
  <c r="D127"/>
  <c r="G127"/>
  <c r="H127"/>
  <c r="C128"/>
  <c r="E128"/>
  <c r="D128"/>
  <c r="G128"/>
  <c r="H128"/>
  <c r="C129"/>
  <c r="E129"/>
  <c r="D129"/>
  <c r="G129"/>
  <c r="H129"/>
  <c r="C130"/>
  <c r="E130"/>
  <c r="D130"/>
  <c r="G130"/>
  <c r="H130"/>
  <c r="C131"/>
  <c r="E131"/>
  <c r="D131"/>
  <c r="G131"/>
  <c r="H131"/>
  <c r="C132"/>
  <c r="E132"/>
  <c r="D132"/>
  <c r="G132"/>
  <c r="H132"/>
  <c r="C133"/>
  <c r="E133"/>
  <c r="D133"/>
  <c r="G133"/>
  <c r="H133"/>
  <c r="C134"/>
  <c r="E134"/>
  <c r="D134"/>
  <c r="G134"/>
  <c r="H134"/>
  <c r="C135"/>
  <c r="E135"/>
  <c r="D135"/>
  <c r="G135"/>
  <c r="H135"/>
  <c r="C136"/>
  <c r="E136"/>
  <c r="D136"/>
  <c r="G136"/>
  <c r="H136"/>
  <c r="C137"/>
  <c r="E137"/>
  <c r="D137"/>
  <c r="G137"/>
  <c r="H137"/>
  <c r="C138"/>
  <c r="E138"/>
  <c r="D138"/>
  <c r="G138"/>
  <c r="H138"/>
  <c r="C139"/>
  <c r="E139"/>
  <c r="D139"/>
  <c r="G139"/>
  <c r="H139"/>
  <c r="C140"/>
  <c r="E140"/>
  <c r="D140"/>
  <c r="G140"/>
  <c r="H140"/>
  <c r="C141"/>
  <c r="E141"/>
  <c r="D141"/>
  <c r="G141"/>
  <c r="H141"/>
  <c r="C142"/>
  <c r="E142"/>
  <c r="D142"/>
  <c r="G142"/>
  <c r="H142"/>
  <c r="C143"/>
  <c r="E143"/>
  <c r="D143"/>
  <c r="G143"/>
  <c r="H143"/>
  <c r="C144"/>
  <c r="E144"/>
  <c r="D144"/>
  <c r="G144"/>
  <c r="H144"/>
  <c r="C145"/>
  <c r="E145"/>
  <c r="D145"/>
  <c r="G145"/>
  <c r="H145"/>
  <c r="C146"/>
  <c r="E146"/>
  <c r="D146"/>
  <c r="G146"/>
  <c r="H146"/>
  <c r="C147"/>
  <c r="E147"/>
  <c r="D147"/>
  <c r="G147"/>
  <c r="H147"/>
  <c r="C148"/>
  <c r="E148"/>
  <c r="D148"/>
  <c r="G148"/>
  <c r="H148"/>
  <c r="C149"/>
  <c r="E149"/>
  <c r="D149"/>
  <c r="G149"/>
  <c r="H149"/>
  <c r="C150"/>
  <c r="E150"/>
  <c r="D150"/>
  <c r="G150"/>
  <c r="H150"/>
  <c r="C152"/>
  <c r="E152"/>
  <c r="D152"/>
  <c r="G152"/>
  <c r="H152"/>
  <c r="C153"/>
  <c r="E153"/>
  <c r="D153"/>
  <c r="G153"/>
  <c r="H153"/>
  <c r="C154"/>
  <c r="E154"/>
  <c r="D154"/>
  <c r="G154"/>
  <c r="H154"/>
  <c r="D151"/>
  <c r="H151"/>
  <c r="C155"/>
  <c r="E155"/>
  <c r="D155"/>
  <c r="G155"/>
  <c r="C156"/>
  <c r="E156"/>
  <c r="D156"/>
  <c r="G156"/>
  <c r="C157"/>
  <c r="E157"/>
  <c r="D157"/>
  <c r="G157"/>
  <c r="C158"/>
  <c r="E158"/>
  <c r="D158"/>
  <c r="G158"/>
  <c r="C159"/>
  <c r="E159"/>
  <c r="D159"/>
  <c r="G159"/>
  <c r="C35"/>
  <c r="E35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5"/>
  <c r="F156"/>
  <c r="F157"/>
  <c r="F153"/>
  <c r="F154"/>
  <c r="F158"/>
  <c r="F159"/>
  <c r="C8"/>
  <c r="C7"/>
  <c r="C21"/>
  <c r="C18"/>
  <c r="C14"/>
  <c r="C19"/>
  <c r="F10"/>
  <c r="K152"/>
  <c r="K153"/>
  <c r="K154"/>
  <c r="K150"/>
  <c r="K151"/>
  <c r="D35"/>
  <c r="C20"/>
  <c r="C23"/>
  <c r="C22"/>
  <c r="D26" i="1"/>
  <c r="C113"/>
  <c r="C114"/>
  <c r="A114"/>
  <c r="C115"/>
  <c r="A115"/>
  <c r="C13"/>
  <c r="C18"/>
  <c r="C15"/>
  <c r="C14"/>
  <c r="C19"/>
  <c r="C8"/>
  <c r="C7"/>
  <c r="C21"/>
  <c r="C111"/>
  <c r="D111"/>
  <c r="F111"/>
  <c r="C102"/>
  <c r="D102"/>
  <c r="F102"/>
  <c r="C103"/>
  <c r="D103"/>
  <c r="F103"/>
  <c r="C104"/>
  <c r="D104"/>
  <c r="F104"/>
  <c r="C105"/>
  <c r="D105"/>
  <c r="F105"/>
  <c r="C106"/>
  <c r="D106"/>
  <c r="F106"/>
  <c r="C107"/>
  <c r="D107"/>
  <c r="F107"/>
  <c r="C108"/>
  <c r="D108"/>
  <c r="F108"/>
  <c r="C109"/>
  <c r="D109"/>
  <c r="F109"/>
  <c r="C110"/>
  <c r="D110"/>
  <c r="F110"/>
  <c r="C112"/>
  <c r="D112"/>
  <c r="F112"/>
  <c r="D113"/>
  <c r="F113"/>
  <c r="D114"/>
  <c r="F114"/>
  <c r="D115"/>
  <c r="F115"/>
  <c r="C116"/>
  <c r="D116"/>
  <c r="F116"/>
  <c r="C117"/>
  <c r="D117"/>
  <c r="F117"/>
  <c r="C118"/>
  <c r="D118"/>
  <c r="F118"/>
  <c r="F122"/>
  <c r="G111"/>
  <c r="J111"/>
  <c r="J125"/>
  <c r="J129"/>
  <c r="J133"/>
  <c r="J114"/>
  <c r="K111"/>
  <c r="M111"/>
  <c r="G112"/>
  <c r="J112"/>
  <c r="K112"/>
  <c r="M112"/>
  <c r="G113"/>
  <c r="J113"/>
  <c r="K113"/>
  <c r="M113"/>
  <c r="G114"/>
  <c r="K114"/>
  <c r="M114"/>
  <c r="G115"/>
  <c r="M115"/>
  <c r="G116"/>
  <c r="J116"/>
  <c r="K116"/>
  <c r="M116"/>
  <c r="G117"/>
  <c r="J117"/>
  <c r="K117"/>
  <c r="M117"/>
  <c r="M119"/>
  <c r="G110"/>
  <c r="J110"/>
  <c r="K110"/>
  <c r="F27"/>
  <c r="J126"/>
  <c r="K126"/>
  <c r="J130"/>
  <c r="K130"/>
  <c r="J134"/>
  <c r="K134"/>
  <c r="K125"/>
  <c r="K129"/>
  <c r="K133"/>
  <c r="L129"/>
  <c r="D27"/>
  <c r="J132"/>
  <c r="K132"/>
  <c r="J128"/>
  <c r="K128"/>
  <c r="J124"/>
  <c r="K124"/>
  <c r="J115"/>
  <c r="G102"/>
  <c r="G103"/>
  <c r="G104"/>
  <c r="G105"/>
  <c r="G106"/>
  <c r="G107"/>
  <c r="G108"/>
  <c r="G109"/>
  <c r="G118"/>
  <c r="C20"/>
  <c r="C23"/>
  <c r="D84"/>
  <c r="D35"/>
  <c r="C35"/>
  <c r="F35"/>
  <c r="E10"/>
  <c r="D42"/>
  <c r="C42"/>
  <c r="F42"/>
  <c r="D43"/>
  <c r="C43"/>
  <c r="F43"/>
  <c r="D44"/>
  <c r="C44"/>
  <c r="F44"/>
  <c r="D45"/>
  <c r="C45"/>
  <c r="F45"/>
  <c r="D46"/>
  <c r="C46"/>
  <c r="F46"/>
  <c r="D47"/>
  <c r="C47"/>
  <c r="F47"/>
  <c r="D48"/>
  <c r="C48"/>
  <c r="F48"/>
  <c r="D49"/>
  <c r="C49"/>
  <c r="F49"/>
  <c r="D50"/>
  <c r="C50"/>
  <c r="F50"/>
  <c r="D51"/>
  <c r="C51"/>
  <c r="F51"/>
  <c r="D52"/>
  <c r="C52"/>
  <c r="F52"/>
  <c r="D53"/>
  <c r="C53"/>
  <c r="F53"/>
  <c r="D54"/>
  <c r="C54"/>
  <c r="F54"/>
  <c r="D55"/>
  <c r="C55"/>
  <c r="F55"/>
  <c r="D56"/>
  <c r="C56"/>
  <c r="F56"/>
  <c r="D57"/>
  <c r="C57"/>
  <c r="F57"/>
  <c r="D58"/>
  <c r="C58"/>
  <c r="F58"/>
  <c r="D59"/>
  <c r="C59"/>
  <c r="F59"/>
  <c r="D60"/>
  <c r="C60"/>
  <c r="F60"/>
  <c r="D61"/>
  <c r="C61"/>
  <c r="F61"/>
  <c r="D62"/>
  <c r="C62"/>
  <c r="F62"/>
  <c r="D63"/>
  <c r="C63"/>
  <c r="F63"/>
  <c r="D64"/>
  <c r="C64"/>
  <c r="F64"/>
  <c r="D65"/>
  <c r="C65"/>
  <c r="F65"/>
  <c r="D66"/>
  <c r="C66"/>
  <c r="F66"/>
  <c r="D67"/>
  <c r="C67"/>
  <c r="F67"/>
  <c r="D68"/>
  <c r="C68"/>
  <c r="F68"/>
  <c r="D69"/>
  <c r="C69"/>
  <c r="F69"/>
  <c r="D70"/>
  <c r="C70"/>
  <c r="F70"/>
  <c r="D71"/>
  <c r="C71"/>
  <c r="F71"/>
  <c r="D72"/>
  <c r="C72"/>
  <c r="F72"/>
  <c r="D73"/>
  <c r="C73"/>
  <c r="F73"/>
  <c r="D74"/>
  <c r="C74"/>
  <c r="F74"/>
  <c r="D75"/>
  <c r="C75"/>
  <c r="F75"/>
  <c r="D76"/>
  <c r="C76"/>
  <c r="F76"/>
  <c r="D77"/>
  <c r="C77"/>
  <c r="F77"/>
  <c r="D78"/>
  <c r="C78"/>
  <c r="F78"/>
  <c r="D79"/>
  <c r="C79"/>
  <c r="F79"/>
  <c r="D80"/>
  <c r="C80"/>
  <c r="F80"/>
  <c r="D81"/>
  <c r="C81"/>
  <c r="F81"/>
  <c r="D82"/>
  <c r="C82"/>
  <c r="F82"/>
  <c r="D83"/>
  <c r="C83"/>
  <c r="F83"/>
  <c r="C84"/>
  <c r="F84"/>
  <c r="D85"/>
  <c r="C85"/>
  <c r="F85"/>
  <c r="D86"/>
  <c r="C86"/>
  <c r="F86"/>
  <c r="D87"/>
  <c r="C87"/>
  <c r="F87"/>
  <c r="D88"/>
  <c r="C88"/>
  <c r="F88"/>
  <c r="D89"/>
  <c r="C89"/>
  <c r="F89"/>
  <c r="D90"/>
  <c r="C90"/>
  <c r="F90"/>
  <c r="D91"/>
  <c r="C91"/>
  <c r="F91"/>
  <c r="D92"/>
  <c r="C92"/>
  <c r="F92"/>
  <c r="D93"/>
  <c r="C93"/>
  <c r="F93"/>
  <c r="D94"/>
  <c r="C94"/>
  <c r="F94"/>
  <c r="D95"/>
  <c r="C95"/>
  <c r="F95"/>
  <c r="D96"/>
  <c r="C96"/>
  <c r="F96"/>
  <c r="D97"/>
  <c r="C97"/>
  <c r="F97"/>
  <c r="D98"/>
  <c r="C98"/>
  <c r="F98"/>
  <c r="D99"/>
  <c r="C99"/>
  <c r="F99"/>
  <c r="D100"/>
  <c r="C100"/>
  <c r="F100"/>
  <c r="D101"/>
  <c r="C101"/>
  <c r="F101"/>
  <c r="D34"/>
  <c r="C34"/>
  <c r="F34"/>
  <c r="D36"/>
  <c r="C36"/>
  <c r="F36"/>
  <c r="D37"/>
  <c r="C37"/>
  <c r="F37"/>
  <c r="D38"/>
  <c r="C38"/>
  <c r="F38"/>
  <c r="D39"/>
  <c r="C39"/>
  <c r="F39"/>
  <c r="D40"/>
  <c r="C40"/>
  <c r="F40"/>
  <c r="D41"/>
  <c r="C41"/>
  <c r="F41"/>
  <c r="D33"/>
  <c r="C33"/>
  <c r="F3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C32"/>
  <c r="C22"/>
</calcChain>
</file>

<file path=xl/comments1.xml><?xml version="1.0" encoding="utf-8"?>
<comments xmlns="http://schemas.openxmlformats.org/spreadsheetml/2006/main">
  <authors>
    <author>Michael Gully-Santiago</author>
  </authors>
  <commentList>
    <comment ref="K116" authorId="0">
      <text>
        <r>
          <rPr>
            <b/>
            <sz val="9"/>
            <color indexed="81"/>
            <rFont val="Verdana"/>
          </rPr>
          <t>~10% vignetted</t>
        </r>
      </text>
    </comment>
  </commentList>
</comments>
</file>

<file path=xl/sharedStrings.xml><?xml version="1.0" encoding="utf-8"?>
<sst xmlns="http://schemas.openxmlformats.org/spreadsheetml/2006/main" count="164" uniqueCount="87">
  <si>
    <t>Schroeder</t>
    <phoneticPr fontId="9" type="noConversion"/>
  </si>
  <si>
    <t>Blaze phase</t>
    <phoneticPr fontId="9" type="noConversion"/>
  </si>
  <si>
    <r>
      <t>I(</t>
    </r>
    <r>
      <rPr>
        <b/>
        <sz val="10"/>
        <rFont val="Symbol"/>
      </rPr>
      <t>q</t>
    </r>
    <r>
      <rPr>
        <b/>
        <sz val="10"/>
        <rFont val="Verdana"/>
      </rPr>
      <t>)/I</t>
    </r>
    <r>
      <rPr>
        <b/>
        <vertAlign val="subscript"/>
        <sz val="10"/>
        <rFont val="Verdana"/>
      </rPr>
      <t>0</t>
    </r>
    <phoneticPr fontId="9" type="noConversion"/>
  </si>
  <si>
    <t>GTA offset</t>
    <phoneticPr fontId="9" type="noConversion"/>
  </si>
  <si>
    <t>deg</t>
    <phoneticPr fontId="9" type="noConversion"/>
  </si>
  <si>
    <t>8.19.2011</t>
    <phoneticPr fontId="9" type="noConversion"/>
  </si>
  <si>
    <t>CA1 Immersion Blaze Angle</t>
    <phoneticPr fontId="9" type="noConversion"/>
  </si>
  <si>
    <t>anisotropic ratio</t>
    <phoneticPr fontId="9" type="noConversion"/>
  </si>
  <si>
    <t>Si boule cutting angle</t>
    <phoneticPr fontId="9" type="noConversion"/>
  </si>
  <si>
    <t>CA1 Blaze Angle</t>
    <phoneticPr fontId="9" type="noConversion"/>
  </si>
  <si>
    <t>Michael Gully-Santiago</t>
    <phoneticPr fontId="9" type="noConversion"/>
  </si>
  <si>
    <t>Author:</t>
    <phoneticPr fontId="9" type="noConversion"/>
  </si>
  <si>
    <t>Date:</t>
    <phoneticPr fontId="9" type="noConversion"/>
  </si>
  <si>
    <t>2.2.2011</t>
    <phoneticPr fontId="9" type="noConversion"/>
  </si>
  <si>
    <t>Desc:</t>
    <phoneticPr fontId="9" type="noConversion"/>
  </si>
  <si>
    <t>Constants</t>
    <phoneticPr fontId="9" type="noConversion"/>
  </si>
  <si>
    <t>t</t>
    <phoneticPr fontId="9" type="noConversion"/>
  </si>
  <si>
    <t>w</t>
    <phoneticPr fontId="9" type="noConversion"/>
  </si>
  <si>
    <t>s</t>
  </si>
  <si>
    <t>Si_natural</t>
    <phoneticPr fontId="9" type="noConversion"/>
  </si>
  <si>
    <t>Parameters</t>
    <phoneticPr fontId="9" type="noConversion"/>
  </si>
  <si>
    <t>Dd</t>
    <phoneticPr fontId="9" type="noConversion"/>
  </si>
  <si>
    <t>h</t>
    <phoneticPr fontId="9" type="noConversion"/>
  </si>
  <si>
    <t>Dh</t>
    <phoneticPr fontId="9" type="noConversion"/>
  </si>
  <si>
    <t>deg</t>
    <phoneticPr fontId="9" type="noConversion"/>
  </si>
  <si>
    <t>deg</t>
    <phoneticPr fontId="9" type="noConversion"/>
  </si>
  <si>
    <t>Triangle</t>
    <phoneticPr fontId="9" type="noConversion"/>
  </si>
  <si>
    <t>b</t>
    <phoneticPr fontId="9" type="noConversion"/>
  </si>
  <si>
    <t>a</t>
    <phoneticPr fontId="9" type="noConversion"/>
  </si>
  <si>
    <t>c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</si>
  <si>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</si>
  <si>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</si>
  <si>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</si>
  <si>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Diffraction</t>
    <phoneticPr fontId="9" type="noConversion"/>
  </si>
  <si>
    <t>m</t>
    <phoneticPr fontId="9" type="noConversion"/>
  </si>
  <si>
    <t>q</t>
  </si>
  <si>
    <t>d</t>
    <phoneticPr fontId="9" type="noConversion"/>
  </si>
  <si>
    <t>l</t>
    <phoneticPr fontId="9" type="noConversion"/>
  </si>
  <si>
    <t>order</t>
    <phoneticPr fontId="9" type="noConversion"/>
  </si>
  <si>
    <r>
      <t xml:space="preserve">Littrow </t>
    </r>
    <r>
      <rPr>
        <i/>
        <sz val="10"/>
        <rFont val="Symbol"/>
      </rPr>
      <t>d</t>
    </r>
    <phoneticPr fontId="9" type="noConversion"/>
  </si>
  <si>
    <t>abcdefghijklmnopqrstuvwxyz</t>
    <phoneticPr fontId="9" type="noConversion"/>
  </si>
  <si>
    <r>
      <t>m</t>
    </r>
    <r>
      <rPr>
        <sz val="10"/>
        <rFont val="Verdana"/>
      </rPr>
      <t>m</t>
    </r>
    <phoneticPr fontId="9" type="noConversion"/>
  </si>
  <si>
    <t>Single Slit</t>
    <phoneticPr fontId="9" type="noConversion"/>
  </si>
  <si>
    <t>Unblazed</t>
    <phoneticPr fontId="9" type="noConversion"/>
  </si>
  <si>
    <t>--</t>
    <phoneticPr fontId="9" type="noConversion"/>
  </si>
  <si>
    <r>
      <t>I(</t>
    </r>
    <r>
      <rPr>
        <b/>
        <sz val="10"/>
        <rFont val="Symbol"/>
      </rPr>
      <t>q</t>
    </r>
    <r>
      <rPr>
        <b/>
        <sz val="10"/>
        <rFont val="Verdana"/>
      </rPr>
      <t>)/I</t>
    </r>
    <r>
      <rPr>
        <b/>
        <vertAlign val="subscript"/>
        <sz val="10"/>
        <rFont val="Verdana"/>
      </rPr>
      <t>0</t>
    </r>
    <phoneticPr fontId="9" type="noConversion"/>
  </si>
  <si>
    <r>
      <t>I(</t>
    </r>
    <r>
      <rPr>
        <b/>
        <sz val="10"/>
        <rFont val="Symbol"/>
      </rPr>
      <t>q</t>
    </r>
    <r>
      <rPr>
        <b/>
        <sz val="10"/>
        <rFont val="Verdana"/>
      </rPr>
      <t>)/I</t>
    </r>
    <r>
      <rPr>
        <b/>
        <vertAlign val="subscript"/>
        <sz val="10"/>
        <rFont val="Verdana"/>
      </rPr>
      <t>0</t>
    </r>
    <phoneticPr fontId="9" type="noConversion"/>
  </si>
  <si>
    <t>Observed</t>
    <phoneticPr fontId="9" type="noConversion"/>
  </si>
  <si>
    <t>Blazed</t>
  </si>
  <si>
    <t>Blazed</t>
    <phoneticPr fontId="9" type="noConversion"/>
  </si>
  <si>
    <r>
      <t>I(</t>
    </r>
    <r>
      <rPr>
        <b/>
        <sz val="10"/>
        <rFont val="Symbol"/>
      </rPr>
      <t>q</t>
    </r>
    <r>
      <rPr>
        <b/>
        <sz val="10"/>
        <rFont val="Verdana"/>
      </rPr>
      <t>)/Imax</t>
    </r>
    <phoneticPr fontId="9" type="noConversion"/>
  </si>
  <si>
    <t>Max</t>
    <phoneticPr fontId="9" type="noConversion"/>
  </si>
  <si>
    <t>--</t>
    <phoneticPr fontId="9" type="noConversion"/>
  </si>
  <si>
    <t>I</t>
    <phoneticPr fontId="9" type="noConversion"/>
  </si>
  <si>
    <t>counts</t>
    <phoneticPr fontId="9" type="noConversion"/>
  </si>
  <si>
    <t>t</t>
    <phoneticPr fontId="9" type="noConversion"/>
  </si>
  <si>
    <t>Exp Time</t>
    <phoneticPr fontId="9" type="noConversion"/>
  </si>
  <si>
    <t>s</t>
    <phoneticPr fontId="9" type="noConversion"/>
  </si>
  <si>
    <t>Flux</t>
    <phoneticPr fontId="9" type="noConversion"/>
  </si>
  <si>
    <t>counts/s</t>
    <phoneticPr fontId="9" type="noConversion"/>
  </si>
  <si>
    <t>82b</t>
    <phoneticPr fontId="9" type="noConversion"/>
  </si>
  <si>
    <t>83b</t>
    <phoneticPr fontId="9" type="noConversion"/>
  </si>
  <si>
    <t>81b</t>
    <phoneticPr fontId="9" type="noConversion"/>
  </si>
  <si>
    <t>82c</t>
    <phoneticPr fontId="9" type="noConversion"/>
  </si>
  <si>
    <t>83c</t>
    <phoneticPr fontId="9" type="noConversion"/>
  </si>
  <si>
    <t>81c</t>
    <phoneticPr fontId="9" type="noConversion"/>
  </si>
  <si>
    <t>82d</t>
    <phoneticPr fontId="9" type="noConversion"/>
  </si>
  <si>
    <t>83d</t>
    <phoneticPr fontId="9" type="noConversion"/>
  </si>
  <si>
    <t>81d</t>
    <phoneticPr fontId="9" type="noConversion"/>
  </si>
  <si>
    <t>+/-</t>
    <phoneticPr fontId="9" type="noConversion"/>
  </si>
  <si>
    <t>RESID</t>
    <phoneticPr fontId="9" type="noConversion"/>
  </si>
  <si>
    <t>n</t>
    <phoneticPr fontId="9" type="noConversion"/>
  </si>
  <si>
    <t>n</t>
    <phoneticPr fontId="9" type="noConversion"/>
  </si>
  <si>
    <t>a</t>
    <phoneticPr fontId="9" type="noConversion"/>
  </si>
  <si>
    <t>d</t>
    <phoneticPr fontId="9" type="noConversion"/>
  </si>
  <si>
    <t>deg</t>
    <phoneticPr fontId="9" type="noConversion"/>
  </si>
  <si>
    <t>deg</t>
    <phoneticPr fontId="9" type="noConversion"/>
  </si>
  <si>
    <t>h</t>
    <phoneticPr fontId="9" type="noConversion"/>
  </si>
  <si>
    <r>
      <t>m</t>
    </r>
    <r>
      <rPr>
        <sz val="10"/>
        <rFont val="Verdana"/>
      </rPr>
      <t>m</t>
    </r>
    <phoneticPr fontId="9" type="noConversion"/>
  </si>
  <si>
    <r>
      <t>m</t>
    </r>
    <r>
      <rPr>
        <sz val="10"/>
        <rFont val="Verdana"/>
      </rPr>
      <t>m</t>
    </r>
    <phoneticPr fontId="9" type="noConversion"/>
  </si>
  <si>
    <t xml:space="preserve">Diffracted </t>
  </si>
  <si>
    <t>angle</t>
    <phoneticPr fontId="9" type="noConversion"/>
  </si>
  <si>
    <t>b</t>
    <phoneticPr fontId="9" type="noConversion"/>
  </si>
  <si>
    <t>Refracted</t>
    <phoneticPr fontId="9" type="noConversion"/>
  </si>
  <si>
    <t>angle</t>
    <phoneticPr fontId="9" type="noConversion"/>
  </si>
  <si>
    <r>
      <t>b</t>
    </r>
    <r>
      <rPr>
        <b/>
        <sz val="10"/>
        <rFont val="Verdana"/>
      </rPr>
      <t>'</t>
    </r>
    <phoneticPr fontId="9" type="noConversion"/>
  </si>
  <si>
    <t>Observed</t>
    <phoneticPr fontId="9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</si>
</sst>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6"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sz val="8"/>
      <name val="Verdana"/>
    </font>
    <font>
      <u/>
      <sz val="10"/>
      <name val="Verdana"/>
    </font>
    <font>
      <sz val="10"/>
      <name val="Symbol"/>
    </font>
    <font>
      <b/>
      <sz val="10"/>
      <name val="Symbol"/>
    </font>
    <font>
      <i/>
      <sz val="10"/>
      <name val="Symbol"/>
    </font>
    <font>
      <b/>
      <vertAlign val="subscript"/>
      <sz val="10"/>
      <name val="Verdana"/>
    </font>
    <font>
      <b/>
      <sz val="9"/>
      <color indexed="8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0" fillId="0" borderId="0" xfId="0" applyFont="1"/>
    <xf numFmtId="0" fontId="11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11" fillId="0" borderId="0" xfId="0" applyFont="1" applyAlignment="1">
      <alignment horizontal="center"/>
    </xf>
    <xf numFmtId="11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quotePrefix="1" applyFont="1"/>
    <xf numFmtId="0" fontId="5" fillId="0" borderId="0" xfId="0" applyFont="1"/>
    <xf numFmtId="0" fontId="3" fillId="0" borderId="0" xfId="0" applyFont="1"/>
    <xf numFmtId="0" fontId="3" fillId="0" borderId="0" xfId="0" quotePrefix="1" applyFont="1"/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CA-1 immersion blaze 1523 nm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65972228678027"/>
          <c:y val="0.166178891501888"/>
          <c:w val="0.762246757538185"/>
          <c:h val="0.498905331292881"/>
        </c:manualLayout>
      </c:layout>
      <c:scatterChart>
        <c:scatterStyle val="smoothMarker"/>
        <c:ser>
          <c:idx val="1"/>
          <c:order val="0"/>
          <c:tx>
            <c:v>Observed</c:v>
          </c:tx>
          <c:xVal>
            <c:numRef>
              <c:f>Immersion!$I$150:$I$155</c:f>
              <c:numCache>
                <c:formatCode>General</c:formatCode>
                <c:ptCount val="6"/>
                <c:pt idx="0">
                  <c:v>-12.0</c:v>
                </c:pt>
                <c:pt idx="1">
                  <c:v>1.0</c:v>
                </c:pt>
                <c:pt idx="2">
                  <c:v>11.5</c:v>
                </c:pt>
                <c:pt idx="3">
                  <c:v>20.5</c:v>
                </c:pt>
                <c:pt idx="4">
                  <c:v>29.0</c:v>
                </c:pt>
              </c:numCache>
            </c:numRef>
          </c:xVal>
          <c:yVal>
            <c:numRef>
              <c:f>Immersion!$J$150:$J$155</c:f>
              <c:numCache>
                <c:formatCode>General</c:formatCode>
                <c:ptCount val="6"/>
                <c:pt idx="0">
                  <c:v>0.01</c:v>
                </c:pt>
                <c:pt idx="1">
                  <c:v>0.85</c:v>
                </c:pt>
                <c:pt idx="2">
                  <c:v>0.11</c:v>
                </c:pt>
                <c:pt idx="3">
                  <c:v>0.085</c:v>
                </c:pt>
                <c:pt idx="4">
                  <c:v>0.001</c:v>
                </c:pt>
              </c:numCache>
            </c:numRef>
          </c:yVal>
          <c:smooth val="1"/>
        </c:ser>
        <c:ser>
          <c:idx val="2"/>
          <c:order val="1"/>
          <c:tx>
            <c:v>Schroeder Model</c:v>
          </c:tx>
          <c:xVal>
            <c:numRef>
              <c:f>Immersion!$F$144:$F$154</c:f>
              <c:numCache>
                <c:formatCode>General</c:formatCode>
                <c:ptCount val="11"/>
                <c:pt idx="0">
                  <c:v>-60.61818559192865</c:v>
                </c:pt>
                <c:pt idx="1">
                  <c:v>-50.40767878267452</c:v>
                </c:pt>
                <c:pt idx="2">
                  <c:v>-41.58772981212286</c:v>
                </c:pt>
                <c:pt idx="3">
                  <c:v>-33.35271530377005</c:v>
                </c:pt>
                <c:pt idx="4">
                  <c:v>-25.28984583220812</c:v>
                </c:pt>
                <c:pt idx="5">
                  <c:v>-17.08958139595792</c:v>
                </c:pt>
                <c:pt idx="6">
                  <c:v>-8.427899083315271</c:v>
                </c:pt>
                <c:pt idx="7">
                  <c:v>1.152722255888111</c:v>
                </c:pt>
                <c:pt idx="8">
                  <c:v>12.51189746478513</c:v>
                </c:pt>
                <c:pt idx="9">
                  <c:v>28.01205432488319</c:v>
                </c:pt>
                <c:pt idx="10">
                  <c:v>80.72981467096936</c:v>
                </c:pt>
              </c:numCache>
            </c:numRef>
          </c:xVal>
          <c:yVal>
            <c:numRef>
              <c:f>Immersion!$H$144:$H$154</c:f>
              <c:numCache>
                <c:formatCode>General</c:formatCode>
                <c:ptCount val="11"/>
                <c:pt idx="0">
                  <c:v>0.00010055701061624</c:v>
                </c:pt>
                <c:pt idx="1">
                  <c:v>0.00454405759296311</c:v>
                </c:pt>
                <c:pt idx="2">
                  <c:v>0.00309896911745872</c:v>
                </c:pt>
                <c:pt idx="3">
                  <c:v>0.00148222141561897</c:v>
                </c:pt>
                <c:pt idx="4">
                  <c:v>0.0163108958031886</c:v>
                </c:pt>
                <c:pt idx="5">
                  <c:v>0.0269923101931139</c:v>
                </c:pt>
                <c:pt idx="6">
                  <c:v>0.0368229073419093</c:v>
                </c:pt>
                <c:pt idx="7">
                  <c:v>0.957762585867627</c:v>
                </c:pt>
                <c:pt idx="8">
                  <c:v>0.0294050822547302</c:v>
                </c:pt>
                <c:pt idx="9">
                  <c:v>0.0106203616194147</c:v>
                </c:pt>
                <c:pt idx="10">
                  <c:v>0.00287438958940542</c:v>
                </c:pt>
              </c:numCache>
            </c:numRef>
          </c:yVal>
          <c:smooth val="1"/>
        </c:ser>
        <c:ser>
          <c:idx val="0"/>
          <c:order val="2"/>
          <c:tx>
            <c:v>Blaze shape</c:v>
          </c:tx>
          <c:spPr>
            <a:ln w="63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Immersion!$G$900:$G$1030</c:f>
              <c:numCache>
                <c:formatCode>General</c:formatCode>
                <c:ptCount val="131"/>
                <c:pt idx="0">
                  <c:v>-55.10793489145416</c:v>
                </c:pt>
                <c:pt idx="1">
                  <c:v>-53.96993256822527</c:v>
                </c:pt>
                <c:pt idx="2">
                  <c:v>-52.86126034855229</c:v>
                </c:pt>
                <c:pt idx="3">
                  <c:v>-51.77932142831469</c:v>
                </c:pt>
                <c:pt idx="4">
                  <c:v>-50.72186266112261</c:v>
                </c:pt>
                <c:pt idx="5">
                  <c:v>-49.68691401674747</c:v>
                </c:pt>
                <c:pt idx="6">
                  <c:v>-48.67274107507643</c:v>
                </c:pt>
                <c:pt idx="7">
                  <c:v>-47.67780728250577</c:v>
                </c:pt>
                <c:pt idx="8">
                  <c:v>-46.70074362647393</c:v>
                </c:pt>
                <c:pt idx="9">
                  <c:v>-45.7403240212258</c:v>
                </c:pt>
                <c:pt idx="10">
                  <c:v>-44.79544514335522</c:v>
                </c:pt>
                <c:pt idx="11">
                  <c:v>-43.86510977217311</c:v>
                </c:pt>
                <c:pt idx="12">
                  <c:v>-42.94841291822825</c:v>
                </c:pt>
                <c:pt idx="13">
                  <c:v>-42.04453019024214</c:v>
                </c:pt>
                <c:pt idx="14">
                  <c:v>-41.15270797434139</c:v>
                </c:pt>
                <c:pt idx="15">
                  <c:v>-40.27225509209394</c:v>
                </c:pt>
                <c:pt idx="16">
                  <c:v>-39.40253567400157</c:v>
                </c:pt>
                <c:pt idx="17">
                  <c:v>-38.54296303875844</c:v>
                </c:pt>
                <c:pt idx="18">
                  <c:v>-37.69299441001417</c:v>
                </c:pt>
                <c:pt idx="19">
                  <c:v>-36.85212633464302</c:v>
                </c:pt>
                <c:pt idx="20">
                  <c:v>-36.01989069185219</c:v>
                </c:pt>
                <c:pt idx="21">
                  <c:v>-35.19585120250174</c:v>
                </c:pt>
                <c:pt idx="22">
                  <c:v>-34.37960036397493</c:v>
                </c:pt>
                <c:pt idx="23">
                  <c:v>-33.57075674874437</c:v>
                </c:pt>
                <c:pt idx="24">
                  <c:v>-32.76896261511776</c:v>
                </c:pt>
                <c:pt idx="25">
                  <c:v>-31.97388178703948</c:v>
                </c:pt>
                <c:pt idx="26">
                  <c:v>-31.18519776668057</c:v>
                </c:pt>
                <c:pt idx="27">
                  <c:v>-30.40261204917551</c:v>
                </c:pt>
                <c:pt idx="28">
                  <c:v>-29.62584261350808</c:v>
                </c:pt>
                <c:pt idx="29">
                  <c:v>-28.85462256739806</c:v>
                </c:pt>
                <c:pt idx="30">
                  <c:v>-28.08869892724657</c:v>
                </c:pt>
                <c:pt idx="31">
                  <c:v>-27.32783151688007</c:v>
                </c:pt>
                <c:pt idx="32">
                  <c:v>-26.57179197108579</c:v>
                </c:pt>
                <c:pt idx="33">
                  <c:v>-25.82036283183098</c:v>
                </c:pt>
                <c:pt idx="34">
                  <c:v>-25.07333672666701</c:v>
                </c:pt>
                <c:pt idx="35">
                  <c:v>-24.33051562018454</c:v>
                </c:pt>
                <c:pt idx="36">
                  <c:v>-23.59171013055147</c:v>
                </c:pt>
                <c:pt idx="37">
                  <c:v>-22.85673890416065</c:v>
                </c:pt>
                <c:pt idx="38">
                  <c:v>-22.12542804226914</c:v>
                </c:pt>
                <c:pt idx="39">
                  <c:v>-21.39761057424586</c:v>
                </c:pt>
                <c:pt idx="40">
                  <c:v>-20.67312597267926</c:v>
                </c:pt>
                <c:pt idx="41">
                  <c:v>-19.95181970614532</c:v>
                </c:pt>
                <c:pt idx="42">
                  <c:v>-19.23354282591323</c:v>
                </c:pt>
                <c:pt idx="43">
                  <c:v>-18.51815158327962</c:v>
                </c:pt>
                <c:pt idx="44">
                  <c:v>-17.80550707458445</c:v>
                </c:pt>
                <c:pt idx="45">
                  <c:v>-17.09547491127666</c:v>
                </c:pt>
                <c:pt idx="46">
                  <c:v>-16.38792491267453</c:v>
                </c:pt>
                <c:pt idx="47">
                  <c:v>-15.68273081930822</c:v>
                </c:pt>
                <c:pt idx="48">
                  <c:v>-14.9797700249453</c:v>
                </c:pt>
                <c:pt idx="49">
                  <c:v>-14.27892332558796</c:v>
                </c:pt>
                <c:pt idx="50">
                  <c:v>-13.58007468389626</c:v>
                </c:pt>
                <c:pt idx="51">
                  <c:v>-12.88311100763844</c:v>
                </c:pt>
                <c:pt idx="52">
                  <c:v>-12.18792194089843</c:v>
                </c:pt>
                <c:pt idx="53">
                  <c:v>-11.49439966688601</c:v>
                </c:pt>
                <c:pt idx="54">
                  <c:v>-10.80243872129628</c:v>
                </c:pt>
                <c:pt idx="55">
                  <c:v>-10.11193581525569</c:v>
                </c:pt>
                <c:pt idx="56">
                  <c:v>-9.422789666971766</c:v>
                </c:pt>
                <c:pt idx="57">
                  <c:v>-8.734900841274975</c:v>
                </c:pt>
                <c:pt idx="58">
                  <c:v>-8.04817159630403</c:v>
                </c:pt>
                <c:pt idx="59">
                  <c:v>-7.362505736642198</c:v>
                </c:pt>
                <c:pt idx="60">
                  <c:v>-6.677808472261491</c:v>
                </c:pt>
                <c:pt idx="61">
                  <c:v>-5.993986282675675</c:v>
                </c:pt>
                <c:pt idx="62">
                  <c:v>-5.31094678574151</c:v>
                </c:pt>
                <c:pt idx="63">
                  <c:v>-4.628598610581773</c:v>
                </c:pt>
                <c:pt idx="64">
                  <c:v>-3.946851274133181</c:v>
                </c:pt>
                <c:pt idx="65">
                  <c:v>-3.265615060848158</c:v>
                </c:pt>
                <c:pt idx="66">
                  <c:v>-2.584800905101537</c:v>
                </c:pt>
                <c:pt idx="67">
                  <c:v>-1.904320275872104</c:v>
                </c:pt>
                <c:pt idx="68">
                  <c:v>-1.224085063284554</c:v>
                </c:pt>
                <c:pt idx="69">
                  <c:v>-0.544007466610168</c:v>
                </c:pt>
                <c:pt idx="70">
                  <c:v>0.136000116665582</c:v>
                </c:pt>
                <c:pt idx="71">
                  <c:v>0.816025201093066</c:v>
                </c:pt>
                <c:pt idx="72">
                  <c:v>1.496155323206141</c:v>
                </c:pt>
                <c:pt idx="73">
                  <c:v>2.176478151545344</c:v>
                </c:pt>
                <c:pt idx="74">
                  <c:v>2.857081597135072</c:v>
                </c:pt>
                <c:pt idx="75">
                  <c:v>3.538053924796257</c:v>
                </c:pt>
                <c:pt idx="76">
                  <c:v>4.219483865681667</c:v>
                </c:pt>
                <c:pt idx="77">
                  <c:v>4.901460731429266</c:v>
                </c:pt>
                <c:pt idx="78">
                  <c:v>5.584074530340063</c:v>
                </c:pt>
                <c:pt idx="79">
                  <c:v>6.267416086000787</c:v>
                </c:pt>
                <c:pt idx="80">
                  <c:v>6.951577158788635</c:v>
                </c:pt>
                <c:pt idx="81">
                  <c:v>7.636650570715421</c:v>
                </c:pt>
                <c:pt idx="82">
                  <c:v>8.32273033409207</c:v>
                </c:pt>
                <c:pt idx="83">
                  <c:v>9.009911784521673</c:v>
                </c:pt>
                <c:pt idx="84">
                  <c:v>9.698291718760719</c:v>
                </c:pt>
                <c:pt idx="85">
                  <c:v>10.38796853802381</c:v>
                </c:pt>
                <c:pt idx="86">
                  <c:v>11.07904239734793</c:v>
                </c:pt>
                <c:pt idx="87">
                  <c:v>11.77161536167847</c:v>
                </c:pt>
                <c:pt idx="88">
                  <c:v>12.46579156939098</c:v>
                </c:pt>
                <c:pt idx="89">
                  <c:v>13.16167740402176</c:v>
                </c:pt>
                <c:pt idx="90">
                  <c:v>13.85938167504622</c:v>
                </c:pt>
                <c:pt idx="91">
                  <c:v>14.55901580861882</c:v>
                </c:pt>
                <c:pt idx="92">
                  <c:v>15.26069404927213</c:v>
                </c:pt>
                <c:pt idx="93">
                  <c:v>15.9645336736675</c:v>
                </c:pt>
                <c:pt idx="94">
                  <c:v>16.67065521759637</c:v>
                </c:pt>
                <c:pt idx="95">
                  <c:v>17.37918271755168</c:v>
                </c:pt>
                <c:pt idx="96">
                  <c:v>18.09024396832508</c:v>
                </c:pt>
                <c:pt idx="97">
                  <c:v>18.80397079823926</c:v>
                </c:pt>
                <c:pt idx="98">
                  <c:v>19.52049936379897</c:v>
                </c:pt>
                <c:pt idx="99">
                  <c:v>20.23997046574224</c:v>
                </c:pt>
                <c:pt idx="100">
                  <c:v>20.96252988869729</c:v>
                </c:pt>
                <c:pt idx="101">
                  <c:v>21.68832876690682</c:v>
                </c:pt>
                <c:pt idx="102">
                  <c:v>22.41752397877232</c:v>
                </c:pt>
                <c:pt idx="103">
                  <c:v>23.15027857330454</c:v>
                </c:pt>
                <c:pt idx="104">
                  <c:v>23.88676223194767</c:v>
                </c:pt>
                <c:pt idx="105">
                  <c:v>24.62715176968275</c:v>
                </c:pt>
                <c:pt idx="106">
                  <c:v>25.37163167982008</c:v>
                </c:pt>
                <c:pt idx="107">
                  <c:v>26.12039472747186</c:v>
                </c:pt>
                <c:pt idx="108">
                  <c:v>26.87364259736924</c:v>
                </c:pt>
                <c:pt idx="109">
                  <c:v>27.63158660246846</c:v>
                </c:pt>
                <c:pt idx="110">
                  <c:v>28.39444846069861</c:v>
                </c:pt>
                <c:pt idx="111">
                  <c:v>29.16246114826407</c:v>
                </c:pt>
                <c:pt idx="112">
                  <c:v>29.93586983915459</c:v>
                </c:pt>
                <c:pt idx="113">
                  <c:v>30.71493294197432</c:v>
                </c:pt>
                <c:pt idx="114">
                  <c:v>31.49992324691892</c:v>
                </c:pt>
                <c:pt idx="115">
                  <c:v>32.29112919776277</c:v>
                </c:pt>
                <c:pt idx="116">
                  <c:v>33.08885630613294</c:v>
                </c:pt>
                <c:pt idx="117">
                  <c:v>33.89342872822542</c:v>
                </c:pt>
                <c:pt idx="118">
                  <c:v>34.70519102756695</c:v>
                </c:pt>
                <c:pt idx="119">
                  <c:v>35.52451015157272</c:v>
                </c:pt>
                <c:pt idx="120">
                  <c:v>36.35177765466147</c:v>
                </c:pt>
                <c:pt idx="121">
                  <c:v>37.18741220677524</c:v>
                </c:pt>
                <c:pt idx="122">
                  <c:v>38.0318624335791</c:v>
                </c:pt>
                <c:pt idx="123">
                  <c:v>38.8856101437331</c:v>
                </c:pt>
                <c:pt idx="124">
                  <c:v>39.74917400988301</c:v>
                </c:pt>
                <c:pt idx="125">
                  <c:v>40.62311378399277</c:v>
                </c:pt>
                <c:pt idx="126">
                  <c:v>41.50803514511312</c:v>
                </c:pt>
                <c:pt idx="127">
                  <c:v>42.40459529966981</c:v>
                </c:pt>
                <c:pt idx="128">
                  <c:v>43.31350948223373</c:v>
                </c:pt>
                <c:pt idx="129">
                  <c:v>44.23555854035657</c:v>
                </c:pt>
                <c:pt idx="130">
                  <c:v>45.17159783295042</c:v>
                </c:pt>
              </c:numCache>
            </c:numRef>
          </c:xVal>
          <c:yVal>
            <c:numRef>
              <c:f>Immersion!$I$900:$I$1030</c:f>
              <c:numCache>
                <c:formatCode>General</c:formatCode>
                <c:ptCount val="131"/>
                <c:pt idx="0">
                  <c:v>0.000829324977694579</c:v>
                </c:pt>
                <c:pt idx="1">
                  <c:v>0.000373466669580778</c:v>
                </c:pt>
                <c:pt idx="2">
                  <c:v>3.96496772943197E-5</c:v>
                </c:pt>
                <c:pt idx="3">
                  <c:v>6.71378622706347E-5</c:v>
                </c:pt>
                <c:pt idx="4">
                  <c:v>0.000472408694047716</c:v>
                </c:pt>
                <c:pt idx="5">
                  <c:v>0.00102364558405482</c:v>
                </c:pt>
                <c:pt idx="6">
                  <c:v>0.00137768989520856</c:v>
                </c:pt>
                <c:pt idx="7">
                  <c:v>0.00130016201744119</c:v>
                </c:pt>
                <c:pt idx="8">
                  <c:v>0.000828703283152986</c:v>
                </c:pt>
                <c:pt idx="9">
                  <c:v>0.000266863248537753</c:v>
                </c:pt>
                <c:pt idx="10">
                  <c:v>4.32049195012271E-7</c:v>
                </c:pt>
                <c:pt idx="11">
                  <c:v>0.000245586948696812</c:v>
                </c:pt>
                <c:pt idx="12">
                  <c:v>0.000891910559682799</c:v>
                </c:pt>
                <c:pt idx="13">
                  <c:v>0.00155240958650184</c:v>
                </c:pt>
                <c:pt idx="14">
                  <c:v>0.00180286039391279</c:v>
                </c:pt>
                <c:pt idx="15">
                  <c:v>0.00146457977465485</c:v>
                </c:pt>
                <c:pt idx="16">
                  <c:v>0.00074399857338735</c:v>
                </c:pt>
                <c:pt idx="17">
                  <c:v>0.000123634769218532</c:v>
                </c:pt>
                <c:pt idx="18">
                  <c:v>5.77988862120767E-5</c:v>
                </c:pt>
                <c:pt idx="19">
                  <c:v>0.000662436183764842</c:v>
                </c:pt>
                <c:pt idx="20">
                  <c:v>0.00160842003255817</c:v>
                </c:pt>
                <c:pt idx="21">
                  <c:v>0.00230793727475088</c:v>
                </c:pt>
                <c:pt idx="22">
                  <c:v>0.00229290562304506</c:v>
                </c:pt>
                <c:pt idx="23">
                  <c:v>0.00154518390168979</c:v>
                </c:pt>
                <c:pt idx="24">
                  <c:v>0.000549472529295603</c:v>
                </c:pt>
                <c:pt idx="25">
                  <c:v>7.45670464306767E-6</c:v>
                </c:pt>
                <c:pt idx="26">
                  <c:v>0.000376765321864772</c:v>
                </c:pt>
                <c:pt idx="27">
                  <c:v>0.00153334385014904</c:v>
                </c:pt>
                <c:pt idx="28">
                  <c:v>0.00280043971470115</c:v>
                </c:pt>
                <c:pt idx="29">
                  <c:v>0.00336065174239732</c:v>
                </c:pt>
                <c:pt idx="30">
                  <c:v>0.00280680422424368</c:v>
                </c:pt>
                <c:pt idx="31">
                  <c:v>0.00146709625682385</c:v>
                </c:pt>
                <c:pt idx="32">
                  <c:v>0.00025668042018022</c:v>
                </c:pt>
                <c:pt idx="33">
                  <c:v>0.000106793449157896</c:v>
                </c:pt>
                <c:pt idx="34">
                  <c:v>0.00131896224273881</c:v>
                </c:pt>
                <c:pt idx="35">
                  <c:v>0.00328251079244953</c:v>
                </c:pt>
                <c:pt idx="36">
                  <c:v>0.00479339851358459</c:v>
                </c:pt>
                <c:pt idx="37">
                  <c:v>0.00482517145320515</c:v>
                </c:pt>
                <c:pt idx="38">
                  <c:v>0.00327212725579614</c:v>
                </c:pt>
                <c:pt idx="39">
                  <c:v>0.00114436680910833</c:v>
                </c:pt>
                <c:pt idx="40">
                  <c:v>7.68243319989887E-6</c:v>
                </c:pt>
                <c:pt idx="41">
                  <c:v>0.000957702642101627</c:v>
                </c:pt>
                <c:pt idx="42">
                  <c:v>0.00378011469938903</c:v>
                </c:pt>
                <c:pt idx="43">
                  <c:v>0.00691043157274052</c:v>
                </c:pt>
                <c:pt idx="44">
                  <c:v>0.00833934474593844</c:v>
                </c:pt>
                <c:pt idx="45">
                  <c:v>0.00697391833429214</c:v>
                </c:pt>
                <c:pt idx="46">
                  <c:v>0.00357263650122498</c:v>
                </c:pt>
                <c:pt idx="47">
                  <c:v>0.000528659674579668</c:v>
                </c:pt>
                <c:pt idx="48">
                  <c:v>0.000457473704474517</c:v>
                </c:pt>
                <c:pt idx="49">
                  <c:v>0.00436923260215781</c:v>
                </c:pt>
                <c:pt idx="50">
                  <c:v>0.0106334459447542</c:v>
                </c:pt>
                <c:pt idx="51">
                  <c:v>0.0156168469551879</c:v>
                </c:pt>
                <c:pt idx="52">
                  <c:v>0.015885208479011</c:v>
                </c:pt>
                <c:pt idx="53">
                  <c:v>0.0107565246806186</c:v>
                </c:pt>
                <c:pt idx="54">
                  <c:v>0.00349672235103025</c:v>
                </c:pt>
                <c:pt idx="55">
                  <c:v>6.77018210206247E-6</c:v>
                </c:pt>
                <c:pt idx="56">
                  <c:v>0.0052991922783738</c:v>
                </c:pt>
                <c:pt idx="57">
                  <c:v>0.0196327803357709</c:v>
                </c:pt>
                <c:pt idx="58">
                  <c:v>0.0368770266359644</c:v>
                </c:pt>
                <c:pt idx="59">
                  <c:v>0.0468876181041054</c:v>
                </c:pt>
                <c:pt idx="60">
                  <c:v>0.0415789183640507</c:v>
                </c:pt>
                <c:pt idx="61">
                  <c:v>0.0219966070299131</c:v>
                </c:pt>
                <c:pt idx="62">
                  <c:v>0.00239156965182806</c:v>
                </c:pt>
                <c:pt idx="63">
                  <c:v>0.0080382736852476</c:v>
                </c:pt>
                <c:pt idx="64">
                  <c:v>0.0662686470832988</c:v>
                </c:pt>
                <c:pt idx="65">
                  <c:v>0.193719906356306</c:v>
                </c:pt>
                <c:pt idx="66">
                  <c:v>0.385331230788032</c:v>
                </c:pt>
                <c:pt idx="67">
                  <c:v>0.61069131338598</c:v>
                </c:pt>
                <c:pt idx="68">
                  <c:v>0.820603964769125</c:v>
                </c:pt>
                <c:pt idx="69">
                  <c:v>0.96229698538239</c:v>
                </c:pt>
                <c:pt idx="70">
                  <c:v>0.997609501240519</c:v>
                </c:pt>
                <c:pt idx="71">
                  <c:v>0.916774000144193</c:v>
                </c:pt>
                <c:pt idx="72">
                  <c:v>0.742005513359946</c:v>
                </c:pt>
                <c:pt idx="73">
                  <c:v>0.51937234566703</c:v>
                </c:pt>
                <c:pt idx="74">
                  <c:v>0.302393739440318</c:v>
                </c:pt>
                <c:pt idx="75">
                  <c:v>0.134183009210748</c:v>
                </c:pt>
                <c:pt idx="76">
                  <c:v>0.0352108902580946</c:v>
                </c:pt>
                <c:pt idx="77">
                  <c:v>0.000903603435588785</c:v>
                </c:pt>
                <c:pt idx="78">
                  <c:v>0.00878916482173533</c:v>
                </c:pt>
                <c:pt idx="79">
                  <c:v>0.0309346856351846</c:v>
                </c:pt>
                <c:pt idx="80">
                  <c:v>0.0457495054924541</c:v>
                </c:pt>
                <c:pt idx="81">
                  <c:v>0.0444019336476301</c:v>
                </c:pt>
                <c:pt idx="82">
                  <c:v>0.0302471735812159</c:v>
                </c:pt>
                <c:pt idx="83">
                  <c:v>0.0130707770536122</c:v>
                </c:pt>
                <c:pt idx="84">
                  <c:v>0.00196994687892419</c:v>
                </c:pt>
                <c:pt idx="85">
                  <c:v>0.000560075774070748</c:v>
                </c:pt>
                <c:pt idx="86">
                  <c:v>0.00630388395643108</c:v>
                </c:pt>
                <c:pt idx="87">
                  <c:v>0.0133325097095199</c:v>
                </c:pt>
                <c:pt idx="88">
                  <c:v>0.0164731286657254</c:v>
                </c:pt>
                <c:pt idx="89">
                  <c:v>0.0140336313709339</c:v>
                </c:pt>
                <c:pt idx="90">
                  <c:v>0.00805343387608513</c:v>
                </c:pt>
                <c:pt idx="91">
                  <c:v>0.00237043738178867</c:v>
                </c:pt>
                <c:pt idx="92">
                  <c:v>9.98180878962556E-6</c:v>
                </c:pt>
                <c:pt idx="93">
                  <c:v>0.00151879659755792</c:v>
                </c:pt>
                <c:pt idx="94">
                  <c:v>0.00504890975577125</c:v>
                </c:pt>
                <c:pt idx="95">
                  <c:v>0.00785217602029063</c:v>
                </c:pt>
                <c:pt idx="96">
                  <c:v>0.00807752323433239</c:v>
                </c:pt>
                <c:pt idx="97">
                  <c:v>0.00575567917676692</c:v>
                </c:pt>
                <c:pt idx="98">
                  <c:v>0.00250304215846075</c:v>
                </c:pt>
                <c:pt idx="99">
                  <c:v>0.000306466535035672</c:v>
                </c:pt>
                <c:pt idx="100">
                  <c:v>0.000250364442073619</c:v>
                </c:pt>
                <c:pt idx="101">
                  <c:v>0.00196553392789612</c:v>
                </c:pt>
                <c:pt idx="102">
                  <c:v>0.00404068573892443</c:v>
                </c:pt>
                <c:pt idx="103">
                  <c:v>0.00502314687274351</c:v>
                </c:pt>
                <c:pt idx="104">
                  <c:v>0.00432322258603163</c:v>
                </c:pt>
                <c:pt idx="105">
                  <c:v>0.00247849014678998</c:v>
                </c:pt>
                <c:pt idx="106">
                  <c:v>0.000690138513603178</c:v>
                </c:pt>
                <c:pt idx="107">
                  <c:v>1.80679835992893E-7</c:v>
                </c:pt>
                <c:pt idx="108">
                  <c:v>0.000657808879192558</c:v>
                </c:pt>
                <c:pt idx="109">
                  <c:v>0.0020465807615637</c:v>
                </c:pt>
                <c:pt idx="110">
                  <c:v>0.00315820839385799</c:v>
                </c:pt>
                <c:pt idx="111">
                  <c:v>0.00326231964203971</c:v>
                </c:pt>
                <c:pt idx="112">
                  <c:v>0.00233614038268657</c:v>
                </c:pt>
                <c:pt idx="113">
                  <c:v>0.00101054267151547</c:v>
                </c:pt>
                <c:pt idx="114">
                  <c:v>0.000112892432926338</c:v>
                </c:pt>
                <c:pt idx="115">
                  <c:v>0.000129807778596802</c:v>
                </c:pt>
                <c:pt idx="116">
                  <c:v>0.000932248687853497</c:v>
                </c:pt>
                <c:pt idx="117">
                  <c:v>0.00191051073584927</c:v>
                </c:pt>
                <c:pt idx="118">
                  <c:v>0.00239819292082532</c:v>
                </c:pt>
                <c:pt idx="119">
                  <c:v>0.00209507045538625</c:v>
                </c:pt>
                <c:pt idx="120">
                  <c:v>0.00122490122353264</c:v>
                </c:pt>
                <c:pt idx="121">
                  <c:v>0.000352069363164417</c:v>
                </c:pt>
                <c:pt idx="122">
                  <c:v>1.39352918894301E-12</c:v>
                </c:pt>
                <c:pt idx="123">
                  <c:v>0.000325901343423114</c:v>
                </c:pt>
                <c:pt idx="124">
                  <c:v>0.00105041586207042</c:v>
                </c:pt>
                <c:pt idx="125">
                  <c:v>0.00166589121346686</c:v>
                </c:pt>
                <c:pt idx="126">
                  <c:v>0.00177150953189041</c:v>
                </c:pt>
                <c:pt idx="127">
                  <c:v>0.00131638698510415</c:v>
                </c:pt>
                <c:pt idx="128">
                  <c:v>0.000605967197604608</c:v>
                </c:pt>
                <c:pt idx="129">
                  <c:v>8.53924609221949E-5</c:v>
                </c:pt>
                <c:pt idx="130">
                  <c:v>5.12745206653307E-5</c:v>
                </c:pt>
              </c:numCache>
            </c:numRef>
          </c:yVal>
          <c:smooth val="1"/>
        </c:ser>
        <c:axId val="409173992"/>
        <c:axId val="409183960"/>
      </c:scatterChart>
      <c:valAx>
        <c:axId val="409173992"/>
        <c:scaling>
          <c:orientation val="minMax"/>
          <c:max val="30.0"/>
          <c:min val="-3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(degrees)</a:t>
                </a:r>
              </a:p>
            </c:rich>
          </c:tx>
          <c:layout/>
        </c:title>
        <c:numFmt formatCode="General" sourceLinked="1"/>
        <c:tickLblPos val="low"/>
        <c:crossAx val="409183960"/>
        <c:crossesAt val="1.0"/>
        <c:crossBetween val="midCat"/>
        <c:minorUnit val="2.0"/>
      </c:valAx>
      <c:valAx>
        <c:axId val="409183960"/>
        <c:scaling>
          <c:logBase val="10.0"/>
          <c:orientation val="minMax"/>
          <c:max val="1.0"/>
          <c:min val="0.00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I(θ)/I_0</a:t>
                </a:r>
              </a:p>
            </c:rich>
          </c:tx>
          <c:layout/>
        </c:title>
        <c:numFmt formatCode="General" sourceLinked="1"/>
        <c:tickLblPos val="low"/>
        <c:crossAx val="409173992"/>
        <c:crossesAt val="0.0"/>
        <c:crossBetween val="midCat"/>
        <c:majorUnit val="0.25"/>
        <c:minorUnit val="0.1"/>
      </c:valAx>
    </c:plotArea>
    <c:legend>
      <c:legendPos val="b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CA-1 blaze angle model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65972228678027"/>
          <c:y val="0.141920095408467"/>
          <c:w val="0.657598533654368"/>
          <c:h val="0.780560524746571"/>
        </c:manualLayout>
      </c:layout>
      <c:scatterChart>
        <c:scatterStyle val="smoothMarker"/>
        <c:ser>
          <c:idx val="0"/>
          <c:order val="0"/>
          <c:tx>
            <c:v>Unblazed</c:v>
          </c:tx>
          <c:spPr>
            <a:ln w="6350"/>
          </c:spPr>
          <c:marker>
            <c:symbol val="plus"/>
            <c:size val="2"/>
          </c:marker>
          <c:xVal>
            <c:numRef>
              <c:f>Reflection!$C$32:$C$284</c:f>
              <c:numCache>
                <c:formatCode>General</c:formatCode>
                <c:ptCount val="253"/>
                <c:pt idx="0">
                  <c:v>0.0</c:v>
                </c:pt>
                <c:pt idx="1">
                  <c:v>0.66260192707699</c:v>
                </c:pt>
                <c:pt idx="2">
                  <c:v>1.325292491038212</c:v>
                </c:pt>
                <c:pt idx="3">
                  <c:v>1.988160435538393</c:v>
                </c:pt>
                <c:pt idx="4">
                  <c:v>2.651294718130785</c:v>
                </c:pt>
                <c:pt idx="5">
                  <c:v>3.314784618112665</c:v>
                </c:pt>
                <c:pt idx="6">
                  <c:v>3.978719845452867</c:v>
                </c:pt>
                <c:pt idx="7">
                  <c:v>4.643190651173197</c:v>
                </c:pt>
                <c:pt idx="8">
                  <c:v>5.308287939565063</c:v>
                </c:pt>
                <c:pt idx="9">
                  <c:v>5.974103382635122</c:v>
                </c:pt>
                <c:pt idx="10">
                  <c:v>6.64072953718854</c:v>
                </c:pt>
                <c:pt idx="11">
                  <c:v>7.308259964976597</c:v>
                </c:pt>
                <c:pt idx="12">
                  <c:v>7.976789356356257</c:v>
                </c:pt>
                <c:pt idx="13">
                  <c:v>8.646413657933845</c:v>
                </c:pt>
                <c:pt idx="14">
                  <c:v>9.317230204692934</c:v>
                </c:pt>
                <c:pt idx="15">
                  <c:v>9.98933785713868</c:v>
                </c:pt>
                <c:pt idx="16">
                  <c:v>10.66283714402715</c:v>
                </c:pt>
                <c:pt idx="17">
                  <c:v>11.33783041128938</c:v>
                </c:pt>
                <c:pt idx="18">
                  <c:v>12.01442197780666</c:v>
                </c:pt>
                <c:pt idx="19">
                  <c:v>12.69271829874556</c:v>
                </c:pt>
                <c:pt idx="20">
                  <c:v>13.37282813722073</c:v>
                </c:pt>
                <c:pt idx="21">
                  <c:v>14.05486274511963</c:v>
                </c:pt>
                <c:pt idx="22">
                  <c:v>14.7389360539983</c:v>
                </c:pt>
                <c:pt idx="23">
                  <c:v>15.42516487704123</c:v>
                </c:pt>
                <c:pt idx="24">
                  <c:v>16.11366912317321</c:v>
                </c:pt>
                <c:pt idx="25">
                  <c:v>16.80457202451756</c:v>
                </c:pt>
                <c:pt idx="26">
                  <c:v>17.49800037851546</c:v>
                </c:pt>
                <c:pt idx="27">
                  <c:v>18.19408480615676</c:v>
                </c:pt>
                <c:pt idx="28">
                  <c:v>18.89296002792592</c:v>
                </c:pt>
                <c:pt idx="29">
                  <c:v>19.5947651592407</c:v>
                </c:pt>
                <c:pt idx="30">
                  <c:v>20.29964402735724</c:v>
                </c:pt>
                <c:pt idx="31">
                  <c:v>21.00774551193959</c:v>
                </c:pt>
                <c:pt idx="32">
                  <c:v>21.71922391174492</c:v>
                </c:pt>
                <c:pt idx="33">
                  <c:v>22.43423934016622</c:v>
                </c:pt>
                <c:pt idx="34">
                  <c:v>23.15295815270483</c:v>
                </c:pt>
                <c:pt idx="35">
                  <c:v>23.8755534098241</c:v>
                </c:pt>
                <c:pt idx="36">
                  <c:v>24.6022053790703</c:v>
                </c:pt>
                <c:pt idx="37">
                  <c:v>25.33310208084708</c:v>
                </c:pt>
                <c:pt idx="38">
                  <c:v>26.06843988280615</c:v>
                </c:pt>
                <c:pt idx="39">
                  <c:v>26.80842414848394</c:v>
                </c:pt>
                <c:pt idx="40">
                  <c:v>27.553269946587</c:v>
                </c:pt>
                <c:pt idx="41">
                  <c:v>28.3032028282278</c:v>
                </c:pt>
                <c:pt idx="42">
                  <c:v>29.05845968046134</c:v>
                </c:pt>
                <c:pt idx="43">
                  <c:v>29.81928966569991</c:v>
                </c:pt>
                <c:pt idx="44">
                  <c:v>30.58595525802386</c:v>
                </c:pt>
                <c:pt idx="45">
                  <c:v>31.3587333891029</c:v>
                </c:pt>
                <c:pt idx="46">
                  <c:v>32.13791671844974</c:v>
                </c:pt>
                <c:pt idx="47">
                  <c:v>32.92381504510853</c:v>
                </c:pt>
                <c:pt idx="48">
                  <c:v>33.71675688071917</c:v>
                </c:pt>
                <c:pt idx="49">
                  <c:v>34.51709120729436</c:v>
                </c:pt>
                <c:pt idx="50">
                  <c:v>35.32518944712788</c:v>
                </c:pt>
                <c:pt idx="51">
                  <c:v>36.14144767718186</c:v>
                </c:pt>
                <c:pt idx="52">
                  <c:v>36.96628912628029</c:v>
                </c:pt>
                <c:pt idx="53">
                  <c:v>37.80016700073067</c:v>
                </c:pt>
                <c:pt idx="54">
                  <c:v>38.6435676929385</c:v>
                </c:pt>
                <c:pt idx="55">
                  <c:v>39.49701443860974</c:v>
                </c:pt>
                <c:pt idx="56">
                  <c:v>40.36107150182021</c:v>
                </c:pt>
                <c:pt idx="57">
                  <c:v>41.23634898431964</c:v>
                </c:pt>
                <c:pt idx="58">
                  <c:v>42.12350837692023</c:v>
                </c:pt>
                <c:pt idx="59">
                  <c:v>43.023268998024</c:v>
                </c:pt>
                <c:pt idx="60">
                  <c:v>43.93641549906017</c:v>
                </c:pt>
                <c:pt idx="61">
                  <c:v>44.86380666127108</c:v>
                </c:pt>
                <c:pt idx="62">
                  <c:v>45.80638576626875</c:v>
                </c:pt>
                <c:pt idx="63">
                  <c:v>46.76519289876304</c:v>
                </c:pt>
                <c:pt idx="64">
                  <c:v>47.74137964044487</c:v>
                </c:pt>
                <c:pt idx="65">
                  <c:v>48.73622674862607</c:v>
                </c:pt>
                <c:pt idx="66">
                  <c:v>49.75116559556563</c:v>
                </c:pt>
                <c:pt idx="67">
                  <c:v>50.78780439456288</c:v>
                </c:pt>
                <c:pt idx="68">
                  <c:v>51.84796058696021</c:v>
                </c:pt>
                <c:pt idx="69">
                  <c:v>52.93370125600547</c:v>
                </c:pt>
                <c:pt idx="70">
                  <c:v>54.04739414028924</c:v>
                </c:pt>
                <c:pt idx="71">
                  <c:v>55.19177285429873</c:v>
                </c:pt>
                <c:pt idx="72">
                  <c:v>56.37002147054328</c:v>
                </c:pt>
                <c:pt idx="73">
                  <c:v>57.58588598432218</c:v>
                </c:pt>
                <c:pt idx="74">
                  <c:v>58.843823898492</c:v>
                </c:pt>
                <c:pt idx="75">
                  <c:v>60.1492091762961</c:v>
                </c:pt>
                <c:pt idx="76">
                  <c:v>61.5086198663051</c:v>
                </c:pt>
                <c:pt idx="77">
                  <c:v>62.93025319793283</c:v>
                </c:pt>
                <c:pt idx="78">
                  <c:v>64.42454480593411</c:v>
                </c:pt>
                <c:pt idx="79">
                  <c:v>66.00513000563788</c:v>
                </c:pt>
                <c:pt idx="80">
                  <c:v>67.6904108552489</c:v>
                </c:pt>
                <c:pt idx="81">
                  <c:v>69.50627306544812</c:v>
                </c:pt>
                <c:pt idx="82">
                  <c:v>71.491189942655</c:v>
                </c:pt>
                <c:pt idx="83">
                  <c:v>73.70691965062113</c:v>
                </c:pt>
                <c:pt idx="84">
                  <c:v>76.26481810419961</c:v>
                </c:pt>
                <c:pt idx="85">
                  <c:v>79.41012361843375</c:v>
                </c:pt>
                <c:pt idx="86">
                  <c:v>84.00563109509562</c:v>
                </c:pt>
              </c:numCache>
            </c:numRef>
          </c:xVal>
          <c:yVal>
            <c:numRef>
              <c:f>Reflection!$E$32:$E$284</c:f>
              <c:numCache>
                <c:formatCode>General</c:formatCode>
                <c:ptCount val="253"/>
                <c:pt idx="0">
                  <c:v>1.0</c:v>
                </c:pt>
                <c:pt idx="1">
                  <c:v>0.633858591456283</c:v>
                </c:pt>
                <c:pt idx="2">
                  <c:v>0.109246848595215</c:v>
                </c:pt>
                <c:pt idx="3">
                  <c:v>0.00679418327167629</c:v>
                </c:pt>
                <c:pt idx="4">
                  <c:v>0.0469120710161826</c:v>
                </c:pt>
                <c:pt idx="5">
                  <c:v>0.0089141331236298</c:v>
                </c:pt>
                <c:pt idx="6">
                  <c:v>0.00625173588334468</c:v>
                </c:pt>
                <c:pt idx="7">
                  <c:v>0.015304298549295</c:v>
                </c:pt>
                <c:pt idx="8">
                  <c:v>0.000935060929432562</c:v>
                </c:pt>
                <c:pt idx="9">
                  <c:v>0.00542465178393372</c:v>
                </c:pt>
                <c:pt idx="10">
                  <c:v>0.00632030092000371</c:v>
                </c:pt>
                <c:pt idx="11">
                  <c:v>1.63569020108841E-7</c:v>
                </c:pt>
                <c:pt idx="12">
                  <c:v>0.00441459173633181</c:v>
                </c:pt>
                <c:pt idx="13">
                  <c:v>0.00257159776617376</c:v>
                </c:pt>
                <c:pt idx="14">
                  <c:v>0.000318819013288007</c:v>
                </c:pt>
                <c:pt idx="15">
                  <c:v>0.00333904476932189</c:v>
                </c:pt>
                <c:pt idx="16">
                  <c:v>0.000862010919107683</c:v>
                </c:pt>
                <c:pt idx="17">
                  <c:v>0.000786512794858044</c:v>
                </c:pt>
                <c:pt idx="18">
                  <c:v>0.00231246166240308</c:v>
                </c:pt>
                <c:pt idx="19">
                  <c:v>0.000162264070132827</c:v>
                </c:pt>
                <c:pt idx="20">
                  <c:v>0.00110457031587739</c:v>
                </c:pt>
                <c:pt idx="21">
                  <c:v>0.00142906073814006</c:v>
                </c:pt>
                <c:pt idx="22">
                  <c:v>1.63568381654513E-7</c:v>
                </c:pt>
                <c:pt idx="23">
                  <c:v>0.00120521337292275</c:v>
                </c:pt>
                <c:pt idx="24">
                  <c:v>0.000750407596144295</c:v>
                </c:pt>
                <c:pt idx="25">
                  <c:v>0.000102186364551563</c:v>
                </c:pt>
                <c:pt idx="26">
                  <c:v>0.00111240593561062</c:v>
                </c:pt>
                <c:pt idx="27">
                  <c:v>0.000299762663718947</c:v>
                </c:pt>
                <c:pt idx="28">
                  <c:v>0.00029282188376284</c:v>
                </c:pt>
                <c:pt idx="29">
                  <c:v>0.000890099897160767</c:v>
                </c:pt>
                <c:pt idx="30">
                  <c:v>6.37199900268291E-5</c:v>
                </c:pt>
                <c:pt idx="31">
                  <c:v>0.000462311439691199</c:v>
                </c:pt>
                <c:pt idx="32">
                  <c:v>0.000613687252218948</c:v>
                </c:pt>
                <c:pt idx="33">
                  <c:v>1.63567317575533E-7</c:v>
                </c:pt>
                <c:pt idx="34">
                  <c:v>0.000553138850472776</c:v>
                </c:pt>
                <c:pt idx="35">
                  <c:v>0.000350932040591387</c:v>
                </c:pt>
                <c:pt idx="36">
                  <c:v>5.03714888361677E-5</c:v>
                </c:pt>
                <c:pt idx="37">
                  <c:v>0.0005498152870864</c:v>
                </c:pt>
                <c:pt idx="38">
                  <c:v>0.000149868404401444</c:v>
                </c:pt>
                <c:pt idx="39">
                  <c:v>0.000152447652896841</c:v>
                </c:pt>
                <c:pt idx="40">
                  <c:v>0.000467449976457051</c:v>
                </c:pt>
                <c:pt idx="41">
                  <c:v>3.34062677900027E-5</c:v>
                </c:pt>
                <c:pt idx="42">
                  <c:v>0.000253263151800398</c:v>
                </c:pt>
                <c:pt idx="43">
                  <c:v>0.000338902135702802</c:v>
                </c:pt>
                <c:pt idx="44">
                  <c:v>1.63565827888858E-7</c:v>
                </c:pt>
                <c:pt idx="45">
                  <c:v>0.000316697801486954</c:v>
                </c:pt>
                <c:pt idx="46">
                  <c:v>0.000202065709950463</c:v>
                </c:pt>
                <c:pt idx="47">
                  <c:v>3.02097725287436E-5</c:v>
                </c:pt>
                <c:pt idx="48">
                  <c:v>0.000327003990440427</c:v>
                </c:pt>
                <c:pt idx="49">
                  <c:v>8.92644171287723E-5</c:v>
                </c:pt>
                <c:pt idx="50">
                  <c:v>9.36814711247334E-5</c:v>
                </c:pt>
                <c:pt idx="51">
                  <c:v>0.000287303135102204</c:v>
                </c:pt>
                <c:pt idx="52">
                  <c:v>2.03406862934881E-5</c:v>
                </c:pt>
                <c:pt idx="53">
                  <c:v>0.000159933338856599</c:v>
                </c:pt>
                <c:pt idx="54">
                  <c:v>0.0002142862717762</c:v>
                </c:pt>
                <c:pt idx="55">
                  <c:v>1.63563912618383E-7</c:v>
                </c:pt>
                <c:pt idx="56">
                  <c:v>0.000205105680054732</c:v>
                </c:pt>
                <c:pt idx="57">
                  <c:v>0.000130893428680442</c:v>
                </c:pt>
                <c:pt idx="58">
                  <c:v>2.02800942733394E-5</c:v>
                </c:pt>
                <c:pt idx="59">
                  <c:v>0.000216646534088352</c:v>
                </c:pt>
                <c:pt idx="60">
                  <c:v>5.89635383929104E-5</c:v>
                </c:pt>
                <c:pt idx="61">
                  <c:v>6.35755604496078E-5</c:v>
                </c:pt>
                <c:pt idx="62">
                  <c:v>0.00019423530687687</c:v>
                </c:pt>
                <c:pt idx="63">
                  <c:v>1.3576185505516E-5</c:v>
                </c:pt>
                <c:pt idx="64">
                  <c:v>0.000110295616372584</c:v>
                </c:pt>
                <c:pt idx="65">
                  <c:v>0.000147479758691787</c:v>
                </c:pt>
                <c:pt idx="66">
                  <c:v>1.63561571795012E-7</c:v>
                </c:pt>
                <c:pt idx="67">
                  <c:v>0.000143712081369295</c:v>
                </c:pt>
                <c:pt idx="68">
                  <c:v>9.14785833023975E-5</c:v>
                </c:pt>
                <c:pt idx="69">
                  <c:v>1.46498515474458E-5</c:v>
                </c:pt>
                <c:pt idx="70">
                  <c:v>0.000154058219797484</c:v>
                </c:pt>
                <c:pt idx="71">
                  <c:v>4.17069393770978E-5</c:v>
                </c:pt>
                <c:pt idx="72">
                  <c:v>4.60948568624422E-5</c:v>
                </c:pt>
                <c:pt idx="73">
                  <c:v>0.000139991591017878</c:v>
                </c:pt>
                <c:pt idx="74">
                  <c:v>9.64280126481777E-6</c:v>
                </c:pt>
                <c:pt idx="75">
                  <c:v>8.07662917735584E-5</c:v>
                </c:pt>
                <c:pt idx="76">
                  <c:v>0.000107576135850164</c:v>
                </c:pt>
                <c:pt idx="77">
                  <c:v>1.63558805456214E-7</c:v>
                </c:pt>
                <c:pt idx="78">
                  <c:v>0.000106352619736129</c:v>
                </c:pt>
                <c:pt idx="79">
                  <c:v>6.74160867535222E-5</c:v>
                </c:pt>
                <c:pt idx="80">
                  <c:v>1.11422578250521E-5</c:v>
                </c:pt>
                <c:pt idx="81">
                  <c:v>0.000115170438277342</c:v>
                </c:pt>
                <c:pt idx="82">
                  <c:v>3.09714131745944E-5</c:v>
                </c:pt>
                <c:pt idx="83">
                  <c:v>3.50380055532043E-5</c:v>
                </c:pt>
                <c:pt idx="84">
                  <c:v>0.000105640517600259</c:v>
                </c:pt>
                <c:pt idx="85">
                  <c:v>7.16423024773711E-6</c:v>
                </c:pt>
                <c:pt idx="86">
                  <c:v>6.17727545510665E-5</c:v>
                </c:pt>
                <c:pt idx="9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Blazed</c:v>
          </c:tx>
          <c:spPr>
            <a:ln w="6350"/>
          </c:spPr>
          <c:marker>
            <c:symbol val="square"/>
            <c:size val="4"/>
          </c:marker>
          <c:xVal>
            <c:numRef>
              <c:f>Reflection!$C$32:$C$284</c:f>
              <c:numCache>
                <c:formatCode>General</c:formatCode>
                <c:ptCount val="253"/>
                <c:pt idx="0">
                  <c:v>0.0</c:v>
                </c:pt>
                <c:pt idx="1">
                  <c:v>0.66260192707699</c:v>
                </c:pt>
                <c:pt idx="2">
                  <c:v>1.325292491038212</c:v>
                </c:pt>
                <c:pt idx="3">
                  <c:v>1.988160435538393</c:v>
                </c:pt>
                <c:pt idx="4">
                  <c:v>2.651294718130785</c:v>
                </c:pt>
                <c:pt idx="5">
                  <c:v>3.314784618112665</c:v>
                </c:pt>
                <c:pt idx="6">
                  <c:v>3.978719845452867</c:v>
                </c:pt>
                <c:pt idx="7">
                  <c:v>4.643190651173197</c:v>
                </c:pt>
                <c:pt idx="8">
                  <c:v>5.308287939565063</c:v>
                </c:pt>
                <c:pt idx="9">
                  <c:v>5.974103382635122</c:v>
                </c:pt>
                <c:pt idx="10">
                  <c:v>6.64072953718854</c:v>
                </c:pt>
                <c:pt idx="11">
                  <c:v>7.308259964976597</c:v>
                </c:pt>
                <c:pt idx="12">
                  <c:v>7.976789356356257</c:v>
                </c:pt>
                <c:pt idx="13">
                  <c:v>8.646413657933845</c:v>
                </c:pt>
                <c:pt idx="14">
                  <c:v>9.317230204692934</c:v>
                </c:pt>
                <c:pt idx="15">
                  <c:v>9.98933785713868</c:v>
                </c:pt>
                <c:pt idx="16">
                  <c:v>10.66283714402715</c:v>
                </c:pt>
                <c:pt idx="17">
                  <c:v>11.33783041128938</c:v>
                </c:pt>
                <c:pt idx="18">
                  <c:v>12.01442197780666</c:v>
                </c:pt>
                <c:pt idx="19">
                  <c:v>12.69271829874556</c:v>
                </c:pt>
                <c:pt idx="20">
                  <c:v>13.37282813722073</c:v>
                </c:pt>
                <c:pt idx="21">
                  <c:v>14.05486274511963</c:v>
                </c:pt>
                <c:pt idx="22">
                  <c:v>14.7389360539983</c:v>
                </c:pt>
                <c:pt idx="23">
                  <c:v>15.42516487704123</c:v>
                </c:pt>
                <c:pt idx="24">
                  <c:v>16.11366912317321</c:v>
                </c:pt>
                <c:pt idx="25">
                  <c:v>16.80457202451756</c:v>
                </c:pt>
                <c:pt idx="26">
                  <c:v>17.49800037851546</c:v>
                </c:pt>
                <c:pt idx="27">
                  <c:v>18.19408480615676</c:v>
                </c:pt>
                <c:pt idx="28">
                  <c:v>18.89296002792592</c:v>
                </c:pt>
                <c:pt idx="29">
                  <c:v>19.5947651592407</c:v>
                </c:pt>
                <c:pt idx="30">
                  <c:v>20.29964402735724</c:v>
                </c:pt>
                <c:pt idx="31">
                  <c:v>21.00774551193959</c:v>
                </c:pt>
                <c:pt idx="32">
                  <c:v>21.71922391174492</c:v>
                </c:pt>
                <c:pt idx="33">
                  <c:v>22.43423934016622</c:v>
                </c:pt>
                <c:pt idx="34">
                  <c:v>23.15295815270483</c:v>
                </c:pt>
                <c:pt idx="35">
                  <c:v>23.8755534098241</c:v>
                </c:pt>
                <c:pt idx="36">
                  <c:v>24.6022053790703</c:v>
                </c:pt>
                <c:pt idx="37">
                  <c:v>25.33310208084708</c:v>
                </c:pt>
                <c:pt idx="38">
                  <c:v>26.06843988280615</c:v>
                </c:pt>
                <c:pt idx="39">
                  <c:v>26.80842414848394</c:v>
                </c:pt>
                <c:pt idx="40">
                  <c:v>27.553269946587</c:v>
                </c:pt>
                <c:pt idx="41">
                  <c:v>28.3032028282278</c:v>
                </c:pt>
                <c:pt idx="42">
                  <c:v>29.05845968046134</c:v>
                </c:pt>
                <c:pt idx="43">
                  <c:v>29.81928966569991</c:v>
                </c:pt>
                <c:pt idx="44">
                  <c:v>30.58595525802386</c:v>
                </c:pt>
                <c:pt idx="45">
                  <c:v>31.3587333891029</c:v>
                </c:pt>
                <c:pt idx="46">
                  <c:v>32.13791671844974</c:v>
                </c:pt>
                <c:pt idx="47">
                  <c:v>32.92381504510853</c:v>
                </c:pt>
                <c:pt idx="48">
                  <c:v>33.71675688071917</c:v>
                </c:pt>
                <c:pt idx="49">
                  <c:v>34.51709120729436</c:v>
                </c:pt>
                <c:pt idx="50">
                  <c:v>35.32518944712788</c:v>
                </c:pt>
                <c:pt idx="51">
                  <c:v>36.14144767718186</c:v>
                </c:pt>
                <c:pt idx="52">
                  <c:v>36.96628912628029</c:v>
                </c:pt>
                <c:pt idx="53">
                  <c:v>37.80016700073067</c:v>
                </c:pt>
                <c:pt idx="54">
                  <c:v>38.6435676929385</c:v>
                </c:pt>
                <c:pt idx="55">
                  <c:v>39.49701443860974</c:v>
                </c:pt>
                <c:pt idx="56">
                  <c:v>40.36107150182021</c:v>
                </c:pt>
                <c:pt idx="57">
                  <c:v>41.23634898431964</c:v>
                </c:pt>
                <c:pt idx="58">
                  <c:v>42.12350837692023</c:v>
                </c:pt>
                <c:pt idx="59">
                  <c:v>43.023268998024</c:v>
                </c:pt>
                <c:pt idx="60">
                  <c:v>43.93641549906017</c:v>
                </c:pt>
                <c:pt idx="61">
                  <c:v>44.86380666127108</c:v>
                </c:pt>
                <c:pt idx="62">
                  <c:v>45.80638576626875</c:v>
                </c:pt>
                <c:pt idx="63">
                  <c:v>46.76519289876304</c:v>
                </c:pt>
                <c:pt idx="64">
                  <c:v>47.74137964044487</c:v>
                </c:pt>
                <c:pt idx="65">
                  <c:v>48.73622674862607</c:v>
                </c:pt>
                <c:pt idx="66">
                  <c:v>49.75116559556563</c:v>
                </c:pt>
                <c:pt idx="67">
                  <c:v>50.78780439456288</c:v>
                </c:pt>
                <c:pt idx="68">
                  <c:v>51.84796058696021</c:v>
                </c:pt>
                <c:pt idx="69">
                  <c:v>52.93370125600547</c:v>
                </c:pt>
                <c:pt idx="70">
                  <c:v>54.04739414028924</c:v>
                </c:pt>
                <c:pt idx="71">
                  <c:v>55.19177285429873</c:v>
                </c:pt>
                <c:pt idx="72">
                  <c:v>56.37002147054328</c:v>
                </c:pt>
                <c:pt idx="73">
                  <c:v>57.58588598432218</c:v>
                </c:pt>
                <c:pt idx="74">
                  <c:v>58.843823898492</c:v>
                </c:pt>
                <c:pt idx="75">
                  <c:v>60.1492091762961</c:v>
                </c:pt>
                <c:pt idx="76">
                  <c:v>61.5086198663051</c:v>
                </c:pt>
                <c:pt idx="77">
                  <c:v>62.93025319793283</c:v>
                </c:pt>
                <c:pt idx="78">
                  <c:v>64.42454480593411</c:v>
                </c:pt>
                <c:pt idx="79">
                  <c:v>66.00513000563788</c:v>
                </c:pt>
                <c:pt idx="80">
                  <c:v>67.6904108552489</c:v>
                </c:pt>
                <c:pt idx="81">
                  <c:v>69.50627306544812</c:v>
                </c:pt>
                <c:pt idx="82">
                  <c:v>71.491189942655</c:v>
                </c:pt>
                <c:pt idx="83">
                  <c:v>73.70691965062113</c:v>
                </c:pt>
                <c:pt idx="84">
                  <c:v>76.26481810419961</c:v>
                </c:pt>
                <c:pt idx="85">
                  <c:v>79.41012361843375</c:v>
                </c:pt>
                <c:pt idx="86">
                  <c:v>84.00563109509562</c:v>
                </c:pt>
              </c:numCache>
            </c:numRef>
          </c:xVal>
          <c:yVal>
            <c:numRef>
              <c:f>Reflection!$F$32:$F$284</c:f>
              <c:numCache>
                <c:formatCode>General</c:formatCode>
                <c:ptCount val="253"/>
                <c:pt idx="0" formatCode="0.00E+00">
                  <c:v>1.0E-7</c:v>
                </c:pt>
                <c:pt idx="1">
                  <c:v>7.55120973450994E-5</c:v>
                </c:pt>
                <c:pt idx="2">
                  <c:v>3.74920116198852E-5</c:v>
                </c:pt>
                <c:pt idx="3">
                  <c:v>5.65870644172723E-6</c:v>
                </c:pt>
                <c:pt idx="4">
                  <c:v>4.06535814191137E-6</c:v>
                </c:pt>
                <c:pt idx="5">
                  <c:v>3.73829111664758E-5</c:v>
                </c:pt>
                <c:pt idx="6">
                  <c:v>8.24261100718779E-5</c:v>
                </c:pt>
                <c:pt idx="7">
                  <c:v>0.000102156401512166</c:v>
                </c:pt>
                <c:pt idx="8">
                  <c:v>7.67970076018381E-5</c:v>
                </c:pt>
                <c:pt idx="9">
                  <c:v>2.67045563967164E-5</c:v>
                </c:pt>
                <c:pt idx="10">
                  <c:v>1.03575857520248E-7</c:v>
                </c:pt>
                <c:pt idx="11">
                  <c:v>2.75022149234525E-5</c:v>
                </c:pt>
                <c:pt idx="12">
                  <c:v>8.42577243099291E-5</c:v>
                </c:pt>
                <c:pt idx="13">
                  <c:v>0.000108532808220529</c:v>
                </c:pt>
                <c:pt idx="14">
                  <c:v>6.92595066691633E-5</c:v>
                </c:pt>
                <c:pt idx="15">
                  <c:v>1.11092547989935E-5</c:v>
                </c:pt>
                <c:pt idx="16">
                  <c:v>9.30085266348029E-6</c:v>
                </c:pt>
                <c:pt idx="17">
                  <c:v>7.18235101731979E-5</c:v>
                </c:pt>
                <c:pt idx="18">
                  <c:v>0.000116414513787157</c:v>
                </c:pt>
                <c:pt idx="19">
                  <c:v>7.72273065636408E-5</c:v>
                </c:pt>
                <c:pt idx="20">
                  <c:v>8.93639489582008E-6</c:v>
                </c:pt>
                <c:pt idx="21">
                  <c:v>1.90617723096077E-5</c:v>
                </c:pt>
                <c:pt idx="22">
                  <c:v>9.83540130168154E-5</c:v>
                </c:pt>
                <c:pt idx="23">
                  <c:v>0.00011829174328374</c:v>
                </c:pt>
                <c:pt idx="24">
                  <c:v>4.09817683169895E-5</c:v>
                </c:pt>
                <c:pt idx="25">
                  <c:v>2.6163429714592E-6</c:v>
                </c:pt>
                <c:pt idx="26">
                  <c:v>8.06672192142352E-5</c:v>
                </c:pt>
                <c:pt idx="27">
                  <c:v>0.000133066478205405</c:v>
                </c:pt>
                <c:pt idx="28">
                  <c:v>5.45152889294026E-5</c:v>
                </c:pt>
                <c:pt idx="29">
                  <c:v>2.1828817935915E-6</c:v>
                </c:pt>
                <c:pt idx="30">
                  <c:v>9.3322617067393E-5</c:v>
                </c:pt>
                <c:pt idx="31">
                  <c:v>0.000138751306106685</c:v>
                </c:pt>
                <c:pt idx="32">
                  <c:v>3.47611034600313E-5</c:v>
                </c:pt>
                <c:pt idx="33">
                  <c:v>1.95354162121874E-5</c:v>
                </c:pt>
                <c:pt idx="34">
                  <c:v>0.000139844398209774</c:v>
                </c:pt>
                <c:pt idx="35">
                  <c:v>0.000109094914729399</c:v>
                </c:pt>
                <c:pt idx="36">
                  <c:v>5.90394576351869E-7</c:v>
                </c:pt>
                <c:pt idx="37">
                  <c:v>9.98290355269117E-5</c:v>
                </c:pt>
                <c:pt idx="38">
                  <c:v>0.000157347489299666</c:v>
                </c:pt>
                <c:pt idx="39">
                  <c:v>1.66704919829394E-5</c:v>
                </c:pt>
                <c:pt idx="40">
                  <c:v>7.19353442128136E-5</c:v>
                </c:pt>
                <c:pt idx="41">
                  <c:v>0.000180971867120563</c:v>
                </c:pt>
                <c:pt idx="42">
                  <c:v>2.86491086446104E-5</c:v>
                </c:pt>
                <c:pt idx="43">
                  <c:v>7.3496448924805E-5</c:v>
                </c:pt>
                <c:pt idx="44">
                  <c:v>0.000195484806376883</c:v>
                </c:pt>
                <c:pt idx="45">
                  <c:v>1.82314548411814E-5</c:v>
                </c:pt>
                <c:pt idx="46">
                  <c:v>0.00011539565307892</c:v>
                </c:pt>
                <c:pt idx="47">
                  <c:v>0.000188575440163935</c:v>
                </c:pt>
                <c:pt idx="48">
                  <c:v>1.03702770217818E-7</c:v>
                </c:pt>
                <c:pt idx="49">
                  <c:v>0.000205192716412181</c:v>
                </c:pt>
                <c:pt idx="50">
                  <c:v>0.000111702876058013</c:v>
                </c:pt>
                <c:pt idx="51">
                  <c:v>6.05045934033311E-5</c:v>
                </c:pt>
                <c:pt idx="52">
                  <c:v>0.000257454239940256</c:v>
                </c:pt>
                <c:pt idx="53">
                  <c:v>1.60545372674136E-6</c:v>
                </c:pt>
                <c:pt idx="54">
                  <c:v>0.000263587605088704</c:v>
                </c:pt>
                <c:pt idx="55">
                  <c:v>8.16771795253742E-5</c:v>
                </c:pt>
                <c:pt idx="56">
                  <c:v>0.000178402756747642</c:v>
                </c:pt>
                <c:pt idx="57">
                  <c:v>0.000205319905129775</c:v>
                </c:pt>
                <c:pt idx="58">
                  <c:v>9.86387810239284E-5</c:v>
                </c:pt>
                <c:pt idx="59">
                  <c:v>0.000304708185526828</c:v>
                </c:pt>
                <c:pt idx="60">
                  <c:v>6.09958671410201E-5</c:v>
                </c:pt>
                <c:pt idx="61">
                  <c:v>0.000370284566470725</c:v>
                </c:pt>
                <c:pt idx="62">
                  <c:v>6.73884099022322E-5</c:v>
                </c:pt>
                <c:pt idx="63">
                  <c:v>0.000398776734870116</c:v>
                </c:pt>
                <c:pt idx="64">
                  <c:v>0.00014420420710599</c:v>
                </c:pt>
                <c:pt idx="65">
                  <c:v>0.000340641591882047</c:v>
                </c:pt>
                <c:pt idx="66">
                  <c:v>0.000374249548980191</c:v>
                </c:pt>
                <c:pt idx="67">
                  <c:v>0.000127745183605111</c:v>
                </c:pt>
                <c:pt idx="68">
                  <c:v>0.000743031178904981</c:v>
                </c:pt>
                <c:pt idx="69">
                  <c:v>3.49214821948474E-5</c:v>
                </c:pt>
                <c:pt idx="70">
                  <c:v>0.000325478381907823</c:v>
                </c:pt>
                <c:pt idx="71">
                  <c:v>0.00051203466299949</c:v>
                </c:pt>
                <c:pt idx="72">
                  <c:v>0.000860535540881266</c:v>
                </c:pt>
                <c:pt idx="73">
                  <c:v>0.00145320057317243</c:v>
                </c:pt>
                <c:pt idx="74">
                  <c:v>0.00232391910416954</c:v>
                </c:pt>
                <c:pt idx="75">
                  <c:v>0.00328451426772391</c:v>
                </c:pt>
                <c:pt idx="76">
                  <c:v>0.00365856036757764</c:v>
                </c:pt>
                <c:pt idx="77">
                  <c:v>0.00237503833130126</c:v>
                </c:pt>
                <c:pt idx="78">
                  <c:v>6.76235576191581E-5</c:v>
                </c:pt>
                <c:pt idx="79">
                  <c:v>0.00601109446412377</c:v>
                </c:pt>
                <c:pt idx="80">
                  <c:v>0.0470747165227103</c:v>
                </c:pt>
                <c:pt idx="81">
                  <c:v>0.143041663261936</c:v>
                </c:pt>
                <c:pt idx="82">
                  <c:v>0.998335644544218</c:v>
                </c:pt>
                <c:pt idx="83">
                  <c:v>0.286408142382548</c:v>
                </c:pt>
                <c:pt idx="84">
                  <c:v>0.00466150649802243</c:v>
                </c:pt>
                <c:pt idx="85">
                  <c:v>0.0465417544011786</c:v>
                </c:pt>
                <c:pt idx="86">
                  <c:v>0.0350038209312949</c:v>
                </c:pt>
                <c:pt idx="90">
                  <c:v>0.998335644544218</c:v>
                </c:pt>
              </c:numCache>
            </c:numRef>
          </c:yVal>
          <c:smooth val="1"/>
        </c:ser>
        <c:axId val="335688392"/>
        <c:axId val="423101160"/>
      </c:scatterChart>
      <c:valAx>
        <c:axId val="335688392"/>
        <c:scaling>
          <c:orientation val="minMax"/>
          <c:max val="80.0"/>
          <c:min val="6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(degrees)</a:t>
                </a:r>
              </a:p>
            </c:rich>
          </c:tx>
          <c:layout/>
        </c:title>
        <c:numFmt formatCode="General" sourceLinked="1"/>
        <c:tickLblPos val="nextTo"/>
        <c:crossAx val="423101160"/>
        <c:crossesAt val="1.0"/>
        <c:crossBetween val="midCat"/>
        <c:majorUnit val="10.0"/>
        <c:minorUnit val="2.0"/>
      </c:valAx>
      <c:valAx>
        <c:axId val="423101160"/>
        <c:scaling>
          <c:logBase val="10.0"/>
          <c:orientation val="minMax"/>
          <c:max val="1.0"/>
          <c:min val="1.0E-7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I(θ)/I_0</a:t>
                </a:r>
              </a:p>
            </c:rich>
          </c:tx>
          <c:layout/>
        </c:title>
        <c:numFmt formatCode="General" sourceLinked="1"/>
        <c:tickLblPos val="nextTo"/>
        <c:crossAx val="335688392"/>
        <c:crossesAt val="0.0"/>
        <c:crossBetween val="midCat"/>
        <c:majorUnit val="10.0"/>
        <c:minorUnit val="10.0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CA-1 blaze angle:   </a:t>
            </a:r>
            <a:r>
              <a:rPr lang="en-US">
                <a:latin typeface="Symbol" charset="2"/>
                <a:cs typeface="Symbol" charset="2"/>
              </a:rPr>
              <a:t>d</a:t>
            </a:r>
            <a:r>
              <a:rPr lang="en-US"/>
              <a:t>=</a:t>
            </a:r>
            <a:r>
              <a:rPr lang="en-US" i="1"/>
              <a:t>R3</a:t>
            </a:r>
            <a:r>
              <a:rPr lang="en-US"/>
              <a:t>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65972228678027"/>
          <c:y val="0.141920095408467"/>
          <c:w val="0.657598533654368"/>
          <c:h val="0.780560524746571"/>
        </c:manualLayout>
      </c:layout>
      <c:scatterChart>
        <c:scatterStyle val="smoothMarker"/>
        <c:ser>
          <c:idx val="1"/>
          <c:order val="0"/>
          <c:tx>
            <c:v>Theory</c:v>
          </c:tx>
          <c:spPr>
            <a:ln w="6350"/>
          </c:spPr>
          <c:marker>
            <c:symbol val="square"/>
            <c:size val="4"/>
          </c:marker>
          <c:xVal>
            <c:numRef>
              <c:f>Reflection!$B$102:$B$118</c:f>
              <c:numCache>
                <c:formatCode>General</c:formatCode>
                <c:ptCount val="17"/>
                <c:pt idx="0">
                  <c:v>70.0</c:v>
                </c:pt>
                <c:pt idx="1">
                  <c:v>71.0</c:v>
                </c:pt>
                <c:pt idx="2">
                  <c:v>72.0</c:v>
                </c:pt>
                <c:pt idx="3">
                  <c:v>73.0</c:v>
                </c:pt>
                <c:pt idx="4">
                  <c:v>74.0</c:v>
                </c:pt>
                <c:pt idx="5">
                  <c:v>75.0</c:v>
                </c:pt>
                <c:pt idx="6">
                  <c:v>76.0</c:v>
                </c:pt>
                <c:pt idx="7">
                  <c:v>77.0</c:v>
                </c:pt>
                <c:pt idx="8">
                  <c:v>78.0</c:v>
                </c:pt>
                <c:pt idx="9">
                  <c:v>79.0</c:v>
                </c:pt>
                <c:pt idx="10">
                  <c:v>80.0</c:v>
                </c:pt>
                <c:pt idx="11">
                  <c:v>81.0</c:v>
                </c:pt>
                <c:pt idx="12">
                  <c:v>82.0</c:v>
                </c:pt>
                <c:pt idx="13">
                  <c:v>83.0</c:v>
                </c:pt>
                <c:pt idx="14">
                  <c:v>84.0</c:v>
                </c:pt>
                <c:pt idx="15">
                  <c:v>85.0</c:v>
                </c:pt>
                <c:pt idx="16">
                  <c:v>86.0</c:v>
                </c:pt>
              </c:numCache>
            </c:numRef>
          </c:xVal>
          <c:yVal>
            <c:numRef>
              <c:f>Reflection!$G$102:$G$118</c:f>
              <c:numCache>
                <c:formatCode>General</c:formatCode>
                <c:ptCount val="17"/>
                <c:pt idx="0">
                  <c:v>0.000326020996732434</c:v>
                </c:pt>
                <c:pt idx="1">
                  <c:v>0.00051288829142553</c:v>
                </c:pt>
                <c:pt idx="2">
                  <c:v>0.000861970165629152</c:v>
                </c:pt>
                <c:pt idx="3">
                  <c:v>0.00145562324766624</c:v>
                </c:pt>
                <c:pt idx="4">
                  <c:v>0.00232779337978111</c:v>
                </c:pt>
                <c:pt idx="5">
                  <c:v>0.00328998998049741</c:v>
                </c:pt>
                <c:pt idx="6">
                  <c:v>0.00366465966388281</c:v>
                </c:pt>
                <c:pt idx="7">
                  <c:v>0.00237899782931777</c:v>
                </c:pt>
                <c:pt idx="8">
                  <c:v>6.77362948911145E-5</c:v>
                </c:pt>
                <c:pt idx="9">
                  <c:v>0.00602111574095712</c:v>
                </c:pt>
                <c:pt idx="10">
                  <c:v>0.0471531962020668</c:v>
                </c:pt>
                <c:pt idx="11">
                  <c:v>0.143280132331888</c:v>
                </c:pt>
                <c:pt idx="12">
                  <c:v>1.0</c:v>
                </c:pt>
                <c:pt idx="13">
                  <c:v>0.286885622032764</c:v>
                </c:pt>
                <c:pt idx="14">
                  <c:v>0.00466927783606345</c:v>
                </c:pt>
                <c:pt idx="15">
                  <c:v>0.0466193455633118</c:v>
                </c:pt>
                <c:pt idx="16">
                  <c:v>0.0350621768566378</c:v>
                </c:pt>
              </c:numCache>
            </c:numRef>
          </c:yVal>
          <c:smooth val="1"/>
        </c:ser>
        <c:ser>
          <c:idx val="0"/>
          <c:order val="1"/>
          <c:tx>
            <c:v>Observation</c:v>
          </c:tx>
          <c:xVal>
            <c:numRef>
              <c:f>Reflection!$B$110:$B$117</c:f>
              <c:numCache>
                <c:formatCode>General</c:formatCode>
                <c:ptCount val="8"/>
                <c:pt idx="0">
                  <c:v>78.0</c:v>
                </c:pt>
                <c:pt idx="1">
                  <c:v>79.0</c:v>
                </c:pt>
                <c:pt idx="2">
                  <c:v>80.0</c:v>
                </c:pt>
                <c:pt idx="3">
                  <c:v>81.0</c:v>
                </c:pt>
                <c:pt idx="4">
                  <c:v>82.0</c:v>
                </c:pt>
                <c:pt idx="5">
                  <c:v>83.0</c:v>
                </c:pt>
                <c:pt idx="6">
                  <c:v>84.0</c:v>
                </c:pt>
                <c:pt idx="7">
                  <c:v>85.0</c:v>
                </c:pt>
              </c:numCache>
            </c:numRef>
          </c:xVal>
          <c:yVal>
            <c:numRef>
              <c:f>Reflection!$K$110:$K$117</c:f>
              <c:numCache>
                <c:formatCode>General</c:formatCode>
                <c:ptCount val="8"/>
                <c:pt idx="0">
                  <c:v>0.0210189974440325</c:v>
                </c:pt>
                <c:pt idx="1">
                  <c:v>0.0219664890135719</c:v>
                </c:pt>
                <c:pt idx="2">
                  <c:v>0.0736674695316881</c:v>
                </c:pt>
                <c:pt idx="3">
                  <c:v>0.131065699399476</c:v>
                </c:pt>
                <c:pt idx="4">
                  <c:v>1.0</c:v>
                </c:pt>
                <c:pt idx="5">
                  <c:v>0.5</c:v>
                </c:pt>
                <c:pt idx="6">
                  <c:v>0.0102366981237596</c:v>
                </c:pt>
                <c:pt idx="7">
                  <c:v>0.0449784722841522</c:v>
                </c:pt>
              </c:numCache>
            </c:numRef>
          </c:yVal>
          <c:smooth val="1"/>
        </c:ser>
        <c:axId val="335960728"/>
        <c:axId val="322275384"/>
      </c:scatterChart>
      <c:valAx>
        <c:axId val="335960728"/>
        <c:scaling>
          <c:orientation val="minMax"/>
          <c:max val="88.0"/>
          <c:min val="68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Order #</a:t>
                </a:r>
              </a:p>
            </c:rich>
          </c:tx>
          <c:layout/>
        </c:title>
        <c:numFmt formatCode="General" sourceLinked="1"/>
        <c:tickLblPos val="nextTo"/>
        <c:crossAx val="322275384"/>
        <c:crossesAt val="1.0"/>
        <c:crossBetween val="midCat"/>
        <c:majorUnit val="10.0"/>
        <c:minorUnit val="2.0"/>
      </c:valAx>
      <c:valAx>
        <c:axId val="322275384"/>
        <c:scaling>
          <c:logBase val="10.0"/>
          <c:orientation val="minMax"/>
          <c:max val="1.0"/>
          <c:min val="1.0E-6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(θ) / I_0</a:t>
                </a:r>
              </a:p>
            </c:rich>
          </c:tx>
          <c:layout/>
        </c:title>
        <c:numFmt formatCode="General" sourceLinked="1"/>
        <c:tickLblPos val="nextTo"/>
        <c:crossAx val="335960728"/>
        <c:crossesAt val="0.0"/>
        <c:crossBetween val="midCat"/>
        <c:majorUnit val="10.0"/>
        <c:minorUnit val="10.0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Chi Squared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Reflection!$M$119</c:f>
              <c:numCache>
                <c:formatCode>General</c:formatCode>
                <c:ptCount val="1"/>
                <c:pt idx="0">
                  <c:v>9.311410740159083</c:v>
                </c:pt>
              </c:numCache>
            </c:numRef>
          </c:val>
        </c:ser>
        <c:axId val="322292728"/>
        <c:axId val="336001336"/>
      </c:barChart>
      <c:catAx>
        <c:axId val="322292728"/>
        <c:scaling>
          <c:orientation val="minMax"/>
        </c:scaling>
        <c:axPos val="b"/>
        <c:tickLblPos val="nextTo"/>
        <c:crossAx val="336001336"/>
        <c:crosses val="autoZero"/>
        <c:auto val="1"/>
        <c:lblAlgn val="ctr"/>
        <c:lblOffset val="100"/>
      </c:catAx>
      <c:valAx>
        <c:axId val="336001336"/>
        <c:scaling>
          <c:logBase val="10.0"/>
          <c:orientation val="minMax"/>
          <c:max val="2.0"/>
          <c:min val="0.001"/>
        </c:scaling>
        <c:axPos val="l"/>
        <c:majorGridlines/>
        <c:numFmt formatCode="General" sourceLinked="1"/>
        <c:tickLblPos val="nextTo"/>
        <c:crossAx val="32229272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image" Target="../media/image2.png"/><Relationship Id="rId5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4.xml"/><Relationship Id="rId4" Type="http://schemas.openxmlformats.org/officeDocument/2006/relationships/image" Target="../media/image3.png"/><Relationship Id="rId1" Type="http://schemas.openxmlformats.org/officeDocument/2006/relationships/image" Target="../media/image1.png"/><Relationship Id="rId2" Type="http://schemas.openxmlformats.org/officeDocument/2006/relationships/chart" Target="../charts/chart2.xml"/><Relationship Id="rId3" Type="http://schemas.openxmlformats.org/officeDocument/2006/relationships/image" Target="../media/image2.png"/><Relationship Id="rId5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889000</xdr:colOff>
      <xdr:row>0</xdr:row>
      <xdr:rowOff>104448</xdr:rowOff>
    </xdr:from>
    <xdr:to>
      <xdr:col>15</xdr:col>
      <xdr:colOff>881607</xdr:colOff>
      <xdr:row>10</xdr:row>
      <xdr:rowOff>88900</xdr:rowOff>
    </xdr:to>
    <xdr:pic>
      <xdr:nvPicPr>
        <xdr:cNvPr id="2" name="Picture 1" descr="Picture 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8700" y="104448"/>
          <a:ext cx="2850107" cy="1635452"/>
        </a:xfrm>
        <a:prstGeom prst="rect">
          <a:avLst/>
        </a:prstGeom>
      </xdr:spPr>
    </xdr:pic>
    <xdr:clientData/>
  </xdr:twoCellAnchor>
  <xdr:twoCellAnchor>
    <xdr:from>
      <xdr:col>7</xdr:col>
      <xdr:colOff>330201</xdr:colOff>
      <xdr:row>4</xdr:row>
      <xdr:rowOff>110067</xdr:rowOff>
    </xdr:from>
    <xdr:to>
      <xdr:col>11</xdr:col>
      <xdr:colOff>584200</xdr:colOff>
      <xdr:row>23</xdr:row>
      <xdr:rowOff>33866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91369</xdr:colOff>
      <xdr:row>0</xdr:row>
      <xdr:rowOff>7619</xdr:rowOff>
    </xdr:from>
    <xdr:to>
      <xdr:col>18</xdr:col>
      <xdr:colOff>888381</xdr:colOff>
      <xdr:row>19</xdr:row>
      <xdr:rowOff>22859</xdr:rowOff>
    </xdr:to>
    <xdr:pic>
      <xdr:nvPicPr>
        <xdr:cNvPr id="4" name="Picture 3" descr="Screen shot 2011-02-02 at 11.08.47 PM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71069" y="7619"/>
          <a:ext cx="2702011" cy="3152140"/>
        </a:xfrm>
        <a:prstGeom prst="rect">
          <a:avLst/>
        </a:prstGeom>
      </xdr:spPr>
    </xdr:pic>
    <xdr:clientData/>
  </xdr:twoCellAnchor>
  <xdr:twoCellAnchor editAs="oneCell">
    <xdr:from>
      <xdr:col>13</xdr:col>
      <xdr:colOff>181667</xdr:colOff>
      <xdr:row>9</xdr:row>
      <xdr:rowOff>163043</xdr:rowOff>
    </xdr:from>
    <xdr:to>
      <xdr:col>15</xdr:col>
      <xdr:colOff>631842</xdr:colOff>
      <xdr:row>22</xdr:row>
      <xdr:rowOff>77350</xdr:rowOff>
    </xdr:to>
    <xdr:pic>
      <xdr:nvPicPr>
        <xdr:cNvPr id="5" name="Picture 4" descr="Screen shot 2011-02-02 at 11.11.17 PM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3867" y="1648943"/>
          <a:ext cx="2355174" cy="2060607"/>
        </a:xfrm>
        <a:prstGeom prst="rect">
          <a:avLst/>
        </a:prstGeom>
      </xdr:spPr>
    </xdr:pic>
    <xdr:clientData/>
  </xdr:twoCellAnchor>
  <xdr:twoCellAnchor editAs="oneCell">
    <xdr:from>
      <xdr:col>13</xdr:col>
      <xdr:colOff>508000</xdr:colOff>
      <xdr:row>22</xdr:row>
      <xdr:rowOff>50801</xdr:rowOff>
    </xdr:from>
    <xdr:to>
      <xdr:col>18</xdr:col>
      <xdr:colOff>533401</xdr:colOff>
      <xdr:row>65</xdr:row>
      <xdr:rowOff>41023</xdr:rowOff>
    </xdr:to>
    <xdr:pic>
      <xdr:nvPicPr>
        <xdr:cNvPr id="8" name="Picture 7" descr="Picture 1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30200" y="3683001"/>
          <a:ext cx="4787900" cy="71149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850900</xdr:colOff>
      <xdr:row>5</xdr:row>
      <xdr:rowOff>2848</xdr:rowOff>
    </xdr:from>
    <xdr:to>
      <xdr:col>15</xdr:col>
      <xdr:colOff>843507</xdr:colOff>
      <xdr:row>14</xdr:row>
      <xdr:rowOff>152400</xdr:rowOff>
    </xdr:to>
    <xdr:pic>
      <xdr:nvPicPr>
        <xdr:cNvPr id="2" name="Picture 1" descr="Picture 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0600" y="828348"/>
          <a:ext cx="2850107" cy="1635452"/>
        </a:xfrm>
        <a:prstGeom prst="rect">
          <a:avLst/>
        </a:prstGeom>
      </xdr:spPr>
    </xdr:pic>
    <xdr:clientData/>
  </xdr:twoCellAnchor>
  <xdr:twoCellAnchor>
    <xdr:from>
      <xdr:col>6</xdr:col>
      <xdr:colOff>50800</xdr:colOff>
      <xdr:row>0</xdr:row>
      <xdr:rowOff>152400</xdr:rowOff>
    </xdr:from>
    <xdr:to>
      <xdr:col>12</xdr:col>
      <xdr:colOff>789940</xdr:colOff>
      <xdr:row>26</xdr:row>
      <xdr:rowOff>119380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916869</xdr:colOff>
      <xdr:row>6</xdr:row>
      <xdr:rowOff>58419</xdr:rowOff>
    </xdr:from>
    <xdr:to>
      <xdr:col>18</xdr:col>
      <xdr:colOff>761380</xdr:colOff>
      <xdr:row>25</xdr:row>
      <xdr:rowOff>73659</xdr:rowOff>
    </xdr:to>
    <xdr:pic>
      <xdr:nvPicPr>
        <xdr:cNvPr id="4" name="Picture 3" descr="Screen shot 2011-02-02 at 11.08.47 PM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44069" y="1049019"/>
          <a:ext cx="2702011" cy="3152140"/>
        </a:xfrm>
        <a:prstGeom prst="rect">
          <a:avLst/>
        </a:prstGeom>
      </xdr:spPr>
    </xdr:pic>
    <xdr:clientData/>
  </xdr:twoCellAnchor>
  <xdr:twoCellAnchor editAs="oneCell">
    <xdr:from>
      <xdr:col>13</xdr:col>
      <xdr:colOff>168967</xdr:colOff>
      <xdr:row>13</xdr:row>
      <xdr:rowOff>163043</xdr:rowOff>
    </xdr:from>
    <xdr:to>
      <xdr:col>15</xdr:col>
      <xdr:colOff>619141</xdr:colOff>
      <xdr:row>26</xdr:row>
      <xdr:rowOff>77350</xdr:rowOff>
    </xdr:to>
    <xdr:pic>
      <xdr:nvPicPr>
        <xdr:cNvPr id="5" name="Picture 4" descr="Screen shot 2011-02-02 at 11.11.17 PM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91167" y="2309343"/>
          <a:ext cx="2355174" cy="2060607"/>
        </a:xfrm>
        <a:prstGeom prst="rect">
          <a:avLst/>
        </a:prstGeom>
      </xdr:spPr>
    </xdr:pic>
    <xdr:clientData/>
  </xdr:twoCellAnchor>
  <xdr:twoCellAnchor>
    <xdr:from>
      <xdr:col>6</xdr:col>
      <xdr:colOff>520700</xdr:colOff>
      <xdr:row>32</xdr:row>
      <xdr:rowOff>50800</xdr:rowOff>
    </xdr:from>
    <xdr:to>
      <xdr:col>13</xdr:col>
      <xdr:colOff>307340</xdr:colOff>
      <xdr:row>58</xdr:row>
      <xdr:rowOff>17780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850900</xdr:colOff>
      <xdr:row>33</xdr:row>
      <xdr:rowOff>12700</xdr:rowOff>
    </xdr:from>
    <xdr:to>
      <xdr:col>16</xdr:col>
      <xdr:colOff>355600</xdr:colOff>
      <xdr:row>45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3" Type="http://schemas.openxmlformats.org/officeDocument/2006/relationships/comments" Target="../comments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062"/>
  <sheetViews>
    <sheetView tabSelected="1" zoomScale="150" zoomScaleNormal="150" zoomScalePageLayoutView="150" workbookViewId="0">
      <selection activeCell="G22" sqref="G22"/>
    </sheetView>
  </sheetViews>
  <sheetFormatPr baseColWidth="10" defaultRowHeight="13"/>
  <cols>
    <col min="7" max="8" width="12.28515625" customWidth="1"/>
  </cols>
  <sheetData>
    <row r="1" spans="1:8">
      <c r="A1" t="s">
        <v>11</v>
      </c>
      <c r="B1" t="s">
        <v>10</v>
      </c>
    </row>
    <row r="2" spans="1:8">
      <c r="A2" t="s">
        <v>12</v>
      </c>
      <c r="B2" t="s">
        <v>5</v>
      </c>
      <c r="G2" s="4"/>
      <c r="H2" s="4"/>
    </row>
    <row r="3" spans="1:8">
      <c r="A3" t="s">
        <v>14</v>
      </c>
      <c r="B3" t="s">
        <v>6</v>
      </c>
    </row>
    <row r="4" spans="1:8">
      <c r="D4" s="2" t="s">
        <v>40</v>
      </c>
    </row>
    <row r="5" spans="1:8">
      <c r="A5" s="1" t="s">
        <v>15</v>
      </c>
    </row>
    <row r="6" spans="1:8">
      <c r="B6" s="2" t="s">
        <v>18</v>
      </c>
      <c r="C6">
        <v>27.36</v>
      </c>
      <c r="D6" s="2" t="s">
        <v>41</v>
      </c>
      <c r="G6" s="2"/>
      <c r="H6" s="2"/>
    </row>
    <row r="7" spans="1:8">
      <c r="B7" t="s">
        <v>17</v>
      </c>
      <c r="C7">
        <f>C6-C8</f>
        <v>17.4084</v>
      </c>
      <c r="D7" s="2" t="s">
        <v>41</v>
      </c>
    </row>
    <row r="8" spans="1:8">
      <c r="B8" t="s">
        <v>16</v>
      </c>
      <c r="C8">
        <f>9.9516</f>
        <v>9.9515999999999991</v>
      </c>
      <c r="D8" s="2" t="s">
        <v>41</v>
      </c>
    </row>
    <row r="9" spans="1:8">
      <c r="B9" t="s">
        <v>19</v>
      </c>
      <c r="C9">
        <v>70.53</v>
      </c>
      <c r="D9" t="s">
        <v>24</v>
      </c>
    </row>
    <row r="10" spans="1:8">
      <c r="B10" s="2" t="s">
        <v>37</v>
      </c>
      <c r="C10">
        <v>1.5229999999999999</v>
      </c>
      <c r="D10" s="2" t="s">
        <v>41</v>
      </c>
      <c r="F10">
        <f>$C$21*(COS(RADIANS($C$19))+SIN(RADIANS($C$19))*TAN(RADIANS($C$19)))</f>
        <v>55.050046905785656</v>
      </c>
    </row>
    <row r="11" spans="1:8">
      <c r="B11" s="16" t="s">
        <v>72</v>
      </c>
      <c r="C11">
        <v>3.4</v>
      </c>
    </row>
    <row r="12" spans="1:8">
      <c r="A12" s="1" t="s">
        <v>20</v>
      </c>
    </row>
    <row r="13" spans="1:8">
      <c r="B13" s="2" t="s">
        <v>21</v>
      </c>
      <c r="C13" s="12">
        <v>0.8</v>
      </c>
      <c r="D13" t="s">
        <v>25</v>
      </c>
      <c r="E13" s="5" t="s">
        <v>7</v>
      </c>
    </row>
    <row r="14" spans="1:8">
      <c r="B14" s="2" t="s">
        <v>22</v>
      </c>
      <c r="C14">
        <f>17.63+C15</f>
        <v>17.63</v>
      </c>
      <c r="D14" t="s">
        <v>24</v>
      </c>
      <c r="E14" s="5" t="s">
        <v>8</v>
      </c>
    </row>
    <row r="15" spans="1:8">
      <c r="B15" s="2" t="s">
        <v>23</v>
      </c>
      <c r="C15">
        <v>0</v>
      </c>
    </row>
    <row r="16" spans="1:8">
      <c r="G16" s="4"/>
      <c r="H16" s="4"/>
    </row>
    <row r="17" spans="1:11">
      <c r="A17" s="1" t="s">
        <v>26</v>
      </c>
    </row>
    <row r="18" spans="1:11">
      <c r="B18" s="3" t="s">
        <v>28</v>
      </c>
      <c r="C18">
        <f>C9+2*C13</f>
        <v>72.13</v>
      </c>
      <c r="D18" t="s">
        <v>25</v>
      </c>
      <c r="E18" s="2" t="s">
        <v>74</v>
      </c>
      <c r="F18" s="2" t="s">
        <v>73</v>
      </c>
      <c r="G18" t="s">
        <v>3</v>
      </c>
    </row>
    <row r="19" spans="1:11">
      <c r="B19" s="3" t="s">
        <v>27</v>
      </c>
      <c r="C19">
        <f>(180-C18)/2+C14</f>
        <v>71.564999999999998</v>
      </c>
      <c r="D19" t="s">
        <v>25</v>
      </c>
    </row>
    <row r="20" spans="1:11">
      <c r="B20" s="3" t="s">
        <v>29</v>
      </c>
      <c r="C20">
        <f>(180-C18)/2-C14</f>
        <v>36.305000000000007</v>
      </c>
      <c r="D20" t="s">
        <v>24</v>
      </c>
    </row>
    <row r="21" spans="1:11">
      <c r="B21" s="3" t="s">
        <v>30</v>
      </c>
      <c r="C21">
        <f>C7</f>
        <v>17.4084</v>
      </c>
      <c r="D21" s="2" t="s">
        <v>41</v>
      </c>
    </row>
    <row r="22" spans="1:11">
      <c r="B22" s="3" t="s">
        <v>31</v>
      </c>
      <c r="C22">
        <f>SIN(RADIANS(C19))/SIN(RADIANS(C18))*C21</f>
        <v>17.352207082515172</v>
      </c>
      <c r="D22" s="2" t="s">
        <v>41</v>
      </c>
    </row>
    <row r="23" spans="1:11">
      <c r="B23" s="3" t="s">
        <v>32</v>
      </c>
      <c r="C23">
        <f>SIN(RADIANS(C20))/SIN(RADIANS(C18))*C21</f>
        <v>10.82970334210526</v>
      </c>
      <c r="D23" s="2" t="s">
        <v>78</v>
      </c>
    </row>
    <row r="25" spans="1:11">
      <c r="A25" s="1" t="s">
        <v>33</v>
      </c>
    </row>
    <row r="26" spans="1:11">
      <c r="A26">
        <v>90</v>
      </c>
      <c r="B26" t="s">
        <v>3</v>
      </c>
      <c r="C26" s="15">
        <f>(A26-50)/50*10</f>
        <v>8</v>
      </c>
      <c r="D26" s="16" t="s">
        <v>4</v>
      </c>
    </row>
    <row r="27" spans="1:11">
      <c r="A27">
        <v>50</v>
      </c>
      <c r="B27" s="2" t="s">
        <v>74</v>
      </c>
      <c r="C27" s="16">
        <f>71.56+(A27-50)/50</f>
        <v>71.56</v>
      </c>
      <c r="D27" s="16" t="s">
        <v>75</v>
      </c>
      <c r="G27" s="17"/>
      <c r="H27" s="17"/>
    </row>
    <row r="28" spans="1:11">
      <c r="A28">
        <v>50</v>
      </c>
      <c r="B28" s="2" t="s">
        <v>73</v>
      </c>
      <c r="C28">
        <f>71.56+(A28-50)/50*3</f>
        <v>71.56</v>
      </c>
      <c r="D28" t="s">
        <v>76</v>
      </c>
    </row>
    <row r="29" spans="1:11">
      <c r="B29" t="s">
        <v>77</v>
      </c>
      <c r="C29">
        <v>8.6519999999999992</v>
      </c>
      <c r="D29" s="2" t="s">
        <v>79</v>
      </c>
      <c r="E29" s="14"/>
      <c r="F29" s="14"/>
      <c r="G29" s="12"/>
      <c r="H29" s="12"/>
    </row>
    <row r="30" spans="1:11">
      <c r="D30" s="2"/>
      <c r="E30" s="14"/>
      <c r="F30" s="14"/>
      <c r="G30" s="12"/>
      <c r="H30" s="12"/>
    </row>
    <row r="31" spans="1:11">
      <c r="E31" s="18" t="s">
        <v>80</v>
      </c>
      <c r="F31" s="18" t="s">
        <v>83</v>
      </c>
      <c r="G31" t="s">
        <v>0</v>
      </c>
      <c r="H31" t="s">
        <v>0</v>
      </c>
    </row>
    <row r="32" spans="1:11">
      <c r="B32" s="6" t="s">
        <v>38</v>
      </c>
      <c r="C32" s="6" t="s">
        <v>39</v>
      </c>
      <c r="D32" s="6" t="s">
        <v>42</v>
      </c>
      <c r="E32" s="6" t="s">
        <v>81</v>
      </c>
      <c r="F32" s="6" t="s">
        <v>84</v>
      </c>
      <c r="G32" s="6" t="s">
        <v>1</v>
      </c>
      <c r="H32" s="6" t="s">
        <v>49</v>
      </c>
      <c r="I32" s="6" t="s">
        <v>86</v>
      </c>
      <c r="J32" s="6" t="s">
        <v>86</v>
      </c>
      <c r="K32" s="6"/>
    </row>
    <row r="33" spans="2:11" ht="15">
      <c r="B33" s="7" t="s">
        <v>34</v>
      </c>
      <c r="C33" s="8" t="s">
        <v>35</v>
      </c>
      <c r="D33" s="7" t="s">
        <v>36</v>
      </c>
      <c r="E33" s="8" t="s">
        <v>82</v>
      </c>
      <c r="F33" s="8" t="s">
        <v>85</v>
      </c>
      <c r="G33" s="8" t="s">
        <v>71</v>
      </c>
      <c r="H33" s="7" t="s">
        <v>46</v>
      </c>
      <c r="I33" s="8" t="s">
        <v>85</v>
      </c>
      <c r="J33" s="7" t="s">
        <v>2</v>
      </c>
      <c r="K33" s="7"/>
    </row>
    <row r="34" spans="2:11">
      <c r="B34" s="9" t="s">
        <v>44</v>
      </c>
      <c r="C34" s="6" t="s">
        <v>24</v>
      </c>
      <c r="D34" s="10" t="s">
        <v>41</v>
      </c>
      <c r="E34" s="6" t="s">
        <v>24</v>
      </c>
      <c r="F34" s="6" t="s">
        <v>76</v>
      </c>
      <c r="G34" s="9"/>
      <c r="H34" s="9"/>
      <c r="I34" s="13" t="s">
        <v>76</v>
      </c>
      <c r="J34" s="9" t="s">
        <v>52</v>
      </c>
    </row>
    <row r="35" spans="2:11">
      <c r="B35">
        <v>0</v>
      </c>
      <c r="C35">
        <f>$C$28</f>
        <v>71.56</v>
      </c>
      <c r="D35">
        <f>$C$29</f>
        <v>8.6519999999999992</v>
      </c>
      <c r="E35">
        <f>DEGREES(ASIN(B35*$C$10/($C$11*$C$6)-SIN(RADIANS(C35))))</f>
        <v>-71.559999999999974</v>
      </c>
      <c r="F35" t="e">
        <f t="shared" ref="F35:F98" si="0">DEGREES(ASIN($C$11/1*SIN(RADIANS(E35-$C$27))))</f>
        <v>#NUM!</v>
      </c>
      <c r="G35" s="11"/>
      <c r="H35" s="11"/>
    </row>
    <row r="36" spans="2:11">
      <c r="B36">
        <v>1</v>
      </c>
      <c r="C36">
        <f t="shared" ref="C36:C99" si="1">$C$28</f>
        <v>71.56</v>
      </c>
      <c r="D36">
        <f t="shared" ref="D36:D99" si="2">$C$29</f>
        <v>8.6519999999999992</v>
      </c>
      <c r="E36">
        <f t="shared" ref="E36:E97" si="3">DEGREES(ASIN(B36*$C$10/($C$11*$C$6)-SIN(RADIANS(C36))))</f>
        <v>-68.793583409460368</v>
      </c>
      <c r="F36" t="e">
        <f t="shared" si="0"/>
        <v>#NUM!</v>
      </c>
      <c r="G36">
        <f>PI()*D36*$C$11/$C$10*(SIN(RADIANS(E36-$C$27))+SIN(RADIANS($C$28-$C$27)))</f>
        <v>-38.716736466976243</v>
      </c>
      <c r="H36">
        <f t="shared" ref="H36:H99" si="4">(SIN(G36)/G36)^2</f>
        <v>4.8297117181121056E-4</v>
      </c>
    </row>
    <row r="37" spans="2:11">
      <c r="B37">
        <v>2</v>
      </c>
      <c r="C37">
        <f t="shared" si="1"/>
        <v>71.56</v>
      </c>
      <c r="D37">
        <f t="shared" si="2"/>
        <v>8.6519999999999992</v>
      </c>
      <c r="E37">
        <f t="shared" si="3"/>
        <v>-66.335459550812246</v>
      </c>
      <c r="F37" t="e">
        <f t="shared" si="0"/>
        <v>#NUM!</v>
      </c>
      <c r="G37">
        <f t="shared" ref="G37:G100" si="5">PI()*D37*$C$11/$C$10*(SIN(RADIANS(E37-$C$27))+SIN(RADIANS($C$28-$C$27)))</f>
        <v>-40.685038612036941</v>
      </c>
      <c r="H37">
        <f t="shared" si="4"/>
        <v>1.4521338966645458E-5</v>
      </c>
    </row>
    <row r="38" spans="2:11">
      <c r="B38">
        <v>3</v>
      </c>
      <c r="C38">
        <f t="shared" si="1"/>
        <v>71.56</v>
      </c>
      <c r="D38">
        <f t="shared" si="2"/>
        <v>8.6519999999999992</v>
      </c>
      <c r="E38">
        <f t="shared" si="3"/>
        <v>-64.097544559256093</v>
      </c>
      <c r="F38" t="e">
        <f t="shared" si="0"/>
        <v>#NUM!</v>
      </c>
      <c r="G38">
        <f t="shared" si="5"/>
        <v>-42.411990565017547</v>
      </c>
      <c r="H38">
        <f t="shared" si="4"/>
        <v>5.5593316540038945E-4</v>
      </c>
    </row>
    <row r="39" spans="2:11">
      <c r="B39">
        <v>4</v>
      </c>
      <c r="C39">
        <f t="shared" si="1"/>
        <v>71.56</v>
      </c>
      <c r="D39">
        <f t="shared" si="2"/>
        <v>8.6519999999999992</v>
      </c>
      <c r="E39">
        <f t="shared" si="3"/>
        <v>-62.026781552491101</v>
      </c>
      <c r="F39" t="e">
        <f t="shared" si="0"/>
        <v>#NUM!</v>
      </c>
      <c r="G39">
        <f t="shared" si="5"/>
        <v>-43.95238380287357</v>
      </c>
      <c r="H39">
        <f t="shared" si="4"/>
        <v>4.6305824278216811E-7</v>
      </c>
    </row>
    <row r="40" spans="2:11">
      <c r="B40">
        <v>5</v>
      </c>
      <c r="C40">
        <f t="shared" si="1"/>
        <v>71.56</v>
      </c>
      <c r="D40">
        <f t="shared" si="2"/>
        <v>8.6519999999999992</v>
      </c>
      <c r="E40">
        <f t="shared" si="3"/>
        <v>-60.088286534287597</v>
      </c>
      <c r="F40" t="e">
        <f t="shared" si="0"/>
        <v>#NUM!</v>
      </c>
      <c r="G40">
        <f t="shared" si="5"/>
        <v>-45.342401487984958</v>
      </c>
      <c r="H40">
        <f t="shared" si="4"/>
        <v>4.6512298498490679E-4</v>
      </c>
    </row>
    <row r="41" spans="2:11">
      <c r="B41">
        <v>6</v>
      </c>
      <c r="C41">
        <f t="shared" si="1"/>
        <v>71.56</v>
      </c>
      <c r="D41">
        <f t="shared" si="2"/>
        <v>8.6519999999999992</v>
      </c>
      <c r="E41">
        <f t="shared" si="3"/>
        <v>-58.257674548379612</v>
      </c>
      <c r="F41" t="e">
        <f t="shared" si="0"/>
        <v>#NUM!</v>
      </c>
      <c r="G41">
        <f t="shared" si="5"/>
        <v>-46.607441319260836</v>
      </c>
      <c r="H41">
        <f t="shared" si="4"/>
        <v>1.122490678937224E-4</v>
      </c>
    </row>
    <row r="42" spans="2:11">
      <c r="B42">
        <v>7</v>
      </c>
      <c r="C42">
        <f t="shared" si="1"/>
        <v>71.56</v>
      </c>
      <c r="D42">
        <f t="shared" si="2"/>
        <v>8.6519999999999992</v>
      </c>
      <c r="E42">
        <f t="shared" si="3"/>
        <v>-56.517107418234389</v>
      </c>
      <c r="F42" t="e">
        <f t="shared" si="0"/>
        <v>#NUM!</v>
      </c>
      <c r="G42">
        <f t="shared" si="5"/>
        <v>-47.766153959652819</v>
      </c>
      <c r="H42">
        <f t="shared" si="4"/>
        <v>1.5726336582030405E-4</v>
      </c>
    </row>
    <row r="43" spans="2:11">
      <c r="B43">
        <v>8</v>
      </c>
      <c r="C43">
        <f t="shared" si="1"/>
        <v>71.56</v>
      </c>
      <c r="D43">
        <f t="shared" si="2"/>
        <v>8.6519999999999992</v>
      </c>
      <c r="E43">
        <f t="shared" si="3"/>
        <v>-54.85306976613434</v>
      </c>
      <c r="F43" t="e">
        <f t="shared" si="0"/>
        <v>#NUM!</v>
      </c>
      <c r="G43">
        <f t="shared" si="5"/>
        <v>-48.832720730341102</v>
      </c>
      <c r="H43">
        <f t="shared" si="4"/>
        <v>4.1141194090824117E-4</v>
      </c>
    </row>
    <row r="44" spans="2:11">
      <c r="B44">
        <v>9</v>
      </c>
      <c r="C44">
        <f t="shared" si="1"/>
        <v>71.56</v>
      </c>
      <c r="D44">
        <f t="shared" si="2"/>
        <v>8.6519999999999992</v>
      </c>
      <c r="E44">
        <f t="shared" si="3"/>
        <v>-53.255030772292486</v>
      </c>
      <c r="F44" t="e">
        <f t="shared" si="0"/>
        <v>#NUM!</v>
      </c>
      <c r="G44">
        <f t="shared" si="5"/>
        <v>-49.818227279716297</v>
      </c>
      <c r="H44">
        <f t="shared" si="4"/>
        <v>7.5366835999429171E-5</v>
      </c>
    </row>
    <row r="45" spans="2:11">
      <c r="B45">
        <v>10</v>
      </c>
      <c r="C45">
        <f t="shared" si="1"/>
        <v>71.56</v>
      </c>
      <c r="D45">
        <f t="shared" si="2"/>
        <v>8.6519999999999992</v>
      </c>
      <c r="E45">
        <f t="shared" si="3"/>
        <v>-51.714595343650124</v>
      </c>
      <c r="F45" t="e">
        <f t="shared" si="0"/>
        <v>#NUM!</v>
      </c>
      <c r="G45">
        <f t="shared" si="5"/>
        <v>-50.731536835733081</v>
      </c>
      <c r="H45">
        <f t="shared" si="4"/>
        <v>7.845893457905E-5</v>
      </c>
    </row>
    <row r="46" spans="2:11">
      <c r="B46">
        <v>11</v>
      </c>
      <c r="C46">
        <f t="shared" si="1"/>
        <v>71.56</v>
      </c>
      <c r="D46">
        <f t="shared" si="2"/>
        <v>8.6519999999999992</v>
      </c>
      <c r="E46">
        <f t="shared" si="3"/>
        <v>-50.22494228815053</v>
      </c>
      <c r="F46" t="e">
        <f t="shared" si="0"/>
        <v>#NUM!</v>
      </c>
      <c r="G46">
        <f t="shared" si="5"/>
        <v>-51.579869472134519</v>
      </c>
      <c r="H46">
        <f t="shared" si="4"/>
        <v>3.5169649652658328E-4</v>
      </c>
    </row>
    <row r="47" spans="2:11">
      <c r="B47">
        <v>12</v>
      </c>
      <c r="C47">
        <f t="shared" si="1"/>
        <v>71.56</v>
      </c>
      <c r="D47">
        <f t="shared" si="2"/>
        <v>8.6519999999999992</v>
      </c>
      <c r="E47">
        <f t="shared" si="3"/>
        <v>-48.7804391410139</v>
      </c>
      <c r="F47" t="e">
        <f t="shared" si="0"/>
        <v>#NUM!</v>
      </c>
      <c r="G47">
        <f t="shared" si="5"/>
        <v>-52.369200104290087</v>
      </c>
      <c r="H47">
        <f t="shared" si="4"/>
        <v>2.7051029885176225E-4</v>
      </c>
    </row>
    <row r="48" spans="2:11">
      <c r="B48">
        <v>13</v>
      </c>
      <c r="C48">
        <f t="shared" si="1"/>
        <v>71.56</v>
      </c>
      <c r="D48">
        <f t="shared" si="2"/>
        <v>8.6519999999999992</v>
      </c>
      <c r="E48">
        <f t="shared" si="3"/>
        <v>-47.376370175270921</v>
      </c>
      <c r="F48" t="e">
        <f t="shared" si="0"/>
        <v>#NUM!</v>
      </c>
      <c r="G48">
        <f t="shared" si="5"/>
        <v>-53.104540136380052</v>
      </c>
      <c r="H48">
        <f t="shared" si="4"/>
        <v>3.1477284669806421E-5</v>
      </c>
    </row>
    <row r="49" spans="2:8">
      <c r="B49">
        <v>14</v>
      </c>
      <c r="C49">
        <f t="shared" si="1"/>
        <v>71.56</v>
      </c>
      <c r="D49">
        <f t="shared" si="2"/>
        <v>8.6519999999999992</v>
      </c>
      <c r="E49">
        <f t="shared" si="3"/>
        <v>-46.008739431976473</v>
      </c>
      <c r="F49" t="e">
        <f t="shared" si="0"/>
        <v>#NUM!</v>
      </c>
      <c r="G49">
        <f t="shared" si="5"/>
        <v>-53.790141855810937</v>
      </c>
      <c r="H49">
        <f t="shared" si="4"/>
        <v>4.8283175903847293E-5</v>
      </c>
    </row>
    <row r="50" spans="2:8">
      <c r="B50">
        <v>15</v>
      </c>
      <c r="C50">
        <f t="shared" si="1"/>
        <v>71.56</v>
      </c>
      <c r="D50">
        <f t="shared" si="2"/>
        <v>8.6519999999999992</v>
      </c>
      <c r="E50">
        <f t="shared" si="3"/>
        <v>-44.674124938281906</v>
      </c>
      <c r="F50" t="e">
        <f t="shared" si="0"/>
        <v>#NUM!</v>
      </c>
      <c r="G50">
        <f t="shared" si="5"/>
        <v>-54.429650023628682</v>
      </c>
      <c r="H50">
        <f t="shared" si="4"/>
        <v>2.4586004056508393E-4</v>
      </c>
    </row>
    <row r="51" spans="2:8">
      <c r="B51">
        <v>16</v>
      </c>
      <c r="C51">
        <f t="shared" si="1"/>
        <v>71.56</v>
      </c>
      <c r="D51">
        <f t="shared" si="2"/>
        <v>8.6519999999999992</v>
      </c>
      <c r="E51">
        <f t="shared" si="3"/>
        <v>-43.36956874130469</v>
      </c>
      <c r="F51" t="e">
        <f t="shared" si="0"/>
        <v>#NUM!</v>
      </c>
      <c r="G51">
        <f t="shared" si="5"/>
        <v>-55.026216453645397</v>
      </c>
      <c r="H51">
        <f t="shared" si="4"/>
        <v>3.2949228436450289E-4</v>
      </c>
    </row>
    <row r="52" spans="2:8">
      <c r="B52">
        <v>17</v>
      </c>
      <c r="C52">
        <f t="shared" si="1"/>
        <v>71.56</v>
      </c>
      <c r="D52">
        <f t="shared" si="2"/>
        <v>8.6519999999999992</v>
      </c>
      <c r="E52">
        <f t="shared" si="3"/>
        <v>-42.092492559246253</v>
      </c>
      <c r="F52" t="e">
        <f t="shared" si="0"/>
        <v>#NUM!</v>
      </c>
      <c r="G52">
        <f t="shared" si="5"/>
        <v>-55.582588072904642</v>
      </c>
      <c r="H52">
        <f t="shared" si="4"/>
        <v>2.1906179656037305E-4</v>
      </c>
    </row>
    <row r="53" spans="2:8">
      <c r="B53">
        <v>18</v>
      </c>
      <c r="C53">
        <f t="shared" si="1"/>
        <v>71.56</v>
      </c>
      <c r="D53">
        <f t="shared" si="2"/>
        <v>8.6519999999999992</v>
      </c>
      <c r="E53">
        <f t="shared" si="3"/>
        <v>-40.840632114291878</v>
      </c>
      <c r="F53" t="e">
        <f t="shared" si="0"/>
        <v>#NUM!</v>
      </c>
      <c r="G53">
        <f t="shared" si="5"/>
        <v>-56.101175609081693</v>
      </c>
      <c r="H53">
        <f t="shared" si="4"/>
        <v>5.9489714555300806E-5</v>
      </c>
    </row>
    <row r="54" spans="2:8">
      <c r="B54">
        <v>19</v>
      </c>
      <c r="C54">
        <f t="shared" si="1"/>
        <v>71.56</v>
      </c>
      <c r="D54">
        <f t="shared" si="2"/>
        <v>8.6519999999999992</v>
      </c>
      <c r="E54">
        <f t="shared" si="3"/>
        <v>-39.611985326623746</v>
      </c>
      <c r="F54" t="e">
        <f t="shared" si="0"/>
        <v>#NUM!</v>
      </c>
      <c r="G54">
        <f t="shared" si="5"/>
        <v>-56.584107878556921</v>
      </c>
      <c r="H54">
        <f t="shared" si="4"/>
        <v>3.921204030411807E-7</v>
      </c>
    </row>
    <row r="55" spans="2:8">
      <c r="B55">
        <v>20</v>
      </c>
      <c r="C55">
        <f t="shared" si="1"/>
        <v>71.56</v>
      </c>
      <c r="D55">
        <f t="shared" si="2"/>
        <v>8.6519999999999992</v>
      </c>
      <c r="E55">
        <f t="shared" si="3"/>
        <v>-38.404770952891148</v>
      </c>
      <c r="F55" t="e">
        <f t="shared" si="0"/>
        <v>#NUM!</v>
      </c>
      <c r="G55">
        <f t="shared" si="5"/>
        <v>-57.033275205247811</v>
      </c>
      <c r="H55">
        <f t="shared" si="4"/>
        <v>6.6720017586274666E-5</v>
      </c>
    </row>
    <row r="56" spans="2:8">
      <c r="B56">
        <v>21</v>
      </c>
      <c r="C56">
        <f t="shared" si="1"/>
        <v>71.56</v>
      </c>
      <c r="D56">
        <f t="shared" si="2"/>
        <v>8.6519999999999992</v>
      </c>
      <c r="E56">
        <f t="shared" si="3"/>
        <v>-37.217395204873135</v>
      </c>
      <c r="F56" t="e">
        <f t="shared" si="0"/>
        <v>#NUM!</v>
      </c>
      <c r="G56">
        <f t="shared" si="5"/>
        <v>-57.450364519812979</v>
      </c>
      <c r="H56">
        <f t="shared" si="4"/>
        <v>1.8640948268342173E-4</v>
      </c>
    </row>
    <row r="57" spans="2:8">
      <c r="B57">
        <v>22</v>
      </c>
      <c r="C57">
        <f t="shared" si="1"/>
        <v>71.56</v>
      </c>
      <c r="D57">
        <f t="shared" si="2"/>
        <v>8.6519999999999992</v>
      </c>
      <c r="E57">
        <f t="shared" si="3"/>
        <v>-36.048424542722877</v>
      </c>
      <c r="F57" t="e">
        <f t="shared" si="0"/>
        <v>#NUM!</v>
      </c>
      <c r="G57">
        <f t="shared" si="5"/>
        <v>-57.8368880099463</v>
      </c>
      <c r="H57">
        <f t="shared" si="4"/>
        <v>2.7570237425612962E-4</v>
      </c>
    </row>
    <row r="58" spans="2:8">
      <c r="B58">
        <v>23</v>
      </c>
      <c r="C58">
        <f t="shared" si="1"/>
        <v>71.56</v>
      </c>
      <c r="D58">
        <f t="shared" si="2"/>
        <v>8.6519999999999992</v>
      </c>
      <c r="E58">
        <f t="shared" si="3"/>
        <v>-34.896563300723429</v>
      </c>
      <c r="F58" t="e">
        <f t="shared" si="0"/>
        <v>#NUM!</v>
      </c>
      <c r="G58">
        <f t="shared" si="5"/>
        <v>-58.194206714113832</v>
      </c>
      <c r="H58">
        <f t="shared" si="4"/>
        <v>2.9363786944779248E-4</v>
      </c>
    </row>
    <row r="59" spans="2:8">
      <c r="B59">
        <v>24</v>
      </c>
      <c r="C59">
        <f t="shared" si="1"/>
        <v>71.56</v>
      </c>
      <c r="D59">
        <f t="shared" si="2"/>
        <v>8.6519999999999992</v>
      </c>
      <c r="E59">
        <f t="shared" si="3"/>
        <v>-33.760635134929082</v>
      </c>
      <c r="F59" t="e">
        <f t="shared" si="0"/>
        <v>#NUM!</v>
      </c>
      <c r="G59">
        <f t="shared" si="5"/>
        <v>-58.523550108628044</v>
      </c>
      <c r="H59">
        <f t="shared" si="4"/>
        <v>2.4683479285620775E-4</v>
      </c>
    </row>
    <row r="60" spans="2:8">
      <c r="B60">
        <v>25</v>
      </c>
      <c r="C60">
        <f t="shared" si="1"/>
        <v>71.56</v>
      </c>
      <c r="D60">
        <f t="shared" si="2"/>
        <v>8.6519999999999992</v>
      </c>
      <c r="E60">
        <f t="shared" si="3"/>
        <v>-32.639567522518028</v>
      </c>
      <c r="F60" t="e">
        <f t="shared" si="0"/>
        <v>#NUM!</v>
      </c>
      <c r="G60">
        <f t="shared" si="5"/>
        <v>-58.826032489210839</v>
      </c>
      <c r="H60">
        <f t="shared" si="4"/>
        <v>1.6717331254268317E-4</v>
      </c>
    </row>
    <row r="61" spans="2:8">
      <c r="B61">
        <v>26</v>
      </c>
      <c r="C61">
        <f t="shared" si="1"/>
        <v>71.56</v>
      </c>
      <c r="D61">
        <f t="shared" si="2"/>
        <v>8.6519999999999992</v>
      </c>
      <c r="E61">
        <f t="shared" si="3"/>
        <v>-31.532378719449088</v>
      </c>
      <c r="F61" t="e">
        <f t="shared" si="0"/>
        <v>#NUM!</v>
      </c>
      <c r="G61">
        <f t="shared" si="5"/>
        <v>-59.102666765111991</v>
      </c>
      <c r="H61">
        <f t="shared" si="4"/>
        <v>8.7977057816872087E-5</v>
      </c>
    </row>
    <row r="62" spans="2:8">
      <c r="B62">
        <v>27</v>
      </c>
      <c r="C62">
        <f t="shared" si="1"/>
        <v>71.56</v>
      </c>
      <c r="D62">
        <f t="shared" si="2"/>
        <v>8.6519999999999992</v>
      </c>
      <c r="E62">
        <f t="shared" si="3"/>
        <v>-30.438166714563689</v>
      </c>
      <c r="F62" t="e">
        <f t="shared" si="0"/>
        <v>#NUM!</v>
      </c>
      <c r="G62">
        <f t="shared" si="5"/>
        <v>-59.354376147433257</v>
      </c>
      <c r="H62">
        <f t="shared" si="4"/>
        <v>3.0837550098940822E-5</v>
      </c>
    </row>
    <row r="63" spans="2:8">
      <c r="B63">
        <v>28</v>
      </c>
      <c r="C63">
        <f t="shared" si="1"/>
        <v>71.56</v>
      </c>
      <c r="D63">
        <f t="shared" si="2"/>
        <v>8.6519999999999992</v>
      </c>
      <c r="E63">
        <f t="shared" si="3"/>
        <v>-29.356099817277233</v>
      </c>
      <c r="F63" t="e">
        <f t="shared" si="0"/>
        <v>#NUM!</v>
      </c>
      <c r="G63">
        <f t="shared" si="5"/>
        <v>-59.582004110514546</v>
      </c>
      <c r="H63">
        <f t="shared" si="4"/>
        <v>3.2883571659780716E-6</v>
      </c>
    </row>
    <row r="64" spans="2:8">
      <c r="B64">
        <v>29</v>
      </c>
      <c r="C64">
        <f t="shared" si="1"/>
        <v>71.56</v>
      </c>
      <c r="D64">
        <f t="shared" si="2"/>
        <v>8.6519999999999992</v>
      </c>
      <c r="E64">
        <f t="shared" si="3"/>
        <v>-28.285408591296889</v>
      </c>
      <c r="F64" t="e">
        <f t="shared" si="0"/>
        <v>#NUM!</v>
      </c>
      <c r="G64">
        <f t="shared" si="5"/>
        <v>-59.786322926966093</v>
      </c>
      <c r="H64">
        <f t="shared" si="4"/>
        <v>2.5737588913419594E-6</v>
      </c>
    </row>
    <row r="65" spans="2:8">
      <c r="B65">
        <v>30</v>
      </c>
      <c r="C65">
        <f t="shared" si="1"/>
        <v>71.56</v>
      </c>
      <c r="D65">
        <f t="shared" si="2"/>
        <v>8.6519999999999992</v>
      </c>
      <c r="E65">
        <f t="shared" si="3"/>
        <v>-27.22537890461826</v>
      </c>
      <c r="F65" t="e">
        <f t="shared" si="0"/>
        <v>#NUM!</v>
      </c>
      <c r="G65">
        <f t="shared" si="5"/>
        <v>-59.968041016749559</v>
      </c>
      <c r="H65">
        <f t="shared" si="4"/>
        <v>2.0910521783768602E-5</v>
      </c>
    </row>
    <row r="66" spans="2:8">
      <c r="B66">
        <v>31</v>
      </c>
      <c r="C66">
        <f t="shared" si="1"/>
        <v>71.56</v>
      </c>
      <c r="D66">
        <f t="shared" si="2"/>
        <v>8.6519999999999992</v>
      </c>
      <c r="E66">
        <f t="shared" si="3"/>
        <v>-26.175345910852013</v>
      </c>
      <c r="F66" t="e">
        <f t="shared" si="0"/>
        <v>#NUM!</v>
      </c>
      <c r="G66">
        <f t="shared" si="5"/>
        <v>-60.127809304019372</v>
      </c>
      <c r="H66">
        <f t="shared" si="4"/>
        <v>4.966017758348055E-5</v>
      </c>
    </row>
    <row r="67" spans="2:8">
      <c r="B67">
        <v>32</v>
      </c>
      <c r="C67">
        <f t="shared" si="1"/>
        <v>71.56</v>
      </c>
      <c r="D67">
        <f t="shared" si="2"/>
        <v>8.6519999999999992</v>
      </c>
      <c r="E67">
        <f t="shared" si="3"/>
        <v>-25.134688811934996</v>
      </c>
      <c r="F67" t="e">
        <f t="shared" si="0"/>
        <v>#NUM!</v>
      </c>
      <c r="G67">
        <f t="shared" si="5"/>
        <v>-60.266226738903583</v>
      </c>
      <c r="H67">
        <f t="shared" si="4"/>
        <v>8.1673239549305456E-5</v>
      </c>
    </row>
    <row r="68" spans="2:8">
      <c r="B68">
        <v>33</v>
      </c>
      <c r="C68">
        <f t="shared" si="1"/>
        <v>71.56</v>
      </c>
      <c r="D68">
        <f t="shared" si="2"/>
        <v>8.6519999999999992</v>
      </c>
      <c r="E68">
        <f t="shared" si="3"/>
        <v>-24.102826279847353</v>
      </c>
      <c r="F68" t="e">
        <f t="shared" si="0"/>
        <v>#NUM!</v>
      </c>
      <c r="G68">
        <f t="shared" si="5"/>
        <v>-60.383845112592134</v>
      </c>
      <c r="H68">
        <f t="shared" si="4"/>
        <v>1.1208947810604591E-4</v>
      </c>
    </row>
    <row r="69" spans="2:8">
      <c r="B69">
        <v>34</v>
      </c>
      <c r="C69">
        <f t="shared" si="1"/>
        <v>71.56</v>
      </c>
      <c r="D69">
        <f t="shared" si="2"/>
        <v>8.6519999999999992</v>
      </c>
      <c r="E69">
        <f t="shared" si="3"/>
        <v>-23.079212436826452</v>
      </c>
      <c r="F69" t="e">
        <f t="shared" si="0"/>
        <v>#NUM!</v>
      </c>
      <c r="G69">
        <f t="shared" si="5"/>
        <v>-60.481173271210011</v>
      </c>
      <c r="H69">
        <f t="shared" si="4"/>
        <v>1.3819529879963185E-4</v>
      </c>
    </row>
    <row r="70" spans="2:8">
      <c r="B70">
        <v>35</v>
      </c>
      <c r="C70">
        <f t="shared" si="1"/>
        <v>71.56</v>
      </c>
      <c r="D70">
        <f t="shared" si="2"/>
        <v>8.6519999999999992</v>
      </c>
      <c r="E70">
        <f t="shared" si="3"/>
        <v>-22.063333311038509</v>
      </c>
      <c r="F70" t="e">
        <f t="shared" si="0"/>
        <v>#NUM!</v>
      </c>
      <c r="G70">
        <f t="shared" si="5"/>
        <v>-60.558680815637828</v>
      </c>
      <c r="H70">
        <f t="shared" si="4"/>
        <v>1.5887238867617393E-4</v>
      </c>
    </row>
    <row r="71" spans="2:8">
      <c r="B71">
        <v>36</v>
      </c>
      <c r="C71">
        <f t="shared" si="1"/>
        <v>71.56</v>
      </c>
      <c r="D71">
        <f t="shared" si="2"/>
        <v>8.6519999999999992</v>
      </c>
      <c r="E71">
        <f t="shared" si="3"/>
        <v>-21.054703698714338</v>
      </c>
      <c r="F71" t="e">
        <f t="shared" si="0"/>
        <v>#NUM!</v>
      </c>
      <c r="G71">
        <f t="shared" si="5"/>
        <v>-60.616801359691642</v>
      </c>
      <c r="H71">
        <f t="shared" si="4"/>
        <v>1.7398114680548547E-4</v>
      </c>
    </row>
    <row r="72" spans="2:8">
      <c r="B72">
        <v>37</v>
      </c>
      <c r="C72">
        <f t="shared" si="1"/>
        <v>71.56</v>
      </c>
      <c r="D72">
        <f t="shared" si="2"/>
        <v>8.6519999999999992</v>
      </c>
      <c r="E72">
        <f t="shared" si="3"/>
        <v>-20.052864375117288</v>
      </c>
      <c r="F72" t="e">
        <f t="shared" si="0"/>
        <v>#NUM!</v>
      </c>
      <c r="G72">
        <f t="shared" si="5"/>
        <v>-60.655935407119244</v>
      </c>
      <c r="H72">
        <f t="shared" si="4"/>
        <v>1.8384614614108487E-4</v>
      </c>
    </row>
    <row r="73" spans="2:8">
      <c r="B73">
        <v>38</v>
      </c>
      <c r="C73">
        <f t="shared" si="1"/>
        <v>71.56</v>
      </c>
      <c r="D73">
        <f t="shared" si="2"/>
        <v>8.6519999999999992</v>
      </c>
      <c r="E73">
        <f t="shared" si="3"/>
        <v>-19.057379605954551</v>
      </c>
      <c r="F73" t="e">
        <f t="shared" si="0"/>
        <v>#NUM!</v>
      </c>
      <c r="G73">
        <f t="shared" si="5"/>
        <v>-60.676452898123443</v>
      </c>
      <c r="H73">
        <f t="shared" si="4"/>
        <v>1.8889463997049378E-4</v>
      </c>
    </row>
    <row r="74" spans="2:8">
      <c r="B74">
        <v>39</v>
      </c>
      <c r="C74">
        <f t="shared" si="1"/>
        <v>71.56</v>
      </c>
      <c r="D74">
        <f t="shared" si="2"/>
        <v>8.6519999999999992</v>
      </c>
      <c r="E74">
        <f t="shared" si="3"/>
        <v>-18.067834918401882</v>
      </c>
      <c r="F74" t="e">
        <f t="shared" si="0"/>
        <v>#NUM!</v>
      </c>
      <c r="G74">
        <f t="shared" si="5"/>
        <v>-60.678695468131551</v>
      </c>
      <c r="H74">
        <f t="shared" si="4"/>
        <v>1.894407633528257E-4</v>
      </c>
    </row>
    <row r="75" spans="2:8">
      <c r="B75">
        <v>40</v>
      </c>
      <c r="C75">
        <f t="shared" si="1"/>
        <v>71.56</v>
      </c>
      <c r="D75">
        <f t="shared" si="2"/>
        <v>8.6519999999999992</v>
      </c>
      <c r="E75">
        <f t="shared" si="3"/>
        <v>-17.083835097126684</v>
      </c>
      <c r="F75" t="e">
        <f t="shared" si="0"/>
        <v>#NUM!</v>
      </c>
      <c r="G75">
        <f t="shared" si="5"/>
        <v>-60.662978454942376</v>
      </c>
      <c r="H75">
        <f t="shared" si="4"/>
        <v>1.855894588442683E-4</v>
      </c>
    </row>
    <row r="76" spans="2:8">
      <c r="B76">
        <v>41</v>
      </c>
      <c r="C76">
        <f t="shared" si="1"/>
        <v>71.56</v>
      </c>
      <c r="D76">
        <f t="shared" si="2"/>
        <v>8.6519999999999992</v>
      </c>
      <c r="E76">
        <f t="shared" si="3"/>
        <v>-16.105002375825254</v>
      </c>
      <c r="F76" t="e">
        <f t="shared" si="0"/>
        <v>#NUM!</v>
      </c>
      <c r="G76">
        <f t="shared" si="5"/>
        <v>-60.629592684922443</v>
      </c>
      <c r="H76">
        <f t="shared" si="4"/>
        <v>1.7723699307223314E-4</v>
      </c>
    </row>
    <row r="77" spans="2:8">
      <c r="B77">
        <v>42</v>
      </c>
      <c r="C77">
        <f t="shared" si="1"/>
        <v>71.56</v>
      </c>
      <c r="D77">
        <f t="shared" si="2"/>
        <v>8.6519999999999992</v>
      </c>
      <c r="E77">
        <f t="shared" si="3"/>
        <v>-15.130974799047314</v>
      </c>
      <c r="F77" t="e">
        <f t="shared" si="0"/>
        <v>#NUM!</v>
      </c>
      <c r="G77">
        <f t="shared" si="5"/>
        <v>-60.578806064375989</v>
      </c>
      <c r="H77">
        <f t="shared" si="4"/>
        <v>1.6415575093822602E-4</v>
      </c>
    </row>
    <row r="78" spans="2:8">
      <c r="B78">
        <v>43</v>
      </c>
      <c r="C78">
        <f t="shared" si="1"/>
        <v>71.56</v>
      </c>
      <c r="D78">
        <f t="shared" si="2"/>
        <v>8.6519999999999992</v>
      </c>
      <c r="E78">
        <f t="shared" si="3"/>
        <v>-14.16140473262562</v>
      </c>
      <c r="F78" t="e">
        <f t="shared" si="0"/>
        <v>#NUM!</v>
      </c>
      <c r="G78">
        <f t="shared" si="5"/>
        <v>-60.510864998407207</v>
      </c>
      <c r="H78">
        <f t="shared" si="4"/>
        <v>1.461608256878718E-4</v>
      </c>
    </row>
    <row r="79" spans="2:8">
      <c r="B79">
        <v>44</v>
      </c>
      <c r="C79">
        <f t="shared" si="1"/>
        <v>71.56</v>
      </c>
      <c r="D79">
        <f t="shared" si="2"/>
        <v>8.6519999999999992</v>
      </c>
      <c r="E79">
        <f t="shared" si="3"/>
        <v>-13.195957503991606</v>
      </c>
      <c r="F79" t="e">
        <f t="shared" si="0"/>
        <v>#NUM!</v>
      </c>
      <c r="G79">
        <f t="shared" si="5"/>
        <v>-60.425995656391898</v>
      </c>
      <c r="H79">
        <f t="shared" si="4"/>
        <v>1.2335841385002929E-4</v>
      </c>
    </row>
    <row r="80" spans="2:8">
      <c r="B80">
        <v>45</v>
      </c>
      <c r="C80">
        <f t="shared" si="1"/>
        <v>71.56</v>
      </c>
      <c r="D80">
        <f t="shared" si="2"/>
        <v>8.6519999999999992</v>
      </c>
      <c r="E80">
        <f t="shared" si="3"/>
        <v>-12.234310156143474</v>
      </c>
      <c r="F80" t="e">
        <f t="shared" si="0"/>
        <v>#NUM!</v>
      </c>
      <c r="G80">
        <f t="shared" si="5"/>
        <v>-60.3244051004704</v>
      </c>
      <c r="H80">
        <f t="shared" si="4"/>
        <v>9.6465952333557478E-5</v>
      </c>
    </row>
    <row r="81" spans="2:8">
      <c r="B81">
        <v>46</v>
      </c>
      <c r="C81">
        <f t="shared" si="1"/>
        <v>71.56</v>
      </c>
      <c r="D81">
        <f t="shared" si="2"/>
        <v>8.6519999999999992</v>
      </c>
      <c r="E81">
        <f t="shared" si="3"/>
        <v>-11.276150301122733</v>
      </c>
      <c r="F81" t="e">
        <f t="shared" si="0"/>
        <v>#NUM!</v>
      </c>
      <c r="G81">
        <f t="shared" si="5"/>
        <v>-60.206282291175867</v>
      </c>
      <c r="H81">
        <f t="shared" si="4"/>
        <v>6.71671278751311E-5</v>
      </c>
    </row>
    <row r="82" spans="2:8">
      <c r="B82">
        <v>47</v>
      </c>
      <c r="C82">
        <f t="shared" si="1"/>
        <v>71.56</v>
      </c>
      <c r="D82">
        <f t="shared" si="2"/>
        <v>8.6519999999999992</v>
      </c>
      <c r="E82">
        <f t="shared" si="3"/>
        <v>-10.321175060618536</v>
      </c>
      <c r="F82" t="e">
        <f t="shared" si="0"/>
        <v>#NUM!</v>
      </c>
      <c r="G82">
        <f t="shared" si="5"/>
        <v>-60.071798982351623</v>
      </c>
      <c r="H82">
        <f t="shared" si="4"/>
        <v>3.8420121520134926E-5</v>
      </c>
    </row>
    <row r="83" spans="2:8">
      <c r="B83">
        <v>48</v>
      </c>
      <c r="C83">
        <f t="shared" si="1"/>
        <v>71.56</v>
      </c>
      <c r="D83">
        <f t="shared" si="2"/>
        <v>8.6519999999999992</v>
      </c>
      <c r="E83">
        <f t="shared" si="3"/>
        <v>-9.3690900828071388</v>
      </c>
      <c r="F83" t="e">
        <f t="shared" si="0"/>
        <v>#NUM!</v>
      </c>
      <c r="G83">
        <f t="shared" si="5"/>
        <v>-59.921110515829298</v>
      </c>
      <c r="H83">
        <f t="shared" si="4"/>
        <v>1.4580482416253997E-5</v>
      </c>
    </row>
    <row r="84" spans="2:8">
      <c r="B84" s="16">
        <v>49</v>
      </c>
      <c r="C84">
        <f t="shared" si="1"/>
        <v>71.56</v>
      </c>
      <c r="D84">
        <f t="shared" si="2"/>
        <v>8.6519999999999992</v>
      </c>
      <c r="E84">
        <f t="shared" si="3"/>
        <v>-8.4196086257939129</v>
      </c>
      <c r="F84" t="e">
        <f t="shared" si="0"/>
        <v>#NUM!</v>
      </c>
      <c r="G84">
        <f t="shared" si="5"/>
        <v>-59.754356524889651</v>
      </c>
      <c r="H84">
        <f t="shared" si="4"/>
        <v>1.1490246153011615E-6</v>
      </c>
    </row>
    <row r="85" spans="2:8">
      <c r="B85" s="16">
        <v>50</v>
      </c>
      <c r="C85">
        <f t="shared" si="1"/>
        <v>71.56</v>
      </c>
      <c r="D85">
        <f t="shared" si="2"/>
        <v>8.6519999999999992</v>
      </c>
      <c r="E85">
        <f t="shared" si="3"/>
        <v>-7.4724506990907171</v>
      </c>
      <c r="F85" t="e">
        <f t="shared" si="0"/>
        <v>#NUM!</v>
      </c>
      <c r="G85">
        <f t="shared" si="5"/>
        <v>-59.571661554270385</v>
      </c>
      <c r="H85">
        <f t="shared" si="4"/>
        <v>3.9449768415327444E-6</v>
      </c>
    </row>
    <row r="86" spans="2:8">
      <c r="B86" s="16">
        <v>51</v>
      </c>
      <c r="C86">
        <f t="shared" si="1"/>
        <v>71.56</v>
      </c>
      <c r="D86">
        <f t="shared" si="2"/>
        <v>8.6519999999999992</v>
      </c>
      <c r="E86">
        <f t="shared" si="3"/>
        <v>-6.5273422554632603</v>
      </c>
      <c r="F86" t="e">
        <f t="shared" si="0"/>
        <v>#NUM!</v>
      </c>
      <c r="G86">
        <f t="shared" si="5"/>
        <v>-59.373135603388292</v>
      </c>
      <c r="H86">
        <f t="shared" si="4"/>
        <v>2.758497743308707E-5</v>
      </c>
    </row>
    <row r="87" spans="2:8">
      <c r="B87" s="16">
        <v>52</v>
      </c>
      <c r="C87">
        <f t="shared" si="1"/>
        <v>71.56</v>
      </c>
      <c r="D87">
        <f t="shared" si="2"/>
        <v>8.6519999999999992</v>
      </c>
      <c r="E87">
        <f t="shared" si="3"/>
        <v>-5.5840144262443197</v>
      </c>
      <c r="F87" t="e">
        <f t="shared" si="0"/>
        <v>#NUM!</v>
      </c>
      <c r="G87">
        <f t="shared" si="5"/>
        <v>-59.15887459847977</v>
      </c>
      <c r="H87">
        <f t="shared" si="4"/>
        <v>7.3368719812638266E-5</v>
      </c>
    </row>
    <row r="88" spans="2:8">
      <c r="B88" s="16">
        <v>53</v>
      </c>
      <c r="C88">
        <f t="shared" si="1"/>
        <v>71.56</v>
      </c>
      <c r="D88">
        <f t="shared" si="2"/>
        <v>8.6519999999999992</v>
      </c>
      <c r="E88">
        <f t="shared" si="3"/>
        <v>-4.6422027938488659</v>
      </c>
      <c r="F88" t="e">
        <f t="shared" si="0"/>
        <v>#NUM!</v>
      </c>
      <c r="G88">
        <f t="shared" si="5"/>
        <v>-58.928960798510822</v>
      </c>
      <c r="H88">
        <f t="shared" si="4"/>
        <v>1.3704651054309187E-4</v>
      </c>
    </row>
    <row r="89" spans="2:8">
      <c r="B89" s="16">
        <v>54</v>
      </c>
      <c r="C89">
        <f t="shared" si="1"/>
        <v>71.56</v>
      </c>
      <c r="D89">
        <f t="shared" si="2"/>
        <v>8.6519999999999992</v>
      </c>
      <c r="E89">
        <f t="shared" si="3"/>
        <v>-3.7016466957635239</v>
      </c>
      <c r="F89" t="e">
        <f t="shared" si="0"/>
        <v>#NUM!</v>
      </c>
      <c r="G89">
        <f t="shared" si="5"/>
        <v>-58.683463138947779</v>
      </c>
      <c r="H89">
        <f t="shared" si="4"/>
        <v>2.0740035973592784E-4</v>
      </c>
    </row>
    <row r="90" spans="2:8">
      <c r="B90" s="16">
        <v>55</v>
      </c>
      <c r="C90">
        <f t="shared" si="1"/>
        <v>71.56</v>
      </c>
      <c r="D90">
        <f t="shared" si="2"/>
        <v>8.6519999999999992</v>
      </c>
      <c r="E90">
        <f t="shared" si="3"/>
        <v>-2.7620885547264975</v>
      </c>
      <c r="F90" t="e">
        <f t="shared" si="0"/>
        <v>#NUM!</v>
      </c>
      <c r="G90">
        <f t="shared" si="5"/>
        <v>-58.422437516794574</v>
      </c>
      <c r="H90">
        <f t="shared" si="4"/>
        <v>2.6690103550946711E-4</v>
      </c>
    </row>
    <row r="91" spans="2:8">
      <c r="B91" s="16">
        <v>56</v>
      </c>
      <c r="C91">
        <f t="shared" si="1"/>
        <v>71.56</v>
      </c>
      <c r="D91">
        <f t="shared" si="2"/>
        <v>8.6519999999999992</v>
      </c>
      <c r="E91">
        <f t="shared" si="3"/>
        <v>-1.8232732301774777</v>
      </c>
      <c r="F91" t="e">
        <f t="shared" si="0"/>
        <v>#NUM!</v>
      </c>
      <c r="G91">
        <f t="shared" si="5"/>
        <v>-58.145927019679782</v>
      </c>
      <c r="H91">
        <f t="shared" si="4"/>
        <v>2.9556787973669939E-4</v>
      </c>
    </row>
    <row r="92" spans="2:8">
      <c r="B92" s="16">
        <v>57</v>
      </c>
      <c r="C92">
        <f t="shared" si="1"/>
        <v>71.56</v>
      </c>
      <c r="D92">
        <f t="shared" si="2"/>
        <v>8.6519999999999992</v>
      </c>
      <c r="E92">
        <f t="shared" si="3"/>
        <v>-0.88494738634712888</v>
      </c>
      <c r="F92" t="e">
        <f t="shared" si="0"/>
        <v>#NUM!</v>
      </c>
      <c r="G92">
        <f t="shared" si="5"/>
        <v>-57.853962101202811</v>
      </c>
      <c r="H92">
        <f t="shared" si="4"/>
        <v>2.7819749935528872E-4</v>
      </c>
    </row>
    <row r="93" spans="2:8">
      <c r="B93" s="16">
        <v>58</v>
      </c>
      <c r="C93">
        <f t="shared" si="1"/>
        <v>71.56</v>
      </c>
      <c r="D93">
        <f t="shared" si="2"/>
        <v>8.6519999999999992</v>
      </c>
      <c r="E93">
        <f t="shared" si="3"/>
        <v>5.3141127419476235E-2</v>
      </c>
      <c r="F93" t="e">
        <f t="shared" si="0"/>
        <v>#NUM!</v>
      </c>
      <c r="G93">
        <f t="shared" si="5"/>
        <v>-57.546560704213896</v>
      </c>
      <c r="H93">
        <f t="shared" si="4"/>
        <v>2.1323656661170848E-4</v>
      </c>
    </row>
    <row r="94" spans="2:8">
      <c r="B94" s="16">
        <v>59</v>
      </c>
      <c r="C94">
        <f t="shared" si="1"/>
        <v>71.56</v>
      </c>
      <c r="D94">
        <f t="shared" si="2"/>
        <v>8.6519999999999992</v>
      </c>
      <c r="E94">
        <f t="shared" si="3"/>
        <v>0.99124388834825938</v>
      </c>
      <c r="F94" t="e">
        <f t="shared" si="0"/>
        <v>#NUM!</v>
      </c>
      <c r="G94">
        <f t="shared" si="5"/>
        <v>-57.223728333196654</v>
      </c>
      <c r="H94">
        <f t="shared" si="4"/>
        <v>1.192698688447143E-4</v>
      </c>
    </row>
    <row r="95" spans="2:8">
      <c r="B95" s="16">
        <v>60</v>
      </c>
      <c r="C95">
        <f t="shared" si="1"/>
        <v>71.56</v>
      </c>
      <c r="D95">
        <f t="shared" si="2"/>
        <v>8.6519999999999992</v>
      </c>
      <c r="E95">
        <f t="shared" si="3"/>
        <v>1.9296125080667992</v>
      </c>
      <c r="F95" t="e">
        <f t="shared" si="0"/>
        <v>#NUM!</v>
      </c>
      <c r="G95">
        <f t="shared" si="5"/>
        <v>-56.885458076435967</v>
      </c>
      <c r="H95">
        <f t="shared" si="4"/>
        <v>3.3746892048484042E-5</v>
      </c>
    </row>
    <row r="96" spans="2:8">
      <c r="B96" s="16">
        <v>61</v>
      </c>
      <c r="C96">
        <f t="shared" si="1"/>
        <v>71.56</v>
      </c>
      <c r="D96">
        <f t="shared" si="2"/>
        <v>8.6519999999999992</v>
      </c>
      <c r="E96">
        <f t="shared" si="3"/>
        <v>2.868499240666087</v>
      </c>
      <c r="F96" t="e">
        <f t="shared" si="0"/>
        <v>#NUM!</v>
      </c>
      <c r="G96">
        <f t="shared" si="5"/>
        <v>-56.531730578179967</v>
      </c>
      <c r="H96">
        <f t="shared" si="4"/>
        <v>8.9754544298659515E-8</v>
      </c>
    </row>
    <row r="97" spans="2:8">
      <c r="B97" s="16">
        <v>62</v>
      </c>
      <c r="C97">
        <f t="shared" si="1"/>
        <v>71.56</v>
      </c>
      <c r="D97">
        <f t="shared" si="2"/>
        <v>8.6519999999999992</v>
      </c>
      <c r="E97">
        <f t="shared" si="3"/>
        <v>3.8081575950820459</v>
      </c>
      <c r="F97" t="e">
        <f t="shared" si="0"/>
        <v>#NUM!</v>
      </c>
      <c r="G97">
        <f t="shared" si="5"/>
        <v>-56.162513960534028</v>
      </c>
      <c r="H97">
        <f t="shared" si="4"/>
        <v>4.4971011937831834E-5</v>
      </c>
    </row>
    <row r="98" spans="2:8">
      <c r="B98" s="16">
        <v>63</v>
      </c>
      <c r="C98">
        <f t="shared" si="1"/>
        <v>71.56</v>
      </c>
      <c r="D98">
        <f t="shared" si="2"/>
        <v>8.6519999999999992</v>
      </c>
      <c r="E98">
        <f t="shared" ref="E98:E161" si="6">DEGREES(ASIN(B98*$C$10/($C$11*$C$6)-SIN(RADIANS(C98))))</f>
        <v>4.7488429559425676</v>
      </c>
      <c r="F98" t="e">
        <f t="shared" si="0"/>
        <v>#NUM!</v>
      </c>
      <c r="G98">
        <f t="shared" si="5"/>
        <v>-55.777763694349545</v>
      </c>
      <c r="H98">
        <f t="shared" si="4"/>
        <v>1.5605372427899918E-4</v>
      </c>
    </row>
    <row r="99" spans="2:8">
      <c r="B99" s="16">
        <v>64</v>
      </c>
      <c r="C99">
        <f t="shared" si="1"/>
        <v>71.56</v>
      </c>
      <c r="D99">
        <f t="shared" si="2"/>
        <v>8.6519999999999992</v>
      </c>
      <c r="E99">
        <f t="shared" si="6"/>
        <v>5.6908132171383352</v>
      </c>
      <c r="F99" t="e">
        <f t="shared" ref="F99:F147" si="7">DEGREES(ASIN($C$11/1*SIN(RADIANS(E99-$C$27))))</f>
        <v>#NUM!</v>
      </c>
      <c r="G99">
        <f t="shared" si="5"/>
        <v>-55.377422417882677</v>
      </c>
      <c r="H99">
        <f t="shared" si="4"/>
        <v>2.7674265226297715E-4</v>
      </c>
    </row>
    <row r="100" spans="2:8">
      <c r="B100" s="16">
        <v>65</v>
      </c>
      <c r="C100">
        <f t="shared" ref="C100:C159" si="8">$C$28</f>
        <v>71.56</v>
      </c>
      <c r="D100">
        <f t="shared" ref="D100:D159" si="9">$C$29</f>
        <v>8.6519999999999992</v>
      </c>
      <c r="E100">
        <f t="shared" si="6"/>
        <v>6.6343294325454876</v>
      </c>
      <c r="F100" t="e">
        <f t="shared" si="7"/>
        <v>#NUM!</v>
      </c>
      <c r="G100">
        <f t="shared" si="5"/>
        <v>-54.961419701489369</v>
      </c>
      <c r="H100">
        <f t="shared" ref="H100:H144" si="10">(SIN(G100)/G100)^2</f>
        <v>3.309531841904765E-4</v>
      </c>
    </row>
    <row r="101" spans="2:8">
      <c r="B101" s="16">
        <v>66</v>
      </c>
      <c r="C101">
        <f t="shared" si="8"/>
        <v>71.56</v>
      </c>
      <c r="D101">
        <f t="shared" si="9"/>
        <v>8.6519999999999992</v>
      </c>
      <c r="E101">
        <f t="shared" si="6"/>
        <v>7.5796564885597792</v>
      </c>
      <c r="F101" t="e">
        <f t="shared" si="7"/>
        <v>#NUM!</v>
      </c>
      <c r="G101">
        <f t="shared" ref="G101:G164" si="11">PI()*D101*$C$11/$C$10*(SIN(RADIANS(E101-$C$27))+SIN(RADIANS($C$28-$C$27)))</f>
        <v>-54.529671756084468</v>
      </c>
      <c r="H101">
        <f t="shared" si="10"/>
        <v>2.73151933266543E-4</v>
      </c>
    </row>
    <row r="102" spans="2:8">
      <c r="B102" s="16">
        <v>67</v>
      </c>
      <c r="C102">
        <f t="shared" si="8"/>
        <v>71.56</v>
      </c>
      <c r="D102">
        <f t="shared" si="9"/>
        <v>8.6519999999999992</v>
      </c>
      <c r="E102">
        <f t="shared" si="6"/>
        <v>8.5270638034002619</v>
      </c>
      <c r="F102" t="e">
        <f t="shared" si="7"/>
        <v>#NUM!</v>
      </c>
      <c r="G102">
        <f t="shared" si="11"/>
        <v>-54.082081082513845</v>
      </c>
      <c r="H102">
        <f t="shared" si="10"/>
        <v>1.3351098800520552E-4</v>
      </c>
    </row>
    <row r="103" spans="2:8">
      <c r="B103">
        <v>68</v>
      </c>
      <c r="C103">
        <f t="shared" si="8"/>
        <v>71.56</v>
      </c>
      <c r="D103">
        <f t="shared" si="9"/>
        <v>8.6519999999999992</v>
      </c>
      <c r="E103">
        <f t="shared" si="6"/>
        <v>9.4768260585122501</v>
      </c>
      <c r="F103" t="e">
        <f t="shared" si="7"/>
        <v>#NUM!</v>
      </c>
      <c r="G103">
        <f t="shared" si="11"/>
        <v>-53.618536058359375</v>
      </c>
      <c r="H103">
        <f t="shared" si="10"/>
        <v>1.5323130527403734E-5</v>
      </c>
    </row>
    <row r="104" spans="2:8">
      <c r="B104">
        <v>69</v>
      </c>
      <c r="C104">
        <f t="shared" si="8"/>
        <v>71.56</v>
      </c>
      <c r="D104">
        <f t="shared" si="9"/>
        <v>8.6519999999999992</v>
      </c>
      <c r="E104">
        <f t="shared" si="6"/>
        <v>10.429223967853327</v>
      </c>
      <c r="F104" t="e">
        <f t="shared" si="7"/>
        <v>#NUM!</v>
      </c>
      <c r="G104">
        <f t="shared" si="11"/>
        <v>-53.138910458003508</v>
      </c>
      <c r="H104">
        <f t="shared" si="10"/>
        <v>2.4862359173771922E-5</v>
      </c>
    </row>
    <row r="105" spans="2:8">
      <c r="B105">
        <v>70</v>
      </c>
      <c r="C105">
        <f t="shared" si="8"/>
        <v>71.56</v>
      </c>
      <c r="D105">
        <f t="shared" si="9"/>
        <v>8.6519999999999992</v>
      </c>
      <c r="E105">
        <f t="shared" si="6"/>
        <v>11.38454509139304</v>
      </c>
      <c r="F105" t="e">
        <f t="shared" si="7"/>
        <v>#NUM!</v>
      </c>
      <c r="G105">
        <f t="shared" si="11"/>
        <v>-52.643062901010659</v>
      </c>
      <c r="H105">
        <f t="shared" si="10"/>
        <v>1.7270664887053365E-4</v>
      </c>
    </row>
    <row r="106" spans="2:8">
      <c r="B106">
        <v>71</v>
      </c>
      <c r="C106">
        <f t="shared" si="8"/>
        <v>71.56</v>
      </c>
      <c r="D106">
        <f t="shared" si="9"/>
        <v>8.6519999999999992</v>
      </c>
      <c r="E106">
        <f t="shared" si="6"/>
        <v>12.34308469981031</v>
      </c>
      <c r="F106" t="e">
        <f t="shared" si="7"/>
        <v>#NUM!</v>
      </c>
      <c r="G106">
        <f t="shared" si="11"/>
        <v>-52.13083622301825</v>
      </c>
      <c r="H106">
        <f t="shared" si="10"/>
        <v>3.3695477072358086E-4</v>
      </c>
    </row>
    <row r="107" spans="2:8">
      <c r="B107">
        <v>72</v>
      </c>
      <c r="C107">
        <f t="shared" si="8"/>
        <v>71.56</v>
      </c>
      <c r="D107">
        <f t="shared" si="9"/>
        <v>8.6519999999999992</v>
      </c>
      <c r="E107">
        <f t="shared" si="6"/>
        <v>13.305146698149082</v>
      </c>
      <c r="F107" t="e">
        <f t="shared" si="7"/>
        <v>#NUM!</v>
      </c>
      <c r="G107">
        <f t="shared" si="11"/>
        <v>-51.602056762352753</v>
      </c>
      <c r="H107">
        <f t="shared" si="10"/>
        <v>3.5531988725440714E-4</v>
      </c>
    </row>
    <row r="108" spans="2:8">
      <c r="B108">
        <v>73</v>
      </c>
      <c r="C108">
        <f t="shared" si="8"/>
        <v>71.56</v>
      </c>
      <c r="D108">
        <f t="shared" si="9"/>
        <v>8.6519999999999992</v>
      </c>
      <c r="E108">
        <f t="shared" si="6"/>
        <v>14.271044617110705</v>
      </c>
      <c r="F108" t="e">
        <f t="shared" si="7"/>
        <v>#NUM!</v>
      </c>
      <c r="G108">
        <f t="shared" si="11"/>
        <v>-51.056533554472793</v>
      </c>
      <c r="H108">
        <f t="shared" si="10"/>
        <v>1.9397679396093731E-4</v>
      </c>
    </row>
    <row r="109" spans="2:8">
      <c r="B109">
        <v>74</v>
      </c>
      <c r="C109">
        <f t="shared" si="8"/>
        <v>71.56</v>
      </c>
      <c r="D109">
        <f t="shared" si="9"/>
        <v>8.6519999999999992</v>
      </c>
      <c r="E109">
        <f t="shared" si="6"/>
        <v>15.241102681748588</v>
      </c>
      <c r="F109" t="e">
        <f t="shared" si="7"/>
        <v>#NUM!</v>
      </c>
      <c r="G109">
        <f t="shared" si="11"/>
        <v>-50.494057425063325</v>
      </c>
      <c r="H109">
        <f t="shared" si="10"/>
        <v>2.0137248098734289E-5</v>
      </c>
    </row>
    <row r="110" spans="2:8">
      <c r="B110">
        <v>75</v>
      </c>
      <c r="C110">
        <f t="shared" si="8"/>
        <v>71.56</v>
      </c>
      <c r="D110">
        <f t="shared" si="9"/>
        <v>8.6519999999999992</v>
      </c>
      <c r="E110">
        <f t="shared" si="6"/>
        <v>16.215656968613775</v>
      </c>
      <c r="F110" t="e">
        <f t="shared" si="7"/>
        <v>#NUM!</v>
      </c>
      <c r="G110">
        <f t="shared" si="11"/>
        <v>-49.914399971131061</v>
      </c>
      <c r="H110">
        <f t="shared" si="10"/>
        <v>4.7473272944223E-5</v>
      </c>
    </row>
    <row r="111" spans="2:8">
      <c r="B111">
        <v>76</v>
      </c>
      <c r="C111">
        <f t="shared" si="8"/>
        <v>71.56</v>
      </c>
      <c r="D111">
        <f t="shared" si="9"/>
        <v>8.6519999999999992</v>
      </c>
      <c r="E111">
        <f t="shared" si="6"/>
        <v>17.195056663917583</v>
      </c>
      <c r="F111" t="e">
        <f t="shared" si="7"/>
        <v>#NUM!</v>
      </c>
      <c r="G111">
        <f t="shared" si="11"/>
        <v>-49.317312417740389</v>
      </c>
      <c r="H111">
        <f t="shared" si="10"/>
        <v>2.7132338810292227E-4</v>
      </c>
    </row>
    <row r="112" spans="2:8">
      <c r="B112">
        <v>77</v>
      </c>
      <c r="C112">
        <f t="shared" si="8"/>
        <v>71.56</v>
      </c>
      <c r="D112">
        <f t="shared" si="9"/>
        <v>8.6519999999999992</v>
      </c>
      <c r="E112">
        <f t="shared" si="6"/>
        <v>18.179665437074018</v>
      </c>
      <c r="F112" t="e">
        <f t="shared" si="7"/>
        <v>#NUM!</v>
      </c>
      <c r="G112">
        <f t="shared" si="11"/>
        <v>-48.702524336033328</v>
      </c>
      <c r="H112">
        <f t="shared" si="10"/>
        <v>4.2157065611098712E-4</v>
      </c>
    </row>
    <row r="113" spans="2:8">
      <c r="B113">
        <v>78</v>
      </c>
      <c r="C113">
        <f t="shared" si="8"/>
        <v>71.56</v>
      </c>
      <c r="D113">
        <f t="shared" si="9"/>
        <v>8.6519999999999992</v>
      </c>
      <c r="E113">
        <f t="shared" si="6"/>
        <v>19.169862946116307</v>
      </c>
      <c r="F113" t="e">
        <f t="shared" si="7"/>
        <v>#NUM!</v>
      </c>
      <c r="G113">
        <f t="shared" si="11"/>
        <v>-48.069742205837301</v>
      </c>
      <c r="H113">
        <f t="shared" si="10"/>
        <v>2.8463857781678453E-4</v>
      </c>
    </row>
    <row r="114" spans="2:8">
      <c r="B114">
        <v>79</v>
      </c>
      <c r="C114">
        <f t="shared" si="8"/>
        <v>71.56</v>
      </c>
      <c r="D114">
        <f t="shared" si="9"/>
        <v>8.6519999999999992</v>
      </c>
      <c r="E114">
        <f t="shared" si="6"/>
        <v>20.166046494016388</v>
      </c>
      <c r="F114" t="e">
        <f t="shared" si="7"/>
        <v>#NUM!</v>
      </c>
      <c r="G114">
        <f t="shared" si="11"/>
        <v>-47.418647803407424</v>
      </c>
      <c r="H114">
        <f t="shared" si="10"/>
        <v>3.7533472351594255E-5</v>
      </c>
    </row>
    <row r="115" spans="2:8">
      <c r="B115">
        <v>80</v>
      </c>
      <c r="C115">
        <f t="shared" si="8"/>
        <v>71.56</v>
      </c>
      <c r="D115">
        <f t="shared" si="9"/>
        <v>8.6519999999999992</v>
      </c>
      <c r="E115">
        <f t="shared" si="6"/>
        <v>21.16863285795985</v>
      </c>
      <c r="F115" t="e">
        <f t="shared" si="7"/>
        <v>#NUM!</v>
      </c>
      <c r="G115">
        <f t="shared" si="11"/>
        <v>-46.748896391586321</v>
      </c>
      <c r="H115">
        <f t="shared" si="10"/>
        <v>6.1383469501033976E-5</v>
      </c>
    </row>
    <row r="116" spans="2:8">
      <c r="B116">
        <v>81</v>
      </c>
      <c r="C116">
        <f t="shared" si="8"/>
        <v>71.56</v>
      </c>
      <c r="D116">
        <f t="shared" si="9"/>
        <v>8.6519999999999992</v>
      </c>
      <c r="E116">
        <f t="shared" si="6"/>
        <v>22.178060317247017</v>
      </c>
      <c r="F116" t="e">
        <f t="shared" si="7"/>
        <v>#NUM!</v>
      </c>
      <c r="G116">
        <f t="shared" si="11"/>
        <v>-46.060114685781869</v>
      </c>
      <c r="H116">
        <f t="shared" si="10"/>
        <v>3.6021883657951751E-4</v>
      </c>
    </row>
    <row r="117" spans="2:8">
      <c r="B117">
        <v>82</v>
      </c>
      <c r="C117">
        <f t="shared" si="8"/>
        <v>71.56</v>
      </c>
      <c r="D117">
        <f t="shared" si="9"/>
        <v>8.6519999999999992</v>
      </c>
      <c r="E117">
        <f t="shared" si="6"/>
        <v>23.194790909838364</v>
      </c>
      <c r="F117" t="e">
        <f t="shared" si="7"/>
        <v>#NUM!</v>
      </c>
      <c r="G117">
        <f t="shared" si="11"/>
        <v>-45.351898564521846</v>
      </c>
      <c r="H117">
        <f t="shared" si="10"/>
        <v>4.6677670838638332E-4</v>
      </c>
    </row>
    <row r="118" spans="2:8">
      <c r="B118">
        <v>83</v>
      </c>
      <c r="C118">
        <f t="shared" si="8"/>
        <v>71.56</v>
      </c>
      <c r="D118">
        <f t="shared" si="9"/>
        <v>8.6519999999999992</v>
      </c>
      <c r="E118">
        <f t="shared" si="6"/>
        <v>24.219312952804849</v>
      </c>
      <c r="F118" t="e">
        <f t="shared" si="7"/>
        <v>#NUM!</v>
      </c>
      <c r="G118">
        <f t="shared" si="11"/>
        <v>-44.62381048776912</v>
      </c>
      <c r="H118">
        <f t="shared" si="10"/>
        <v>1.7983008339280621E-4</v>
      </c>
    </row>
    <row r="119" spans="2:8">
      <c r="B119">
        <v>84</v>
      </c>
      <c r="C119">
        <f t="shared" si="8"/>
        <v>71.56</v>
      </c>
      <c r="D119">
        <f t="shared" si="9"/>
        <v>8.6519999999999992</v>
      </c>
      <c r="E119">
        <f t="shared" si="6"/>
        <v>25.252143868296187</v>
      </c>
      <c r="F119" t="e">
        <f t="shared" si="7"/>
        <v>#NUM!</v>
      </c>
      <c r="G119">
        <f t="shared" si="11"/>
        <v>-43.875376579449032</v>
      </c>
      <c r="H119">
        <f t="shared" si="10"/>
        <v>5.9159601427502537E-6</v>
      </c>
    </row>
    <row r="120" spans="2:8">
      <c r="B120">
        <v>85</v>
      </c>
      <c r="C120">
        <f t="shared" si="8"/>
        <v>71.56</v>
      </c>
      <c r="D120">
        <f t="shared" si="9"/>
        <v>8.6519999999999992</v>
      </c>
      <c r="E120">
        <f t="shared" si="6"/>
        <v>26.293833364371459</v>
      </c>
      <c r="F120" t="e">
        <f t="shared" si="7"/>
        <v>#NUM!</v>
      </c>
      <c r="G120">
        <f t="shared" si="11"/>
        <v>-43.106083322469651</v>
      </c>
      <c r="H120">
        <f t="shared" si="10"/>
        <v>3.1769346035907743E-4</v>
      </c>
    </row>
    <row r="121" spans="2:8">
      <c r="B121">
        <v>86</v>
      </c>
      <c r="C121">
        <f t="shared" si="8"/>
        <v>71.56</v>
      </c>
      <c r="D121">
        <f t="shared" si="9"/>
        <v>8.6519999999999992</v>
      </c>
      <c r="E121">
        <f t="shared" si="6"/>
        <v>27.344967029495891</v>
      </c>
      <c r="F121" t="e">
        <f t="shared" si="7"/>
        <v>#NUM!</v>
      </c>
      <c r="G121">
        <f t="shared" si="11"/>
        <v>-42.315373804543931</v>
      </c>
      <c r="H121">
        <f t="shared" si="10"/>
        <v>5.5333021344538787E-4</v>
      </c>
    </row>
    <row r="122" spans="2:8">
      <c r="B122">
        <v>87</v>
      </c>
      <c r="C122">
        <f t="shared" si="8"/>
        <v>71.56</v>
      </c>
      <c r="D122">
        <f t="shared" si="9"/>
        <v>8.6519999999999992</v>
      </c>
      <c r="E122">
        <f t="shared" si="6"/>
        <v>28.406170411141378</v>
      </c>
      <c r="F122" t="e">
        <f t="shared" si="7"/>
        <v>#NUM!</v>
      </c>
      <c r="G122">
        <f t="shared" si="11"/>
        <v>-41.502643440883489</v>
      </c>
      <c r="H122">
        <f t="shared" si="10"/>
        <v>2.1933131831710403E-4</v>
      </c>
    </row>
    <row r="123" spans="2:8">
      <c r="B123">
        <v>88</v>
      </c>
      <c r="C123">
        <f t="shared" si="8"/>
        <v>71.56</v>
      </c>
      <c r="D123">
        <f t="shared" si="9"/>
        <v>8.6519999999999992</v>
      </c>
      <c r="E123">
        <f t="shared" si="6"/>
        <v>29.478113663321725</v>
      </c>
      <c r="F123" t="e">
        <f t="shared" si="7"/>
        <v>#NUM!</v>
      </c>
      <c r="G123">
        <f t="shared" si="11"/>
        <v>-40.667235084721945</v>
      </c>
      <c r="H123">
        <f t="shared" si="10"/>
        <v>1.8013409893986874E-5</v>
      </c>
    </row>
    <row r="124" spans="2:8">
      <c r="B124">
        <v>89</v>
      </c>
      <c r="C124">
        <f t="shared" si="8"/>
        <v>71.56</v>
      </c>
      <c r="D124">
        <f t="shared" si="9"/>
        <v>8.6519999999999992</v>
      </c>
      <c r="E124">
        <f t="shared" si="6"/>
        <v>30.561516865807544</v>
      </c>
      <c r="F124" t="e">
        <f t="shared" si="7"/>
        <v>#NUM!</v>
      </c>
      <c r="G124">
        <f t="shared" si="11"/>
        <v>-39.80843341784847</v>
      </c>
      <c r="H124">
        <f t="shared" si="10"/>
        <v>4.6504608824961399E-4</v>
      </c>
    </row>
    <row r="125" spans="2:8">
      <c r="B125">
        <v>90</v>
      </c>
      <c r="C125">
        <f t="shared" si="8"/>
        <v>71.56</v>
      </c>
      <c r="D125">
        <f t="shared" si="9"/>
        <v>8.6519999999999992</v>
      </c>
      <c r="E125">
        <f t="shared" si="6"/>
        <v>31.657156140208496</v>
      </c>
      <c r="F125" t="e">
        <f t="shared" si="7"/>
        <v>#NUM!</v>
      </c>
      <c r="G125">
        <f t="shared" si="11"/>
        <v>-38.925458489845504</v>
      </c>
      <c r="H125">
        <f t="shared" si="10"/>
        <v>5.8472686721296381E-4</v>
      </c>
    </row>
    <row r="126" spans="2:8">
      <c r="B126">
        <v>91</v>
      </c>
      <c r="C126">
        <f t="shared" si="8"/>
        <v>71.56</v>
      </c>
      <c r="D126">
        <f t="shared" si="9"/>
        <v>8.6519999999999992</v>
      </c>
      <c r="E126">
        <f t="shared" si="6"/>
        <v>32.765870716422796</v>
      </c>
      <c r="F126" t="e">
        <f t="shared" si="7"/>
        <v>#NUM!</v>
      </c>
      <c r="G126">
        <f t="shared" si="11"/>
        <v>-38.017458245139473</v>
      </c>
      <c r="H126">
        <f t="shared" si="10"/>
        <v>6.7781744918047433E-5</v>
      </c>
    </row>
    <row r="127" spans="2:8">
      <c r="B127">
        <v>92</v>
      </c>
      <c r="C127">
        <f t="shared" si="8"/>
        <v>71.56</v>
      </c>
      <c r="D127">
        <f t="shared" si="9"/>
        <v>8.6519999999999992</v>
      </c>
      <c r="E127">
        <f t="shared" si="6"/>
        <v>33.888571138935404</v>
      </c>
      <c r="F127" t="e">
        <f t="shared" si="7"/>
        <v>#NUM!</v>
      </c>
      <c r="G127">
        <f t="shared" si="11"/>
        <v>-37.083499839426175</v>
      </c>
      <c r="H127">
        <f t="shared" si="10"/>
        <v>2.4248216436666402E-4</v>
      </c>
    </row>
    <row r="128" spans="2:8">
      <c r="B128">
        <v>93</v>
      </c>
      <c r="C128">
        <f t="shared" si="8"/>
        <v>71.56</v>
      </c>
      <c r="D128">
        <f t="shared" si="9"/>
        <v>8.6519999999999992</v>
      </c>
      <c r="E128">
        <f t="shared" si="6"/>
        <v>35.02624884853855</v>
      </c>
      <c r="F128" t="e">
        <f t="shared" si="7"/>
        <v>#NUM!</v>
      </c>
      <c r="G128">
        <f t="shared" si="11"/>
        <v>-36.122559498999806</v>
      </c>
      <c r="H128">
        <f t="shared" si="10"/>
        <v>7.6635250408539841E-4</v>
      </c>
    </row>
    <row r="129" spans="2:8">
      <c r="B129">
        <v>94</v>
      </c>
      <c r="C129">
        <f t="shared" si="8"/>
        <v>71.56</v>
      </c>
      <c r="D129">
        <f t="shared" si="9"/>
        <v>8.6519999999999992</v>
      </c>
      <c r="E129">
        <f t="shared" si="6"/>
        <v>36.179987434592135</v>
      </c>
      <c r="F129" t="e">
        <f t="shared" si="7"/>
        <v>#NUM!</v>
      </c>
      <c r="G129">
        <f t="shared" si="11"/>
        <v>-35.133510614543624</v>
      </c>
      <c r="H129">
        <f t="shared" si="10"/>
        <v>2.4033568810958648E-4</v>
      </c>
    </row>
    <row r="130" spans="2:8">
      <c r="B130">
        <v>95</v>
      </c>
      <c r="C130">
        <f t="shared" si="8"/>
        <v>71.56</v>
      </c>
      <c r="D130">
        <f t="shared" si="9"/>
        <v>8.6519999999999992</v>
      </c>
      <c r="E130">
        <f t="shared" si="6"/>
        <v>37.350975930567763</v>
      </c>
      <c r="F130" t="e">
        <f t="shared" si="7"/>
        <v>#NUM!</v>
      </c>
      <c r="G130">
        <f t="shared" si="11"/>
        <v>-34.115109680253191</v>
      </c>
      <c r="H130">
        <f t="shared" si="10"/>
        <v>1.574830824737399E-4</v>
      </c>
    </row>
    <row r="131" spans="2:8">
      <c r="B131">
        <v>96</v>
      </c>
      <c r="C131">
        <f t="shared" si="8"/>
        <v>71.56</v>
      </c>
      <c r="D131">
        <f t="shared" si="9"/>
        <v>8.6519999999999992</v>
      </c>
      <c r="E131">
        <f t="shared" si="6"/>
        <v>38.540524627808558</v>
      </c>
      <c r="F131" t="e">
        <f t="shared" si="7"/>
        <v>#NUM!</v>
      </c>
      <c r="G131">
        <f t="shared" si="11"/>
        <v>-33.065979583077407</v>
      </c>
      <c r="H131">
        <f t="shared" si="10"/>
        <v>9.0887943388263796E-4</v>
      </c>
    </row>
    <row r="132" spans="2:8">
      <c r="B132">
        <v>97</v>
      </c>
      <c r="C132">
        <f t="shared" si="8"/>
        <v>71.56</v>
      </c>
      <c r="D132">
        <f t="shared" si="9"/>
        <v>8.6519999999999992</v>
      </c>
      <c r="E132">
        <f t="shared" si="6"/>
        <v>39.750084018383575</v>
      </c>
      <c r="F132" t="e">
        <f t="shared" si="7"/>
        <v>#NUM!</v>
      </c>
      <c r="G132">
        <f t="shared" si="11"/>
        <v>-31.984589605903956</v>
      </c>
      <c r="H132">
        <f t="shared" si="10"/>
        <v>2.8346505947922758E-4</v>
      </c>
    </row>
    <row r="133" spans="2:8">
      <c r="B133">
        <v>98</v>
      </c>
      <c r="C133">
        <f t="shared" si="8"/>
        <v>71.56</v>
      </c>
      <c r="D133">
        <f t="shared" si="9"/>
        <v>8.6519999999999992</v>
      </c>
      <c r="E133">
        <f t="shared" si="6"/>
        <v>40.981267660838959</v>
      </c>
      <c r="F133" t="e">
        <f t="shared" si="7"/>
        <v>#NUM!</v>
      </c>
      <c r="G133">
        <f t="shared" si="11"/>
        <v>-30.869231319081482</v>
      </c>
      <c r="H133">
        <f t="shared" si="10"/>
        <v>2.8361736764413731E-4</v>
      </c>
    </row>
    <row r="134" spans="2:8">
      <c r="B134">
        <v>99</v>
      </c>
      <c r="C134">
        <f t="shared" si="8"/>
        <v>71.56</v>
      </c>
      <c r="D134">
        <f t="shared" si="9"/>
        <v>8.6519999999999992</v>
      </c>
      <c r="E134">
        <f t="shared" si="6"/>
        <v>42.235880011831398</v>
      </c>
      <c r="F134" t="e">
        <f t="shared" si="7"/>
        <v>#NUM!</v>
      </c>
      <c r="G134">
        <f t="shared" si="11"/>
        <v>-29.717989276929881</v>
      </c>
      <c r="H134">
        <f t="shared" si="10"/>
        <v>1.1140940901400043E-3</v>
      </c>
    </row>
    <row r="135" spans="2:8">
      <c r="B135">
        <v>100</v>
      </c>
      <c r="C135">
        <f t="shared" si="8"/>
        <v>71.56</v>
      </c>
      <c r="D135">
        <f t="shared" si="9"/>
        <v>8.6519999999999992</v>
      </c>
      <c r="E135">
        <f t="shared" si="6"/>
        <v>43.515950610655459</v>
      </c>
      <c r="F135" t="e">
        <f t="shared" si="7"/>
        <v>#NUM!</v>
      </c>
      <c r="G135">
        <f t="shared" si="11"/>
        <v>-28.528705080480748</v>
      </c>
      <c r="H135">
        <f t="shared" si="10"/>
        <v>7.7800878418437402E-5</v>
      </c>
    </row>
    <row r="136" spans="2:8">
      <c r="B136">
        <v>101</v>
      </c>
      <c r="C136">
        <f t="shared" si="8"/>
        <v>71.56</v>
      </c>
      <c r="D136">
        <f t="shared" si="9"/>
        <v>8.6519999999999992</v>
      </c>
      <c r="E136">
        <f t="shared" si="6"/>
        <v>44.823776485640181</v>
      </c>
      <c r="F136" t="e">
        <f t="shared" si="7"/>
        <v>#NUM!</v>
      </c>
      <c r="G136">
        <f t="shared" si="11"/>
        <v>-27.298932870380987</v>
      </c>
      <c r="H136">
        <f t="shared" si="10"/>
        <v>9.1979829500928587E-4</v>
      </c>
    </row>
    <row r="137" spans="2:8">
      <c r="B137">
        <v>102</v>
      </c>
      <c r="C137">
        <f t="shared" si="8"/>
        <v>71.56</v>
      </c>
      <c r="D137">
        <f t="shared" si="9"/>
        <v>8.6519999999999992</v>
      </c>
      <c r="E137">
        <f t="shared" si="6"/>
        <v>46.161975337523508</v>
      </c>
      <c r="F137" t="e">
        <f t="shared" si="7"/>
        <v>#NUM!</v>
      </c>
      <c r="G137">
        <f t="shared" si="11"/>
        <v>-26.025883606769764</v>
      </c>
      <c r="H137">
        <f t="shared" si="10"/>
        <v>8.9601435613130477E-4</v>
      </c>
    </row>
    <row r="138" spans="2:8">
      <c r="B138">
        <v>103</v>
      </c>
      <c r="C138">
        <f t="shared" si="8"/>
        <v>71.56</v>
      </c>
      <c r="D138">
        <f t="shared" si="9"/>
        <v>8.6519999999999992</v>
      </c>
      <c r="E138">
        <f t="shared" si="6"/>
        <v>47.53355304911647</v>
      </c>
      <c r="F138" t="e">
        <f t="shared" si="7"/>
        <v>#NUM!</v>
      </c>
      <c r="G138">
        <f t="shared" si="11"/>
        <v>-24.706354469563575</v>
      </c>
      <c r="H138">
        <f t="shared" si="10"/>
        <v>2.8022679012047107E-4</v>
      </c>
    </row>
    <row r="139" spans="2:8">
      <c r="B139">
        <v>104</v>
      </c>
      <c r="C139">
        <f t="shared" si="8"/>
        <v>71.56</v>
      </c>
      <c r="D139">
        <f t="shared" si="9"/>
        <v>8.6519999999999992</v>
      </c>
      <c r="E139">
        <f t="shared" si="6"/>
        <v>48.941990539624051</v>
      </c>
      <c r="F139" t="e">
        <f t="shared" si="7"/>
        <v>#NUM!</v>
      </c>
      <c r="G139">
        <f t="shared" si="11"/>
        <v>-23.336638202260463</v>
      </c>
      <c r="H139">
        <f t="shared" si="10"/>
        <v>1.7445691535556743E-3</v>
      </c>
    </row>
    <row r="140" spans="2:8">
      <c r="B140">
        <v>105</v>
      </c>
      <c r="C140">
        <f t="shared" si="8"/>
        <v>71.56</v>
      </c>
      <c r="D140">
        <f t="shared" si="9"/>
        <v>8.6519999999999992</v>
      </c>
      <c r="E140">
        <f t="shared" si="6"/>
        <v>50.391357200502739</v>
      </c>
      <c r="F140" t="e">
        <f t="shared" si="7"/>
        <v>#NUM!</v>
      </c>
      <c r="G140">
        <f t="shared" si="11"/>
        <v>-21.912404944317949</v>
      </c>
      <c r="H140">
        <f t="shared" si="10"/>
        <v>1.2887033961688083E-5</v>
      </c>
    </row>
    <row r="141" spans="2:8">
      <c r="B141">
        <v>106</v>
      </c>
      <c r="C141">
        <f t="shared" si="8"/>
        <v>71.56</v>
      </c>
      <c r="D141">
        <f t="shared" si="9"/>
        <v>8.6519999999999992</v>
      </c>
      <c r="E141">
        <f t="shared" si="6"/>
        <v>51.886461582831245</v>
      </c>
      <c r="F141" t="e">
        <f t="shared" si="7"/>
        <v>#NUM!</v>
      </c>
      <c r="G141">
        <f t="shared" si="11"/>
        <v>-20.428545576231965</v>
      </c>
      <c r="H141">
        <f t="shared" si="10"/>
        <v>2.3960504026578678E-3</v>
      </c>
    </row>
    <row r="142" spans="2:8">
      <c r="B142">
        <v>107</v>
      </c>
      <c r="C142">
        <f t="shared" si="8"/>
        <v>71.56</v>
      </c>
      <c r="D142">
        <f t="shared" si="9"/>
        <v>8.6519999999999992</v>
      </c>
      <c r="E142">
        <f t="shared" si="6"/>
        <v>53.43305546722074</v>
      </c>
      <c r="F142" t="e">
        <f t="shared" si="7"/>
        <v>#NUM!</v>
      </c>
      <c r="G142">
        <f t="shared" si="11"/>
        <v>-18.878960007560988</v>
      </c>
      <c r="H142">
        <f t="shared" si="10"/>
        <v>2.4251246665716759E-6</v>
      </c>
    </row>
    <row r="143" spans="2:8">
      <c r="B143">
        <v>108</v>
      </c>
      <c r="C143">
        <f t="shared" si="8"/>
        <v>71.56</v>
      </c>
      <c r="D143">
        <f t="shared" si="9"/>
        <v>8.6519999999999992</v>
      </c>
      <c r="E143">
        <f t="shared" si="6"/>
        <v>55.038116410964143</v>
      </c>
      <c r="F143">
        <f t="shared" si="7"/>
        <v>-75.216569969804851</v>
      </c>
      <c r="G143">
        <f t="shared" si="11"/>
        <v>-17.256264667771234</v>
      </c>
      <c r="H143">
        <f t="shared" si="10"/>
        <v>3.3564998549210682E-3</v>
      </c>
    </row>
    <row r="144" spans="2:8">
      <c r="B144" s="19">
        <v>109</v>
      </c>
      <c r="C144" s="19">
        <f t="shared" si="8"/>
        <v>71.56</v>
      </c>
      <c r="D144" s="19">
        <f t="shared" si="9"/>
        <v>8.6519999999999992</v>
      </c>
      <c r="E144" s="19">
        <f t="shared" si="6"/>
        <v>56.710249119858389</v>
      </c>
      <c r="F144" s="19">
        <f t="shared" si="7"/>
        <v>-60.618185591928651</v>
      </c>
      <c r="G144" s="19">
        <f t="shared" si="11"/>
        <v>-15.551377874704142</v>
      </c>
      <c r="H144" s="19">
        <f t="shared" si="10"/>
        <v>1.0055701061623991E-4</v>
      </c>
    </row>
    <row r="145" spans="2:11">
      <c r="B145" s="19">
        <v>110</v>
      </c>
      <c r="C145" s="19">
        <f t="shared" si="8"/>
        <v>71.56</v>
      </c>
      <c r="D145" s="19">
        <f t="shared" si="9"/>
        <v>8.6519999999999992</v>
      </c>
      <c r="E145" s="19">
        <f t="shared" si="6"/>
        <v>58.460273056733755</v>
      </c>
      <c r="F145" s="19">
        <f t="shared" si="7"/>
        <v>-50.407678782674523</v>
      </c>
      <c r="G145" s="19">
        <f t="shared" si="11"/>
        <v>-13.752914135726133</v>
      </c>
      <c r="H145" s="19">
        <f t="shared" ref="H145:H150" si="12">(SIN(G145)/G145)^2</f>
        <v>4.5440575929631098E-3</v>
      </c>
    </row>
    <row r="146" spans="2:11">
      <c r="B146" s="19">
        <v>111</v>
      </c>
      <c r="C146" s="19">
        <f t="shared" si="8"/>
        <v>71.56</v>
      </c>
      <c r="D146" s="19">
        <f t="shared" si="9"/>
        <v>8.6519999999999992</v>
      </c>
      <c r="E146" s="19">
        <f t="shared" si="6"/>
        <v>60.302114151647579</v>
      </c>
      <c r="F146" s="19">
        <f t="shared" si="7"/>
        <v>-41.587729812122859</v>
      </c>
      <c r="G146" s="19">
        <f t="shared" si="11"/>
        <v>-11.846267013687651</v>
      </c>
      <c r="H146" s="19">
        <f t="shared" si="12"/>
        <v>3.0989691174587212E-3</v>
      </c>
    </row>
    <row r="147" spans="2:11">
      <c r="B147" s="19">
        <v>112</v>
      </c>
      <c r="C147" s="19">
        <f t="shared" si="8"/>
        <v>71.56</v>
      </c>
      <c r="D147" s="19">
        <f t="shared" si="9"/>
        <v>8.6519999999999992</v>
      </c>
      <c r="E147" s="19">
        <f t="shared" si="6"/>
        <v>62.254218256521298</v>
      </c>
      <c r="F147" s="19">
        <f t="shared" si="7"/>
        <v>-33.352715303770054</v>
      </c>
      <c r="G147" s="19">
        <f t="shared" si="11"/>
        <v>-9.8121586230054998</v>
      </c>
      <c r="H147" s="19">
        <f t="shared" si="12"/>
        <v>1.482221415618971E-3</v>
      </c>
    </row>
    <row r="148" spans="2:11">
      <c r="B148" s="19">
        <v>113</v>
      </c>
      <c r="C148" s="19">
        <f t="shared" si="8"/>
        <v>71.56</v>
      </c>
      <c r="D148" s="19">
        <f t="shared" si="9"/>
        <v>8.6519999999999992</v>
      </c>
      <c r="E148" s="19">
        <f t="shared" si="6"/>
        <v>64.341916089347819</v>
      </c>
      <c r="F148" s="19">
        <f t="shared" ref="F148:F152" si="13">DEGREES(ASIN($C$11/1*SIN(RADIANS(E148-$C$27))))</f>
        <v>-25.289845832208115</v>
      </c>
      <c r="G148" s="19">
        <f t="shared" si="11"/>
        <v>-7.6242181937639781</v>
      </c>
      <c r="H148" s="19">
        <f t="shared" si="12"/>
        <v>1.6310895803188594E-2</v>
      </c>
    </row>
    <row r="149" spans="2:11">
      <c r="B149" s="19">
        <v>114</v>
      </c>
      <c r="C149" s="19">
        <f t="shared" si="8"/>
        <v>71.56</v>
      </c>
      <c r="D149" s="19">
        <f t="shared" si="9"/>
        <v>8.6519999999999992</v>
      </c>
      <c r="E149" s="19">
        <f t="shared" si="6"/>
        <v>66.601663051043019</v>
      </c>
      <c r="F149" s="19">
        <f t="shared" si="13"/>
        <v>-17.089581395957918</v>
      </c>
      <c r="G149" s="19">
        <f t="shared" si="11"/>
        <v>-5.244650955631303</v>
      </c>
      <c r="H149" s="19">
        <f t="shared" si="12"/>
        <v>2.6992310193113933E-2</v>
      </c>
    </row>
    <row r="150" spans="2:11">
      <c r="B150" s="19">
        <v>115</v>
      </c>
      <c r="C150" s="19">
        <f t="shared" si="8"/>
        <v>71.56</v>
      </c>
      <c r="D150" s="19">
        <f t="shared" si="9"/>
        <v>8.6519999999999992</v>
      </c>
      <c r="E150" s="19">
        <f t="shared" si="6"/>
        <v>69.08936978244661</v>
      </c>
      <c r="F150" s="19">
        <f t="shared" si="13"/>
        <v>-8.4278990833152712</v>
      </c>
      <c r="G150" s="19">
        <f>PI()*D150*$C$11/$C$10*(SIN(RADIANS(E150-$C$27))+SIN(RADIANS($C$28-$C$27)))</f>
        <v>-2.6157480980173524</v>
      </c>
      <c r="H150" s="19">
        <f t="shared" si="12"/>
        <v>3.6822907341909301E-2</v>
      </c>
      <c r="I150">
        <f>-20+$C$26</f>
        <v>-12</v>
      </c>
      <c r="J150">
        <v>0.01</v>
      </c>
      <c r="K150">
        <f>J150/$J$151</f>
        <v>1.1764705882352941E-2</v>
      </c>
    </row>
    <row r="151" spans="2:11">
      <c r="B151" s="19">
        <v>116</v>
      </c>
      <c r="C151" s="19">
        <f t="shared" si="8"/>
        <v>71.56</v>
      </c>
      <c r="D151" s="19">
        <f t="shared" si="9"/>
        <v>8.6519999999999992</v>
      </c>
      <c r="E151" s="19">
        <f t="shared" si="6"/>
        <v>71.899015064521038</v>
      </c>
      <c r="F151" s="19">
        <f t="shared" si="13"/>
        <v>1.1527222558881112</v>
      </c>
      <c r="G151" s="19">
        <f>PI()*D151*$C$11/$C$10*(SIN(RADIANS(E151-$C$27))+SIN(RADIANS($C$28-$C$27)))</f>
        <v>0.35903701754155548</v>
      </c>
      <c r="H151" s="19">
        <f>(SIN(G151)/G151)^2</f>
        <v>0.95776258586762753</v>
      </c>
      <c r="I151">
        <f>$C$26-7</f>
        <v>1</v>
      </c>
      <c r="J151">
        <v>0.85</v>
      </c>
      <c r="K151">
        <f>J151/$J$151</f>
        <v>1</v>
      </c>
    </row>
    <row r="152" spans="2:11">
      <c r="B152" s="19">
        <v>117</v>
      </c>
      <c r="C152" s="19">
        <f t="shared" si="8"/>
        <v>71.56</v>
      </c>
      <c r="D152" s="19">
        <f t="shared" si="9"/>
        <v>8.6519999999999992</v>
      </c>
      <c r="E152" s="19">
        <f t="shared" si="6"/>
        <v>75.213266549870568</v>
      </c>
      <c r="F152" s="19">
        <f t="shared" si="13"/>
        <v>12.511897464785127</v>
      </c>
      <c r="G152" s="19">
        <f t="shared" si="11"/>
        <v>3.8664269758555032</v>
      </c>
      <c r="H152" s="19">
        <f t="shared" ref="H152:H154" si="14">(SIN(G152)/G152)^2</f>
        <v>2.9405082254730167E-2</v>
      </c>
      <c r="I152">
        <f>$C$26+3.5</f>
        <v>11.5</v>
      </c>
      <c r="J152">
        <v>0.11</v>
      </c>
      <c r="K152">
        <f>J152/$J$151</f>
        <v>0.12941176470588237</v>
      </c>
    </row>
    <row r="153" spans="2:11">
      <c r="B153" s="19">
        <v>118</v>
      </c>
      <c r="C153" s="19">
        <f t="shared" si="8"/>
        <v>71.56</v>
      </c>
      <c r="D153" s="19">
        <f t="shared" si="9"/>
        <v>8.6519999999999992</v>
      </c>
      <c r="E153" s="19">
        <f t="shared" si="6"/>
        <v>79.499912384345777</v>
      </c>
      <c r="F153" s="19">
        <f t="shared" ref="F153:F157" si="15">DEGREES(ASIN($C$11/1*SIN(RADIANS(E153-$C$27))))</f>
        <v>28.012054324883188</v>
      </c>
      <c r="G153" s="19">
        <f t="shared" si="11"/>
        <v>8.3819983274556069</v>
      </c>
      <c r="H153" s="19">
        <f t="shared" si="14"/>
        <v>1.0620361619414738E-2</v>
      </c>
      <c r="I153">
        <f>$C$26+12.5</f>
        <v>20.5</v>
      </c>
      <c r="J153">
        <v>8.5000000000000006E-2</v>
      </c>
      <c r="K153">
        <f>J153/$J$151</f>
        <v>0.1</v>
      </c>
    </row>
    <row r="154" spans="2:11">
      <c r="B154" s="19">
        <v>119</v>
      </c>
      <c r="C154" s="19">
        <f t="shared" si="8"/>
        <v>71.56</v>
      </c>
      <c r="D154" s="19">
        <f t="shared" si="9"/>
        <v>8.6519999999999992</v>
      </c>
      <c r="E154" s="19">
        <f t="shared" si="6"/>
        <v>88.434502923174321</v>
      </c>
      <c r="F154" s="19">
        <f t="shared" si="15"/>
        <v>80.729814670969361</v>
      </c>
      <c r="G154" s="19">
        <f t="shared" si="11"/>
        <v>17.613963350827468</v>
      </c>
      <c r="H154" s="19">
        <f t="shared" si="14"/>
        <v>2.874389589405417E-3</v>
      </c>
      <c r="I154">
        <f>$C$26+21</f>
        <v>29</v>
      </c>
      <c r="J154">
        <v>1E-3</v>
      </c>
      <c r="K154">
        <f>J154/$J$151</f>
        <v>1.1764705882352942E-3</v>
      </c>
    </row>
    <row r="155" spans="2:11">
      <c r="B155">
        <v>120</v>
      </c>
      <c r="C155">
        <f t="shared" si="8"/>
        <v>71.56</v>
      </c>
      <c r="D155">
        <f t="shared" si="9"/>
        <v>8.6519999999999992</v>
      </c>
      <c r="E155" t="e">
        <f t="shared" ref="E155:E218" si="16">DEGREES(ASIN(B155*$C$10/($C$11*$C$6)-SIN(RADIANS(C155))))</f>
        <v>#NUM!</v>
      </c>
      <c r="F155" t="e">
        <f>DEGREES(ASIN($C$11/1*SIN(RADIANS(E155-$C$27))))</f>
        <v>#NUM!</v>
      </c>
      <c r="G155" t="e">
        <f t="shared" si="11"/>
        <v>#NUM!</v>
      </c>
    </row>
    <row r="156" spans="2:11">
      <c r="B156">
        <v>121</v>
      </c>
      <c r="C156">
        <f t="shared" si="8"/>
        <v>71.56</v>
      </c>
      <c r="D156">
        <f t="shared" si="9"/>
        <v>8.6519999999999992</v>
      </c>
      <c r="E156" t="e">
        <f t="shared" si="16"/>
        <v>#NUM!</v>
      </c>
      <c r="F156" t="e">
        <f t="shared" si="15"/>
        <v>#NUM!</v>
      </c>
      <c r="G156" t="e">
        <f t="shared" si="11"/>
        <v>#NUM!</v>
      </c>
    </row>
    <row r="157" spans="2:11">
      <c r="B157">
        <v>122</v>
      </c>
      <c r="C157">
        <f t="shared" si="8"/>
        <v>71.56</v>
      </c>
      <c r="D157">
        <f t="shared" si="9"/>
        <v>8.6519999999999992</v>
      </c>
      <c r="E157" t="e">
        <f t="shared" si="16"/>
        <v>#NUM!</v>
      </c>
      <c r="F157" t="e">
        <f t="shared" si="15"/>
        <v>#NUM!</v>
      </c>
      <c r="G157" t="e">
        <f t="shared" si="11"/>
        <v>#NUM!</v>
      </c>
    </row>
    <row r="158" spans="2:11">
      <c r="B158">
        <v>123</v>
      </c>
      <c r="C158">
        <f t="shared" si="8"/>
        <v>71.56</v>
      </c>
      <c r="D158">
        <f t="shared" si="9"/>
        <v>8.6519999999999992</v>
      </c>
      <c r="E158" t="e">
        <f t="shared" si="16"/>
        <v>#NUM!</v>
      </c>
      <c r="F158" t="e">
        <f t="shared" ref="F99:F162" si="17">DEGREES(ASIN($C$11/1*SIN(RADIANS(E158))))</f>
        <v>#NUM!</v>
      </c>
      <c r="G158" t="e">
        <f t="shared" si="11"/>
        <v>#NUM!</v>
      </c>
    </row>
    <row r="159" spans="2:11">
      <c r="B159">
        <v>124</v>
      </c>
      <c r="C159">
        <f t="shared" si="8"/>
        <v>71.56</v>
      </c>
      <c r="D159">
        <f t="shared" si="9"/>
        <v>8.6519999999999992</v>
      </c>
      <c r="E159" t="e">
        <f t="shared" si="16"/>
        <v>#NUM!</v>
      </c>
      <c r="F159" t="e">
        <f t="shared" si="17"/>
        <v>#NUM!</v>
      </c>
      <c r="G159" t="e">
        <f t="shared" si="11"/>
        <v>#NUM!</v>
      </c>
    </row>
    <row r="162" spans="6:9">
      <c r="F162">
        <v>-90</v>
      </c>
      <c r="G162" t="e">
        <f>DEGREES(ASIN($C$11*SIN(RADIANS(F162-$C$27))))</f>
        <v>#NUM!</v>
      </c>
      <c r="H162">
        <f>PI()*$C$29*$C$11/$C$10*(SIN(RADIANS(F162-$C$27))+SIN(RADIANS(F162-$C$27)))</f>
        <v>-38.387536088291284</v>
      </c>
      <c r="I162">
        <f>(SIN(H162)/H162)^2</f>
        <v>2.7390885971678524E-4</v>
      </c>
    </row>
    <row r="163" spans="6:9">
      <c r="F163">
        <f>F162+0.2</f>
        <v>-89.8</v>
      </c>
      <c r="G163" t="e">
        <f t="shared" ref="G163:G226" si="18">DEGREES(ASIN($C$11*SIN(RADIANS(F163-$C$27))))</f>
        <v>#NUM!</v>
      </c>
      <c r="H163">
        <f>PI()*$C$29*$C$11/$C$10*(SIN(RADIANS(F163-$C$27))+SIN(RADIANS(F163-$C$27)))</f>
        <v>-38.789176639278644</v>
      </c>
      <c r="I163">
        <f t="shared" ref="I163:I226" si="19">(SIN(H163)/H163)^2</f>
        <v>5.2250452307483174E-4</v>
      </c>
    </row>
    <row r="164" spans="6:9">
      <c r="F164">
        <f t="shared" ref="F164:F227" si="20">F163+0.2</f>
        <v>-89.6</v>
      </c>
      <c r="G164" t="e">
        <f t="shared" si="18"/>
        <v>#NUM!</v>
      </c>
      <c r="H164">
        <f>PI()*$C$29*$C$11/$C$10*(SIN(RADIANS(F164-$C$27))+SIN(RADIANS(F164-$C$27)))</f>
        <v>-39.190344556389825</v>
      </c>
      <c r="I164">
        <f t="shared" si="19"/>
        <v>6.4697825884237276E-4</v>
      </c>
    </row>
    <row r="165" spans="6:9">
      <c r="F165">
        <f t="shared" si="20"/>
        <v>-89.399999999999991</v>
      </c>
      <c r="G165" t="e">
        <f t="shared" si="18"/>
        <v>#NUM!</v>
      </c>
      <c r="H165">
        <f>PI()*$C$29*$C$11/$C$10*(SIN(RADIANS(F165-$C$27))+SIN(RADIANS(F165-$C$27)))</f>
        <v>-39.591034951520307</v>
      </c>
      <c r="I165">
        <f t="shared" si="19"/>
        <v>5.7441955048023025E-4</v>
      </c>
    </row>
    <row r="166" spans="6:9">
      <c r="F166">
        <f t="shared" si="20"/>
        <v>-89.199999999999989</v>
      </c>
      <c r="G166" t="e">
        <f t="shared" si="18"/>
        <v>#NUM!</v>
      </c>
      <c r="H166">
        <f>PI()*$C$29*$C$11/$C$10*(SIN(RADIANS(F166-$C$27))+SIN(RADIANS(F166-$C$27)))</f>
        <v>-39.991242942384019</v>
      </c>
      <c r="I166">
        <f t="shared" si="19"/>
        <v>3.5258452089067963E-4</v>
      </c>
    </row>
    <row r="167" spans="6:9">
      <c r="F167">
        <f t="shared" si="20"/>
        <v>-88.999999999999986</v>
      </c>
      <c r="G167" t="e">
        <f t="shared" si="18"/>
        <v>#NUM!</v>
      </c>
      <c r="H167">
        <f>PI()*$C$29*$C$11/$C$10*(SIN(RADIANS(F167-$C$27))+SIN(RADIANS(F167-$C$27)))</f>
        <v>-40.39096365257295</v>
      </c>
      <c r="I167">
        <f t="shared" si="19"/>
        <v>1.1584441883748765E-4</v>
      </c>
    </row>
    <row r="168" spans="6:9">
      <c r="F168">
        <f t="shared" si="20"/>
        <v>-88.799999999999983</v>
      </c>
      <c r="G168" t="e">
        <f t="shared" si="18"/>
        <v>#NUM!</v>
      </c>
      <c r="H168">
        <f>PI()*$C$29*$C$11/$C$10*(SIN(RADIANS(F168-$C$27))+SIN(RADIANS(F168-$C$27)))</f>
        <v>-40.790192211616429</v>
      </c>
      <c r="I168">
        <f t="shared" si="19"/>
        <v>1.5321917852076E-6</v>
      </c>
    </row>
    <row r="169" spans="6:9">
      <c r="F169">
        <f t="shared" si="20"/>
        <v>-88.59999999999998</v>
      </c>
      <c r="G169" t="e">
        <f t="shared" si="18"/>
        <v>#NUM!</v>
      </c>
      <c r="H169">
        <f>PI()*$C$29*$C$11/$C$10*(SIN(RADIANS(F169-$C$27))+SIN(RADIANS(F169-$C$27)))</f>
        <v>-41.188923755040463</v>
      </c>
      <c r="I169">
        <f t="shared" si="19"/>
        <v>6.8630866864687371E-5</v>
      </c>
    </row>
    <row r="170" spans="6:9">
      <c r="F170">
        <f t="shared" si="20"/>
        <v>-88.399999999999977</v>
      </c>
      <c r="G170" t="e">
        <f t="shared" si="18"/>
        <v>#NUM!</v>
      </c>
      <c r="H170">
        <f>PI()*$C$29*$C$11/$C$10*(SIN(RADIANS(F170-$C$27))+SIN(RADIANS(F170-$C$27)))</f>
        <v>-41.587153424426873</v>
      </c>
      <c r="I170">
        <f t="shared" si="19"/>
        <v>2.666044843381464E-4</v>
      </c>
    </row>
    <row r="171" spans="6:9">
      <c r="F171">
        <f t="shared" si="20"/>
        <v>-88.199999999999974</v>
      </c>
      <c r="G171" t="e">
        <f t="shared" si="18"/>
        <v>#NUM!</v>
      </c>
      <c r="H171">
        <f>PI()*$C$29*$C$11/$C$10*(SIN(RADIANS(F171-$C$27))+SIN(RADIANS(F171-$C$27)))</f>
        <v>-41.984876367472914</v>
      </c>
      <c r="I171">
        <f t="shared" si="19"/>
        <v>4.7016246678341329E-4</v>
      </c>
    </row>
    <row r="172" spans="6:9">
      <c r="F172">
        <f t="shared" si="20"/>
        <v>-87.999999999999972</v>
      </c>
      <c r="G172" t="e">
        <f t="shared" si="18"/>
        <v>#NUM!</v>
      </c>
      <c r="H172">
        <f>PI()*$C$29*$C$11/$C$10*(SIN(RADIANS(F172-$C$27))+SIN(RADIANS(F172-$C$27)))</f>
        <v>-42.382087738050089</v>
      </c>
      <c r="I172">
        <f t="shared" si="19"/>
        <v>5.562365623763936E-4</v>
      </c>
    </row>
    <row r="173" spans="6:9">
      <c r="F173">
        <f t="shared" si="20"/>
        <v>-87.799999999999969</v>
      </c>
      <c r="G173" t="e">
        <f t="shared" si="18"/>
        <v>#NUM!</v>
      </c>
      <c r="H173">
        <f>PI()*$C$29*$C$11/$C$10*(SIN(RADIANS(F173-$C$27))+SIN(RADIANS(F173-$C$27)))</f>
        <v>-42.778782696263143</v>
      </c>
      <c r="I173">
        <f t="shared" si="19"/>
        <v>4.7598364622048384E-4</v>
      </c>
    </row>
    <row r="174" spans="6:9">
      <c r="F174">
        <f t="shared" si="20"/>
        <v>-87.599999999999966</v>
      </c>
      <c r="G174" t="e">
        <f t="shared" si="18"/>
        <v>#NUM!</v>
      </c>
      <c r="H174">
        <f>PI()*$C$29*$C$11/$C$10*(SIN(RADIANS(F174-$C$27))+SIN(RADIANS(F174-$C$27)))</f>
        <v>-43.174956408509154</v>
      </c>
      <c r="I174">
        <f t="shared" si="19"/>
        <v>2.7999678916446416E-4</v>
      </c>
    </row>
    <row r="175" spans="6:9">
      <c r="F175">
        <f t="shared" si="20"/>
        <v>-87.399999999999963</v>
      </c>
      <c r="G175" t="e">
        <f t="shared" si="18"/>
        <v>#NUM!</v>
      </c>
      <c r="H175">
        <f>PI()*$C$29*$C$11/$C$10*(SIN(RADIANS(F175-$C$27))+SIN(RADIANS(F175-$C$27)))</f>
        <v>-43.570604047536513</v>
      </c>
      <c r="I175">
        <f t="shared" si="19"/>
        <v>8.4349695734748691E-5</v>
      </c>
    </row>
    <row r="176" spans="6:9">
      <c r="F176">
        <f t="shared" si="20"/>
        <v>-87.19999999999996</v>
      </c>
      <c r="G176" t="e">
        <f t="shared" si="18"/>
        <v>#NUM!</v>
      </c>
      <c r="H176">
        <f>PI()*$C$29*$C$11/$C$10*(SIN(RADIANS(F176-$C$27))+SIN(RADIANS(F176-$C$27)))</f>
        <v>-43.965720792503653</v>
      </c>
      <c r="I176">
        <f t="shared" si="19"/>
        <v>1.4213795050038045E-7</v>
      </c>
    </row>
    <row r="177" spans="6:9">
      <c r="F177">
        <f t="shared" si="20"/>
        <v>-86.999999999999957</v>
      </c>
      <c r="G177" t="e">
        <f t="shared" si="18"/>
        <v>#NUM!</v>
      </c>
      <c r="H177">
        <f>PI()*$C$29*$C$11/$C$10*(SIN(RADIANS(F177-$C$27))+SIN(RADIANS(F177-$C$27)))</f>
        <v>-44.360301829037667</v>
      </c>
      <c r="I177">
        <f t="shared" si="19"/>
        <v>6.9218287652596716E-5</v>
      </c>
    </row>
    <row r="178" spans="6:9">
      <c r="F178">
        <f t="shared" si="20"/>
        <v>-86.799999999999955</v>
      </c>
      <c r="G178" t="e">
        <f t="shared" si="18"/>
        <v>#NUM!</v>
      </c>
      <c r="H178">
        <f>PI()*$C$29*$C$11/$C$10*(SIN(RADIANS(F178-$C$27))+SIN(RADIANS(F178-$C$27)))</f>
        <v>-44.754342349293097</v>
      </c>
      <c r="I178">
        <f t="shared" si="19"/>
        <v>2.4296579604737886E-4</v>
      </c>
    </row>
    <row r="179" spans="6:9">
      <c r="F179">
        <f t="shared" si="20"/>
        <v>-86.599999999999952</v>
      </c>
      <c r="G179" t="e">
        <f t="shared" si="18"/>
        <v>#NUM!</v>
      </c>
      <c r="H179">
        <f>PI()*$C$29*$C$11/$C$10*(SIN(RADIANS(F179-$C$27))+SIN(RADIANS(F179-$C$27)))</f>
        <v>-45.147837552010671</v>
      </c>
      <c r="I179">
        <f t="shared" si="19"/>
        <v>4.1434161960770345E-4</v>
      </c>
    </row>
    <row r="180" spans="6:9">
      <c r="F180">
        <f t="shared" si="20"/>
        <v>-86.399999999999949</v>
      </c>
      <c r="G180" t="e">
        <f t="shared" si="18"/>
        <v>#NUM!</v>
      </c>
      <c r="H180">
        <f>PI()*$C$29*$C$11/$C$10*(SIN(RADIANS(F180-$C$27))+SIN(RADIANS(F180-$C$27)))</f>
        <v>-45.540782642575458</v>
      </c>
      <c r="I180">
        <f t="shared" si="19"/>
        <v>4.8209563385622091E-4</v>
      </c>
    </row>
    <row r="181" spans="6:9">
      <c r="F181">
        <f t="shared" si="20"/>
        <v>-86.199999999999946</v>
      </c>
      <c r="G181" t="e">
        <f t="shared" si="18"/>
        <v>#NUM!</v>
      </c>
      <c r="H181">
        <f>PI()*$C$29*$C$11/$C$10*(SIN(RADIANS(F181-$C$27))+SIN(RADIANS(F181-$C$27)))</f>
        <v>-45.933172833075538</v>
      </c>
      <c r="I181">
        <f t="shared" si="19"/>
        <v>4.0873082377871532E-4</v>
      </c>
    </row>
    <row r="182" spans="6:9">
      <c r="F182">
        <f t="shared" si="20"/>
        <v>-85.999999999999943</v>
      </c>
      <c r="G182" t="e">
        <f t="shared" si="18"/>
        <v>#NUM!</v>
      </c>
      <c r="H182">
        <f>PI()*$C$29*$C$11/$C$10*(SIN(RADIANS(F182-$C$27))+SIN(RADIANS(F182-$C$27)))</f>
        <v>-46.325003342360219</v>
      </c>
      <c r="I182">
        <f t="shared" si="19"/>
        <v>2.3927550891859263E-4</v>
      </c>
    </row>
    <row r="183" spans="6:9">
      <c r="F183">
        <f t="shared" si="20"/>
        <v>-85.79999999999994</v>
      </c>
      <c r="G183" t="e">
        <f t="shared" si="18"/>
        <v>#NUM!</v>
      </c>
      <c r="H183">
        <f>PI()*$C$29*$C$11/$C$10*(SIN(RADIANS(F183-$C$27))+SIN(RADIANS(F183-$C$27)))</f>
        <v>-46.716269396098461</v>
      </c>
      <c r="I183">
        <f t="shared" si="19"/>
        <v>7.2009131888196607E-5</v>
      </c>
    </row>
    <row r="184" spans="6:9">
      <c r="F184">
        <f t="shared" si="20"/>
        <v>-85.599999999999937</v>
      </c>
      <c r="G184" t="e">
        <f t="shared" si="18"/>
        <v>#NUM!</v>
      </c>
      <c r="H184">
        <f>PI()*$C$29*$C$11/$C$10*(SIN(RADIANS(F184-$C$27))+SIN(RADIANS(F184-$C$27)))</f>
        <v>-47.106966226836917</v>
      </c>
      <c r="I184">
        <f t="shared" si="19"/>
        <v>1.2905433290829979E-7</v>
      </c>
    </row>
    <row r="185" spans="6:9">
      <c r="F185">
        <f t="shared" si="20"/>
        <v>-85.399999999999935</v>
      </c>
      <c r="G185" t="e">
        <f t="shared" si="18"/>
        <v>#NUM!</v>
      </c>
      <c r="H185">
        <f>PI()*$C$29*$C$11/$C$10*(SIN(RADIANS(F185-$C$27))+SIN(RADIANS(F185-$C$27)))</f>
        <v>-47.497089074057946</v>
      </c>
      <c r="I185">
        <f t="shared" si="19"/>
        <v>5.8923784045269177E-5</v>
      </c>
    </row>
    <row r="186" spans="6:9">
      <c r="F186">
        <f t="shared" si="20"/>
        <v>-85.199999999999932</v>
      </c>
      <c r="G186" t="e">
        <f t="shared" si="18"/>
        <v>#NUM!</v>
      </c>
      <c r="H186">
        <f>PI()*$C$29*$C$11/$C$10*(SIN(RADIANS(F186-$C$27))+SIN(RADIANS(F186-$C$27)))</f>
        <v>-47.886633184237731</v>
      </c>
      <c r="I186">
        <f t="shared" si="19"/>
        <v>2.0816658591546849E-4</v>
      </c>
    </row>
    <row r="187" spans="6:9">
      <c r="F187">
        <f t="shared" si="20"/>
        <v>-84.999999999999929</v>
      </c>
      <c r="G187" t="e">
        <f t="shared" si="18"/>
        <v>#NUM!</v>
      </c>
      <c r="H187">
        <f>PI()*$C$29*$C$11/$C$10*(SIN(RADIANS(F187-$C$27))+SIN(RADIANS(F187-$C$27)))</f>
        <v>-48.275593810904262</v>
      </c>
      <c r="I187">
        <f t="shared" si="19"/>
        <v>3.5803259409378793E-4</v>
      </c>
    </row>
    <row r="188" spans="6:9">
      <c r="F188">
        <f t="shared" si="20"/>
        <v>-84.799999999999926</v>
      </c>
      <c r="G188" t="e">
        <f t="shared" si="18"/>
        <v>#NUM!</v>
      </c>
      <c r="H188">
        <f>PI()*$C$29*$C$11/$C$10*(SIN(RADIANS(F188-$C$27))+SIN(RADIANS(F188-$C$27)))</f>
        <v>-48.663966214695101</v>
      </c>
      <c r="I188">
        <f t="shared" si="19"/>
        <v>4.2186654111509703E-4</v>
      </c>
    </row>
    <row r="189" spans="6:9">
      <c r="F189">
        <f t="shared" si="20"/>
        <v>-84.599999999999923</v>
      </c>
      <c r="G189" t="e">
        <f t="shared" si="18"/>
        <v>#NUM!</v>
      </c>
      <c r="H189">
        <f>PI()*$C$29*$C$11/$C$10*(SIN(RADIANS(F189-$C$27))+SIN(RADIANS(F189-$C$27)))</f>
        <v>-49.05174566341509</v>
      </c>
      <c r="I189">
        <f t="shared" si="19"/>
        <v>3.6484137325305674E-4</v>
      </c>
    </row>
    <row r="190" spans="6:9">
      <c r="F190">
        <f t="shared" si="20"/>
        <v>-84.39999999999992</v>
      </c>
      <c r="G190" t="e">
        <f t="shared" si="18"/>
        <v>#NUM!</v>
      </c>
      <c r="H190">
        <f>PI()*$C$29*$C$11/$C$10*(SIN(RADIANS(F190-$C$27))+SIN(RADIANS(F190-$C$27)))</f>
        <v>-49.438927432093848</v>
      </c>
      <c r="I190">
        <f t="shared" si="19"/>
        <v>2.2138480094738603E-4</v>
      </c>
    </row>
    <row r="191" spans="6:9">
      <c r="F191">
        <f t="shared" si="20"/>
        <v>-84.199999999999918</v>
      </c>
      <c r="G191" t="e">
        <f t="shared" si="18"/>
        <v>#NUM!</v>
      </c>
      <c r="H191">
        <f>PI()*$C$29*$C$11/$C$10*(SIN(RADIANS(F191-$C$27))+SIN(RADIANS(F191-$C$27)))</f>
        <v>-49.825506803043822</v>
      </c>
      <c r="I191">
        <f t="shared" si="19"/>
        <v>7.3071394168453267E-5</v>
      </c>
    </row>
    <row r="192" spans="6:9">
      <c r="F192">
        <f t="shared" si="20"/>
        <v>-83.999999999999915</v>
      </c>
      <c r="G192" t="e">
        <f t="shared" si="18"/>
        <v>#NUM!</v>
      </c>
      <c r="H192">
        <f>PI()*$C$29*$C$11/$C$10*(SIN(RADIANS(F192-$C$27))+SIN(RADIANS(F192-$C$27)))</f>
        <v>-50.211479065917423</v>
      </c>
      <c r="I192">
        <f t="shared" si="19"/>
        <v>1.1556167105156081E-6</v>
      </c>
    </row>
    <row r="193" spans="6:9">
      <c r="F193">
        <f t="shared" si="20"/>
        <v>-83.799999999999912</v>
      </c>
      <c r="G193" t="e">
        <f t="shared" si="18"/>
        <v>#NUM!</v>
      </c>
      <c r="H193">
        <f>PI()*$C$29*$C$11/$C$10*(SIN(RADIANS(F193-$C$27))+SIN(RADIANS(F193-$C$27)))</f>
        <v>-50.59683951776438</v>
      </c>
      <c r="I193">
        <f t="shared" si="19"/>
        <v>4.1342075768419328E-5</v>
      </c>
    </row>
    <row r="194" spans="6:9">
      <c r="F194">
        <f t="shared" si="20"/>
        <v>-83.599999999999909</v>
      </c>
      <c r="G194" t="e">
        <f t="shared" si="18"/>
        <v>#NUM!</v>
      </c>
      <c r="H194">
        <f>PI()*$C$29*$C$11/$C$10*(SIN(RADIANS(F194-$C$27))+SIN(RADIANS(F194-$C$27)))</f>
        <v>-50.981583463089152</v>
      </c>
      <c r="I194">
        <f t="shared" si="19"/>
        <v>1.6579618097795377E-4</v>
      </c>
    </row>
    <row r="195" spans="6:9">
      <c r="F195">
        <f t="shared" si="20"/>
        <v>-83.399999999999906</v>
      </c>
      <c r="G195" t="e">
        <f t="shared" si="18"/>
        <v>#NUM!</v>
      </c>
      <c r="H195">
        <f>PI()*$C$29*$C$11/$C$10*(SIN(RADIANS(F195-$C$27))+SIN(RADIANS(F195-$C$27)))</f>
        <v>-51.36570621390824</v>
      </c>
      <c r="I195">
        <f t="shared" si="19"/>
        <v>3.0109940254424179E-4</v>
      </c>
    </row>
    <row r="196" spans="6:9">
      <c r="F196">
        <f t="shared" si="20"/>
        <v>-83.199999999999903</v>
      </c>
      <c r="G196" t="e">
        <f t="shared" si="18"/>
        <v>#NUM!</v>
      </c>
      <c r="H196">
        <f>PI()*$C$29*$C$11/$C$10*(SIN(RADIANS(F196-$C$27))+SIN(RADIANS(F196-$C$27)))</f>
        <v>-51.749203089807182</v>
      </c>
      <c r="I196">
        <f t="shared" si="19"/>
        <v>3.7059162489654882E-4</v>
      </c>
    </row>
    <row r="197" spans="6:9">
      <c r="F197">
        <f t="shared" si="20"/>
        <v>-82.999999999999901</v>
      </c>
      <c r="G197" t="e">
        <f t="shared" si="18"/>
        <v>#NUM!</v>
      </c>
      <c r="H197">
        <f>PI()*$C$29*$C$11/$C$10*(SIN(RADIANS(F197-$C$27))+SIN(RADIANS(F197-$C$27)))</f>
        <v>-52.132069417997535</v>
      </c>
      <c r="I197">
        <f t="shared" si="19"/>
        <v>3.3668624645674731E-4</v>
      </c>
    </row>
    <row r="198" spans="6:9">
      <c r="F198">
        <f t="shared" si="20"/>
        <v>-82.799999999999898</v>
      </c>
      <c r="G198" t="e">
        <f t="shared" si="18"/>
        <v>#NUM!</v>
      </c>
      <c r="H198">
        <f>PI()*$C$29*$C$11/$C$10*(SIN(RADIANS(F198-$C$27))+SIN(RADIANS(F198-$C$27)))</f>
        <v>-52.514300533373856</v>
      </c>
      <c r="I198">
        <f t="shared" si="19"/>
        <v>2.1994473151044588E-4</v>
      </c>
    </row>
    <row r="199" spans="6:9">
      <c r="F199">
        <f t="shared" si="20"/>
        <v>-82.599999999999895</v>
      </c>
      <c r="G199" t="e">
        <f t="shared" si="18"/>
        <v>#NUM!</v>
      </c>
      <c r="H199">
        <f>PI()*$C$29*$C$11/$C$10*(SIN(RADIANS(F199-$C$27))+SIN(RADIANS(F199-$C$27)))</f>
        <v>-52.895891778570729</v>
      </c>
      <c r="I199">
        <f t="shared" si="19"/>
        <v>8.5535450449535921E-5</v>
      </c>
    </row>
    <row r="200" spans="6:9">
      <c r="F200">
        <f t="shared" si="20"/>
        <v>-82.399999999999892</v>
      </c>
      <c r="G200" t="e">
        <f t="shared" si="18"/>
        <v>#NUM!</v>
      </c>
      <c r="H200">
        <f>PI()*$C$29*$C$11/$C$10*(SIN(RADIANS(F200-$C$27))+SIN(RADIANS(F200-$C$27)))</f>
        <v>-53.276838504019203</v>
      </c>
      <c r="I200">
        <f t="shared" si="19"/>
        <v>5.9419969751120749E-6</v>
      </c>
    </row>
    <row r="201" spans="6:9">
      <c r="F201">
        <f t="shared" si="20"/>
        <v>-82.199999999999889</v>
      </c>
      <c r="G201" t="e">
        <f t="shared" si="18"/>
        <v>#NUM!</v>
      </c>
      <c r="H201">
        <f>PI()*$C$29*$C$11/$C$10*(SIN(RADIANS(F201-$C$27))+SIN(RADIANS(F201-$C$27)))</f>
        <v>-53.657136068003652</v>
      </c>
      <c r="I201">
        <f t="shared" si="19"/>
        <v>2.126990953664948E-5</v>
      </c>
    </row>
    <row r="202" spans="6:9">
      <c r="F202">
        <f t="shared" si="20"/>
        <v>-81.999999999999886</v>
      </c>
      <c r="G202" t="e">
        <f t="shared" si="18"/>
        <v>#NUM!</v>
      </c>
      <c r="H202">
        <f>PI()*$C$29*$C$11/$C$10*(SIN(RADIANS(F202-$C$27))+SIN(RADIANS(F202-$C$27)))</f>
        <v>-54.036779836718225</v>
      </c>
      <c r="I202">
        <f t="shared" si="19"/>
        <v>1.1877177506954962E-4</v>
      </c>
    </row>
    <row r="203" spans="6:9">
      <c r="F203">
        <f t="shared" si="20"/>
        <v>-81.799999999999883</v>
      </c>
      <c r="G203" t="e">
        <f t="shared" si="18"/>
        <v>#NUM!</v>
      </c>
      <c r="H203">
        <f>PI()*$C$29*$C$11/$C$10*(SIN(RADIANS(F203-$C$27))+SIN(RADIANS(F203-$C$27)))</f>
        <v>-54.415765184323462</v>
      </c>
      <c r="I203">
        <f t="shared" si="19"/>
        <v>2.4178493796586843E-4</v>
      </c>
    </row>
    <row r="204" spans="6:9">
      <c r="F204">
        <f t="shared" si="20"/>
        <v>-81.599999999999881</v>
      </c>
      <c r="G204" t="e">
        <f t="shared" si="18"/>
        <v>#NUM!</v>
      </c>
      <c r="H204">
        <f>PI()*$C$29*$C$11/$C$10*(SIN(RADIANS(F204-$C$27))+SIN(RADIANS(F204-$C$27)))</f>
        <v>-54.794087493002536</v>
      </c>
      <c r="I204">
        <f t="shared" si="19"/>
        <v>3.2194398006161882E-4</v>
      </c>
    </row>
    <row r="205" spans="6:9">
      <c r="F205">
        <f t="shared" si="20"/>
        <v>-81.399999999999878</v>
      </c>
      <c r="G205" t="e">
        <f t="shared" si="18"/>
        <v>#NUM!</v>
      </c>
      <c r="H205">
        <f>PI()*$C$29*$C$11/$C$10*(SIN(RADIANS(F205-$C$27))+SIN(RADIANS(F205-$C$27)))</f>
        <v>-55.171742153017469</v>
      </c>
      <c r="I205">
        <f t="shared" si="19"/>
        <v>3.163297106671271E-4</v>
      </c>
    </row>
    <row r="206" spans="6:9">
      <c r="F206">
        <f t="shared" si="20"/>
        <v>-81.199999999999875</v>
      </c>
      <c r="G206" t="e">
        <f t="shared" si="18"/>
        <v>#NUM!</v>
      </c>
      <c r="H206">
        <f>PI()*$C$29*$C$11/$C$10*(SIN(RADIANS(F206-$C$27))+SIN(RADIANS(F206-$C$27)))</f>
        <v>-55.548724562765365</v>
      </c>
      <c r="I206">
        <f t="shared" si="19"/>
        <v>2.294554768930445E-4</v>
      </c>
    </row>
    <row r="207" spans="6:9">
      <c r="F207">
        <f t="shared" si="20"/>
        <v>-80.999999999999872</v>
      </c>
      <c r="G207" t="e">
        <f t="shared" si="18"/>
        <v>#NUM!</v>
      </c>
      <c r="H207">
        <f>PI()*$C$29*$C$11/$C$10*(SIN(RADIANS(F207-$C$27))+SIN(RADIANS(F207-$C$27)))</f>
        <v>-55.925030128834564</v>
      </c>
      <c r="I207">
        <f t="shared" si="19"/>
        <v>1.0904385539154048E-4</v>
      </c>
    </row>
    <row r="208" spans="6:9">
      <c r="F208">
        <f t="shared" si="20"/>
        <v>-80.799999999999869</v>
      </c>
      <c r="G208" t="e">
        <f t="shared" si="18"/>
        <v>#NUM!</v>
      </c>
      <c r="H208">
        <f>PI()*$C$29*$C$11/$C$10*(SIN(RADIANS(F208-$C$27))+SIN(RADIANS(F208-$C$27)))</f>
        <v>-56.300654266060562</v>
      </c>
      <c r="I208">
        <f t="shared" si="19"/>
        <v>1.9010819542176699E-5</v>
      </c>
    </row>
    <row r="209" spans="6:9">
      <c r="F209">
        <f t="shared" si="20"/>
        <v>-80.599999999999866</v>
      </c>
      <c r="G209" t="e">
        <f t="shared" si="18"/>
        <v>#NUM!</v>
      </c>
      <c r="H209">
        <f>PI()*$C$29*$C$11/$C$10*(SIN(RADIANS(F209-$C$27))+SIN(RADIANS(F209-$C$27)))</f>
        <v>-56.675592397581774</v>
      </c>
      <c r="I209">
        <f t="shared" si="19"/>
        <v>4.9884577790219475E-6</v>
      </c>
    </row>
    <row r="210" spans="6:9">
      <c r="F210">
        <f t="shared" si="20"/>
        <v>-80.399999999999864</v>
      </c>
      <c r="G210" t="e">
        <f t="shared" si="18"/>
        <v>#NUM!</v>
      </c>
      <c r="H210">
        <f>PI()*$C$29*$C$11/$C$10*(SIN(RADIANS(F210-$C$27))+SIN(RADIANS(F210-$C$27)))</f>
        <v>-57.049839954895262</v>
      </c>
      <c r="I210">
        <f t="shared" si="19"/>
        <v>7.0924223586616954E-5</v>
      </c>
    </row>
    <row r="211" spans="6:9">
      <c r="F211">
        <f t="shared" si="20"/>
        <v>-80.199999999999861</v>
      </c>
      <c r="G211" t="e">
        <f t="shared" si="18"/>
        <v>#NUM!</v>
      </c>
      <c r="H211">
        <f>PI()*$C$29*$C$11/$C$10*(SIN(RADIANS(F211-$C$27))+SIN(RADIANS(F211-$C$27)))</f>
        <v>-57.423392377912727</v>
      </c>
      <c r="I211">
        <f t="shared" si="19"/>
        <v>1.7857822055903348E-4</v>
      </c>
    </row>
    <row r="212" spans="6:9">
      <c r="F212">
        <f t="shared" si="20"/>
        <v>-79.999999999999858</v>
      </c>
      <c r="G212" t="e">
        <f t="shared" si="18"/>
        <v>#NUM!</v>
      </c>
      <c r="H212">
        <f>PI()*$C$29*$C$11/$C$10*(SIN(RADIANS(F212-$C$27))+SIN(RADIANS(F212-$C$27)))</f>
        <v>-57.796245115015829</v>
      </c>
      <c r="I212">
        <f t="shared" si="19"/>
        <v>2.6916405870395859E-4</v>
      </c>
    </row>
    <row r="213" spans="6:9">
      <c r="F213">
        <f t="shared" si="20"/>
        <v>-79.799999999999855</v>
      </c>
      <c r="G213" t="e">
        <f t="shared" si="18"/>
        <v>#NUM!</v>
      </c>
      <c r="H213">
        <f>PI()*$C$29*$C$11/$C$10*(SIN(RADIANS(F213-$C$27))+SIN(RADIANS(F213-$C$27)))</f>
        <v>-58.168393623111584</v>
      </c>
      <c r="I213">
        <f t="shared" si="19"/>
        <v>2.9483952295424092E-4</v>
      </c>
    </row>
    <row r="214" spans="6:9">
      <c r="F214">
        <f t="shared" si="20"/>
        <v>-79.599999999999852</v>
      </c>
      <c r="G214" t="e">
        <f t="shared" si="18"/>
        <v>#NUM!</v>
      </c>
      <c r="H214">
        <f>PI()*$C$29*$C$11/$C$10*(SIN(RADIANS(F214-$C$27))+SIN(RADIANS(F214-$C$27)))</f>
        <v>-58.539833367687827</v>
      </c>
      <c r="I214">
        <f t="shared" si="19"/>
        <v>2.4320914013117696E-4</v>
      </c>
    </row>
    <row r="215" spans="6:9">
      <c r="F215">
        <f t="shared" si="20"/>
        <v>-79.399999999999849</v>
      </c>
      <c r="G215" t="e">
        <f t="shared" si="18"/>
        <v>#NUM!</v>
      </c>
      <c r="H215">
        <f>PI()*$C$29*$C$11/$C$10*(SIN(RADIANS(F215-$C$27))+SIN(RADIANS(F215-$C$27)))</f>
        <v>-58.910559822868528</v>
      </c>
      <c r="I215">
        <f t="shared" si="19"/>
        <v>1.4243166654581918E-4</v>
      </c>
    </row>
    <row r="216" spans="6:9">
      <c r="F216">
        <f t="shared" si="20"/>
        <v>-79.199999999999847</v>
      </c>
      <c r="G216" t="e">
        <f t="shared" si="18"/>
        <v>#NUM!</v>
      </c>
      <c r="H216">
        <f>PI()*$C$29*$C$11/$C$10*(SIN(RADIANS(F216-$C$27))+SIN(RADIANS(F216-$C$27)))</f>
        <v>-59.280568471468875</v>
      </c>
      <c r="I216">
        <f t="shared" si="19"/>
        <v>4.514964158393596E-5</v>
      </c>
    </row>
    <row r="217" spans="6:9">
      <c r="F217">
        <f t="shared" si="20"/>
        <v>-78.999999999999844</v>
      </c>
      <c r="G217" t="e">
        <f t="shared" si="18"/>
        <v>#NUM!</v>
      </c>
      <c r="H217">
        <f>PI()*$C$29*$C$11/$C$10*(SIN(RADIANS(F217-$C$27))+SIN(RADIANS(F217-$C$27)))</f>
        <v>-59.649854805050204</v>
      </c>
      <c r="I217">
        <f t="shared" si="19"/>
        <v>4.5859388928627618E-7</v>
      </c>
    </row>
    <row r="218" spans="6:9">
      <c r="F218">
        <f t="shared" si="20"/>
        <v>-78.799999999999841</v>
      </c>
      <c r="G218" t="e">
        <f t="shared" si="18"/>
        <v>#NUM!</v>
      </c>
      <c r="H218">
        <f>PI()*$C$29*$C$11/$C$10*(SIN(RADIANS(F218-$C$27))+SIN(RADIANS(F218-$C$27)))</f>
        <v>-60.01841432397503</v>
      </c>
      <c r="I218">
        <f t="shared" si="19"/>
        <v>2.8836382667603059E-5</v>
      </c>
    </row>
    <row r="219" spans="6:9">
      <c r="F219">
        <f t="shared" si="20"/>
        <v>-78.599999999999838</v>
      </c>
      <c r="G219" t="e">
        <f t="shared" si="18"/>
        <v>#NUM!</v>
      </c>
      <c r="H219">
        <f>PI()*$C$29*$C$11/$C$10*(SIN(RADIANS(F219-$C$27))+SIN(RADIANS(F219-$C$27)))</f>
        <v>-60.386242537462024</v>
      </c>
      <c r="I219">
        <f t="shared" si="19"/>
        <v>1.1272726957548523E-4</v>
      </c>
    </row>
    <row r="220" spans="6:9">
      <c r="F220">
        <f t="shared" si="20"/>
        <v>-78.399999999999835</v>
      </c>
      <c r="G220" t="e">
        <f t="shared" si="18"/>
        <v>#NUM!</v>
      </c>
      <c r="H220">
        <f>PI()*$C$29*$C$11/$C$10*(SIN(RADIANS(F220-$C$27))+SIN(RADIANS(F220-$C$27)))</f>
        <v>-60.753334963640434</v>
      </c>
      <c r="I220">
        <f t="shared" si="19"/>
        <v>2.0688924993073402E-4</v>
      </c>
    </row>
    <row r="221" spans="6:9">
      <c r="F221">
        <f t="shared" si="20"/>
        <v>-78.199999999999832</v>
      </c>
      <c r="G221" t="e">
        <f t="shared" si="18"/>
        <v>#NUM!</v>
      </c>
      <c r="H221">
        <f>PI()*$C$29*$C$11/$C$10*(SIN(RADIANS(F221-$C$27))+SIN(RADIANS(F221-$C$27)))</f>
        <v>-61.119687129604912</v>
      </c>
      <c r="I221">
        <f t="shared" si="19"/>
        <v>2.6237904946995084E-4</v>
      </c>
    </row>
    <row r="222" spans="6:9">
      <c r="F222">
        <f t="shared" si="20"/>
        <v>-77.999999999999829</v>
      </c>
      <c r="G222" t="e">
        <f t="shared" si="18"/>
        <v>#NUM!</v>
      </c>
      <c r="H222">
        <f>PI()*$C$29*$C$11/$C$10*(SIN(RADIANS(F222-$C$27))+SIN(RADIANS(F222-$C$27)))</f>
        <v>-61.485294571469851</v>
      </c>
      <c r="I222">
        <f t="shared" si="19"/>
        <v>2.5144009241426783E-4</v>
      </c>
    </row>
    <row r="223" spans="6:9">
      <c r="F223">
        <f t="shared" si="20"/>
        <v>-77.799999999999827</v>
      </c>
      <c r="G223" t="e">
        <f t="shared" si="18"/>
        <v>#NUM!</v>
      </c>
      <c r="H223">
        <f>PI()*$C$29*$C$11/$C$10*(SIN(RADIANS(F223-$C$27))+SIN(RADIANS(F223-$C$27)))</f>
        <v>-61.850152834424009</v>
      </c>
      <c r="I223">
        <f t="shared" si="19"/>
        <v>1.8071061306197084E-4</v>
      </c>
    </row>
    <row r="224" spans="6:9">
      <c r="F224">
        <f t="shared" si="20"/>
        <v>-77.599999999999824</v>
      </c>
      <c r="G224" t="e">
        <f t="shared" si="18"/>
        <v>#NUM!</v>
      </c>
      <c r="H224">
        <f>PI()*$C$29*$C$11/$C$10*(SIN(RADIANS(F224-$C$27))+SIN(RADIANS(F224-$C$27)))</f>
        <v>-62.214257472784652</v>
      </c>
      <c r="I224">
        <f t="shared" si="19"/>
        <v>8.6634759944954402E-5</v>
      </c>
    </row>
    <row r="225" spans="6:9">
      <c r="F225">
        <f t="shared" si="20"/>
        <v>-77.399999999999821</v>
      </c>
      <c r="G225" t="e">
        <f t="shared" si="18"/>
        <v>#NUM!</v>
      </c>
      <c r="H225">
        <f>PI()*$C$29*$C$11/$C$10*(SIN(RADIANS(F225-$C$27))+SIN(RADIANS(F225-$C$27)))</f>
        <v>-62.577604050051605</v>
      </c>
      <c r="I225">
        <f t="shared" si="19"/>
        <v>1.6154834088435247E-5</v>
      </c>
    </row>
    <row r="226" spans="6:9">
      <c r="F226">
        <f t="shared" si="20"/>
        <v>-77.199999999999818</v>
      </c>
      <c r="G226" t="e">
        <f t="shared" si="18"/>
        <v>#NUM!</v>
      </c>
      <c r="H226">
        <f>PI()*$C$29*$C$11/$C$10*(SIN(RADIANS(F226-$C$27))+SIN(RADIANS(F226-$C$27)))</f>
        <v>-62.94018813896146</v>
      </c>
      <c r="I226">
        <f t="shared" si="19"/>
        <v>2.9510892537323568E-6</v>
      </c>
    </row>
    <row r="227" spans="6:9">
      <c r="F227">
        <f t="shared" si="20"/>
        <v>-76.999999999999815</v>
      </c>
      <c r="G227" t="e">
        <f t="shared" ref="G227:G290" si="21">DEGREES(ASIN($C$11*SIN(RADIANS(F227-$C$27))))</f>
        <v>#NUM!</v>
      </c>
      <c r="H227">
        <f>PI()*$C$29*$C$11/$C$10*(SIN(RADIANS(F227-$C$27))+SIN(RADIANS(F227-$C$27)))</f>
        <v>-63.30200532154155</v>
      </c>
      <c r="I227">
        <f t="shared" ref="I227:I290" si="22">(SIN(H227)/H227)^2</f>
        <v>5.1215768121003716E-5</v>
      </c>
    </row>
    <row r="228" spans="6:9">
      <c r="F228">
        <f t="shared" ref="F228:F291" si="23">F227+0.2</f>
        <v>-76.799999999999812</v>
      </c>
      <c r="G228" t="e">
        <f t="shared" si="21"/>
        <v>#NUM!</v>
      </c>
      <c r="H228">
        <f>PI()*$C$29*$C$11/$C$10*(SIN(RADIANS(F228-$C$27))+SIN(RADIANS(F228-$C$27)))</f>
        <v>-63.663051189163738</v>
      </c>
      <c r="I228">
        <f t="shared" si="22"/>
        <v>1.3465040113913972E-4</v>
      </c>
    </row>
    <row r="229" spans="6:9">
      <c r="F229">
        <f t="shared" si="23"/>
        <v>-76.59999999999981</v>
      </c>
      <c r="G229" t="e">
        <f t="shared" si="21"/>
        <v>#NUM!</v>
      </c>
      <c r="H229">
        <f>PI()*$C$29*$C$11/$C$10*(SIN(RADIANS(F229-$C$27))+SIN(RADIANS(F229-$C$27)))</f>
        <v>-64.023321342598067</v>
      </c>
      <c r="I229">
        <f t="shared" si="22"/>
        <v>2.1051076116352613E-4</v>
      </c>
    </row>
    <row r="230" spans="6:9">
      <c r="F230">
        <f t="shared" si="23"/>
        <v>-76.399999999999807</v>
      </c>
      <c r="G230" t="e">
        <f t="shared" si="21"/>
        <v>#NUM!</v>
      </c>
      <c r="H230">
        <f>PI()*$C$29*$C$11/$C$10*(SIN(RADIANS(F230-$C$27))+SIN(RADIANS(F230-$C$27)))</f>
        <v>-64.382811392066273</v>
      </c>
      <c r="I230">
        <f t="shared" si="22"/>
        <v>2.4115107356845503E-4</v>
      </c>
    </row>
    <row r="231" spans="6:9">
      <c r="F231">
        <f t="shared" si="23"/>
        <v>-76.199999999999804</v>
      </c>
      <c r="G231" t="e">
        <f t="shared" si="21"/>
        <v>#NUM!</v>
      </c>
      <c r="H231">
        <f>PI()*$C$29*$C$11/$C$10*(SIN(RADIANS(F231-$C$27))+SIN(RADIANS(F231-$C$27)))</f>
        <v>-64.741516957295644</v>
      </c>
      <c r="I231">
        <f t="shared" si="22"/>
        <v>2.1221640671870308E-4</v>
      </c>
    </row>
    <row r="232" spans="6:9">
      <c r="F232">
        <f t="shared" si="23"/>
        <v>-75.999999999999801</v>
      </c>
      <c r="G232" t="e">
        <f t="shared" si="21"/>
        <v>#NUM!</v>
      </c>
      <c r="H232">
        <f>PI()*$C$29*$C$11/$C$10*(SIN(RADIANS(F232-$C$27))+SIN(RADIANS(F232-$C$27)))</f>
        <v>-65.099433667572114</v>
      </c>
      <c r="I232">
        <f t="shared" si="22"/>
        <v>1.3878234514158626E-4</v>
      </c>
    </row>
    <row r="233" spans="6:9">
      <c r="F233">
        <f t="shared" si="23"/>
        <v>-75.799999999999798</v>
      </c>
      <c r="G233" t="e">
        <f t="shared" si="21"/>
        <v>#NUM!</v>
      </c>
      <c r="H233">
        <f>PI()*$C$29*$C$11/$C$10*(SIN(RADIANS(F233-$C$27))+SIN(RADIANS(F233-$C$27)))</f>
        <v>-65.456557161793469</v>
      </c>
      <c r="I233">
        <f t="shared" si="22"/>
        <v>5.6998016975256289E-5</v>
      </c>
    </row>
    <row r="234" spans="6:9">
      <c r="F234">
        <f t="shared" si="23"/>
        <v>-75.599999999999795</v>
      </c>
      <c r="G234" t="e">
        <f t="shared" si="21"/>
        <v>#NUM!</v>
      </c>
      <c r="H234">
        <f>PI()*$C$29*$C$11/$C$10*(SIN(RADIANS(F234-$C$27))+SIN(RADIANS(F234-$C$27)))</f>
        <v>-65.812883088522582</v>
      </c>
      <c r="I234">
        <f t="shared" si="22"/>
        <v>5.9010847069905867E-6</v>
      </c>
    </row>
    <row r="235" spans="6:9">
      <c r="F235">
        <f t="shared" si="23"/>
        <v>-75.399999999999793</v>
      </c>
      <c r="G235" t="e">
        <f t="shared" si="21"/>
        <v>#NUM!</v>
      </c>
      <c r="H235">
        <f>PI()*$C$29*$C$11/$C$10*(SIN(RADIANS(F235-$C$27))+SIN(RADIANS(F235-$C$27)))</f>
        <v>-66.168407106040561</v>
      </c>
      <c r="I235">
        <f t="shared" si="22"/>
        <v>8.5720823156145994E-6</v>
      </c>
    </row>
    <row r="236" spans="6:9">
      <c r="F236">
        <f t="shared" si="23"/>
        <v>-75.19999999999979</v>
      </c>
      <c r="G236" t="e">
        <f t="shared" si="21"/>
        <v>#NUM!</v>
      </c>
      <c r="H236">
        <f>PI()*$C$29*$C$11/$C$10*(SIN(RADIANS(F236-$C$27))+SIN(RADIANS(F236-$C$27)))</f>
        <v>-66.523124882399472</v>
      </c>
      <c r="I236">
        <f t="shared" si="22"/>
        <v>6.1671397651012663E-5</v>
      </c>
    </row>
    <row r="237" spans="6:9">
      <c r="F237">
        <f t="shared" si="23"/>
        <v>-74.999999999999787</v>
      </c>
      <c r="G237" t="e">
        <f t="shared" si="21"/>
        <v>#NUM!</v>
      </c>
      <c r="H237">
        <f>PI()*$C$29*$C$11/$C$10*(SIN(RADIANS(F237-$C$27))+SIN(RADIANS(F237-$C$27)))</f>
        <v>-66.877032095475101</v>
      </c>
      <c r="I237">
        <f t="shared" si="22"/>
        <v>1.3797328338050209E-4</v>
      </c>
    </row>
    <row r="238" spans="6:9">
      <c r="F238">
        <f t="shared" si="23"/>
        <v>-74.799999999999784</v>
      </c>
      <c r="G238" t="e">
        <f t="shared" si="21"/>
        <v>#NUM!</v>
      </c>
      <c r="H238">
        <f>PI()*$C$29*$C$11/$C$10*(SIN(RADIANS(F238-$C$27))+SIN(RADIANS(F238-$C$27)))</f>
        <v>-67.230124433019753</v>
      </c>
      <c r="I238">
        <f t="shared" si="22"/>
        <v>2.0012280135020991E-4</v>
      </c>
    </row>
    <row r="239" spans="6:9">
      <c r="F239">
        <f t="shared" si="23"/>
        <v>-74.599999999999781</v>
      </c>
      <c r="G239" t="e">
        <f t="shared" si="21"/>
        <v>#NUM!</v>
      </c>
      <c r="H239">
        <f>PI()*$C$29*$C$11/$C$10*(SIN(RADIANS(F239-$C$27))+SIN(RADIANS(F239-$C$27)))</f>
        <v>-67.582397592714685</v>
      </c>
      <c r="I239">
        <f t="shared" si="22"/>
        <v>2.186252861726891E-4</v>
      </c>
    </row>
    <row r="240" spans="6:9">
      <c r="F240">
        <f t="shared" si="23"/>
        <v>-74.399999999999778</v>
      </c>
      <c r="G240" t="e">
        <f t="shared" si="21"/>
        <v>#NUM!</v>
      </c>
      <c r="H240">
        <f>PI()*$C$29*$C$11/$C$10*(SIN(RADIANS(F240-$C$27))+SIN(RADIANS(F240-$C$27)))</f>
        <v>-67.933847282222686</v>
      </c>
      <c r="I240">
        <f t="shared" si="22"/>
        <v>1.8542424297538987E-4</v>
      </c>
    </row>
    <row r="241" spans="6:9">
      <c r="F241">
        <f t="shared" si="23"/>
        <v>-74.199999999999775</v>
      </c>
      <c r="G241" t="e">
        <f t="shared" si="21"/>
        <v>#NUM!</v>
      </c>
      <c r="H241">
        <f>PI()*$C$29*$C$11/$C$10*(SIN(RADIANS(F241-$C$27))+SIN(RADIANS(F241-$C$27)))</f>
        <v>-68.284469219240179</v>
      </c>
      <c r="I241">
        <f t="shared" si="22"/>
        <v>1.169068437738102E-4</v>
      </c>
    </row>
    <row r="242" spans="6:9">
      <c r="F242">
        <f t="shared" si="23"/>
        <v>-73.999999999999773</v>
      </c>
      <c r="G242" t="e">
        <f t="shared" si="21"/>
        <v>#NUM!</v>
      </c>
      <c r="H242">
        <f>PI()*$C$29*$C$11/$C$10*(SIN(RADIANS(F242-$C$27))+SIN(RADIANS(F242-$C$27)))</f>
        <v>-68.634259131549456</v>
      </c>
      <c r="I242">
        <f t="shared" si="22"/>
        <v>4.5403115184140369E-5</v>
      </c>
    </row>
    <row r="243" spans="6:9">
      <c r="F243">
        <f t="shared" si="23"/>
        <v>-73.79999999999977</v>
      </c>
      <c r="G243" t="e">
        <f t="shared" si="21"/>
        <v>#NUM!</v>
      </c>
      <c r="H243">
        <f>PI()*$C$29*$C$11/$C$10*(SIN(RADIANS(F243-$C$27))+SIN(RADIANS(F243-$C$27)))</f>
        <v>-68.983212757070859</v>
      </c>
      <c r="I243">
        <f t="shared" si="22"/>
        <v>3.6307441192856232E-6</v>
      </c>
    </row>
    <row r="244" spans="6:9">
      <c r="F244">
        <f t="shared" si="23"/>
        <v>-73.599999999999767</v>
      </c>
      <c r="G244" t="e">
        <f t="shared" si="21"/>
        <v>#NUM!</v>
      </c>
      <c r="H244">
        <f>PI()*$C$29*$C$11/$C$10*(SIN(RADIANS(F244-$C$27))+SIN(RADIANS(F244-$C$27)))</f>
        <v>-69.331325843914641</v>
      </c>
      <c r="I244">
        <f t="shared" si="22"/>
        <v>9.5812232797298037E-6</v>
      </c>
    </row>
    <row r="245" spans="6:9">
      <c r="F245">
        <f t="shared" si="23"/>
        <v>-73.399999999999764</v>
      </c>
      <c r="G245" t="e">
        <f t="shared" si="21"/>
        <v>#NUM!</v>
      </c>
      <c r="H245">
        <f>PI()*$C$29*$C$11/$C$10*(SIN(RADIANS(F245-$C$27))+SIN(RADIANS(F245-$C$27)))</f>
        <v>-69.678594150432659</v>
      </c>
      <c r="I245">
        <f t="shared" si="22"/>
        <v>5.8776220643084438E-5</v>
      </c>
    </row>
    <row r="246" spans="6:9">
      <c r="F246">
        <f t="shared" si="23"/>
        <v>-73.199999999999761</v>
      </c>
      <c r="G246" t="e">
        <f t="shared" si="21"/>
        <v>#NUM!</v>
      </c>
      <c r="H246">
        <f>PI()*$C$29*$C$11/$C$10*(SIN(RADIANS(F246-$C$27))+SIN(RADIANS(F246-$C$27)))</f>
        <v>-70.025013445270119</v>
      </c>
      <c r="I246">
        <f t="shared" si="22"/>
        <v>1.2711158816202235E-4</v>
      </c>
    </row>
    <row r="247" spans="6:9">
      <c r="F247">
        <f t="shared" si="23"/>
        <v>-72.999999999999758</v>
      </c>
      <c r="G247" t="e">
        <f t="shared" si="21"/>
        <v>#NUM!</v>
      </c>
      <c r="H247">
        <f>PI()*$C$29*$C$11/$C$10*(SIN(RADIANS(F247-$C$27))+SIN(RADIANS(F247-$C$27)))</f>
        <v>-70.370579507417304</v>
      </c>
      <c r="I247">
        <f t="shared" si="22"/>
        <v>1.8252422926723707E-4</v>
      </c>
    </row>
    <row r="248" spans="6:9">
      <c r="F248">
        <f t="shared" si="23"/>
        <v>-72.799999999999756</v>
      </c>
      <c r="G248" t="e">
        <f t="shared" si="21"/>
        <v>#NUM!</v>
      </c>
      <c r="H248">
        <f>PI()*$C$29*$C$11/$C$10*(SIN(RADIANS(F248-$C$27))+SIN(RADIANS(F248-$C$27)))</f>
        <v>-70.715288126260873</v>
      </c>
      <c r="I248">
        <f t="shared" si="22"/>
        <v>1.9980049639241619E-4</v>
      </c>
    </row>
    <row r="249" spans="6:9">
      <c r="F249">
        <f t="shared" si="23"/>
        <v>-72.599999999999753</v>
      </c>
      <c r="G249" t="e">
        <f t="shared" si="21"/>
        <v>#NUM!</v>
      </c>
      <c r="H249">
        <f>PI()*$C$29*$C$11/$C$10*(SIN(RADIANS(F249-$C$27))+SIN(RADIANS(F249-$C$27)))</f>
        <v>-71.059135101634965</v>
      </c>
      <c r="I249">
        <f t="shared" si="22"/>
        <v>1.7170371087050799E-4</v>
      </c>
    </row>
    <row r="250" spans="6:9">
      <c r="F250">
        <f t="shared" si="23"/>
        <v>-72.39999999999975</v>
      </c>
      <c r="G250" t="e">
        <f t="shared" si="21"/>
        <v>#NUM!</v>
      </c>
      <c r="H250">
        <f>PI()*$C$29*$C$11/$C$10*(SIN(RADIANS(F250-$C$27))+SIN(RADIANS(F250-$C$27)))</f>
        <v>-71.402116243872698</v>
      </c>
      <c r="I250">
        <f t="shared" si="22"/>
        <v>1.1158639833457019E-4</v>
      </c>
    </row>
    <row r="251" spans="6:9">
      <c r="F251">
        <f t="shared" si="23"/>
        <v>-72.199999999999747</v>
      </c>
      <c r="G251" t="e">
        <f t="shared" si="21"/>
        <v>#NUM!</v>
      </c>
      <c r="H251">
        <f>PI()*$C$29*$C$11/$C$10*(SIN(RADIANS(F251-$C$27))+SIN(RADIANS(F251-$C$27)))</f>
        <v>-71.744227373857129</v>
      </c>
      <c r="I251">
        <f t="shared" si="22"/>
        <v>4.6698519941432681E-5</v>
      </c>
    </row>
    <row r="252" spans="6:9">
      <c r="F252">
        <f t="shared" si="23"/>
        <v>-71.999999999999744</v>
      </c>
      <c r="G252" t="e">
        <f t="shared" si="21"/>
        <v>#NUM!</v>
      </c>
      <c r="H252">
        <f>PI()*$C$29*$C$11/$C$10*(SIN(RADIANS(F252-$C$27))+SIN(RADIANS(F252-$C$27)))</f>
        <v>-72.085464323072159</v>
      </c>
      <c r="I252">
        <f t="shared" si="22"/>
        <v>5.5833869538763506E-6</v>
      </c>
    </row>
    <row r="253" spans="6:9">
      <c r="F253">
        <f t="shared" si="23"/>
        <v>-71.799999999999741</v>
      </c>
      <c r="G253" t="e">
        <f t="shared" si="21"/>
        <v>#NUM!</v>
      </c>
      <c r="H253">
        <f>PI()*$C$29*$C$11/$C$10*(SIN(RADIANS(F253-$C$27))+SIN(RADIANS(F253-$C$27)))</f>
        <v>-72.425822933653194</v>
      </c>
      <c r="I253">
        <f t="shared" si="22"/>
        <v>5.4053557086547359E-6</v>
      </c>
    </row>
    <row r="254" spans="6:9">
      <c r="F254">
        <f t="shared" si="23"/>
        <v>-71.599999999999739</v>
      </c>
      <c r="G254" t="e">
        <f t="shared" si="21"/>
        <v>#NUM!</v>
      </c>
      <c r="H254">
        <f>PI()*$C$29*$C$11/$C$10*(SIN(RADIANS(F254-$C$27))+SIN(RADIANS(F254-$C$27)))</f>
        <v>-72.765299058437932</v>
      </c>
      <c r="I254">
        <f t="shared" si="22"/>
        <v>4.4795548933094652E-5</v>
      </c>
    </row>
    <row r="255" spans="6:9">
      <c r="F255">
        <f t="shared" si="23"/>
        <v>-71.399999999999736</v>
      </c>
      <c r="G255" t="e">
        <f t="shared" si="21"/>
        <v>#NUM!</v>
      </c>
      <c r="H255">
        <f>PI()*$C$29*$C$11/$C$10*(SIN(RADIANS(F255-$C$27))+SIN(RADIANS(F255-$C$27)))</f>
        <v>-73.103888561016987</v>
      </c>
      <c r="I255">
        <f t="shared" si="22"/>
        <v>1.0510533598558716E-4</v>
      </c>
    </row>
    <row r="256" spans="6:9">
      <c r="F256">
        <f t="shared" si="23"/>
        <v>-71.199999999999733</v>
      </c>
      <c r="G256" t="e">
        <f t="shared" si="21"/>
        <v>#NUM!</v>
      </c>
      <c r="H256">
        <f>PI()*$C$29*$C$11/$C$10*(SIN(RADIANS(F256-$C$27))+SIN(RADIANS(F256-$C$27)))</f>
        <v>-73.441587315784133</v>
      </c>
      <c r="I256">
        <f t="shared" si="22"/>
        <v>1.591440637186289E-4</v>
      </c>
    </row>
    <row r="257" spans="2:9">
      <c r="F257">
        <f t="shared" si="23"/>
        <v>-70.99999999999973</v>
      </c>
      <c r="G257" t="e">
        <f t="shared" si="21"/>
        <v>#NUM!</v>
      </c>
      <c r="H257">
        <f>PI()*$C$29*$C$11/$C$10*(SIN(RADIANS(F257-$C$27))+SIN(RADIANS(F257-$C$27)))</f>
        <v>-73.778391207986587</v>
      </c>
      <c r="I257">
        <f t="shared" si="22"/>
        <v>1.832723460345644E-4</v>
      </c>
    </row>
    <row r="258" spans="2:9">
      <c r="F258">
        <f t="shared" si="23"/>
        <v>-70.799999999999727</v>
      </c>
      <c r="G258" t="e">
        <f t="shared" si="21"/>
        <v>#NUM!</v>
      </c>
      <c r="H258">
        <f>PI()*$C$29*$C$11/$C$10*(SIN(RADIANS(F258-$C$27))+SIN(RADIANS(F258-$C$27)))</f>
        <v>-74.114296133775227</v>
      </c>
      <c r="I258">
        <f t="shared" si="22"/>
        <v>1.6747697218871891E-4</v>
      </c>
    </row>
    <row r="259" spans="2:9">
      <c r="F259">
        <f t="shared" si="23"/>
        <v>-70.599999999999724</v>
      </c>
      <c r="G259" t="e">
        <f t="shared" si="21"/>
        <v>#NUM!</v>
      </c>
      <c r="H259">
        <f>PI()*$C$29*$C$11/$C$10*(SIN(RADIANS(F259-$C$27))+SIN(RADIANS(F259-$C$27)))</f>
        <v>-74.449298000254473</v>
      </c>
      <c r="I259">
        <f t="shared" si="22"/>
        <v>1.1918884824915782E-4</v>
      </c>
    </row>
    <row r="260" spans="2:9">
      <c r="F260">
        <f t="shared" si="23"/>
        <v>-70.399999999999721</v>
      </c>
      <c r="G260" t="e">
        <f t="shared" si="21"/>
        <v>#NUM!</v>
      </c>
      <c r="H260">
        <f>PI()*$C$29*$C$11/$C$10*(SIN(RADIANS(F260-$C$27))+SIN(RADIANS(F260-$C$27)))</f>
        <v>-74.78339272553238</v>
      </c>
      <c r="I260">
        <f t="shared" si="22"/>
        <v>5.949369814649631E-5</v>
      </c>
    </row>
    <row r="261" spans="2:9">
      <c r="F261">
        <f t="shared" si="23"/>
        <v>-70.199999999999719</v>
      </c>
      <c r="G261" t="e">
        <f t="shared" si="21"/>
        <v>#NUM!</v>
      </c>
      <c r="H261">
        <f>PI()*$C$29*$C$11/$C$10*(SIN(RADIANS(F261-$C$27))+SIN(RADIANS(F261-$C$27)))</f>
        <v>-75.116576238770151</v>
      </c>
      <c r="I261">
        <f t="shared" si="22"/>
        <v>1.3690712164353523E-5</v>
      </c>
    </row>
    <row r="262" spans="2:9">
      <c r="F262">
        <f t="shared" si="23"/>
        <v>-69.999999999999716</v>
      </c>
      <c r="G262" t="e">
        <f t="shared" si="21"/>
        <v>#NUM!</v>
      </c>
      <c r="H262">
        <f>PI()*$C$29*$C$11/$C$10*(SIN(RADIANS(F262-$C$27))+SIN(RADIANS(F262-$C$27)))</f>
        <v>-75.448844480231756</v>
      </c>
      <c r="I262">
        <f t="shared" si="22"/>
        <v>4.4976093902270826E-7</v>
      </c>
    </row>
    <row r="263" spans="2:9">
      <c r="F263">
        <f t="shared" si="23"/>
        <v>-69.799999999999713</v>
      </c>
      <c r="G263" t="e">
        <f t="shared" si="21"/>
        <v>#NUM!</v>
      </c>
      <c r="H263">
        <f>PI()*$C$29*$C$11/$C$10*(SIN(RADIANS(F263-$C$27))+SIN(RADIANS(F263-$C$27)))</f>
        <v>-75.780193401333563</v>
      </c>
      <c r="I263">
        <f t="shared" si="22"/>
        <v>2.4194767163713102E-5</v>
      </c>
    </row>
    <row r="264" spans="2:9">
      <c r="F264">
        <f t="shared" si="23"/>
        <v>-69.59999999999971</v>
      </c>
      <c r="G264" t="e">
        <f t="shared" si="21"/>
        <v>#NUM!</v>
      </c>
      <c r="H264">
        <f>PI()*$C$29*$C$11/$C$10*(SIN(RADIANS(F264-$C$27))+SIN(RADIANS(F264-$C$27)))</f>
        <v>-76.110618964693572</v>
      </c>
      <c r="I264">
        <f t="shared" si="22"/>
        <v>7.37560891160538E-5</v>
      </c>
    </row>
    <row r="265" spans="2:9">
      <c r="F265">
        <f t="shared" si="23"/>
        <v>-69.399999999999707</v>
      </c>
      <c r="G265" t="e">
        <f t="shared" si="21"/>
        <v>#NUM!</v>
      </c>
      <c r="H265">
        <f>PI()*$C$29*$C$11/$C$10*(SIN(RADIANS(F265-$C$27))+SIN(RADIANS(F265-$C$27)))</f>
        <v>-76.440117144180576</v>
      </c>
      <c r="I265">
        <f t="shared" si="22"/>
        <v>1.2756817842102659E-4</v>
      </c>
    </row>
    <row r="266" spans="2:9">
      <c r="F266">
        <f t="shared" si="23"/>
        <v>-69.199999999999704</v>
      </c>
      <c r="G266" t="e">
        <f t="shared" si="21"/>
        <v>#NUM!</v>
      </c>
      <c r="H266">
        <f>PI()*$C$29*$C$11/$C$10*(SIN(RADIANS(F266-$C$27))+SIN(RADIANS(F266-$C$27)))</f>
        <v>-76.768683924963142</v>
      </c>
      <c r="I266">
        <f t="shared" si="22"/>
        <v>1.6296102246610264E-4</v>
      </c>
    </row>
    <row r="267" spans="2:9">
      <c r="F267">
        <f t="shared" si="23"/>
        <v>-68.999999999999702</v>
      </c>
      <c r="G267" t="e">
        <f t="shared" si="21"/>
        <v>#NUM!</v>
      </c>
      <c r="H267">
        <f>PI()*$C$29*$C$11/$C$10*(SIN(RADIANS(F267-$C$27))+SIN(RADIANS(F267-$C$27)))</f>
        <v>-77.096315303558811</v>
      </c>
      <c r="I267">
        <f t="shared" si="22"/>
        <v>1.6552984952757099E-4</v>
      </c>
    </row>
    <row r="268" spans="2:9">
      <c r="F268">
        <f t="shared" si="23"/>
        <v>-68.799999999999699</v>
      </c>
      <c r="G268" t="e">
        <f t="shared" si="21"/>
        <v>#NUM!</v>
      </c>
      <c r="H268">
        <f>PI()*$C$29*$C$11/$C$10*(SIN(RADIANS(F268-$C$27))+SIN(RADIANS(F268-$C$27)))</f>
        <v>-77.423007287882712</v>
      </c>
      <c r="I268">
        <f t="shared" si="22"/>
        <v>1.3473947299015376E-4</v>
      </c>
    </row>
    <row r="269" spans="2:9">
      <c r="F269">
        <f t="shared" si="23"/>
        <v>-68.599999999999696</v>
      </c>
      <c r="G269" t="e">
        <f t="shared" si="21"/>
        <v>#NUM!</v>
      </c>
      <c r="H269">
        <f>PI()*$C$29*$C$11/$C$10*(SIN(RADIANS(F269-$C$27))+SIN(RADIANS(F269-$C$27)))</f>
        <v>-77.748755897295965</v>
      </c>
      <c r="I269">
        <f t="shared" si="22"/>
        <v>8.3651466124379223E-5</v>
      </c>
    </row>
    <row r="270" spans="2:9">
      <c r="F270">
        <f t="shared" si="23"/>
        <v>-68.399999999999693</v>
      </c>
      <c r="G270" t="e">
        <f t="shared" si="21"/>
        <v>#NUM!</v>
      </c>
      <c r="H270">
        <f>PI()*$C$29*$C$11/$C$10*(SIN(RADIANS(F270-$C$27))+SIN(RADIANS(F270-$C$27)))</f>
        <v>-78.073557162654595</v>
      </c>
      <c r="I270">
        <f t="shared" si="22"/>
        <v>3.3154620515483703E-5</v>
      </c>
    </row>
    <row r="271" spans="2:9">
      <c r="B271" s="4"/>
      <c r="F271">
        <f t="shared" si="23"/>
        <v>-68.19999999999969</v>
      </c>
      <c r="G271" t="e">
        <f t="shared" si="21"/>
        <v>#NUM!</v>
      </c>
      <c r="H271">
        <f>PI()*$C$29*$C$11/$C$10*(SIN(RADIANS(F271-$C$27))+SIN(RADIANS(F271-$C$27)))</f>
        <v>-78.397407126357692</v>
      </c>
      <c r="I271">
        <f t="shared" si="22"/>
        <v>3.2774411559326282E-6</v>
      </c>
    </row>
    <row r="272" spans="2:9">
      <c r="B272" s="4"/>
      <c r="F272">
        <f t="shared" si="23"/>
        <v>-67.999999999999687</v>
      </c>
      <c r="G272" t="e">
        <f t="shared" si="21"/>
        <v>#NUM!</v>
      </c>
      <c r="H272">
        <f>PI()*$C$29*$C$11/$C$10*(SIN(RADIANS(F272-$C$27))+SIN(RADIANS(F272-$C$27)))</f>
        <v>-78.720301842395727</v>
      </c>
      <c r="I272">
        <f t="shared" si="22"/>
        <v>5.1998437950749712E-6</v>
      </c>
    </row>
    <row r="273" spans="2:9">
      <c r="B273" s="4"/>
      <c r="F273">
        <f t="shared" si="23"/>
        <v>-67.799999999999685</v>
      </c>
      <c r="G273" t="e">
        <f t="shared" si="21"/>
        <v>#NUM!</v>
      </c>
      <c r="H273">
        <f>PI()*$C$29*$C$11/$C$10*(SIN(RADIANS(F273-$C$27))+SIN(RADIANS(F273-$C$27)))</f>
        <v>-79.042237376398418</v>
      </c>
      <c r="I273">
        <f t="shared" si="22"/>
        <v>3.7116083565523155E-5</v>
      </c>
    </row>
    <row r="274" spans="2:9">
      <c r="B274" s="4"/>
      <c r="F274">
        <f t="shared" si="23"/>
        <v>-67.599999999999682</v>
      </c>
      <c r="G274" t="e">
        <f t="shared" si="21"/>
        <v>#NUM!</v>
      </c>
      <c r="H274">
        <f>PI()*$C$29*$C$11/$C$10*(SIN(RADIANS(F274-$C$27))+SIN(RADIANS(F274-$C$27)))</f>
        <v>-79.363209805682857</v>
      </c>
      <c r="I274">
        <f t="shared" si="22"/>
        <v>8.5410354290170806E-5</v>
      </c>
    </row>
    <row r="275" spans="2:9">
      <c r="B275" s="4"/>
      <c r="F275">
        <f t="shared" si="23"/>
        <v>-67.399999999999679</v>
      </c>
      <c r="G275" t="e">
        <f t="shared" si="21"/>
        <v>#NUM!</v>
      </c>
      <c r="H275">
        <f>PI()*$C$29*$C$11/$C$10*(SIN(RADIANS(F275-$C$27))+SIN(RADIANS(F275-$C$27)))</f>
        <v>-79.683215219301289</v>
      </c>
      <c r="I275">
        <f t="shared" si="22"/>
        <v>1.3043511236733975E-4</v>
      </c>
    </row>
    <row r="276" spans="2:9">
      <c r="B276" s="4"/>
      <c r="F276">
        <f t="shared" si="23"/>
        <v>-67.199999999999676</v>
      </c>
      <c r="G276" t="e">
        <f t="shared" si="21"/>
        <v>#NUM!</v>
      </c>
      <c r="H276">
        <f>PI()*$C$29*$C$11/$C$10*(SIN(RADIANS(F276-$C$27))+SIN(RADIANS(F276-$C$27)))</f>
        <v>-80.002249718088819</v>
      </c>
      <c r="I276">
        <f t="shared" si="22"/>
        <v>1.5441371548020338E-4</v>
      </c>
    </row>
    <row r="277" spans="2:9">
      <c r="B277" s="4"/>
      <c r="F277">
        <f t="shared" si="23"/>
        <v>-66.999999999999673</v>
      </c>
      <c r="G277" t="e">
        <f t="shared" si="21"/>
        <v>#NUM!</v>
      </c>
      <c r="H277">
        <f>PI()*$C$29*$C$11/$C$10*(SIN(RADIANS(F277-$C$27))+SIN(RADIANS(F277-$C$27)))</f>
        <v>-80.320309414710707</v>
      </c>
      <c r="I277">
        <f t="shared" si="22"/>
        <v>1.48289540671483E-4</v>
      </c>
    </row>
    <row r="278" spans="2:9">
      <c r="B278" s="4"/>
      <c r="F278">
        <f t="shared" si="23"/>
        <v>-66.79999999999967</v>
      </c>
      <c r="G278" t="e">
        <f t="shared" si="21"/>
        <v>#NUM!</v>
      </c>
      <c r="H278">
        <f>PI()*$C$29*$C$11/$C$10*(SIN(RADIANS(F278-$C$27))+SIN(RADIANS(F278-$C$27)))</f>
        <v>-80.637390433709925</v>
      </c>
      <c r="I278">
        <f t="shared" si="22"/>
        <v>1.1491805680268732E-4</v>
      </c>
    </row>
    <row r="279" spans="2:9">
      <c r="B279" s="4"/>
      <c r="F279">
        <f t="shared" si="23"/>
        <v>-66.599999999999667</v>
      </c>
      <c r="G279" t="e">
        <f t="shared" si="21"/>
        <v>#NUM!</v>
      </c>
      <c r="H279">
        <f>PI()*$C$29*$C$11/$C$10*(SIN(RADIANS(F279-$C$27))+SIN(RADIANS(F279-$C$27)))</f>
        <v>-80.953488911554274</v>
      </c>
      <c r="I279">
        <f t="shared" si="22"/>
        <v>6.7544157112563806E-5</v>
      </c>
    </row>
    <row r="280" spans="2:9">
      <c r="B280" s="4"/>
      <c r="F280">
        <f t="shared" si="23"/>
        <v>-66.399999999999665</v>
      </c>
      <c r="G280" t="e">
        <f t="shared" si="21"/>
        <v>#NUM!</v>
      </c>
      <c r="H280">
        <f>PI()*$C$29*$C$11/$C$10*(SIN(RADIANS(F280-$C$27))+SIN(RADIANS(F280-$C$27)))</f>
        <v>-81.268600996683631</v>
      </c>
      <c r="I280">
        <f t="shared" si="22"/>
        <v>2.4369102285978678E-5</v>
      </c>
    </row>
    <row r="281" spans="2:9">
      <c r="B281" s="4"/>
      <c r="F281">
        <f t="shared" si="23"/>
        <v>-66.199999999999662</v>
      </c>
      <c r="G281" t="e">
        <f t="shared" si="21"/>
        <v>#NUM!</v>
      </c>
      <c r="H281">
        <f>PI()*$C$29*$C$11/$C$10*(SIN(RADIANS(F281-$C$27))+SIN(RADIANS(F281-$C$27)))</f>
        <v>-81.58272284955666</v>
      </c>
      <c r="I281">
        <f t="shared" si="22"/>
        <v>1.4584973688156987E-6</v>
      </c>
    </row>
    <row r="282" spans="2:9">
      <c r="B282" s="4"/>
      <c r="F282">
        <f t="shared" si="23"/>
        <v>-65.999999999999659</v>
      </c>
      <c r="G282" t="e">
        <f t="shared" si="21"/>
        <v>#NUM!</v>
      </c>
      <c r="H282">
        <f>PI()*$C$29*$C$11/$C$10*(SIN(RADIANS(F282-$C$27))+SIN(RADIANS(F282-$C$27)))</f>
        <v>-81.895850642697667</v>
      </c>
      <c r="I282">
        <f t="shared" si="22"/>
        <v>6.751918706153127E-6</v>
      </c>
    </row>
    <row r="283" spans="2:9">
      <c r="B283" s="4"/>
      <c r="F283">
        <f t="shared" si="23"/>
        <v>-65.799999999999656</v>
      </c>
      <c r="G283" t="e">
        <f t="shared" si="21"/>
        <v>#NUM!</v>
      </c>
      <c r="H283">
        <f>PI()*$C$29*$C$11/$C$10*(SIN(RADIANS(F283-$C$27))+SIN(RADIANS(F283-$C$27)))</f>
        <v>-82.207980560743337</v>
      </c>
      <c r="I283">
        <f t="shared" si="22"/>
        <v>3.7373961736230255E-5</v>
      </c>
    </row>
    <row r="284" spans="2:9">
      <c r="B284" s="4"/>
      <c r="F284">
        <f t="shared" si="23"/>
        <v>-65.599999999999653</v>
      </c>
      <c r="G284" t="e">
        <f t="shared" si="21"/>
        <v>#NUM!</v>
      </c>
      <c r="H284">
        <f>PI()*$C$29*$C$11/$C$10*(SIN(RADIANS(F284-$C$27))+SIN(RADIANS(F284-$C$27)))</f>
        <v>-82.519108800489178</v>
      </c>
      <c r="I284">
        <f t="shared" si="22"/>
        <v>8.1094670232061033E-5</v>
      </c>
    </row>
    <row r="285" spans="2:9">
      <c r="B285" s="4"/>
      <c r="F285">
        <f t="shared" si="23"/>
        <v>-65.39999999999965</v>
      </c>
      <c r="G285" t="e">
        <f t="shared" si="21"/>
        <v>#NUM!</v>
      </c>
      <c r="H285">
        <f>PI()*$C$29*$C$11/$C$10*(SIN(RADIANS(F285-$C$27))+SIN(RADIANS(F285-$C$27)))</f>
        <v>-82.829231570935733</v>
      </c>
      <c r="I285">
        <f t="shared" si="22"/>
        <v>1.2119949442041253E-4</v>
      </c>
    </row>
    <row r="286" spans="2:9">
      <c r="B286" s="4"/>
      <c r="F286">
        <f t="shared" si="23"/>
        <v>-65.199999999999648</v>
      </c>
      <c r="G286" t="e">
        <f t="shared" si="21"/>
        <v>#NUM!</v>
      </c>
      <c r="H286">
        <f>PI()*$C$29*$C$11/$C$10*(SIN(RADIANS(F286-$C$27))+SIN(RADIANS(F286-$C$27)))</f>
        <v>-83.138345093334863</v>
      </c>
      <c r="I286">
        <f t="shared" si="22"/>
        <v>1.4280873833099489E-4</v>
      </c>
    </row>
    <row r="287" spans="2:9">
      <c r="B287" s="4"/>
      <c r="F287">
        <f t="shared" si="23"/>
        <v>-64.999999999999645</v>
      </c>
      <c r="G287" t="e">
        <f t="shared" si="21"/>
        <v>#NUM!</v>
      </c>
      <c r="H287">
        <f>PI()*$C$29*$C$11/$C$10*(SIN(RADIANS(F287-$C$27))+SIN(RADIANS(F287-$C$27)))</f>
        <v>-83.446445601235894</v>
      </c>
      <c r="I287">
        <f t="shared" si="22"/>
        <v>1.3825938115249602E-4</v>
      </c>
    </row>
    <row r="288" spans="2:9">
      <c r="B288" s="4"/>
      <c r="F288">
        <f t="shared" si="23"/>
        <v>-64.799999999999642</v>
      </c>
      <c r="G288" t="e">
        <f t="shared" si="21"/>
        <v>#NUM!</v>
      </c>
      <c r="H288">
        <f>PI()*$C$29*$C$11/$C$10*(SIN(RADIANS(F288-$C$27))+SIN(RADIANS(F288-$C$27)))</f>
        <v>-83.753529340531443</v>
      </c>
      <c r="I288">
        <f t="shared" si="22"/>
        <v>1.0963279410943456E-4</v>
      </c>
    </row>
    <row r="289" spans="2:9">
      <c r="B289" s="4"/>
      <c r="F289">
        <f t="shared" si="23"/>
        <v>-64.599999999999639</v>
      </c>
      <c r="G289" t="e">
        <f t="shared" si="21"/>
        <v>#NUM!</v>
      </c>
      <c r="H289">
        <f>PI()*$C$29*$C$11/$C$10*(SIN(RADIANS(F289-$C$27))+SIN(RADIANS(F289-$C$27)))</f>
        <v>-84.059592569502954</v>
      </c>
      <c r="I289">
        <f t="shared" si="22"/>
        <v>6.7650294328709521E-5</v>
      </c>
    </row>
    <row r="290" spans="2:9">
      <c r="B290" s="4"/>
      <c r="F290">
        <f t="shared" si="23"/>
        <v>-64.399999999999636</v>
      </c>
      <c r="G290" t="e">
        <f t="shared" si="21"/>
        <v>#NUM!</v>
      </c>
      <c r="H290">
        <f>PI()*$C$29*$C$11/$C$10*(SIN(RADIANS(F290-$C$27))+SIN(RADIANS(F290-$C$27)))</f>
        <v>-84.364631558866549</v>
      </c>
      <c r="I290">
        <f t="shared" si="22"/>
        <v>2.7509345942102943E-5</v>
      </c>
    </row>
    <row r="291" spans="2:9">
      <c r="B291" s="4"/>
      <c r="F291">
        <f t="shared" si="23"/>
        <v>-64.199999999999633</v>
      </c>
      <c r="G291" t="e">
        <f t="shared" ref="G291:G354" si="24">DEGREES(ASIN($C$11*SIN(RADIANS(F291-$C$27))))</f>
        <v>#NUM!</v>
      </c>
      <c r="H291">
        <f>PI()*$C$29*$C$11/$C$10*(SIN(RADIANS(F291-$C$27))+SIN(RADIANS(F291-$C$27)))</f>
        <v>-84.668642591818454</v>
      </c>
      <c r="I291">
        <f t="shared" ref="I291:I354" si="25">(SIN(H291)/H291)^2</f>
        <v>3.2973649260631861E-6</v>
      </c>
    </row>
    <row r="292" spans="2:9">
      <c r="B292" s="4"/>
      <c r="F292">
        <f t="shared" ref="F292:F355" si="26">F291+0.2</f>
        <v>-63.999999999999631</v>
      </c>
      <c r="G292" t="e">
        <f t="shared" si="24"/>
        <v>#NUM!</v>
      </c>
      <c r="H292">
        <f>PI()*$C$29*$C$11/$C$10*(SIN(RADIANS(F292-$C$27))+SIN(RADIANS(F292-$C$27)))</f>
        <v>-84.9716219640802</v>
      </c>
      <c r="I292">
        <f t="shared" si="25"/>
        <v>3.0367471185493975E-6</v>
      </c>
    </row>
    <row r="293" spans="2:9">
      <c r="B293" s="4"/>
      <c r="F293">
        <f t="shared" si="26"/>
        <v>-63.799999999999628</v>
      </c>
      <c r="G293" t="e">
        <f t="shared" si="24"/>
        <v>#NUM!</v>
      </c>
      <c r="H293">
        <f>PI()*$C$29*$C$11/$C$10*(SIN(RADIANS(F293-$C$27))+SIN(RADIANS(F293-$C$27)))</f>
        <v>-85.27356598394374</v>
      </c>
      <c r="I293">
        <f t="shared" si="25"/>
        <v>2.6079235404470364E-5</v>
      </c>
    </row>
    <row r="294" spans="2:9">
      <c r="B294" s="4"/>
      <c r="F294">
        <f t="shared" si="26"/>
        <v>-63.599999999999625</v>
      </c>
      <c r="G294" t="e">
        <f t="shared" si="24"/>
        <v>#NUM!</v>
      </c>
      <c r="H294">
        <f>PI()*$C$29*$C$11/$C$10*(SIN(RADIANS(F294-$C$27))+SIN(RADIANS(F294-$C$27)))</f>
        <v>-85.574470972316405</v>
      </c>
      <c r="I294">
        <f t="shared" si="25"/>
        <v>6.3648480914645114E-5</v>
      </c>
    </row>
    <row r="295" spans="2:9">
      <c r="B295" s="4"/>
      <c r="F295">
        <f t="shared" si="26"/>
        <v>-63.399999999999622</v>
      </c>
      <c r="G295" t="e">
        <f t="shared" si="24"/>
        <v>#NUM!</v>
      </c>
      <c r="H295">
        <f>PI()*$C$29*$C$11/$C$10*(SIN(RADIANS(F295-$C$27))+SIN(RADIANS(F295-$C$27)))</f>
        <v>-85.874333262765958</v>
      </c>
      <c r="I295">
        <f t="shared" si="25"/>
        <v>1.0218750071158149E-4</v>
      </c>
    </row>
    <row r="296" spans="2:9">
      <c r="B296" s="4"/>
      <c r="F296">
        <f t="shared" si="26"/>
        <v>-63.199999999999619</v>
      </c>
      <c r="G296" t="e">
        <f t="shared" si="24"/>
        <v>#NUM!</v>
      </c>
      <c r="H296">
        <f>PI()*$C$29*$C$11/$C$10*(SIN(RADIANS(F296-$C$27))+SIN(RADIANS(F296-$C$27)))</f>
        <v>-86.173149201564996</v>
      </c>
      <c r="I296">
        <f t="shared" si="25"/>
        <v>1.2821482134758045E-4</v>
      </c>
    </row>
    <row r="297" spans="2:9">
      <c r="B297" s="4"/>
      <c r="F297">
        <f t="shared" si="26"/>
        <v>-62.999999999999616</v>
      </c>
      <c r="G297" t="e">
        <f t="shared" si="24"/>
        <v>#NUM!</v>
      </c>
      <c r="H297">
        <f>PI()*$C$29*$C$11/$C$10*(SIN(RADIANS(F297-$C$27))+SIN(RADIANS(F297-$C$27)))</f>
        <v>-86.470915147735667</v>
      </c>
      <c r="I297">
        <f t="shared" si="25"/>
        <v>1.3294577825823125E-4</v>
      </c>
    </row>
    <row r="298" spans="2:9">
      <c r="B298" s="4"/>
      <c r="F298">
        <f t="shared" si="26"/>
        <v>-62.799999999999613</v>
      </c>
      <c r="G298" t="e">
        <f t="shared" si="24"/>
        <v>#NUM!</v>
      </c>
      <c r="H298">
        <f>PI()*$C$29*$C$11/$C$10*(SIN(RADIANS(F298-$C$27))+SIN(RADIANS(F298-$C$27)))</f>
        <v>-86.767627473093725</v>
      </c>
      <c r="I298">
        <f t="shared" si="25"/>
        <v>1.1511288314643729E-4</v>
      </c>
    </row>
    <row r="299" spans="2:9">
      <c r="B299" s="4"/>
      <c r="F299">
        <f t="shared" si="26"/>
        <v>-62.599999999999611</v>
      </c>
      <c r="G299" t="e">
        <f t="shared" si="24"/>
        <v>#NUM!</v>
      </c>
      <c r="H299">
        <f>PI()*$C$29*$C$11/$C$10*(SIN(RADIANS(F299-$C$27))+SIN(RADIANS(F299-$C$27)))</f>
        <v>-87.063282562293224</v>
      </c>
      <c r="I299">
        <f t="shared" si="25"/>
        <v>8.1118318930887699E-5</v>
      </c>
    </row>
    <row r="300" spans="2:9">
      <c r="B300" s="4"/>
      <c r="F300">
        <f t="shared" si="26"/>
        <v>-62.399999999999608</v>
      </c>
      <c r="G300" t="e">
        <f t="shared" si="24"/>
        <v>#NUM!</v>
      </c>
      <c r="H300">
        <f>PI()*$C$29*$C$11/$C$10*(SIN(RADIANS(F300-$C$27))+SIN(RADIANS(F300-$C$27)))</f>
        <v>-87.357876812870245</v>
      </c>
      <c r="I300">
        <f t="shared" si="25"/>
        <v>4.2600087055859495E-5</v>
      </c>
    </row>
    <row r="301" spans="2:9">
      <c r="B301" s="4"/>
      <c r="F301">
        <f t="shared" si="26"/>
        <v>-62.199999999999605</v>
      </c>
      <c r="G301" t="e">
        <f t="shared" si="24"/>
        <v>#NUM!</v>
      </c>
      <c r="H301">
        <f>PI()*$C$29*$C$11/$C$10*(SIN(RADIANS(F301-$C$27))+SIN(RADIANS(F301-$C$27)))</f>
        <v>-87.651406635286747</v>
      </c>
      <c r="I301">
        <f t="shared" si="25"/>
        <v>1.2355073230609535E-5</v>
      </c>
    </row>
    <row r="302" spans="2:9">
      <c r="B302" s="4"/>
      <c r="F302">
        <f t="shared" si="26"/>
        <v>-61.999999999999602</v>
      </c>
      <c r="G302" t="e">
        <f t="shared" si="24"/>
        <v>#NUM!</v>
      </c>
      <c r="H302">
        <f>PI()*$C$29*$C$11/$C$10*(SIN(RADIANS(F302-$C$27))+SIN(RADIANS(F302-$C$27)))</f>
        <v>-87.943868452974485</v>
      </c>
      <c r="I302">
        <f t="shared" si="25"/>
        <v>5.5533018654254916E-8</v>
      </c>
    </row>
    <row r="303" spans="2:9">
      <c r="B303" s="4"/>
      <c r="F303">
        <f t="shared" si="26"/>
        <v>-61.799999999999599</v>
      </c>
      <c r="G303" t="e">
        <f t="shared" si="24"/>
        <v>#NUM!</v>
      </c>
      <c r="H303">
        <f>PI()*$C$29*$C$11/$C$10*(SIN(RADIANS(F303-$C$27))+SIN(RADIANS(F303-$C$27)))</f>
        <v>-88.235258702378488</v>
      </c>
      <c r="I303">
        <f t="shared" si="25"/>
        <v>9.18219638692593E-6</v>
      </c>
    </row>
    <row r="304" spans="2:9">
      <c r="B304" s="4"/>
      <c r="F304">
        <f t="shared" si="26"/>
        <v>-61.599999999999596</v>
      </c>
      <c r="G304" t="e">
        <f t="shared" si="24"/>
        <v>#NUM!</v>
      </c>
      <c r="H304">
        <f>PI()*$C$29*$C$11/$C$10*(SIN(RADIANS(F304-$C$27))+SIN(RADIANS(F304-$C$27)))</f>
        <v>-88.525573833000621</v>
      </c>
      <c r="I304">
        <f t="shared" si="25"/>
        <v>3.6116998597422388E-5</v>
      </c>
    </row>
    <row r="305" spans="2:9">
      <c r="B305" s="4"/>
      <c r="F305">
        <f t="shared" si="26"/>
        <v>-61.399999999999594</v>
      </c>
      <c r="G305" t="e">
        <f t="shared" si="24"/>
        <v>#NUM!</v>
      </c>
      <c r="H305">
        <f>PI()*$C$29*$C$11/$C$10*(SIN(RADIANS(F305-$C$27))+SIN(RADIANS(F305-$C$27)))</f>
        <v>-88.814810307442542</v>
      </c>
      <c r="I305">
        <f t="shared" si="25"/>
        <v>7.1581059709766433E-5</v>
      </c>
    </row>
    <row r="306" spans="2:9">
      <c r="B306" s="4"/>
      <c r="F306">
        <f t="shared" si="26"/>
        <v>-61.199999999999591</v>
      </c>
      <c r="G306" t="e">
        <f t="shared" si="24"/>
        <v>#NUM!</v>
      </c>
      <c r="H306">
        <f>PI()*$C$29*$C$11/$C$10*(SIN(RADIANS(F306-$C$27))+SIN(RADIANS(F306-$C$27)))</f>
        <v>-89.102964601449088</v>
      </c>
      <c r="I306">
        <f t="shared" si="25"/>
        <v>1.0383439078059366E-4</v>
      </c>
    </row>
    <row r="307" spans="2:9">
      <c r="B307" s="4"/>
      <c r="F307">
        <f t="shared" si="26"/>
        <v>-60.999999999999588</v>
      </c>
      <c r="G307" t="e">
        <f t="shared" si="24"/>
        <v>#NUM!</v>
      </c>
      <c r="H307">
        <f>PI()*$C$29*$C$11/$C$10*(SIN(RADIANS(F307-$C$27))+SIN(RADIANS(F307-$C$27)))</f>
        <v>-89.390033203951134</v>
      </c>
      <c r="I307">
        <f t="shared" si="25"/>
        <v>1.2252175060524734E-4</v>
      </c>
    </row>
    <row r="308" spans="2:9">
      <c r="B308" s="4"/>
      <c r="F308">
        <f t="shared" si="26"/>
        <v>-60.799999999999585</v>
      </c>
      <c r="G308" t="e">
        <f t="shared" si="24"/>
        <v>#NUM!</v>
      </c>
      <c r="H308">
        <f>PI()*$C$29*$C$11/$C$10*(SIN(RADIANS(F308-$C$27))+SIN(RADIANS(F308-$C$27)))</f>
        <v>-89.676012617108455</v>
      </c>
      <c r="I308">
        <f t="shared" si="25"/>
        <v>1.219076590658753E-4</v>
      </c>
    </row>
    <row r="309" spans="2:9">
      <c r="B309" s="4"/>
      <c r="F309">
        <f t="shared" si="26"/>
        <v>-60.599999999999582</v>
      </c>
      <c r="G309" t="e">
        <f t="shared" si="24"/>
        <v>#NUM!</v>
      </c>
      <c r="H309">
        <f>PI()*$C$29*$C$11/$C$10*(SIN(RADIANS(F309-$C$27))+SIN(RADIANS(F309-$C$27)))</f>
        <v>-89.960899356352016</v>
      </c>
      <c r="I309">
        <f t="shared" si="25"/>
        <v>1.0250994125426071E-4</v>
      </c>
    </row>
    <row r="310" spans="2:9">
      <c r="B310" s="4"/>
      <c r="F310">
        <f t="shared" si="26"/>
        <v>-60.399999999999579</v>
      </c>
      <c r="G310" t="e">
        <f t="shared" si="24"/>
        <v>#NUM!</v>
      </c>
      <c r="H310">
        <f>PI()*$C$29*$C$11/$C$10*(SIN(RADIANS(F310-$C$27))+SIN(RADIANS(F310-$C$27)))</f>
        <v>-90.244689950426803</v>
      </c>
      <c r="I310">
        <f t="shared" si="25"/>
        <v>7.0702115526592187E-5</v>
      </c>
    </row>
    <row r="311" spans="2:9">
      <c r="B311" s="4"/>
      <c r="F311">
        <f t="shared" si="26"/>
        <v>-60.199999999999577</v>
      </c>
      <c r="G311" t="e">
        <f t="shared" si="24"/>
        <v>#NUM!</v>
      </c>
      <c r="H311">
        <f>PI()*$C$29*$C$11/$C$10*(SIN(RADIANS(F311-$C$27))+SIN(RADIANS(F311-$C$27)))</f>
        <v>-90.527380941434046</v>
      </c>
      <c r="I311">
        <f t="shared" si="25"/>
        <v>3.6513557899332256E-5</v>
      </c>
    </row>
    <row r="312" spans="2:9">
      <c r="B312" s="4"/>
      <c r="F312">
        <f t="shared" si="26"/>
        <v>-59.999999999999574</v>
      </c>
      <c r="G312" t="e">
        <f t="shared" si="24"/>
        <v>#NUM!</v>
      </c>
      <c r="H312">
        <f>PI()*$C$29*$C$11/$C$10*(SIN(RADIANS(F312-$C$27))+SIN(RADIANS(F312-$C$27)))</f>
        <v>-90.808968884873238</v>
      </c>
      <c r="I312">
        <f t="shared" si="25"/>
        <v>1.0400799866998228E-5</v>
      </c>
    </row>
    <row r="313" spans="2:9">
      <c r="B313" s="4"/>
      <c r="F313">
        <f t="shared" si="26"/>
        <v>-59.799999999999571</v>
      </c>
      <c r="G313" t="e">
        <f t="shared" si="24"/>
        <v>#NUM!</v>
      </c>
      <c r="H313">
        <f>PI()*$C$29*$C$11/$C$10*(SIN(RADIANS(F313-$C$27))+SIN(RADIANS(F313-$C$27)))</f>
        <v>-91.089450349684142</v>
      </c>
      <c r="I313">
        <f t="shared" si="25"/>
        <v>3.3756544916946613E-8</v>
      </c>
    </row>
    <row r="314" spans="2:9">
      <c r="B314" s="4"/>
      <c r="F314">
        <f t="shared" si="26"/>
        <v>-59.599999999999568</v>
      </c>
      <c r="G314" t="e">
        <f t="shared" si="24"/>
        <v>#NUM!</v>
      </c>
      <c r="H314">
        <f>PI()*$C$29*$C$11/$C$10*(SIN(RADIANS(F314-$C$27))+SIN(RADIANS(F314-$C$27)))</f>
        <v>-91.368821918288589</v>
      </c>
      <c r="I314">
        <f t="shared" si="25"/>
        <v>8.074218781437207E-6</v>
      </c>
    </row>
    <row r="315" spans="2:9">
      <c r="B315" s="4"/>
      <c r="F315">
        <f t="shared" si="26"/>
        <v>-59.399999999999565</v>
      </c>
      <c r="G315" t="e">
        <f t="shared" si="24"/>
        <v>#NUM!</v>
      </c>
      <c r="H315">
        <f>PI()*$C$29*$C$11/$C$10*(SIN(RADIANS(F315-$C$27))+SIN(RADIANS(F315-$C$27)))</f>
        <v>-91.647080186632195</v>
      </c>
      <c r="I315">
        <f t="shared" si="25"/>
        <v>3.1565433329377304E-5</v>
      </c>
    </row>
    <row r="316" spans="2:9">
      <c r="B316" s="4"/>
      <c r="F316">
        <f t="shared" si="26"/>
        <v>-59.199999999999562</v>
      </c>
      <c r="G316" t="e">
        <f t="shared" si="24"/>
        <v>#NUM!</v>
      </c>
      <c r="H316">
        <f>PI()*$C$29*$C$11/$C$10*(SIN(RADIANS(F316-$C$27))+SIN(RADIANS(F316-$C$27)))</f>
        <v>-91.924221764225805</v>
      </c>
      <c r="I316">
        <f t="shared" si="25"/>
        <v>6.3030714080846548E-5</v>
      </c>
    </row>
    <row r="317" spans="2:9">
      <c r="B317" s="4"/>
      <c r="F317">
        <f t="shared" si="26"/>
        <v>-58.999999999999559</v>
      </c>
      <c r="G317" t="e">
        <f t="shared" si="24"/>
        <v>#NUM!</v>
      </c>
      <c r="H317">
        <f>PI()*$C$29*$C$11/$C$10*(SIN(RADIANS(F317-$C$27))+SIN(RADIANS(F317-$C$27)))</f>
        <v>-92.200243274186789</v>
      </c>
      <c r="I317">
        <f t="shared" si="25"/>
        <v>9.2863796069799783E-5</v>
      </c>
    </row>
    <row r="318" spans="2:9">
      <c r="B318" s="4"/>
      <c r="F318">
        <f t="shared" si="26"/>
        <v>-58.799999999999557</v>
      </c>
      <c r="G318" t="e">
        <f t="shared" si="24"/>
        <v>#NUM!</v>
      </c>
      <c r="H318">
        <f>PI()*$C$29*$C$11/$C$10*(SIN(RADIANS(F318-$C$27))+SIN(RADIANS(F318-$C$27)))</f>
        <v>-92.475141353280009</v>
      </c>
      <c r="I318">
        <f t="shared" si="25"/>
        <v>1.1223680750226572E-4</v>
      </c>
    </row>
    <row r="319" spans="2:9">
      <c r="B319" s="4"/>
      <c r="F319">
        <f t="shared" si="26"/>
        <v>-58.599999999999554</v>
      </c>
      <c r="G319" t="e">
        <f t="shared" si="24"/>
        <v>#NUM!</v>
      </c>
      <c r="H319">
        <f>PI()*$C$29*$C$11/$C$10*(SIN(RADIANS(F319-$C$27))+SIN(RADIANS(F319-$C$27)))</f>
        <v>-92.74891265195923</v>
      </c>
      <c r="I319">
        <f t="shared" si="25"/>
        <v>1.1564675158676095E-4</v>
      </c>
    </row>
    <row r="320" spans="2:9">
      <c r="B320" s="4"/>
      <c r="F320">
        <f t="shared" si="26"/>
        <v>-58.399999999999551</v>
      </c>
      <c r="G320" t="e">
        <f t="shared" si="24"/>
        <v>#NUM!</v>
      </c>
      <c r="H320">
        <f>PI()*$C$29*$C$11/$C$10*(SIN(RADIANS(F320-$C$27))+SIN(RADIANS(F320-$C$27)))</f>
        <v>-93.021553834407598</v>
      </c>
      <c r="I320">
        <f t="shared" si="25"/>
        <v>1.0238012868980446E-4</v>
      </c>
    </row>
    <row r="321" spans="2:9">
      <c r="B321" s="4"/>
      <c r="F321">
        <f t="shared" si="26"/>
        <v>-58.199999999999548</v>
      </c>
      <c r="G321" t="e">
        <f t="shared" si="24"/>
        <v>#NUM!</v>
      </c>
      <c r="H321">
        <f>PI()*$C$29*$C$11/$C$10*(SIN(RADIANS(F321-$C$27))+SIN(RADIANS(F321-$C$27)))</f>
        <v>-93.293061578578303</v>
      </c>
      <c r="I321">
        <f t="shared" si="25"/>
        <v>7.6531843027353549E-5</v>
      </c>
    </row>
    <row r="322" spans="2:9">
      <c r="B322" s="4"/>
      <c r="F322">
        <f t="shared" si="26"/>
        <v>-57.999999999999545</v>
      </c>
      <c r="G322" t="e">
        <f t="shared" si="24"/>
        <v>#NUM!</v>
      </c>
      <c r="H322">
        <f>PI()*$C$29*$C$11/$C$10*(SIN(RADIANS(F322-$C$27))+SIN(RADIANS(F322-$C$27)))</f>
        <v>-93.56343257623513</v>
      </c>
      <c r="I322">
        <f t="shared" si="25"/>
        <v>4.5651140497162157E-5</v>
      </c>
    </row>
    <row r="323" spans="2:9">
      <c r="B323" s="4"/>
      <c r="F323">
        <f t="shared" si="26"/>
        <v>-57.799999999999542</v>
      </c>
      <c r="G323" t="e">
        <f t="shared" si="24"/>
        <v>#NUM!</v>
      </c>
      <c r="H323">
        <f>PI()*$C$29*$C$11/$C$10*(SIN(RADIANS(F323-$C$27))+SIN(RADIANS(F323-$C$27)))</f>
        <v>-93.832663532992825</v>
      </c>
      <c r="I323">
        <f t="shared" si="25"/>
        <v>1.8473111962374722E-5</v>
      </c>
    </row>
    <row r="324" spans="2:9">
      <c r="B324" s="4"/>
      <c r="F324">
        <f t="shared" si="26"/>
        <v>-57.59999999999954</v>
      </c>
      <c r="G324" t="e">
        <f t="shared" si="24"/>
        <v>#NUM!</v>
      </c>
      <c r="H324">
        <f>PI()*$C$29*$C$11/$C$10*(SIN(RADIANS(F324-$C$27))+SIN(RADIANS(F324-$C$27)))</f>
        <v>-94.100751168357206</v>
      </c>
      <c r="I324">
        <f t="shared" si="25"/>
        <v>2.4237332593826402E-6</v>
      </c>
    </row>
    <row r="325" spans="2:9">
      <c r="B325" s="4"/>
      <c r="F325">
        <f t="shared" si="26"/>
        <v>-57.399999999999537</v>
      </c>
      <c r="G325" t="e">
        <f t="shared" si="24"/>
        <v>#NUM!</v>
      </c>
      <c r="H325">
        <f>PI()*$C$29*$C$11/$C$10*(SIN(RADIANS(F325-$C$27))+SIN(RADIANS(F325-$C$27)))</f>
        <v>-94.367692215764976</v>
      </c>
      <c r="I325">
        <f t="shared" si="25"/>
        <v>1.6069429256034224E-6</v>
      </c>
    </row>
    <row r="326" spans="2:9">
      <c r="B326" s="4"/>
      <c r="F326">
        <f t="shared" si="26"/>
        <v>-57.199999999999534</v>
      </c>
      <c r="G326" t="e">
        <f t="shared" si="24"/>
        <v>#NUM!</v>
      </c>
      <c r="H326">
        <f>PI()*$C$29*$C$11/$C$10*(SIN(RADIANS(F326-$C$27))+SIN(RADIANS(F326-$C$27)))</f>
        <v>-94.633483422623698</v>
      </c>
      <c r="I326">
        <f t="shared" si="25"/>
        <v>1.5804257866763183E-5</v>
      </c>
    </row>
    <row r="327" spans="2:9">
      <c r="B327" s="4"/>
      <c r="F327">
        <f t="shared" si="26"/>
        <v>-56.999999999999531</v>
      </c>
      <c r="G327" t="e">
        <f t="shared" si="24"/>
        <v>#NUM!</v>
      </c>
      <c r="H327">
        <f>PI()*$C$29*$C$11/$C$10*(SIN(RADIANS(F327-$C$27))+SIN(RADIANS(F327-$C$27)))</f>
        <v>-94.898121550351419</v>
      </c>
      <c r="I327">
        <f t="shared" si="25"/>
        <v>4.0705552312560552E-5</v>
      </c>
    </row>
    <row r="328" spans="2:9">
      <c r="B328" s="4"/>
      <c r="F328">
        <f t="shared" si="26"/>
        <v>-56.799999999999528</v>
      </c>
      <c r="G328" t="e">
        <f t="shared" si="24"/>
        <v>#NUM!</v>
      </c>
      <c r="H328">
        <f>PI()*$C$29*$C$11/$C$10*(SIN(RADIANS(F328-$C$27))+SIN(RADIANS(F328-$C$27)))</f>
        <v>-95.161603374416131</v>
      </c>
      <c r="I328">
        <f t="shared" si="25"/>
        <v>6.9239929598205642E-5</v>
      </c>
    </row>
    <row r="329" spans="2:9">
      <c r="B329" s="4"/>
      <c r="F329">
        <f t="shared" si="26"/>
        <v>-56.599999999999525</v>
      </c>
      <c r="G329" t="e">
        <f t="shared" si="24"/>
        <v>#NUM!</v>
      </c>
      <c r="H329">
        <f>PI()*$C$29*$C$11/$C$10*(SIN(RADIANS(F329-$C$27))+SIN(RADIANS(F329-$C$27)))</f>
        <v>-95.423925684374879</v>
      </c>
      <c r="I329">
        <f t="shared" si="25"/>
        <v>9.358628359476129E-5</v>
      </c>
    </row>
    <row r="330" spans="2:9">
      <c r="B330" s="4"/>
      <c r="F330">
        <f t="shared" si="26"/>
        <v>-56.399999999999523</v>
      </c>
      <c r="G330" t="e">
        <f t="shared" si="24"/>
        <v>#NUM!</v>
      </c>
      <c r="H330">
        <f>PI()*$C$29*$C$11/$C$10*(SIN(RADIANS(F330-$C$27))+SIN(RADIANS(F330-$C$27)))</f>
        <v>-95.685085283913082</v>
      </c>
      <c r="I330">
        <f t="shared" si="25"/>
        <v>1.0728756491016586E-4</v>
      </c>
    </row>
    <row r="331" spans="2:9">
      <c r="B331" s="4"/>
      <c r="F331">
        <f t="shared" si="26"/>
        <v>-56.19999999999952</v>
      </c>
      <c r="G331" t="e">
        <f t="shared" si="24"/>
        <v>#NUM!</v>
      </c>
      <c r="H331">
        <f>PI()*$C$29*$C$11/$C$10*(SIN(RADIANS(F331-$C$27))+SIN(RADIANS(F331-$C$27)))</f>
        <v>-95.945078990883459</v>
      </c>
      <c r="I331">
        <f t="shared" si="25"/>
        <v>1.0690202930164758E-4</v>
      </c>
    </row>
    <row r="332" spans="2:9">
      <c r="B332" s="4"/>
      <c r="F332">
        <f t="shared" si="26"/>
        <v>-55.999999999999517</v>
      </c>
      <c r="G332" t="e">
        <f t="shared" si="24"/>
        <v>#NUM!</v>
      </c>
      <c r="H332">
        <f>PI()*$C$29*$C$11/$C$10*(SIN(RADIANS(F332-$C$27))+SIN(RADIANS(F332-$C$27)))</f>
        <v>-96.203903637344808</v>
      </c>
      <c r="I332">
        <f t="shared" si="25"/>
        <v>9.2783295909873694E-5</v>
      </c>
    </row>
    <row r="333" spans="2:9">
      <c r="B333" s="4"/>
      <c r="F333">
        <f t="shared" si="26"/>
        <v>-55.799999999999514</v>
      </c>
      <c r="G333" t="e">
        <f t="shared" si="24"/>
        <v>#NUM!</v>
      </c>
      <c r="H333">
        <f>PI()*$C$29*$C$11/$C$10*(SIN(RADIANS(F333-$C$27))+SIN(RADIANS(F333-$C$27)))</f>
        <v>-96.461556069600405</v>
      </c>
      <c r="I333">
        <f t="shared" si="25"/>
        <v>6.8835210830084877E-5</v>
      </c>
    </row>
    <row r="334" spans="2:9">
      <c r="B334" s="4"/>
      <c r="F334">
        <f t="shared" si="26"/>
        <v>-55.599999999999511</v>
      </c>
      <c r="G334" t="e">
        <f t="shared" si="24"/>
        <v>#NUM!</v>
      </c>
      <c r="H334">
        <f>PI()*$C$29*$C$11/$C$10*(SIN(RADIANS(F334-$C$27))+SIN(RADIANS(F334-$C$27)))</f>
        <v>-96.7180331482367</v>
      </c>
      <c r="I334">
        <f t="shared" si="25"/>
        <v>4.1363264691400407E-5</v>
      </c>
    </row>
    <row r="335" spans="2:9">
      <c r="B335" s="4"/>
      <c r="F335">
        <f t="shared" si="26"/>
        <v>-55.399999999999508</v>
      </c>
      <c r="G335" t="e">
        <f t="shared" si="24"/>
        <v>#NUM!</v>
      </c>
      <c r="H335">
        <f>PI()*$C$29*$C$11/$C$10*(SIN(RADIANS(F335-$C$27))+SIN(RADIANS(F335-$C$27)))</f>
        <v>-96.973331748161456</v>
      </c>
      <c r="I335">
        <f t="shared" si="25"/>
        <v>1.7368532633488673E-5</v>
      </c>
    </row>
    <row r="336" spans="2:9">
      <c r="B336" s="4"/>
      <c r="F336">
        <f t="shared" si="26"/>
        <v>-55.199999999999505</v>
      </c>
      <c r="G336" t="e">
        <f t="shared" si="24"/>
        <v>#NUM!</v>
      </c>
      <c r="H336">
        <f>PI()*$C$29*$C$11/$C$10*(SIN(RADIANS(F336-$C$27))+SIN(RADIANS(F336-$C$27)))</f>
        <v>-97.227448758641756</v>
      </c>
      <c r="I336">
        <f t="shared" si="25"/>
        <v>2.7494324589912751E-6</v>
      </c>
    </row>
    <row r="337" spans="6:9">
      <c r="F337">
        <f t="shared" si="26"/>
        <v>-54.999999999999503</v>
      </c>
      <c r="G337" t="e">
        <f t="shared" si="24"/>
        <v>#NUM!</v>
      </c>
      <c r="H337">
        <f>PI()*$C$29*$C$11/$C$10*(SIN(RADIANS(F337-$C$27))+SIN(RADIANS(F337-$C$27)))</f>
        <v>-97.480381083342067</v>
      </c>
      <c r="I337">
        <f t="shared" si="25"/>
        <v>8.6922696146301568E-7</v>
      </c>
    </row>
    <row r="338" spans="6:9">
      <c r="F338">
        <f t="shared" si="26"/>
        <v>-54.7999999999995</v>
      </c>
      <c r="G338" t="e">
        <f t="shared" si="24"/>
        <v>#NUM!</v>
      </c>
      <c r="H338">
        <f>PI()*$C$29*$C$11/$C$10*(SIN(RADIANS(F338-$C$27))+SIN(RADIANS(F338-$C$27)))</f>
        <v>-97.732125640361815</v>
      </c>
      <c r="I338">
        <f t="shared" si="25"/>
        <v>1.1825370216767252E-5</v>
      </c>
    </row>
    <row r="339" spans="6:9">
      <c r="F339">
        <f t="shared" si="26"/>
        <v>-54.599999999999497</v>
      </c>
      <c r="G339" t="e">
        <f t="shared" si="24"/>
        <v>#NUM!</v>
      </c>
      <c r="H339">
        <f>PI()*$C$29*$C$11/$C$10*(SIN(RADIANS(F339-$C$27))+SIN(RADIANS(F339-$C$27)))</f>
        <v>-97.982679362272975</v>
      </c>
      <c r="I339">
        <f t="shared" si="25"/>
        <v>3.2560394088986338E-5</v>
      </c>
    </row>
    <row r="340" spans="6:9">
      <c r="F340">
        <f t="shared" si="26"/>
        <v>-54.399999999999494</v>
      </c>
      <c r="G340" t="e">
        <f t="shared" si="24"/>
        <v>#NUM!</v>
      </c>
      <c r="H340">
        <f>PI()*$C$29*$C$11/$C$10*(SIN(RADIANS(F340-$C$27))+SIN(RADIANS(F340-$C$27)))</f>
        <v>-98.232039196157601</v>
      </c>
      <c r="I340">
        <f t="shared" si="25"/>
        <v>5.7737882918208915E-5</v>
      </c>
    </row>
    <row r="341" spans="6:9">
      <c r="F341">
        <f t="shared" si="26"/>
        <v>-54.199999999999491</v>
      </c>
      <c r="G341" t="e">
        <f t="shared" si="24"/>
        <v>#NUM!</v>
      </c>
      <c r="H341">
        <f>PI()*$C$29*$C$11/$C$10*(SIN(RADIANS(F341-$C$27))+SIN(RADIANS(F341-$C$27)))</f>
        <v>-98.480202103644714</v>
      </c>
      <c r="I341">
        <f t="shared" si="25"/>
        <v>8.1125906089066875E-5</v>
      </c>
    </row>
    <row r="342" spans="6:9">
      <c r="F342">
        <f t="shared" si="26"/>
        <v>-53.999999999999488</v>
      </c>
      <c r="G342" t="e">
        <f t="shared" si="24"/>
        <v>#NUM!</v>
      </c>
      <c r="H342">
        <f>PI()*$C$29*$C$11/$C$10*(SIN(RADIANS(F342-$C$27))+SIN(RADIANS(F342-$C$27)))</f>
        <v>-98.727165060947684</v>
      </c>
      <c r="I342">
        <f t="shared" si="25"/>
        <v>9.7125228664131984E-5</v>
      </c>
    </row>
    <row r="343" spans="6:9">
      <c r="F343">
        <f t="shared" si="26"/>
        <v>-53.799999999999486</v>
      </c>
      <c r="G343" t="e">
        <f t="shared" si="24"/>
        <v>#NUM!</v>
      </c>
      <c r="H343">
        <f>PI()*$C$29*$C$11/$C$10*(SIN(RADIANS(F343-$C$27))+SIN(RADIANS(F343-$C$27)))</f>
        <v>-98.972925058900799</v>
      </c>
      <c r="I343">
        <f t="shared" si="25"/>
        <v>1.0206962403938294E-4</v>
      </c>
    </row>
    <row r="344" spans="6:9">
      <c r="F344">
        <f t="shared" si="26"/>
        <v>-53.599999999999483</v>
      </c>
      <c r="G344" t="e">
        <f t="shared" si="24"/>
        <v>#NUM!</v>
      </c>
      <c r="H344">
        <f>PI()*$C$29*$C$11/$C$10*(SIN(RADIANS(F344-$C$27))+SIN(RADIANS(F344-$C$27)))</f>
        <v>-99.217479102995981</v>
      </c>
      <c r="I344">
        <f t="shared" si="25"/>
        <v>9.500501647761478E-5</v>
      </c>
    </row>
    <row r="345" spans="6:9">
      <c r="F345">
        <f t="shared" si="26"/>
        <v>-53.39999999999948</v>
      </c>
      <c r="G345" t="e">
        <f t="shared" si="24"/>
        <v>#NUM!</v>
      </c>
      <c r="H345">
        <f>PI()*$C$29*$C$11/$C$10*(SIN(RADIANS(F345-$C$27))+SIN(RADIANS(F345-$C$27)))</f>
        <v>-99.460824213419457</v>
      </c>
      <c r="I345">
        <f t="shared" si="25"/>
        <v>7.7796582153447747E-5</v>
      </c>
    </row>
    <row r="346" spans="6:9">
      <c r="F346">
        <f t="shared" si="26"/>
        <v>-53.199999999999477</v>
      </c>
      <c r="G346" t="e">
        <f t="shared" si="24"/>
        <v>#NUM!</v>
      </c>
      <c r="H346">
        <f>PI()*$C$29*$C$11/$C$10*(SIN(RADIANS(F346-$C$27))+SIN(RADIANS(F346-$C$27)))</f>
        <v>-99.702957425087774</v>
      </c>
      <c r="I346">
        <f t="shared" si="25"/>
        <v>5.4579544597545588E-5</v>
      </c>
    </row>
    <row r="347" spans="6:9">
      <c r="F347">
        <f t="shared" si="26"/>
        <v>-52.999999999999474</v>
      </c>
      <c r="G347" t="e">
        <f t="shared" si="24"/>
        <v>#NUM!</v>
      </c>
      <c r="H347">
        <f>PI()*$C$29*$C$11/$C$10*(SIN(RADIANS(F347-$C$27))+SIN(RADIANS(F347-$C$27)))</f>
        <v>-99.943875787684235</v>
      </c>
      <c r="I347">
        <f t="shared" si="25"/>
        <v>3.0719414397641055E-5</v>
      </c>
    </row>
    <row r="348" spans="6:9">
      <c r="F348">
        <f t="shared" si="26"/>
        <v>-52.799999999999471</v>
      </c>
      <c r="G348" t="e">
        <f t="shared" si="24"/>
        <v>#NUM!</v>
      </c>
      <c r="H348">
        <f>PI()*$C$29*$C$11/$C$10*(SIN(RADIANS(F348-$C$27))+SIN(RADIANS(F348-$C$27)))</f>
        <v>-100.18357636569459</v>
      </c>
      <c r="I348">
        <f t="shared" si="25"/>
        <v>1.1547741949965443E-5</v>
      </c>
    </row>
    <row r="349" spans="6:9">
      <c r="F349">
        <f t="shared" si="26"/>
        <v>-52.599999999999469</v>
      </c>
      <c r="G349" t="e">
        <f t="shared" si="24"/>
        <v>#NUM!</v>
      </c>
      <c r="H349">
        <f>PI()*$C$29*$C$11/$C$10*(SIN(RADIANS(F349-$C$27))+SIN(RADIANS(F349-$C$27)))</f>
        <v>-100.42205623844291</v>
      </c>
      <c r="I349">
        <f t="shared" si="25"/>
        <v>1.1715180687296624E-6</v>
      </c>
    </row>
    <row r="350" spans="6:9">
      <c r="F350">
        <f t="shared" si="26"/>
        <v>-52.399999999999466</v>
      </c>
      <c r="G350" t="e">
        <f t="shared" si="24"/>
        <v>#NUM!</v>
      </c>
      <c r="H350">
        <f>PI()*$C$29*$C$11/$C$10*(SIN(RADIANS(F350-$C$27))+SIN(RADIANS(F350-$C$27)))</f>
        <v>-100.65931250012724</v>
      </c>
      <c r="I350">
        <f t="shared" si="25"/>
        <v>1.6168936224287478E-6</v>
      </c>
    </row>
    <row r="351" spans="6:9">
      <c r="F351">
        <f t="shared" si="26"/>
        <v>-52.199999999999463</v>
      </c>
      <c r="G351" t="e">
        <f t="shared" si="24"/>
        <v>#NUM!</v>
      </c>
      <c r="H351">
        <f>PI()*$C$29*$C$11/$C$10*(SIN(RADIANS(F351-$C$27))+SIN(RADIANS(F351-$C$27)))</f>
        <v>-100.8953422598549</v>
      </c>
      <c r="I351">
        <f t="shared" si="25"/>
        <v>1.2475390844289418E-5</v>
      </c>
    </row>
    <row r="352" spans="6:9">
      <c r="F352">
        <f t="shared" si="26"/>
        <v>-51.99999999999946</v>
      </c>
      <c r="G352" t="e">
        <f t="shared" si="24"/>
        <v>#NUM!</v>
      </c>
      <c r="H352">
        <f>PI()*$C$29*$C$11/$C$10*(SIN(RADIANS(F352-$C$27))+SIN(RADIANS(F352-$C$27)))</f>
        <v>-101.13014264167776</v>
      </c>
      <c r="I352">
        <f t="shared" si="25"/>
        <v>3.1098608480433194E-5</v>
      </c>
    </row>
    <row r="353" spans="6:9">
      <c r="F353">
        <f t="shared" si="26"/>
        <v>-51.799999999999457</v>
      </c>
      <c r="G353" t="e">
        <f t="shared" si="24"/>
        <v>#NUM!</v>
      </c>
      <c r="H353">
        <f>PI()*$C$29*$C$11/$C$10*(SIN(RADIANS(F353-$C$27))+SIN(RADIANS(F353-$C$27)))</f>
        <v>-101.36371078462729</v>
      </c>
      <c r="I353">
        <f t="shared" si="25"/>
        <v>5.3265029869464784E-5</v>
      </c>
    </row>
    <row r="354" spans="6:9">
      <c r="F354">
        <f t="shared" si="26"/>
        <v>-51.599999999999454</v>
      </c>
      <c r="G354" t="e">
        <f t="shared" si="24"/>
        <v>#NUM!</v>
      </c>
      <c r="H354">
        <f>PI()*$C$29*$C$11/$C$10*(SIN(RADIANS(F354-$C$27))+SIN(RADIANS(F354-$C$27)))</f>
        <v>-101.5960438427493</v>
      </c>
      <c r="I354">
        <f t="shared" si="25"/>
        <v>7.4146546545627621E-5</v>
      </c>
    </row>
    <row r="355" spans="6:9">
      <c r="F355">
        <f t="shared" si="26"/>
        <v>-51.399999999999451</v>
      </c>
      <c r="G355" t="e">
        <f t="shared" ref="G355:G418" si="27">DEGREES(ASIN($C$11*SIN(RADIANS(F355-$C$27))))</f>
        <v>#NUM!</v>
      </c>
      <c r="H355">
        <f>PI()*$C$29*$C$11/$C$10*(SIN(RADIANS(F355-$C$27))+SIN(RADIANS(F355-$C$27)))</f>
        <v>-101.82713898513886</v>
      </c>
      <c r="I355">
        <f t="shared" ref="I355:I418" si="28">(SIN(H355)/H355)^2</f>
        <v>8.935099510905503E-5</v>
      </c>
    </row>
    <row r="356" spans="6:9">
      <c r="F356">
        <f t="shared" ref="F356:F419" si="29">F355+0.2</f>
        <v>-51.199999999999449</v>
      </c>
      <c r="G356" t="e">
        <f t="shared" si="27"/>
        <v>#NUM!</v>
      </c>
      <c r="H356">
        <f>PI()*$C$29*$C$11/$C$10*(SIN(RADIANS(F356-$C$27))+SIN(RADIANS(F356-$C$27)))</f>
        <v>-102.05699339597456</v>
      </c>
      <c r="I356">
        <f t="shared" si="28"/>
        <v>9.5817265782618374E-5</v>
      </c>
    </row>
    <row r="357" spans="6:9">
      <c r="F357">
        <f t="shared" si="29"/>
        <v>-50.999999999999446</v>
      </c>
      <c r="G357" t="e">
        <f t="shared" si="27"/>
        <v>#NUM!</v>
      </c>
      <c r="H357">
        <f>PI()*$C$29*$C$11/$C$10*(SIN(RADIANS(F357-$C$27))+SIN(RADIANS(F357-$C$27)))</f>
        <v>-102.28560427455297</v>
      </c>
      <c r="I357">
        <f t="shared" si="28"/>
        <v>9.2386631889874687E-5</v>
      </c>
    </row>
    <row r="358" spans="6:9">
      <c r="F358">
        <f t="shared" si="29"/>
        <v>-50.799999999999443</v>
      </c>
      <c r="G358" t="e">
        <f t="shared" si="27"/>
        <v>#NUM!</v>
      </c>
      <c r="H358">
        <f>PI()*$C$29*$C$11/$C$10*(SIN(RADIANS(F358-$C$27))+SIN(RADIANS(F358-$C$27)))</f>
        <v>-102.51296883532268</v>
      </c>
      <c r="I358">
        <f t="shared" si="28"/>
        <v>7.9953751640849738E-5</v>
      </c>
    </row>
    <row r="359" spans="6:9">
      <c r="F359">
        <f t="shared" si="29"/>
        <v>-50.59999999999944</v>
      </c>
      <c r="G359" t="e">
        <f t="shared" si="27"/>
        <v>#NUM!</v>
      </c>
      <c r="H359">
        <f>PI()*$C$29*$C$11/$C$10*(SIN(RADIANS(F359-$C$27))+SIN(RADIANS(F359-$C$27)))</f>
        <v>-102.73908430791822</v>
      </c>
      <c r="I359">
        <f t="shared" si="28"/>
        <v>6.1193797721187563E-5</v>
      </c>
    </row>
    <row r="360" spans="6:9">
      <c r="F360">
        <f t="shared" si="29"/>
        <v>-50.399999999999437</v>
      </c>
      <c r="G360" t="e">
        <f t="shared" si="27"/>
        <v>#NUM!</v>
      </c>
      <c r="H360">
        <f>PI()*$C$29*$C$11/$C$10*(SIN(RADIANS(F360-$C$27))+SIN(RADIANS(F360-$C$27)))</f>
        <v>-102.96394793719395</v>
      </c>
      <c r="I360">
        <f t="shared" si="28"/>
        <v>3.9948119379322072E-5</v>
      </c>
    </row>
    <row r="361" spans="6:9">
      <c r="F361">
        <f t="shared" si="29"/>
        <v>-50.199999999999434</v>
      </c>
      <c r="G361" t="e">
        <f t="shared" si="27"/>
        <v>#NUM!</v>
      </c>
      <c r="H361">
        <f>PI()*$C$29*$C$11/$C$10*(SIN(RADIANS(F361-$C$27))+SIN(RADIANS(F361-$C$27)))</f>
        <v>-103.18755698325751</v>
      </c>
      <c r="I361">
        <f t="shared" si="28"/>
        <v>2.0412980307711448E-5</v>
      </c>
    </row>
    <row r="362" spans="6:9">
      <c r="F362">
        <f t="shared" si="29"/>
        <v>-49.999999999999432</v>
      </c>
      <c r="G362" t="e">
        <f t="shared" si="27"/>
        <v>#NUM!</v>
      </c>
      <c r="H362">
        <f>PI()*$C$29*$C$11/$C$10*(SIN(RADIANS(F362-$C$27))+SIN(RADIANS(F362-$C$27)))</f>
        <v>-103.40990872150324</v>
      </c>
      <c r="I362">
        <f t="shared" si="28"/>
        <v>6.3040130785500873E-6</v>
      </c>
    </row>
    <row r="363" spans="6:9">
      <c r="F363">
        <f t="shared" si="29"/>
        <v>-49.799999999999429</v>
      </c>
      <c r="G363" t="e">
        <f t="shared" si="27"/>
        <v>#NUM!</v>
      </c>
      <c r="H363">
        <f>PI()*$C$29*$C$11/$C$10*(SIN(RADIANS(F363-$C$27))+SIN(RADIANS(F363-$C$27)))</f>
        <v>-103.63100044264539</v>
      </c>
      <c r="I363">
        <f t="shared" si="28"/>
        <v>1.6071692047442405E-7</v>
      </c>
    </row>
    <row r="364" spans="6:9">
      <c r="F364">
        <f t="shared" si="29"/>
        <v>-49.599999999999426</v>
      </c>
      <c r="G364" t="e">
        <f t="shared" si="27"/>
        <v>#NUM!</v>
      </c>
      <c r="H364">
        <f>PI()*$C$29*$C$11/$C$10*(SIN(RADIANS(F364-$C$27))+SIN(RADIANS(F364-$C$27)))</f>
        <v>-103.85082945275107</v>
      </c>
      <c r="I364">
        <f t="shared" si="28"/>
        <v>2.9156818642198967E-6</v>
      </c>
    </row>
    <row r="365" spans="6:9">
      <c r="F365">
        <f t="shared" si="29"/>
        <v>-49.399999999999423</v>
      </c>
      <c r="G365" t="e">
        <f t="shared" si="27"/>
        <v>#NUM!</v>
      </c>
      <c r="H365">
        <f>PI()*$C$29*$C$11/$C$10*(SIN(RADIANS(F365-$C$27))+SIN(RADIANS(F365-$C$27)))</f>
        <v>-104.0693930732732</v>
      </c>
      <c r="I365">
        <f t="shared" si="28"/>
        <v>1.3792937965645435E-5</v>
      </c>
    </row>
    <row r="366" spans="6:9">
      <c r="F366">
        <f t="shared" si="29"/>
        <v>-49.19999999999942</v>
      </c>
      <c r="G366" t="e">
        <f t="shared" si="27"/>
        <v>#NUM!</v>
      </c>
      <c r="H366">
        <f>PI()*$C$29*$C$11/$C$10*(SIN(RADIANS(F366-$C$27))+SIN(RADIANS(F366-$C$27)))</f>
        <v>-104.28668864108303</v>
      </c>
      <c r="I366">
        <f t="shared" si="28"/>
        <v>3.053247376297339E-5</v>
      </c>
    </row>
    <row r="367" spans="6:9">
      <c r="F367">
        <f t="shared" si="29"/>
        <v>-48.999999999999417</v>
      </c>
      <c r="G367" t="e">
        <f t="shared" si="27"/>
        <v>#NUM!</v>
      </c>
      <c r="H367">
        <f>PI()*$C$29*$C$11/$C$10*(SIN(RADIANS(F367-$C$27))+SIN(RADIANS(F367-$C$27)))</f>
        <v>-104.50271350850267</v>
      </c>
      <c r="I367">
        <f t="shared" si="28"/>
        <v>4.9877039401334975E-5</v>
      </c>
    </row>
    <row r="368" spans="6:9">
      <c r="F368">
        <f t="shared" si="29"/>
        <v>-48.799999999999415</v>
      </c>
      <c r="G368" t="e">
        <f t="shared" si="27"/>
        <v>#NUM!</v>
      </c>
      <c r="H368">
        <f>PI()*$C$29*$C$11/$C$10*(SIN(RADIANS(F368-$C$27))+SIN(RADIANS(F368-$C$27)))</f>
        <v>-104.71746504333723</v>
      </c>
      <c r="I368">
        <f t="shared" si="28"/>
        <v>6.8213691903644559E-5</v>
      </c>
    </row>
    <row r="369" spans="6:9">
      <c r="F369">
        <f t="shared" si="29"/>
        <v>-48.599999999999412</v>
      </c>
      <c r="G369" t="e">
        <f t="shared" si="27"/>
        <v>#NUM!</v>
      </c>
      <c r="H369">
        <f>PI()*$C$29*$C$11/$C$10*(SIN(RADIANS(F369-$C$27))+SIN(RADIANS(F369-$C$27)))</f>
        <v>-104.93094062890705</v>
      </c>
      <c r="I369">
        <f t="shared" si="28"/>
        <v>8.224259679496836E-5</v>
      </c>
    </row>
    <row r="370" spans="6:9">
      <c r="F370">
        <f t="shared" si="29"/>
        <v>-48.399999999999409</v>
      </c>
      <c r="G370" t="e">
        <f t="shared" si="27"/>
        <v>#NUM!</v>
      </c>
      <c r="H370">
        <f>PI()*$C$29*$C$11/$C$10*(SIN(RADIANS(F370-$C$27))+SIN(RADIANS(F370-$C$27)))</f>
        <v>-105.1431376640795</v>
      </c>
      <c r="I370">
        <f t="shared" si="28"/>
        <v>8.9550716821378156E-5</v>
      </c>
    </row>
    <row r="371" spans="6:9">
      <c r="F371">
        <f t="shared" si="29"/>
        <v>-48.199999999999406</v>
      </c>
      <c r="G371" t="e">
        <f t="shared" si="27"/>
        <v>#NUM!</v>
      </c>
      <c r="H371">
        <f>PI()*$C$29*$C$11/$C$10*(SIN(RADIANS(F371-$C$27))+SIN(RADIANS(F371-$C$27)))</f>
        <v>-105.35405356330065</v>
      </c>
      <c r="I371">
        <f t="shared" si="28"/>
        <v>8.8994787239626727E-5</v>
      </c>
    </row>
    <row r="372" spans="6:9">
      <c r="F372">
        <f t="shared" si="29"/>
        <v>-47.999999999999403</v>
      </c>
      <c r="G372" t="e">
        <f t="shared" si="27"/>
        <v>#NUM!</v>
      </c>
      <c r="H372">
        <f>PI()*$C$29*$C$11/$C$10*(SIN(RADIANS(F372-$C$27))+SIN(RADIANS(F372-$C$27)))</f>
        <v>-105.56368575662687</v>
      </c>
      <c r="I372">
        <f t="shared" si="28"/>
        <v>8.0839422400692213E-5</v>
      </c>
    </row>
    <row r="373" spans="6:9">
      <c r="F373">
        <f t="shared" si="29"/>
        <v>-47.7999999999994</v>
      </c>
      <c r="G373" t="e">
        <f t="shared" si="27"/>
        <v>#NUM!</v>
      </c>
      <c r="H373">
        <f>PI()*$C$29*$C$11/$C$10*(SIN(RADIANS(F373-$C$27))+SIN(RADIANS(F373-$C$27)))</f>
        <v>-105.77203168975602</v>
      </c>
      <c r="I373">
        <f t="shared" si="28"/>
        <v>6.6643466141671478E-5</v>
      </c>
    </row>
    <row r="374" spans="6:9">
      <c r="F374">
        <f t="shared" si="29"/>
        <v>-47.599999999999397</v>
      </c>
      <c r="G374" t="e">
        <f t="shared" si="27"/>
        <v>#NUM!</v>
      </c>
      <c r="H374">
        <f>PI()*$C$29*$C$11/$C$10*(SIN(RADIANS(F374-$C$27))+SIN(RADIANS(F374-$C$27)))</f>
        <v>-105.97908882405861</v>
      </c>
      <c r="I374">
        <f t="shared" si="28"/>
        <v>4.8931872189793793E-5</v>
      </c>
    </row>
    <row r="375" spans="6:9">
      <c r="F375">
        <f t="shared" si="29"/>
        <v>-47.399999999999395</v>
      </c>
      <c r="G375" t="e">
        <f t="shared" si="27"/>
        <v>#NUM!</v>
      </c>
      <c r="H375">
        <f>PI()*$C$29*$C$11/$C$10*(SIN(RADIANS(F375-$C$27))+SIN(RADIANS(F375-$C$27)))</f>
        <v>-106.18485463660888</v>
      </c>
      <c r="I375">
        <f t="shared" si="28"/>
        <v>3.0724094822908327E-5</v>
      </c>
    </row>
    <row r="376" spans="6:9">
      <c r="F376">
        <f t="shared" si="29"/>
        <v>-47.199999999999392</v>
      </c>
      <c r="G376" t="e">
        <f t="shared" si="27"/>
        <v>#NUM!</v>
      </c>
      <c r="H376">
        <f>PI()*$C$29*$C$11/$C$10*(SIN(RADIANS(F376-$C$27))+SIN(RADIANS(F376-$C$27)))</f>
        <v>-106.38932662021526</v>
      </c>
      <c r="I376">
        <f t="shared" si="28"/>
        <v>1.5008445398107355E-5</v>
      </c>
    </row>
    <row r="377" spans="6:9">
      <c r="F377">
        <f t="shared" si="29"/>
        <v>-46.999999999999389</v>
      </c>
      <c r="G377" t="e">
        <f t="shared" si="27"/>
        <v>#NUM!</v>
      </c>
      <c r="H377">
        <f>PI()*$C$29*$C$11/$C$10*(SIN(RADIANS(F377-$C$27))+SIN(RADIANS(F377-$C$27)))</f>
        <v>-106.59250228345122</v>
      </c>
      <c r="I377">
        <f t="shared" si="28"/>
        <v>4.253538973525234E-6</v>
      </c>
    </row>
    <row r="378" spans="6:9">
      <c r="F378">
        <f t="shared" si="29"/>
        <v>-46.799999999999386</v>
      </c>
      <c r="G378" t="e">
        <f t="shared" si="27"/>
        <v>#NUM!</v>
      </c>
      <c r="H378">
        <f>PI()*$C$29*$C$11/$C$10*(SIN(RADIANS(F378-$C$27))+SIN(RADIANS(F378-$C$27)))</f>
        <v>-106.79437915068542</v>
      </c>
      <c r="I378">
        <f t="shared" si="28"/>
        <v>3.4269441630941037E-8</v>
      </c>
    </row>
    <row r="379" spans="6:9">
      <c r="F379">
        <f t="shared" si="29"/>
        <v>-46.599999999999383</v>
      </c>
      <c r="G379" t="e">
        <f t="shared" si="27"/>
        <v>#NUM!</v>
      </c>
      <c r="H379">
        <f>PI()*$C$29*$C$11/$C$10*(SIN(RADIANS(F379-$C$27))+SIN(RADIANS(F379-$C$27)))</f>
        <v>-106.99495476211189</v>
      </c>
      <c r="I379">
        <f t="shared" si="28"/>
        <v>2.8245839933800343E-6</v>
      </c>
    </row>
    <row r="380" spans="6:9">
      <c r="F380">
        <f t="shared" si="29"/>
        <v>-46.39999999999938</v>
      </c>
      <c r="G380" t="e">
        <f t="shared" si="27"/>
        <v>#NUM!</v>
      </c>
      <c r="H380">
        <f>PI()*$C$29*$C$11/$C$10*(SIN(RADIANS(F380-$C$27))+SIN(RADIANS(F380-$C$27)))</f>
        <v>-107.19422667378014</v>
      </c>
      <c r="I380">
        <f t="shared" si="28"/>
        <v>1.1978020413473439E-5</v>
      </c>
    </row>
    <row r="381" spans="6:9">
      <c r="F381">
        <f t="shared" si="29"/>
        <v>-46.199999999999378</v>
      </c>
      <c r="G381" t="e">
        <f t="shared" si="27"/>
        <v>#NUM!</v>
      </c>
      <c r="H381">
        <f>PI()*$C$29*$C$11/$C$10*(SIN(RADIANS(F381-$C$27))+SIN(RADIANS(F381-$C$27)))</f>
        <v>-107.39219245762479</v>
      </c>
      <c r="I381">
        <f t="shared" si="28"/>
        <v>2.5885262938820463E-5</v>
      </c>
    </row>
    <row r="382" spans="6:9">
      <c r="F382">
        <f t="shared" si="29"/>
        <v>-45.999999999999375</v>
      </c>
      <c r="G382" t="e">
        <f t="shared" si="27"/>
        <v>#NUM!</v>
      </c>
      <c r="H382">
        <f>PI()*$C$29*$C$11/$C$10*(SIN(RADIANS(F382-$C$27))+SIN(RADIANS(F382-$C$27)))</f>
        <v>-107.58884970149529</v>
      </c>
      <c r="I382">
        <f t="shared" si="28"/>
        <v>4.2271005644677951E-5</v>
      </c>
    </row>
    <row r="383" spans="6:9">
      <c r="F383">
        <f t="shared" si="29"/>
        <v>-45.799999999999372</v>
      </c>
      <c r="G383" t="e">
        <f t="shared" si="27"/>
        <v>#NUM!</v>
      </c>
      <c r="H383">
        <f>PI()*$C$29*$C$11/$C$10*(SIN(RADIANS(F383-$C$27))+SIN(RADIANS(F383-$C$27)))</f>
        <v>-107.78419600918514</v>
      </c>
      <c r="I383">
        <f t="shared" si="28"/>
        <v>5.8573967793927879E-5</v>
      </c>
    </row>
    <row r="384" spans="6:9">
      <c r="F384">
        <f t="shared" si="29"/>
        <v>-45.599999999999369</v>
      </c>
      <c r="G384" t="e">
        <f t="shared" si="27"/>
        <v>#NUM!</v>
      </c>
      <c r="H384">
        <f>PI()*$C$29*$C$11/$C$10*(SIN(RADIANS(F384-$C$27))+SIN(RADIANS(F384-$C$27)))</f>
        <v>-107.97822900046121</v>
      </c>
      <c r="I384">
        <f t="shared" si="28"/>
        <v>7.2345967238775862E-5</v>
      </c>
    </row>
    <row r="385" spans="6:9">
      <c r="F385">
        <f t="shared" si="29"/>
        <v>-45.399999999999366</v>
      </c>
      <c r="G385" t="e">
        <f t="shared" si="27"/>
        <v>#NUM!</v>
      </c>
      <c r="H385">
        <f>PI()*$C$29*$C$11/$C$10*(SIN(RADIANS(F385-$C$27))+SIN(RADIANS(F385-$C$27)))</f>
        <v>-108.17094631109278</v>
      </c>
      <c r="I385">
        <f t="shared" si="28"/>
        <v>8.1608625095921878E-5</v>
      </c>
    </row>
    <row r="386" spans="6:9">
      <c r="F386">
        <f t="shared" si="29"/>
        <v>-45.199999999999363</v>
      </c>
      <c r="G386" t="e">
        <f t="shared" si="27"/>
        <v>#NUM!</v>
      </c>
      <c r="H386">
        <f>PI()*$C$29*$C$11/$C$10*(SIN(RADIANS(F386-$C$27))+SIN(RADIANS(F386-$C$27)))</f>
        <v>-108.3623455928802</v>
      </c>
      <c r="I386">
        <f t="shared" si="28"/>
        <v>8.5117987710884088E-5</v>
      </c>
    </row>
    <row r="387" spans="6:9">
      <c r="F387">
        <f t="shared" si="29"/>
        <v>-44.999999999999361</v>
      </c>
      <c r="G387" t="e">
        <f t="shared" si="27"/>
        <v>#NUM!</v>
      </c>
      <c r="H387">
        <f>PI()*$C$29*$C$11/$C$10*(SIN(RADIANS(F387-$C$27))+SIN(RADIANS(F387-$C$27)))</f>
        <v>-108.55242451368369</v>
      </c>
      <c r="I387">
        <f t="shared" si="28"/>
        <v>8.250534786420097E-5</v>
      </c>
    </row>
    <row r="388" spans="6:9">
      <c r="F388">
        <f t="shared" si="29"/>
        <v>-44.799999999999358</v>
      </c>
      <c r="G388" t="e">
        <f t="shared" si="27"/>
        <v>#NUM!</v>
      </c>
      <c r="H388">
        <f>PI()*$C$29*$C$11/$C$10*(SIN(RADIANS(F388-$C$27))+SIN(RADIANS(F388-$C$27)))</f>
        <v>-108.7411807574515</v>
      </c>
      <c r="I388">
        <f t="shared" si="28"/>
        <v>7.428344190453737E-5</v>
      </c>
    </row>
    <row r="389" spans="6:9">
      <c r="F389">
        <f t="shared" si="29"/>
        <v>-44.599999999999355</v>
      </c>
      <c r="G389" t="e">
        <f t="shared" si="27"/>
        <v>#NUM!</v>
      </c>
      <c r="H389">
        <f>PI()*$C$29*$C$11/$C$10*(SIN(RADIANS(F389-$C$27))+SIN(RADIANS(F389-$C$27)))</f>
        <v>-108.92861202424841</v>
      </c>
      <c r="I389">
        <f t="shared" si="28"/>
        <v>6.1727582659735009E-5</v>
      </c>
    </row>
    <row r="390" spans="6:9">
      <c r="F390">
        <f t="shared" si="29"/>
        <v>-44.399999999999352</v>
      </c>
      <c r="G390" t="e">
        <f t="shared" si="27"/>
        <v>#NUM!</v>
      </c>
      <c r="H390">
        <f>PI()*$C$29*$C$11/$C$10*(SIN(RADIANS(F390-$C$27))+SIN(RADIANS(F390-$C$27)))</f>
        <v>-109.11471603028359</v>
      </c>
      <c r="I390">
        <f t="shared" si="28"/>
        <v>4.6658239328332935E-5</v>
      </c>
    </row>
    <row r="391" spans="6:9">
      <c r="F391">
        <f t="shared" si="29"/>
        <v>-44.199999999999349</v>
      </c>
      <c r="G391" t="e">
        <f t="shared" si="27"/>
        <v>#NUM!</v>
      </c>
      <c r="H391">
        <f>PI()*$C$29*$C$11/$C$10*(SIN(RADIANS(F391-$C$27))+SIN(RADIANS(F391-$C$27)))</f>
        <v>-109.29949050793842</v>
      </c>
      <c r="I391">
        <f t="shared" si="28"/>
        <v>3.1163034204206599E-5</v>
      </c>
    </row>
    <row r="392" spans="6:9">
      <c r="F392">
        <f t="shared" si="29"/>
        <v>-43.999999999999346</v>
      </c>
      <c r="G392" t="e">
        <f t="shared" si="27"/>
        <v>#NUM!</v>
      </c>
      <c r="H392">
        <f>PI()*$C$29*$C$11/$C$10*(SIN(RADIANS(F392-$C$27))+SIN(RADIANS(F392-$C$27)))</f>
        <v>-109.48293320579425</v>
      </c>
      <c r="I392">
        <f t="shared" si="28"/>
        <v>1.7301079048769665E-5</v>
      </c>
    </row>
    <row r="393" spans="6:9">
      <c r="F393">
        <f t="shared" si="29"/>
        <v>-43.799999999999343</v>
      </c>
      <c r="G393" t="e">
        <f t="shared" si="27"/>
        <v>#NUM!</v>
      </c>
      <c r="H393">
        <f>PI()*$C$29*$C$11/$C$10*(SIN(RADIANS(F393-$C$27))+SIN(RADIANS(F393-$C$27)))</f>
        <v>-109.66504188865969</v>
      </c>
      <c r="I393">
        <f t="shared" si="28"/>
        <v>6.8310631041855982E-6</v>
      </c>
    </row>
    <row r="394" spans="6:9">
      <c r="F394">
        <f t="shared" si="29"/>
        <v>-43.599999999999341</v>
      </c>
      <c r="G394" t="e">
        <f t="shared" si="27"/>
        <v>#NUM!</v>
      </c>
      <c r="H394">
        <f>PI()*$C$29*$C$11/$C$10*(SIN(RADIANS(F394-$C$27))+SIN(RADIANS(F394-$C$27)))</f>
        <v>-109.84581433759786</v>
      </c>
      <c r="I394">
        <f t="shared" si="28"/>
        <v>9.9747907632451536E-7</v>
      </c>
    </row>
    <row r="395" spans="6:9">
      <c r="F395">
        <f t="shared" si="29"/>
        <v>-43.399999999999338</v>
      </c>
      <c r="G395" t="e">
        <f t="shared" si="27"/>
        <v>#NUM!</v>
      </c>
      <c r="H395">
        <f>PI()*$C$29*$C$11/$C$10*(SIN(RADIANS(F395-$C$27))+SIN(RADIANS(F395-$C$27)))</f>
        <v>-110.02524834995357</v>
      </c>
      <c r="I395">
        <f t="shared" si="28"/>
        <v>3.9843165418997474E-7</v>
      </c>
    </row>
    <row r="396" spans="6:9">
      <c r="F396">
        <f t="shared" si="29"/>
        <v>-43.199999999999335</v>
      </c>
      <c r="G396" t="e">
        <f t="shared" si="27"/>
        <v>#NUM!</v>
      </c>
      <c r="H396">
        <f>PI()*$C$29*$C$11/$C$10*(SIN(RADIANS(F396-$C$27))+SIN(RADIANS(F396-$C$27)))</f>
        <v>-110.20334173937998</v>
      </c>
      <c r="I396">
        <f t="shared" si="28"/>
        <v>4.9455514422854801E-6</v>
      </c>
    </row>
    <row r="397" spans="6:9">
      <c r="F397">
        <f t="shared" si="29"/>
        <v>-42.999999999999332</v>
      </c>
      <c r="G397" t="e">
        <f t="shared" si="27"/>
        <v>#NUM!</v>
      </c>
      <c r="H397">
        <f>PI()*$C$29*$C$11/$C$10*(SIN(RADIANS(F397-$C$27))+SIN(RADIANS(F397-$C$27)))</f>
        <v>-110.38009233586536</v>
      </c>
      <c r="I397">
        <f t="shared" si="28"/>
        <v>1.391359499451298E-5</v>
      </c>
    </row>
    <row r="398" spans="6:9">
      <c r="F398">
        <f t="shared" si="29"/>
        <v>-42.799999999999329</v>
      </c>
      <c r="G398" t="e">
        <f t="shared" si="27"/>
        <v>#NUM!</v>
      </c>
      <c r="H398">
        <f>PI()*$C$29*$C$11/$C$10*(SIN(RADIANS(F398-$C$27))+SIN(RADIANS(F398-$C$27)))</f>
        <v>-110.55549798575944</v>
      </c>
      <c r="I398">
        <f t="shared" si="28"/>
        <v>2.6066060532124642E-5</v>
      </c>
    </row>
    <row r="399" spans="6:9">
      <c r="F399">
        <f t="shared" si="29"/>
        <v>-42.599999999999326</v>
      </c>
      <c r="G399" t="e">
        <f t="shared" si="27"/>
        <v>#NUM!</v>
      </c>
      <c r="H399">
        <f>PI()*$C$29*$C$11/$C$10*(SIN(RADIANS(F399-$C$27))+SIN(RADIANS(F399-$C$27)))</f>
        <v>-110.72955655179977</v>
      </c>
      <c r="I399">
        <f t="shared" si="28"/>
        <v>3.9834855812990372E-5</v>
      </c>
    </row>
    <row r="400" spans="6:9">
      <c r="F400">
        <f t="shared" si="29"/>
        <v>-42.399999999999324</v>
      </c>
      <c r="G400" t="e">
        <f t="shared" si="27"/>
        <v>#NUM!</v>
      </c>
      <c r="H400">
        <f>PI()*$C$29*$C$11/$C$10*(SIN(RADIANS(F400-$C$27))+SIN(RADIANS(F400-$C$27)))</f>
        <v>-110.90226591313764</v>
      </c>
      <c r="I400">
        <f t="shared" si="28"/>
        <v>5.3527434738761698E-5</v>
      </c>
    </row>
    <row r="401" spans="6:9">
      <c r="F401">
        <f t="shared" si="29"/>
        <v>-42.199999999999321</v>
      </c>
      <c r="G401" t="e">
        <f t="shared" si="27"/>
        <v>#NUM!</v>
      </c>
      <c r="H401">
        <f>PI()*$C$29*$C$11/$C$10*(SIN(RADIANS(F401-$C$27))+SIN(RADIANS(F401-$C$27)))</f>
        <v>-111.07362396536396</v>
      </c>
      <c r="I401">
        <f t="shared" si="28"/>
        <v>6.5534019420817168E-5</v>
      </c>
    </row>
    <row r="402" spans="6:9">
      <c r="F402">
        <f t="shared" si="29"/>
        <v>-41.999999999999318</v>
      </c>
      <c r="G402" t="e">
        <f t="shared" si="27"/>
        <v>#NUM!</v>
      </c>
      <c r="H402">
        <f>PI()*$C$29*$C$11/$C$10*(SIN(RADIANS(F402-$C$27))+SIN(RADIANS(F402-$C$27)))</f>
        <v>-111.24362862053499</v>
      </c>
      <c r="I402">
        <f t="shared" si="28"/>
        <v>7.4510184132694894E-5</v>
      </c>
    </row>
    <row r="403" spans="6:9">
      <c r="F403">
        <f t="shared" si="29"/>
        <v>-41.799999999999315</v>
      </c>
      <c r="G403" t="e">
        <f t="shared" si="27"/>
        <v>#NUM!</v>
      </c>
      <c r="H403">
        <f>PI()*$C$29*$C$11/$C$10*(SIN(RADIANS(F403-$C$27))+SIN(RADIANS(F403-$C$27)))</f>
        <v>-111.41227780719761</v>
      </c>
      <c r="I403">
        <f t="shared" si="28"/>
        <v>7.9515447706772046E-5</v>
      </c>
    </row>
    <row r="404" spans="6:9">
      <c r="F404">
        <f t="shared" si="29"/>
        <v>-41.599999999999312</v>
      </c>
      <c r="G404" t="e">
        <f t="shared" si="27"/>
        <v>#NUM!</v>
      </c>
      <c r="H404">
        <f>PI()*$C$29*$C$11/$C$10*(SIN(RADIANS(F404-$C$27))+SIN(RADIANS(F404-$C$27)))</f>
        <v>-111.57956947041471</v>
      </c>
      <c r="I404">
        <f t="shared" si="28"/>
        <v>8.0095614455953645E-5</v>
      </c>
    </row>
    <row r="405" spans="6:9">
      <c r="F405">
        <f t="shared" si="29"/>
        <v>-41.399999999999309</v>
      </c>
      <c r="G405" t="e">
        <f t="shared" si="27"/>
        <v>#NUM!</v>
      </c>
      <c r="H405">
        <f>PI()*$C$29*$C$11/$C$10*(SIN(RADIANS(F405-$C$27))+SIN(RADIANS(F405-$C$27)))</f>
        <v>-111.7455015717902</v>
      </c>
      <c r="I405">
        <f t="shared" si="28"/>
        <v>7.6304353839101906E-5</v>
      </c>
    </row>
    <row r="406" spans="6:9">
      <c r="F406">
        <f t="shared" si="29"/>
        <v>-41.199999999999307</v>
      </c>
      <c r="G406" t="e">
        <f t="shared" si="27"/>
        <v>#NUM!</v>
      </c>
      <c r="H406">
        <f>PI()*$C$29*$C$11/$C$10*(SIN(RADIANS(F406-$C$27))+SIN(RADIANS(F406-$C$27)))</f>
        <v>-111.91007208949375</v>
      </c>
      <c r="I406">
        <f t="shared" si="28"/>
        <v>6.8666913100690934E-5</v>
      </c>
    </row>
    <row r="407" spans="6:9">
      <c r="F407">
        <f t="shared" si="29"/>
        <v>-40.999999999999304</v>
      </c>
      <c r="G407" t="e">
        <f t="shared" si="27"/>
        <v>#NUM!</v>
      </c>
      <c r="H407">
        <f>PI()*$C$29*$C$11/$C$10*(SIN(RADIANS(F407-$C$27))+SIN(RADIANS(F407-$C$27)))</f>
        <v>-112.07327901828558</v>
      </c>
      <c r="I407">
        <f t="shared" si="28"/>
        <v>5.809508970466002E-5</v>
      </c>
    </row>
    <row r="408" spans="6:9">
      <c r="F408">
        <f t="shared" si="29"/>
        <v>-40.799999999999301</v>
      </c>
      <c r="G408" t="e">
        <f t="shared" si="27"/>
        <v>#NUM!</v>
      </c>
      <c r="H408">
        <f>PI()*$C$29*$C$11/$C$10*(SIN(RADIANS(F408-$C$27))+SIN(RADIANS(F408-$C$27)))</f>
        <v>-112.23512036954072</v>
      </c>
      <c r="I408">
        <f t="shared" si="28"/>
        <v>4.5767077428354246E-5</v>
      </c>
    </row>
    <row r="409" spans="6:9">
      <c r="F409">
        <f t="shared" si="29"/>
        <v>-40.599999999999298</v>
      </c>
      <c r="G409" t="e">
        <f t="shared" si="27"/>
        <v>#NUM!</v>
      </c>
      <c r="H409">
        <f>PI()*$C$29*$C$11/$C$10*(SIN(RADIANS(F409-$C$27))+SIN(RADIANS(F409-$C$27)))</f>
        <v>-112.3955941712734</v>
      </c>
      <c r="I409">
        <f t="shared" si="28"/>
        <v>3.2988249984878287E-5</v>
      </c>
    </row>
    <row r="410" spans="6:9">
      <c r="F410">
        <f t="shared" si="29"/>
        <v>-40.399999999999295</v>
      </c>
      <c r="G410" t="e">
        <f t="shared" si="27"/>
        <v>#NUM!</v>
      </c>
      <c r="H410">
        <f>PI()*$C$29*$C$11/$C$10*(SIN(RADIANS(F410-$C$27))+SIN(RADIANS(F410-$C$27)))</f>
        <v>-112.55469846816101</v>
      </c>
      <c r="I410">
        <f t="shared" si="28"/>
        <v>2.1049342489049566E-5</v>
      </c>
    </row>
    <row r="411" spans="6:9">
      <c r="F411">
        <f t="shared" si="29"/>
        <v>-40.199999999999292</v>
      </c>
      <c r="G411" t="e">
        <f t="shared" si="27"/>
        <v>#NUM!</v>
      </c>
      <c r="H411">
        <f>PI()*$C$29*$C$11/$C$10*(SIN(RADIANS(F411-$C$27))+SIN(RADIANS(F411-$C$27)))</f>
        <v>-112.71243132156788</v>
      </c>
      <c r="I411">
        <f t="shared" si="28"/>
        <v>1.1097053250784249E-5</v>
      </c>
    </row>
    <row r="412" spans="6:9">
      <c r="F412">
        <f t="shared" si="29"/>
        <v>-39.999999999999289</v>
      </c>
      <c r="G412" t="e">
        <f t="shared" si="27"/>
        <v>#NUM!</v>
      </c>
      <c r="H412">
        <f>PI()*$C$29*$C$11/$C$10*(SIN(RADIANS(F412-$C$27))+SIN(RADIANS(F412-$C$27)))</f>
        <v>-112.86879080956895</v>
      </c>
      <c r="I412">
        <f t="shared" si="28"/>
        <v>4.0292106529613616E-6</v>
      </c>
    </row>
    <row r="413" spans="6:9">
      <c r="F413">
        <f t="shared" si="29"/>
        <v>-39.799999999999287</v>
      </c>
      <c r="G413" t="e">
        <f t="shared" si="27"/>
        <v>#NUM!</v>
      </c>
      <c r="H413">
        <f>PI()*$C$29*$C$11/$C$10*(SIN(RADIANS(F413-$C$27))+SIN(RADIANS(F413-$C$27)))</f>
        <v>-113.02377502697325</v>
      </c>
      <c r="I413">
        <f t="shared" si="28"/>
        <v>4.2283046333054039E-7</v>
      </c>
    </row>
    <row r="414" spans="6:9">
      <c r="F414">
        <f t="shared" si="29"/>
        <v>-39.599999999999284</v>
      </c>
      <c r="G414" t="e">
        <f t="shared" si="27"/>
        <v>#NUM!</v>
      </c>
      <c r="H414">
        <f>PI()*$C$29*$C$11/$C$10*(SIN(RADIANS(F414-$C$27))+SIN(RADIANS(F414-$C$27)))</f>
        <v>-113.17738208534695</v>
      </c>
      <c r="I414">
        <f t="shared" si="28"/>
        <v>4.9915823886524071E-7</v>
      </c>
    </row>
    <row r="415" spans="6:9">
      <c r="F415">
        <f t="shared" si="29"/>
        <v>-39.399999999999281</v>
      </c>
      <c r="G415" t="e">
        <f t="shared" si="27"/>
        <v>#NUM!</v>
      </c>
      <c r="H415">
        <f>PI()*$C$29*$C$11/$C$10*(SIN(RADIANS(F415-$C$27))+SIN(RADIANS(F415-$C$27)))</f>
        <v>-113.32961011303658</v>
      </c>
      <c r="I415">
        <f t="shared" si="28"/>
        <v>4.125648468915646E-6</v>
      </c>
    </row>
    <row r="416" spans="6:9">
      <c r="F416">
        <f t="shared" si="29"/>
        <v>-39.199999999999278</v>
      </c>
      <c r="G416" t="e">
        <f t="shared" si="27"/>
        <v>#NUM!</v>
      </c>
      <c r="H416">
        <f>PI()*$C$29*$C$11/$C$10*(SIN(RADIANS(F416-$C$27))+SIN(RADIANS(F416-$C$27)))</f>
        <v>-113.48045725519161</v>
      </c>
      <c r="I416">
        <f t="shared" si="28"/>
        <v>1.085119464414001E-5</v>
      </c>
    </row>
    <row r="417" spans="6:9">
      <c r="F417">
        <f t="shared" si="29"/>
        <v>-38.999999999999275</v>
      </c>
      <c r="G417" t="e">
        <f t="shared" si="27"/>
        <v>#NUM!</v>
      </c>
      <c r="H417">
        <f>PI()*$C$29*$C$11/$C$10*(SIN(RADIANS(F417-$C$27))+SIN(RADIANS(F417-$C$27)))</f>
        <v>-113.62992167378722</v>
      </c>
      <c r="I417">
        <f t="shared" si="28"/>
        <v>1.9968096836519024E-5</v>
      </c>
    </row>
    <row r="418" spans="6:9">
      <c r="F418">
        <f t="shared" si="29"/>
        <v>-38.799999999999272</v>
      </c>
      <c r="G418" t="e">
        <f t="shared" si="27"/>
        <v>#NUM!</v>
      </c>
      <c r="H418">
        <f>PI()*$C$29*$C$11/$C$10*(SIN(RADIANS(F418-$C$27))+SIN(RADIANS(F418-$C$27)))</f>
        <v>-113.77800154764665</v>
      </c>
      <c r="I418">
        <f t="shared" si="28"/>
        <v>3.0592411705767366E-5</v>
      </c>
    </row>
    <row r="419" spans="6:9">
      <c r="F419">
        <f t="shared" si="29"/>
        <v>-38.59999999999927</v>
      </c>
      <c r="G419" t="e">
        <f t="shared" ref="G419:G482" si="30">DEGREES(ASIN($C$11*SIN(RADIANS(F419-$C$27))))</f>
        <v>#NUM!</v>
      </c>
      <c r="H419">
        <f>PI()*$C$29*$C$11/$C$10*(SIN(RADIANS(F419-$C$27))+SIN(RADIANS(F419-$C$27)))</f>
        <v>-113.92469507246338</v>
      </c>
      <c r="I419">
        <f t="shared" ref="I419:I482" si="31">(SIN(H419)/H419)^2</f>
        <v>4.175352359411541E-5</v>
      </c>
    </row>
    <row r="420" spans="6:9">
      <c r="F420">
        <f t="shared" ref="F420:F483" si="32">F419+0.2</f>
        <v>-38.399999999999267</v>
      </c>
      <c r="G420" t="e">
        <f t="shared" si="30"/>
        <v>#NUM!</v>
      </c>
      <c r="H420">
        <f>PI()*$C$29*$C$11/$C$10*(SIN(RADIANS(F420-$C$27))+SIN(RADIANS(F420-$C$27)))</f>
        <v>-114.07000046082311</v>
      </c>
      <c r="I420">
        <f t="shared" si="31"/>
        <v>5.2483942308743857E-5</v>
      </c>
    </row>
    <row r="421" spans="6:9">
      <c r="F421">
        <f t="shared" si="32"/>
        <v>-38.199999999999264</v>
      </c>
      <c r="G421" t="e">
        <f t="shared" si="30"/>
        <v>#NUM!</v>
      </c>
      <c r="H421">
        <f>PI()*$C$29*$C$11/$C$10*(SIN(RADIANS(F421-$C$27))+SIN(RADIANS(F421-$C$27)))</f>
        <v>-114.21391594222551</v>
      </c>
      <c r="I421">
        <f t="shared" si="31"/>
        <v>6.1901323523902196E-5</v>
      </c>
    </row>
    <row r="422" spans="6:9">
      <c r="F422">
        <f t="shared" si="32"/>
        <v>-37.999999999999261</v>
      </c>
      <c r="G422" t="e">
        <f t="shared" si="30"/>
        <v>#NUM!</v>
      </c>
      <c r="H422">
        <f>PI()*$C$29*$C$11/$C$10*(SIN(RADIANS(F422-$C$27))+SIN(RADIANS(F422-$C$27)))</f>
        <v>-114.35643976310587</v>
      </c>
      <c r="I422">
        <f t="shared" si="31"/>
        <v>6.9276313257052763E-5</v>
      </c>
    </row>
    <row r="423" spans="6:9">
      <c r="F423">
        <f t="shared" si="32"/>
        <v>-37.799999999999258</v>
      </c>
      <c r="G423" t="e">
        <f t="shared" si="30"/>
        <v>#NUM!</v>
      </c>
      <c r="H423">
        <f>PI()*$C$29*$C$11/$C$10*(SIN(RADIANS(F423-$C$27))+SIN(RADIANS(F423-$C$27)))</f>
        <v>-114.49757018685641</v>
      </c>
      <c r="I423">
        <f t="shared" si="31"/>
        <v>7.4081802152144659E-5</v>
      </c>
    </row>
    <row r="424" spans="6:9">
      <c r="F424">
        <f t="shared" si="32"/>
        <v>-37.599999999999255</v>
      </c>
      <c r="G424" t="e">
        <f t="shared" si="30"/>
        <v>#NUM!</v>
      </c>
      <c r="H424">
        <f>PI()*$C$29*$C$11/$C$10*(SIN(RADIANS(F424-$C$27))+SIN(RADIANS(F424-$C$27)))</f>
        <v>-114.63730549384745</v>
      </c>
      <c r="I424">
        <f t="shared" si="31"/>
        <v>7.6021301542292447E-5</v>
      </c>
    </row>
    <row r="425" spans="6:9">
      <c r="F425">
        <f t="shared" si="32"/>
        <v>-37.399999999999253</v>
      </c>
      <c r="G425" t="e">
        <f t="shared" si="30"/>
        <v>#NUM!</v>
      </c>
      <c r="H425">
        <f>PI()*$C$29*$C$11/$C$10*(SIN(RADIANS(F425-$C$27))+SIN(RADIANS(F425-$C$27)))</f>
        <v>-114.77564398144838</v>
      </c>
      <c r="I425">
        <f t="shared" si="31"/>
        <v>7.5036207389619005E-5</v>
      </c>
    </row>
    <row r="426" spans="6:9">
      <c r="F426">
        <f t="shared" si="32"/>
        <v>-37.19999999999925</v>
      </c>
      <c r="G426" t="e">
        <f t="shared" si="30"/>
        <v>#NUM!</v>
      </c>
      <c r="H426">
        <f>PI()*$C$29*$C$11/$C$10*(SIN(RADIANS(F426-$C$27))+SIN(RADIANS(F426-$C$27)))</f>
        <v>-114.91258396404838</v>
      </c>
      <c r="I426">
        <f t="shared" si="31"/>
        <v>7.1293525682274901E-5</v>
      </c>
    </row>
    <row r="427" spans="6:9">
      <c r="F427">
        <f t="shared" si="32"/>
        <v>-36.999999999999247</v>
      </c>
      <c r="G427" t="e">
        <f t="shared" si="30"/>
        <v>#NUM!</v>
      </c>
      <c r="H427">
        <f>PI()*$C$29*$C$11/$C$10*(SIN(RADIANS(F427-$C$27))+SIN(RADIANS(F427-$C$27)))</f>
        <v>-115.04812377307698</v>
      </c>
      <c r="I427">
        <f t="shared" si="31"/>
        <v>6.5157068735438836E-5</v>
      </c>
    </row>
    <row r="428" spans="6:9">
      <c r="F428">
        <f t="shared" si="32"/>
        <v>-36.799999999999244</v>
      </c>
      <c r="G428" t="e">
        <f t="shared" si="30"/>
        <v>#NUM!</v>
      </c>
      <c r="H428">
        <f>PI()*$C$29*$C$11/$C$10*(SIN(RADIANS(F428-$C$27))+SIN(RADIANS(F428-$C$27)))</f>
        <v>-115.18226175702438</v>
      </c>
      <c r="I428">
        <f t="shared" si="31"/>
        <v>5.7146124143956784E-5</v>
      </c>
    </row>
    <row r="429" spans="6:9">
      <c r="F429">
        <f t="shared" si="32"/>
        <v>-36.599999999999241</v>
      </c>
      <c r="G429" t="e">
        <f t="shared" si="30"/>
        <v>#NUM!</v>
      </c>
      <c r="H429">
        <f>PI()*$C$29*$C$11/$C$10*(SIN(RADIANS(F429-$C$27))+SIN(RADIANS(F429-$C$27)))</f>
        <v>-115.31499628146156</v>
      </c>
      <c r="I429">
        <f t="shared" si="31"/>
        <v>4.7886125732435296E-5</v>
      </c>
    </row>
    <row r="430" spans="6:9">
      <c r="F430">
        <f t="shared" si="32"/>
        <v>-36.399999999999238</v>
      </c>
      <c r="G430" t="e">
        <f t="shared" si="30"/>
        <v>#NUM!</v>
      </c>
      <c r="H430">
        <f>PI()*$C$29*$C$11/$C$10*(SIN(RADIANS(F430-$C$27))+SIN(RADIANS(F430-$C$27)))</f>
        <v>-115.44632572906026</v>
      </c>
      <c r="I430">
        <f t="shared" si="31"/>
        <v>3.8055941816158076E-5</v>
      </c>
    </row>
    <row r="431" spans="6:9">
      <c r="F431">
        <f t="shared" si="32"/>
        <v>-36.199999999999235</v>
      </c>
      <c r="G431" t="e">
        <f t="shared" si="30"/>
        <v>#NUM!</v>
      </c>
      <c r="H431">
        <f>PI()*$C$29*$C$11/$C$10*(SIN(RADIANS(F431-$C$27))+SIN(RADIANS(F431-$C$27)))</f>
        <v>-115.57624849961259</v>
      </c>
      <c r="I431">
        <f t="shared" si="31"/>
        <v>2.8336098164299082E-5</v>
      </c>
    </row>
    <row r="432" spans="6:9">
      <c r="F432">
        <f t="shared" si="32"/>
        <v>-35.999999999999233</v>
      </c>
      <c r="G432" t="e">
        <f t="shared" si="30"/>
        <v>#NUM!</v>
      </c>
      <c r="H432">
        <f>PI()*$C$29*$C$11/$C$10*(SIN(RADIANS(F432-$C$27))+SIN(RADIANS(F432-$C$27)))</f>
        <v>-115.7047630100506</v>
      </c>
      <c r="I432">
        <f t="shared" si="31"/>
        <v>1.9361652642918641E-5</v>
      </c>
    </row>
    <row r="433" spans="6:9">
      <c r="F433">
        <f t="shared" si="32"/>
        <v>-35.79999999999923</v>
      </c>
      <c r="G433" t="e">
        <f t="shared" si="30"/>
        <v>#NUM!</v>
      </c>
      <c r="H433">
        <f>PI()*$C$29*$C$11/$C$10*(SIN(RADIANS(F433-$C$27))+SIN(RADIANS(F433-$C$27)))</f>
        <v>-115.83186769446553</v>
      </c>
      <c r="I433">
        <f t="shared" si="31"/>
        <v>1.1682629491874528E-5</v>
      </c>
    </row>
    <row r="434" spans="6:9">
      <c r="F434">
        <f t="shared" si="32"/>
        <v>-35.599999999999227</v>
      </c>
      <c r="G434" t="e">
        <f t="shared" si="30"/>
        <v>#NUM!</v>
      </c>
      <c r="H434">
        <f>PI()*$C$29*$C$11/$C$10*(SIN(RADIANS(F434-$C$27))+SIN(RADIANS(F434-$C$27)))</f>
        <v>-115.9575610041269</v>
      </c>
      <c r="I434">
        <f t="shared" si="31"/>
        <v>5.7339996631255428E-6</v>
      </c>
    </row>
    <row r="435" spans="6:9">
      <c r="F435">
        <f t="shared" si="32"/>
        <v>-35.399999999999224</v>
      </c>
      <c r="G435" t="e">
        <f t="shared" si="30"/>
        <v>#NUM!</v>
      </c>
      <c r="H435">
        <f>PI()*$C$29*$C$11/$C$10*(SIN(RADIANS(F435-$C$27))+SIN(RADIANS(F435-$C$27)))</f>
        <v>-116.08184140750141</v>
      </c>
      <c r="I435">
        <f t="shared" si="31"/>
        <v>1.8162493632193397E-6</v>
      </c>
    </row>
    <row r="436" spans="6:9">
      <c r="F436">
        <f t="shared" si="32"/>
        <v>-35.199999999999221</v>
      </c>
      <c r="G436" t="e">
        <f t="shared" si="30"/>
        <v>#NUM!</v>
      </c>
      <c r="H436">
        <f>PI()*$C$29*$C$11/$C$10*(SIN(RADIANS(F436-$C$27))+SIN(RADIANS(F436-$C$27)))</f>
        <v>-116.20470739027157</v>
      </c>
      <c r="I436">
        <f t="shared" si="31"/>
        <v>8.6688831474250927E-8</v>
      </c>
    </row>
    <row r="437" spans="6:9">
      <c r="F437">
        <f t="shared" si="32"/>
        <v>-34.999999999999218</v>
      </c>
      <c r="G437" t="e">
        <f t="shared" si="30"/>
        <v>#NUM!</v>
      </c>
      <c r="H437">
        <f>PI()*$C$29*$C$11/$C$10*(SIN(RADIANS(F437-$C$27))+SIN(RADIANS(F437-$C$27)))</f>
        <v>-116.32615745535415</v>
      </c>
      <c r="I437">
        <f t="shared" si="31"/>
        <v>5.6087741038307288E-7</v>
      </c>
    </row>
    <row r="438" spans="6:9">
      <c r="F438">
        <f t="shared" si="32"/>
        <v>-34.799999999999216</v>
      </c>
      <c r="G438" t="e">
        <f t="shared" si="30"/>
        <v>#NUM!</v>
      </c>
      <c r="H438">
        <f>PI()*$C$29*$C$11/$C$10*(SIN(RADIANS(F438-$C$27))+SIN(RADIANS(F438-$C$27)))</f>
        <v>-116.44619012291844</v>
      </c>
      <c r="I438">
        <f t="shared" si="31"/>
        <v>3.1229201834903591E-6</v>
      </c>
    </row>
    <row r="439" spans="6:9">
      <c r="F439">
        <f t="shared" si="32"/>
        <v>-34.599999999999213</v>
      </c>
      <c r="G439" t="e">
        <f t="shared" si="30"/>
        <v>#NUM!</v>
      </c>
      <c r="H439">
        <f>PI()*$C$29*$C$11/$C$10*(SIN(RADIANS(F439-$C$27))+SIN(RADIANS(F439-$C$27)))</f>
        <v>-116.56480393040425</v>
      </c>
      <c r="I439">
        <f t="shared" si="31"/>
        <v>7.5429480372094068E-6</v>
      </c>
    </row>
    <row r="440" spans="6:9">
      <c r="F440">
        <f t="shared" si="32"/>
        <v>-34.39999999999921</v>
      </c>
      <c r="G440" t="e">
        <f t="shared" si="30"/>
        <v>#NUM!</v>
      </c>
      <c r="H440">
        <f>PI()*$C$29*$C$11/$C$10*(SIN(RADIANS(F440-$C$27))+SIN(RADIANS(F440-$C$27)))</f>
        <v>-116.68199743253979</v>
      </c>
      <c r="I440">
        <f t="shared" si="31"/>
        <v>1.3499831812336988E-5</v>
      </c>
    </row>
    <row r="441" spans="6:9">
      <c r="F441">
        <f t="shared" si="32"/>
        <v>-34.199999999999207</v>
      </c>
      <c r="G441" t="e">
        <f t="shared" si="30"/>
        <v>#NUM!</v>
      </c>
      <c r="H441">
        <f>PI()*$C$29*$C$11/$C$10*(SIN(RADIANS(F441-$C$27))+SIN(RADIANS(F441-$C$27)))</f>
        <v>-116.7977692013592</v>
      </c>
      <c r="I441">
        <f t="shared" si="31"/>
        <v>2.0607092519028281E-5</v>
      </c>
    </row>
    <row r="442" spans="6:9">
      <c r="F442">
        <f t="shared" si="32"/>
        <v>-33.999999999999204</v>
      </c>
      <c r="G442" t="e">
        <f t="shared" si="30"/>
        <v>#NUM!</v>
      </c>
      <c r="H442">
        <f>PI()*$C$29*$C$11/$C$10*(SIN(RADIANS(F442-$C$27))+SIN(RADIANS(F442-$C$27)))</f>
        <v>-116.91211782622001</v>
      </c>
      <c r="I442">
        <f t="shared" si="31"/>
        <v>2.8440032451468313E-5</v>
      </c>
    </row>
    <row r="443" spans="6:9">
      <c r="F443">
        <f t="shared" si="32"/>
        <v>-33.799999999999201</v>
      </c>
      <c r="G443" t="e">
        <f t="shared" si="30"/>
        <v>#NUM!</v>
      </c>
      <c r="H443">
        <f>PI()*$C$29*$C$11/$C$10*(SIN(RADIANS(F443-$C$27))+SIN(RADIANS(F443-$C$27)))</f>
        <v>-117.02504191382033</v>
      </c>
      <c r="I443">
        <f t="shared" si="31"/>
        <v>3.6562297931791698E-5</v>
      </c>
    </row>
    <row r="444" spans="6:9">
      <c r="F444">
        <f t="shared" si="32"/>
        <v>-33.599999999999199</v>
      </c>
      <c r="G444" t="e">
        <f t="shared" si="30"/>
        <v>#NUM!</v>
      </c>
      <c r="H444">
        <f>PI()*$C$29*$C$11/$C$10*(SIN(RADIANS(F444-$C$27))+SIN(RADIANS(F444-$C$27)))</f>
        <v>-117.13654008821581</v>
      </c>
      <c r="I444">
        <f t="shared" si="31"/>
        <v>4.4550360774197475E-5</v>
      </c>
    </row>
    <row r="445" spans="6:9">
      <c r="F445">
        <f t="shared" si="32"/>
        <v>-33.399999999999196</v>
      </c>
      <c r="G445" t="e">
        <f t="shared" si="30"/>
        <v>#NUM!</v>
      </c>
      <c r="H445">
        <f>PI()*$C$29*$C$11/$C$10*(SIN(RADIANS(F445-$C$27))+SIN(RADIANS(F445-$C$27)))</f>
        <v>-117.24661099083632</v>
      </c>
      <c r="I445">
        <f t="shared" si="31"/>
        <v>5.2014738963394755E-5</v>
      </c>
    </row>
    <row r="446" spans="6:9">
      <c r="F446">
        <f t="shared" si="32"/>
        <v>-33.199999999999193</v>
      </c>
      <c r="G446" t="e">
        <f t="shared" si="30"/>
        <v>#NUM!</v>
      </c>
      <c r="H446">
        <f>PI()*$C$29*$C$11/$C$10*(SIN(RADIANS(F446-$C$27))+SIN(RADIANS(F446-$C$27)))</f>
        <v>-117.35525328050269</v>
      </c>
      <c r="I446">
        <f t="shared" si="31"/>
        <v>5.8617135825412303E-5</v>
      </c>
    </row>
    <row r="447" spans="6:9">
      <c r="F447">
        <f t="shared" si="32"/>
        <v>-32.99999999999919</v>
      </c>
      <c r="G447" t="e">
        <f t="shared" si="30"/>
        <v>#NUM!</v>
      </c>
      <c r="H447">
        <f>PI()*$C$29*$C$11/$C$10*(SIN(RADIANS(F447-$C$27))+SIN(RADIANS(F447-$C$27)))</f>
        <v>-117.46246563344289</v>
      </c>
      <c r="I447">
        <f t="shared" si="31"/>
        <v>6.4083033221460769E-5</v>
      </c>
    </row>
    <row r="448" spans="6:9">
      <c r="F448">
        <f t="shared" si="32"/>
        <v>-32.799999999999187</v>
      </c>
      <c r="G448" t="e">
        <f t="shared" si="30"/>
        <v>#NUM!</v>
      </c>
      <c r="H448">
        <f>PI()*$C$29*$C$11/$C$10*(SIN(RADIANS(F448-$C$27))+SIN(RADIANS(F448-$C$27)))</f>
        <v>-117.56824674330825</v>
      </c>
      <c r="I448">
        <f t="shared" si="31"/>
        <v>6.8209605169133281E-5</v>
      </c>
    </row>
    <row r="449" spans="6:9">
      <c r="F449">
        <f t="shared" si="32"/>
        <v>-32.599999999999184</v>
      </c>
      <c r="G449" t="e">
        <f t="shared" si="30"/>
        <v>#NUM!</v>
      </c>
      <c r="H449">
        <f>PI()*$C$29*$C$11/$C$10*(SIN(RADIANS(F449-$C$27))+SIN(RADIANS(F449-$C$27)))</f>
        <v>-117.67259532118933</v>
      </c>
      <c r="I449">
        <f t="shared" si="31"/>
        <v>7.0869106685199265E-5</v>
      </c>
    </row>
    <row r="450" spans="6:9">
      <c r="F450">
        <f t="shared" si="32"/>
        <v>-32.399999999999181</v>
      </c>
      <c r="G450" t="e">
        <f t="shared" si="30"/>
        <v>#NUM!</v>
      </c>
      <c r="H450">
        <f>PI()*$C$29*$C$11/$C$10*(SIN(RADIANS(F450-$C$27))+SIN(RADIANS(F450-$C$27)))</f>
        <v>-117.7755100956316</v>
      </c>
      <c r="I450">
        <f t="shared" si="31"/>
        <v>7.2008127314612499E-5</v>
      </c>
    </row>
    <row r="451" spans="6:9">
      <c r="F451">
        <f t="shared" si="32"/>
        <v>-32.199999999999179</v>
      </c>
      <c r="G451" t="e">
        <f t="shared" si="30"/>
        <v>#NUM!</v>
      </c>
      <c r="H451">
        <f>PI()*$C$29*$C$11/$C$10*(SIN(RADIANS(F451-$C$27))+SIN(RADIANS(F451-$C$27)))</f>
        <v>-117.87698981265108</v>
      </c>
      <c r="I451">
        <f t="shared" si="31"/>
        <v>7.1643274065787214E-5</v>
      </c>
    </row>
    <row r="452" spans="6:9">
      <c r="F452">
        <f t="shared" si="32"/>
        <v>-31.999999999999179</v>
      </c>
      <c r="G452" t="e">
        <f t="shared" si="30"/>
        <v>#NUM!</v>
      </c>
      <c r="H452">
        <f>PI()*$C$29*$C$11/$C$10*(SIN(RADIANS(F452-$C$27))+SIN(RADIANS(F452-$C$27)))</f>
        <v>-117.97703323574937</v>
      </c>
      <c r="I452">
        <f t="shared" si="31"/>
        <v>6.9853963499882834E-5</v>
      </c>
    </row>
    <row r="453" spans="6:9">
      <c r="F453">
        <f t="shared" si="32"/>
        <v>-31.79999999999918</v>
      </c>
      <c r="G453" t="e">
        <f t="shared" si="30"/>
        <v>#NUM!</v>
      </c>
      <c r="H453">
        <f>PI()*$C$29*$C$11/$C$10*(SIN(RADIANS(F453-$C$27))+SIN(RADIANS(F453-$C$27)))</f>
        <v>-118.07563914592897</v>
      </c>
      <c r="I453">
        <f t="shared" si="31"/>
        <v>6.6773060717388154E-5</v>
      </c>
    </row>
    <row r="454" spans="6:9">
      <c r="F454">
        <f t="shared" si="32"/>
        <v>-31.599999999999181</v>
      </c>
      <c r="G454" t="e">
        <f t="shared" si="30"/>
        <v>#NUM!</v>
      </c>
      <c r="H454">
        <f>PI()*$C$29*$C$11/$C$10*(SIN(RADIANS(F454-$C$27))+SIN(RADIANS(F454-$C$27)))</f>
        <v>-118.17280634170798</v>
      </c>
      <c r="I454">
        <f t="shared" si="31"/>
        <v>6.2576110174017511E-5</v>
      </c>
    </row>
    <row r="455" spans="6:9">
      <c r="F455">
        <f t="shared" si="32"/>
        <v>-31.399999999999181</v>
      </c>
      <c r="G455" t="e">
        <f t="shared" si="30"/>
        <v>#NUM!</v>
      </c>
      <c r="H455">
        <f>PI()*$C$29*$C$11/$C$10*(SIN(RADIANS(F455-$C$27))+SIN(RADIANS(F455-$C$27)))</f>
        <v>-118.26853363913479</v>
      </c>
      <c r="I455">
        <f t="shared" si="31"/>
        <v>5.7469867903637482E-5</v>
      </c>
    </row>
    <row r="456" spans="6:9">
      <c r="F456">
        <f t="shared" si="32"/>
        <v>-31.199999999999182</v>
      </c>
      <c r="G456" t="e">
        <f t="shared" si="30"/>
        <v>#NUM!</v>
      </c>
      <c r="H456">
        <f>PI()*$C$29*$C$11/$C$10*(SIN(RADIANS(F456-$C$27))+SIN(RADIANS(F456-$C$27)))</f>
        <v>-118.36281987180247</v>
      </c>
      <c r="I456">
        <f t="shared" si="31"/>
        <v>5.168077620081456E-5</v>
      </c>
    </row>
    <row r="457" spans="6:9">
      <c r="F457">
        <f t="shared" si="32"/>
        <v>-30.999999999999183</v>
      </c>
      <c r="G457" t="e">
        <f t="shared" si="30"/>
        <v>#NUM!</v>
      </c>
      <c r="H457">
        <f>PI()*$C$29*$C$11/$C$10*(SIN(RADIANS(F457-$C$27))+SIN(RADIANS(F457-$C$27)))</f>
        <v>-118.45566389086305</v>
      </c>
      <c r="I457">
        <f t="shared" si="31"/>
        <v>4.5443929784435891E-5</v>
      </c>
    </row>
    <row r="458" spans="6:9">
      <c r="F458">
        <f t="shared" si="32"/>
        <v>-30.799999999999184</v>
      </c>
      <c r="G458" t="e">
        <f t="shared" si="30"/>
        <v>#NUM!</v>
      </c>
      <c r="H458">
        <f>PI()*$C$29*$C$11/$C$10*(SIN(RADIANS(F458-$C$27))+SIN(RADIANS(F458-$C$27)))</f>
        <v>-118.54706456504144</v>
      </c>
      <c r="I458">
        <f t="shared" si="31"/>
        <v>3.8992976215233307E-5</v>
      </c>
    </row>
    <row r="459" spans="6:9">
      <c r="F459">
        <f t="shared" si="32"/>
        <v>-30.599999999999184</v>
      </c>
      <c r="G459" t="e">
        <f t="shared" si="30"/>
        <v>#NUM!</v>
      </c>
      <c r="H459">
        <f>PI()*$C$29*$C$11/$C$10*(SIN(RADIANS(F459-$C$27))+SIN(RADIANS(F459-$C$27)))</f>
        <v>-118.63702078064928</v>
      </c>
      <c r="I459">
        <f t="shared" si="31"/>
        <v>3.2551281279036399E-5</v>
      </c>
    </row>
    <row r="460" spans="6:9">
      <c r="F460">
        <f t="shared" si="32"/>
        <v>-30.399999999999185</v>
      </c>
      <c r="G460" t="e">
        <f t="shared" si="30"/>
        <v>#NUM!</v>
      </c>
      <c r="H460">
        <f>PI()*$C$29*$C$11/$C$10*(SIN(RADIANS(F460-$C$27))+SIN(RADIANS(F460-$C$27)))</f>
        <v>-118.72553144159848</v>
      </c>
      <c r="I460">
        <f t="shared" si="31"/>
        <v>2.632457935075582E-5</v>
      </c>
    </row>
    <row r="461" spans="6:9">
      <c r="F461">
        <f t="shared" si="32"/>
        <v>-30.199999999999186</v>
      </c>
      <c r="G461" t="e">
        <f t="shared" si="30"/>
        <v>#NUM!</v>
      </c>
      <c r="H461">
        <f>PI()*$C$29*$C$11/$C$10*(SIN(RADIANS(F461-$C$27))+SIN(RADIANS(F461-$C$27)))</f>
        <v>-118.81259546941453</v>
      </c>
      <c r="I461">
        <f t="shared" si="31"/>
        <v>2.0495225174315289E-5</v>
      </c>
    </row>
    <row r="462" spans="6:9">
      <c r="F462">
        <f t="shared" si="32"/>
        <v>-29.999999999999186</v>
      </c>
      <c r="G462" t="e">
        <f t="shared" si="30"/>
        <v>#NUM!</v>
      </c>
      <c r="H462">
        <f>PI()*$C$29*$C$11/$C$10*(SIN(RADIANS(F462-$C$27))+SIN(RADIANS(F462-$C$27)))</f>
        <v>-118.89821180324978</v>
      </c>
      <c r="I462">
        <f t="shared" si="31"/>
        <v>1.5218071296357941E-5</v>
      </c>
    </row>
    <row r="463" spans="6:9">
      <c r="F463">
        <f t="shared" si="32"/>
        <v>-29.799999999999187</v>
      </c>
      <c r="G463" t="e">
        <f t="shared" si="30"/>
        <v>#NUM!</v>
      </c>
      <c r="H463">
        <f>PI()*$C$29*$C$11/$C$10*(SIN(RADIANS(F463-$C$27))+SIN(RADIANS(F463-$C$27)))</f>
        <v>-118.98237939989617</v>
      </c>
      <c r="I463">
        <f t="shared" si="31"/>
        <v>1.0617917396840975E-5</v>
      </c>
    </row>
    <row r="464" spans="6:9">
      <c r="F464">
        <f t="shared" si="32"/>
        <v>-29.599999999999188</v>
      </c>
      <c r="G464" t="e">
        <f t="shared" si="30"/>
        <v>#NUM!</v>
      </c>
      <c r="H464">
        <f>PI()*$C$29*$C$11/$C$10*(SIN(RADIANS(F464-$C$27))+SIN(RADIANS(F464-$C$27)))</f>
        <v>-119.06509723379816</v>
      </c>
      <c r="I464">
        <f t="shared" si="31"/>
        <v>6.7884154661428395E-6</v>
      </c>
    </row>
    <row r="465" spans="6:9">
      <c r="F465">
        <f t="shared" si="32"/>
        <v>-29.399999999999189</v>
      </c>
      <c r="G465" t="e">
        <f t="shared" si="30"/>
        <v>#NUM!</v>
      </c>
      <c r="H465">
        <f>PI()*$C$29*$C$11/$C$10*(SIN(RADIANS(F465-$C$27))+SIN(RADIANS(F465-$C$27)))</f>
        <v>-119.14636429706498</v>
      </c>
      <c r="I465">
        <f t="shared" si="31"/>
        <v>3.792268541703578E-6</v>
      </c>
    </row>
    <row r="466" spans="6:9">
      <c r="F466">
        <f t="shared" si="32"/>
        <v>-29.199999999999189</v>
      </c>
      <c r="G466" t="e">
        <f t="shared" si="30"/>
        <v>#NUM!</v>
      </c>
      <c r="H466">
        <f>PI()*$C$29*$C$11/$C$10*(SIN(RADIANS(F466-$C$27))+SIN(RADIANS(F466-$C$27)))</f>
        <v>-119.22617959948316</v>
      </c>
      <c r="I466">
        <f t="shared" si="31"/>
        <v>1.6625299596011565E-6</v>
      </c>
    </row>
    <row r="467" spans="6:9">
      <c r="F467">
        <f t="shared" si="32"/>
        <v>-28.99999999999919</v>
      </c>
      <c r="G467" t="e">
        <f t="shared" si="30"/>
        <v>#NUM!</v>
      </c>
      <c r="H467">
        <f>PI()*$C$29*$C$11/$C$10*(SIN(RADIANS(F467-$C$27))+SIN(RADIANS(F467-$C$27)))</f>
        <v>-119.3045421685284</v>
      </c>
      <c r="I467">
        <f t="shared" si="31"/>
        <v>4.0479350887178762E-7</v>
      </c>
    </row>
    <row r="468" spans="6:9">
      <c r="F468">
        <f t="shared" si="32"/>
        <v>-28.799999999999191</v>
      </c>
      <c r="G468" t="e">
        <f t="shared" si="30"/>
        <v>#NUM!</v>
      </c>
      <c r="H468">
        <f>PI()*$C$29*$C$11/$C$10*(SIN(RADIANS(F468-$C$27))+SIN(RADIANS(F468-$C$27)))</f>
        <v>-119.38145104937755</v>
      </c>
      <c r="I468">
        <f t="shared" si="31"/>
        <v>6.0714293399875903E-11</v>
      </c>
    </row>
    <row r="469" spans="6:9">
      <c r="F469">
        <f t="shared" si="32"/>
        <v>-28.599999999999191</v>
      </c>
      <c r="G469" t="e">
        <f t="shared" si="30"/>
        <v>#NUM!</v>
      </c>
      <c r="H469">
        <f>PI()*$C$29*$C$11/$C$10*(SIN(RADIANS(F469-$C$27))+SIN(RADIANS(F469-$C$27)))</f>
        <v>-119.45690530492013</v>
      </c>
      <c r="I469">
        <f t="shared" si="31"/>
        <v>4.0807763704076578E-7</v>
      </c>
    </row>
    <row r="470" spans="6:9">
      <c r="F470">
        <f t="shared" si="32"/>
        <v>-28.399999999999192</v>
      </c>
      <c r="G470" t="e">
        <f t="shared" si="30"/>
        <v>#NUM!</v>
      </c>
      <c r="H470">
        <f>PI()*$C$29*$C$11/$C$10*(SIN(RADIANS(F470-$C$27))+SIN(RADIANS(F470-$C$27)))</f>
        <v>-119.53090401576988</v>
      </c>
      <c r="I470">
        <f t="shared" si="31"/>
        <v>1.5709478701366807E-6</v>
      </c>
    </row>
    <row r="471" spans="6:9">
      <c r="F471">
        <f t="shared" si="32"/>
        <v>-28.199999999999193</v>
      </c>
      <c r="G471" t="e">
        <f t="shared" si="30"/>
        <v>#NUM!</v>
      </c>
      <c r="H471">
        <f>PI()*$C$29*$C$11/$C$10*(SIN(RADIANS(F471-$C$27))+SIN(RADIANS(F471-$C$27)))</f>
        <v>-119.60344628027585</v>
      </c>
      <c r="I471">
        <f t="shared" si="31"/>
        <v>3.4168486368839774E-6</v>
      </c>
    </row>
    <row r="472" spans="6:9">
      <c r="F472">
        <f t="shared" si="32"/>
        <v>-27.999999999999194</v>
      </c>
      <c r="G472" t="e">
        <f t="shared" si="30"/>
        <v>#NUM!</v>
      </c>
      <c r="H472">
        <f>PI()*$C$29*$C$11/$C$10*(SIN(RADIANS(F472-$C$27))+SIN(RADIANS(F472-$C$27)))</f>
        <v>-119.67453121453345</v>
      </c>
      <c r="I472">
        <f t="shared" si="31"/>
        <v>5.8637010282228563E-6</v>
      </c>
    </row>
    <row r="473" spans="6:9">
      <c r="F473">
        <f t="shared" si="32"/>
        <v>-27.799999999999194</v>
      </c>
      <c r="G473" t="e">
        <f t="shared" si="30"/>
        <v>#NUM!</v>
      </c>
      <c r="H473">
        <f>PI()*$C$29*$C$11/$C$10*(SIN(RADIANS(F473-$C$27))+SIN(RADIANS(F473-$C$27)))</f>
        <v>-119.74415795239516</v>
      </c>
      <c r="I473">
        <f t="shared" si="31"/>
        <v>8.8226716049087657E-6</v>
      </c>
    </row>
    <row r="474" spans="6:9">
      <c r="F474">
        <f t="shared" si="32"/>
        <v>-27.599999999999195</v>
      </c>
      <c r="G474" t="e">
        <f t="shared" si="30"/>
        <v>#NUM!</v>
      </c>
      <c r="H474">
        <f>PI()*$C$29*$C$11/$C$10*(SIN(RADIANS(F474-$C$27))+SIN(RADIANS(F474-$C$27)))</f>
        <v>-119.8123256454812</v>
      </c>
      <c r="I474">
        <f t="shared" si="31"/>
        <v>1.220140927195423E-5</v>
      </c>
    </row>
    <row r="475" spans="6:9">
      <c r="F475">
        <f t="shared" si="32"/>
        <v>-27.399999999999196</v>
      </c>
      <c r="G475" t="e">
        <f t="shared" si="30"/>
        <v>#NUM!</v>
      </c>
      <c r="H475">
        <f>PI()*$C$29*$C$11/$C$10*(SIN(RADIANS(F475-$C$27))+SIN(RADIANS(F475-$C$27)))</f>
        <v>-119.87903346318969</v>
      </c>
      <c r="I475">
        <f t="shared" si="31"/>
        <v>1.5906947224404354E-5</v>
      </c>
    </row>
    <row r="476" spans="6:9">
      <c r="F476">
        <f t="shared" si="32"/>
        <v>-27.199999999999196</v>
      </c>
      <c r="G476" t="e">
        <f t="shared" si="30"/>
        <v>#NUM!</v>
      </c>
      <c r="H476">
        <f>PI()*$C$29*$C$11/$C$10*(SIN(RADIANS(F476-$C$27))+SIN(RADIANS(F476-$C$27)))</f>
        <v>-119.94428059270696</v>
      </c>
      <c r="I476">
        <f t="shared" si="31"/>
        <v>1.9848223877299986E-5</v>
      </c>
    </row>
    <row r="477" spans="6:9">
      <c r="F477">
        <f t="shared" si="32"/>
        <v>-26.999999999999197</v>
      </c>
      <c r="G477" t="e">
        <f t="shared" si="30"/>
        <v>#NUM!</v>
      </c>
      <c r="H477">
        <f>PI()*$C$29*$C$11/$C$10*(SIN(RADIANS(F477-$C$27))+SIN(RADIANS(F477-$C$27)))</f>
        <v>-120.00806623901731</v>
      </c>
      <c r="I477">
        <f t="shared" si="31"/>
        <v>2.3938198321608427E-5</v>
      </c>
    </row>
    <row r="478" spans="6:9">
      <c r="F478">
        <f t="shared" si="32"/>
        <v>-26.799999999999198</v>
      </c>
      <c r="G478" t="e">
        <f t="shared" si="30"/>
        <v>#NUM!</v>
      </c>
      <c r="H478">
        <f>PI()*$C$29*$C$11/$C$10*(SIN(RADIANS(F478-$C$27))+SIN(RADIANS(F478-$C$27)))</f>
        <v>-120.07038962491279</v>
      </c>
      <c r="I478">
        <f t="shared" si="31"/>
        <v>2.8095554542193843E-5</v>
      </c>
    </row>
    <row r="479" spans="6:9">
      <c r="F479">
        <f t="shared" si="32"/>
        <v>-26.599999999999199</v>
      </c>
      <c r="G479" t="e">
        <f t="shared" si="30"/>
        <v>#NUM!</v>
      </c>
      <c r="H479">
        <f>PI()*$C$29*$C$11/$C$10*(SIN(RADIANS(F479-$C$27))+SIN(RADIANS(F479-$C$27)))</f>
        <v>-120.13124999100258</v>
      </c>
      <c r="I479">
        <f t="shared" si="31"/>
        <v>3.2246004167775848E-5</v>
      </c>
    </row>
    <row r="480" spans="6:9">
      <c r="F480">
        <f t="shared" si="32"/>
        <v>-26.399999999999199</v>
      </c>
      <c r="G480" t="e">
        <f t="shared" si="30"/>
        <v>#NUM!</v>
      </c>
      <c r="H480">
        <f>PI()*$C$29*$C$11/$C$10*(SIN(RADIANS(F480-$C$27))+SIN(RADIANS(F480-$C$27)))</f>
        <v>-120.19064659572234</v>
      </c>
      <c r="I480">
        <f t="shared" si="31"/>
        <v>3.6323209858742937E-5</v>
      </c>
    </row>
    <row r="481" spans="6:9">
      <c r="F481">
        <f t="shared" si="32"/>
        <v>-26.1999999999992</v>
      </c>
      <c r="G481" t="e">
        <f t="shared" si="30"/>
        <v>#NUM!</v>
      </c>
      <c r="H481">
        <f>PI()*$C$29*$C$11/$C$10*(SIN(RADIANS(F481-$C$27))+SIN(RADIANS(F481-$C$27)))</f>
        <v>-120.2485787153432</v>
      </c>
      <c r="I481">
        <f t="shared" si="31"/>
        <v>4.0269360688189836E-5</v>
      </c>
    </row>
    <row r="482" spans="6:9">
      <c r="F482">
        <f t="shared" si="32"/>
        <v>-25.999999999999201</v>
      </c>
      <c r="G482" t="e">
        <f t="shared" si="30"/>
        <v>#NUM!</v>
      </c>
      <c r="H482">
        <f>PI()*$C$29*$C$11/$C$10*(SIN(RADIANS(F482-$C$27))+SIN(RADIANS(F482-$C$27)))</f>
        <v>-120.30504564398053</v>
      </c>
      <c r="I482">
        <f t="shared" si="31"/>
        <v>4.4035437259078223E-5</v>
      </c>
    </row>
    <row r="483" spans="6:9">
      <c r="F483">
        <f t="shared" si="32"/>
        <v>-25.799999999999201</v>
      </c>
      <c r="G483" t="e">
        <f t="shared" ref="G483:G546" si="33">DEGREES(ASIN($C$11*SIN(RADIANS(F483-$C$27))))</f>
        <v>#NUM!</v>
      </c>
      <c r="H483">
        <f>PI()*$C$29*$C$11/$C$10*(SIN(RADIANS(F483-$C$27))+SIN(RADIANS(F483-$C$27)))</f>
        <v>-120.36004669360268</v>
      </c>
      <c r="I483">
        <f t="shared" ref="I483:I546" si="34">(SIN(H483)/H483)^2</f>
        <v>4.7581208127863431E-5</v>
      </c>
    </row>
    <row r="484" spans="6:9">
      <c r="F484">
        <f t="shared" ref="F484:F547" si="35">F483+0.2</f>
        <v>-25.599999999999202</v>
      </c>
      <c r="G484" t="e">
        <f t="shared" si="33"/>
        <v>#NUM!</v>
      </c>
      <c r="H484">
        <f>PI()*$C$29*$C$11/$C$10*(SIN(RADIANS(F484-$C$27))+SIN(RADIANS(F484-$C$27)))</f>
        <v>-120.41358119403915</v>
      </c>
      <c r="I484">
        <f t="shared" si="34"/>
        <v>5.0875000721794623E-5</v>
      </c>
    </row>
    <row r="485" spans="6:9">
      <c r="F485">
        <f t="shared" si="35"/>
        <v>-25.399999999999203</v>
      </c>
      <c r="G485" t="e">
        <f t="shared" si="33"/>
        <v>#NUM!</v>
      </c>
      <c r="H485">
        <f>PI()*$C$29*$C$11/$C$10*(SIN(RADIANS(F485-$C$27))+SIN(RADIANS(F485-$C$27)))</f>
        <v>-120.465648492989</v>
      </c>
      <c r="I485">
        <f t="shared" si="34"/>
        <v>5.3893289714095386E-5</v>
      </c>
    </row>
    <row r="486" spans="6:9">
      <c r="F486">
        <f t="shared" si="35"/>
        <v>-25.199999999999203</v>
      </c>
      <c r="G486" t="e">
        <f t="shared" si="33"/>
        <v>#NUM!</v>
      </c>
      <c r="H486">
        <f>PI()*$C$29*$C$11/$C$10*(SIN(RADIANS(F486-$C$27))+SIN(RADIANS(F486-$C$27)))</f>
        <v>-120.51624795602861</v>
      </c>
      <c r="I486">
        <f t="shared" si="34"/>
        <v>5.6620144128822819E-5</v>
      </c>
    </row>
    <row r="487" spans="6:9">
      <c r="F487">
        <f t="shared" si="35"/>
        <v>-24.999999999999204</v>
      </c>
      <c r="G487" t="e">
        <f t="shared" si="33"/>
        <v>#NUM!</v>
      </c>
      <c r="H487">
        <f>PI()*$C$29*$C$11/$C$10*(SIN(RADIANS(F487-$C$27))+SIN(RADIANS(F487-$C$27)))</f>
        <v>-120.56537896661946</v>
      </c>
      <c r="I487">
        <f t="shared" si="34"/>
        <v>5.9046571639992452E-5</v>
      </c>
    </row>
    <row r="488" spans="6:9">
      <c r="F488">
        <f t="shared" si="35"/>
        <v>-24.799999999999205</v>
      </c>
      <c r="G488" t="e">
        <f t="shared" si="33"/>
        <v>#NUM!</v>
      </c>
      <c r="H488">
        <f>PI()*$C$29*$C$11/$C$10*(SIN(RADIANS(F488-$C$27))+SIN(RADIANS(F488-$C$27)))</f>
        <v>-120.61304092611574</v>
      </c>
      <c r="I488">
        <f t="shared" si="34"/>
        <v>6.116979493310469E-5</v>
      </c>
    </row>
    <row r="489" spans="6:9">
      <c r="F489">
        <f t="shared" si="35"/>
        <v>-24.599999999999206</v>
      </c>
      <c r="G489" t="e">
        <f t="shared" si="33"/>
        <v>#NUM!</v>
      </c>
      <c r="H489">
        <f>PI()*$C$29*$C$11/$C$10*(SIN(RADIANS(F489-$C$27))+SIN(RADIANS(F489-$C$27)))</f>
        <v>-120.65923325377149</v>
      </c>
      <c r="I489">
        <f t="shared" si="34"/>
        <v>6.299249090134141E-5</v>
      </c>
    </row>
    <row r="490" spans="6:9">
      <c r="F490">
        <f t="shared" si="35"/>
        <v>-24.399999999999206</v>
      </c>
      <c r="G490" t="e">
        <f t="shared" si="33"/>
        <v>#NUM!</v>
      </c>
      <c r="H490">
        <f>PI()*$C$29*$C$11/$C$10*(SIN(RADIANS(F490-$C$27))+SIN(RADIANS(F490-$C$27)))</f>
        <v>-120.70395538674777</v>
      </c>
      <c r="I490">
        <f t="shared" si="34"/>
        <v>6.4522019102141882E-5</v>
      </c>
    </row>
    <row r="491" spans="6:9">
      <c r="F491">
        <f t="shared" si="35"/>
        <v>-24.199999999999207</v>
      </c>
      <c r="G491" t="e">
        <f t="shared" si="33"/>
        <v>#NUM!</v>
      </c>
      <c r="H491">
        <f>PI()*$C$29*$C$11/$C$10*(SIN(RADIANS(F491-$C$27))+SIN(RADIANS(F491-$C$27)))</f>
        <v>-120.7472067801195</v>
      </c>
      <c r="I491">
        <f t="shared" si="34"/>
        <v>6.5769661508990665E-5</v>
      </c>
    </row>
    <row r="492" spans="6:9">
      <c r="F492">
        <f t="shared" si="35"/>
        <v>-23.999999999999208</v>
      </c>
      <c r="G492" t="e">
        <f t="shared" si="33"/>
        <v>#NUM!</v>
      </c>
      <c r="H492">
        <f>PI()*$C$29*$C$11/$C$10*(SIN(RADIANS(F492-$C$27))+SIN(RADIANS(F492-$C$27)))</f>
        <v>-120.78898690688212</v>
      </c>
      <c r="I492">
        <f t="shared" si="34"/>
        <v>6.6749891322854263E-5</v>
      </c>
    </row>
    <row r="493" spans="6:9">
      <c r="F493">
        <f t="shared" si="35"/>
        <v>-23.799999999999208</v>
      </c>
      <c r="G493" t="e">
        <f t="shared" si="33"/>
        <v>#NUM!</v>
      </c>
      <c r="H493">
        <f>PI()*$C$29*$C$11/$C$10*(SIN(RADIANS(F493-$C$27))+SIN(RADIANS(F493-$C$27)))</f>
        <v>-120.82929525795795</v>
      </c>
      <c r="I493">
        <f t="shared" si="34"/>
        <v>6.7479684583054506E-5</v>
      </c>
    </row>
    <row r="494" spans="6:9">
      <c r="F494">
        <f t="shared" si="35"/>
        <v>-23.599999999999209</v>
      </c>
      <c r="G494" t="e">
        <f t="shared" si="33"/>
        <v>#NUM!</v>
      </c>
      <c r="H494">
        <f>PI()*$C$29*$C$11/$C$10*(SIN(RADIANS(F494-$C$27))+SIN(RADIANS(F494-$C$27)))</f>
        <v>-120.86813134220247</v>
      </c>
      <c r="I494">
        <f t="shared" si="34"/>
        <v>6.7977884628035677E-5</v>
      </c>
    </row>
    <row r="495" spans="6:9">
      <c r="F495">
        <f t="shared" si="35"/>
        <v>-23.39999999999921</v>
      </c>
      <c r="G495" t="e">
        <f t="shared" si="33"/>
        <v>#NUM!</v>
      </c>
      <c r="H495">
        <f>PI()*$C$29*$C$11/$C$10*(SIN(RADIANS(F495-$C$27))+SIN(RADIANS(F495-$C$27)))</f>
        <v>-120.90549468641024</v>
      </c>
      <c r="I495">
        <f t="shared" si="34"/>
        <v>6.8264626160484136E-5</v>
      </c>
    </row>
    <row r="496" spans="6:9">
      <c r="F496">
        <f t="shared" si="35"/>
        <v>-23.199999999999211</v>
      </c>
      <c r="G496" t="e">
        <f t="shared" si="33"/>
        <v>#NUM!</v>
      </c>
      <c r="H496">
        <f>PI()*$C$29*$C$11/$C$10*(SIN(RADIANS(F496-$C$27))+SIN(RADIANS(F496-$C$27)))</f>
        <v>-120.94138483532072</v>
      </c>
      <c r="I496">
        <f t="shared" si="34"/>
        <v>6.8360822799761188E-5</v>
      </c>
    </row>
    <row r="497" spans="6:9">
      <c r="F497">
        <f t="shared" si="35"/>
        <v>-22.999999999999211</v>
      </c>
      <c r="G497" t="e">
        <f t="shared" si="33"/>
        <v>#NUM!</v>
      </c>
      <c r="H497">
        <f>PI()*$C$29*$C$11/$C$10*(SIN(RADIANS(F497-$C$27))+SIN(RADIANS(F497-$C$27)))</f>
        <v>-120.97580135162373</v>
      </c>
      <c r="I497">
        <f t="shared" si="34"/>
        <v>6.8287719566639731E-5</v>
      </c>
    </row>
    <row r="498" spans="6:9">
      <c r="F498">
        <f t="shared" si="35"/>
        <v>-22.799999999999212</v>
      </c>
      <c r="G498" t="e">
        <f t="shared" si="33"/>
        <v>#NUM!</v>
      </c>
      <c r="H498">
        <f>PI()*$C$29*$C$11/$C$10*(SIN(RADIANS(F498-$C$27))+SIN(RADIANS(F498-$C$27)))</f>
        <v>-121.00874381596492</v>
      </c>
      <c r="I498">
        <f t="shared" si="34"/>
        <v>6.8066509732368641E-5</v>
      </c>
    </row>
    <row r="499" spans="6:9">
      <c r="F499">
        <f t="shared" si="35"/>
        <v>-22.599999999999213</v>
      </c>
      <c r="G499" t="e">
        <f t="shared" si="33"/>
        <v>#NUM!</v>
      </c>
      <c r="H499">
        <f>PI()*$C$29*$C$11/$C$10*(SIN(RADIANS(F499-$C$27))+SIN(RADIANS(F499-$C$27)))</f>
        <v>-121.04021182695075</v>
      </c>
      <c r="I499">
        <f t="shared" si="34"/>
        <v>6.7718013854260192E-5</v>
      </c>
    </row>
    <row r="500" spans="6:9">
      <c r="F500">
        <f t="shared" si="35"/>
        <v>-22.399999999999213</v>
      </c>
      <c r="G500" t="e">
        <f t="shared" si="33"/>
        <v>#NUM!</v>
      </c>
      <c r="H500">
        <f>PI()*$C$29*$C$11/$C$10*(SIN(RADIANS(F500-$C$27))+SIN(RADIANS(F500-$C$27)))</f>
        <v>-121.07020500115341</v>
      </c>
      <c r="I500">
        <f t="shared" si="34"/>
        <v>6.7262417581938613E-5</v>
      </c>
    </row>
    <row r="501" spans="6:9">
      <c r="F501">
        <f t="shared" si="35"/>
        <v>-22.199999999999214</v>
      </c>
      <c r="G501" t="e">
        <f t="shared" si="33"/>
        <v>#NUM!</v>
      </c>
      <c r="H501">
        <f>PI()*$C$29*$C$11/$C$10*(SIN(RADIANS(F501-$C$27))+SIN(RADIANS(F501-$C$27)))</f>
        <v>-121.09872297311557</v>
      </c>
      <c r="I501">
        <f t="shared" si="34"/>
        <v>6.6719063914513774E-5</v>
      </c>
    </row>
    <row r="502" spans="6:9">
      <c r="F502">
        <f t="shared" si="35"/>
        <v>-21.999999999999215</v>
      </c>
      <c r="G502" t="e">
        <f t="shared" si="33"/>
        <v>#NUM!</v>
      </c>
      <c r="H502">
        <f>PI()*$C$29*$C$11/$C$10*(SIN(RADIANS(F502-$C$27))+SIN(RADIANS(F502-$C$27)))</f>
        <v>-121.12576539535473</v>
      </c>
      <c r="I502">
        <f t="shared" si="34"/>
        <v>6.6106294978278112E-5</v>
      </c>
    </row>
    <row r="503" spans="6:9">
      <c r="F503">
        <f t="shared" si="35"/>
        <v>-21.799999999999216</v>
      </c>
      <c r="G503" t="e">
        <f t="shared" si="33"/>
        <v>#NUM!</v>
      </c>
      <c r="H503">
        <f>PI()*$C$29*$C$11/$C$10*(SIN(RADIANS(F503-$C$27))+SIN(RADIANS(F503-$C$27)))</f>
        <v>-121.15133193836753</v>
      </c>
      <c r="I503">
        <f t="shared" si="34"/>
        <v>6.5441338034918293E-5</v>
      </c>
    </row>
    <row r="504" spans="6:9">
      <c r="F504">
        <f t="shared" si="35"/>
        <v>-21.599999999999216</v>
      </c>
      <c r="G504" t="e">
        <f t="shared" si="33"/>
        <v>#NUM!</v>
      </c>
      <c r="H504">
        <f>PI()*$C$29*$C$11/$C$10*(SIN(RADIANS(F504-$C$27))+SIN(RADIANS(F504-$C$27)))</f>
        <v>-121.17542229063368</v>
      </c>
      <c r="I504">
        <f t="shared" si="34"/>
        <v>6.474023028027031E-5</v>
      </c>
    </row>
    <row r="505" spans="6:9">
      <c r="F505">
        <f t="shared" si="35"/>
        <v>-21.399999999999217</v>
      </c>
      <c r="G505" t="e">
        <f t="shared" si="33"/>
        <v>#NUM!</v>
      </c>
      <c r="H505">
        <f>PI()*$C$29*$C$11/$C$10*(SIN(RADIANS(F505-$C$27))+SIN(RADIANS(F505-$C$27)))</f>
        <v>-121.19803615861983</v>
      </c>
      <c r="I505">
        <f t="shared" si="34"/>
        <v>6.401777701385363E-5</v>
      </c>
    </row>
    <row r="506" spans="6:9">
      <c r="F506">
        <f t="shared" si="35"/>
        <v>-21.199999999999218</v>
      </c>
      <c r="G506" t="e">
        <f t="shared" si="33"/>
        <v>#NUM!</v>
      </c>
      <c r="H506">
        <f>PI()*$C$29*$C$11/$C$10*(SIN(RADIANS(F506-$C$27))+SIN(RADIANS(F506-$C$27)))</f>
        <v>-121.21917326678317</v>
      </c>
      <c r="I506">
        <f t="shared" si="34"/>
        <v>6.3287537913399877E-5</v>
      </c>
    </row>
    <row r="507" spans="6:9">
      <c r="F507">
        <f t="shared" si="35"/>
        <v>-20.999999999999218</v>
      </c>
      <c r="G507" t="e">
        <f t="shared" si="33"/>
        <v>#NUM!</v>
      </c>
      <c r="H507">
        <f>PI()*$C$29*$C$11/$C$10*(SIN(RADIANS(F507-$C$27))+SIN(RADIANS(F507-$C$27)))</f>
        <v>-121.23883335757469</v>
      </c>
      <c r="I507">
        <f t="shared" si="34"/>
        <v>6.2561836403466993E-5</v>
      </c>
    </row>
    <row r="508" spans="6:9">
      <c r="F508">
        <f t="shared" si="35"/>
        <v>-20.799999999999219</v>
      </c>
      <c r="G508" t="e">
        <f t="shared" si="33"/>
        <v>#NUM!</v>
      </c>
      <c r="H508">
        <f>PI()*$C$29*$C$11/$C$10*(SIN(RADIANS(F508-$C$27))+SIN(RADIANS(F508-$C$27)))</f>
        <v>-121.2570161914424</v>
      </c>
      <c r="I508">
        <f t="shared" si="34"/>
        <v>6.1851787434158352E-5</v>
      </c>
    </row>
    <row r="509" spans="6:9">
      <c r="F509">
        <f t="shared" si="35"/>
        <v>-20.59999999999922</v>
      </c>
      <c r="G509" t="e">
        <f t="shared" si="33"/>
        <v>#NUM!</v>
      </c>
      <c r="H509">
        <f>PI()*$C$29*$C$11/$C$10*(SIN(RADIANS(F509-$C$27))+SIN(RADIANS(F509-$C$27)))</f>
        <v>-121.27372154683418</v>
      </c>
      <c r="I509">
        <f t="shared" si="34"/>
        <v>6.1167339360206812E-5</v>
      </c>
    </row>
    <row r="510" spans="6:9">
      <c r="F510">
        <f t="shared" si="35"/>
        <v>-20.399999999999221</v>
      </c>
      <c r="G510" t="e">
        <f t="shared" si="33"/>
        <v>#NUM!</v>
      </c>
      <c r="H510">
        <f>PI()*$C$29*$C$11/$C$10*(SIN(RADIANS(F510-$C$27))+SIN(RADIANS(F510-$C$27)))</f>
        <v>-121.28894922020059</v>
      </c>
      <c r="I510">
        <f t="shared" si="34"/>
        <v>6.051732601142853E-5</v>
      </c>
    </row>
    <row r="511" spans="6:9">
      <c r="F511">
        <f t="shared" si="35"/>
        <v>-20.199999999999221</v>
      </c>
      <c r="G511" t="e">
        <f t="shared" si="33"/>
        <v>#NUM!</v>
      </c>
      <c r="H511">
        <f>PI()*$C$29*$C$11/$C$10*(SIN(RADIANS(F511-$C$27))+SIN(RADIANS(F511-$C$27)))</f>
        <v>-121.3026990259972</v>
      </c>
      <c r="I511">
        <f t="shared" si="34"/>
        <v>5.9909525456069252E-5</v>
      </c>
    </row>
    <row r="512" spans="6:9">
      <c r="F512">
        <f t="shared" si="35"/>
        <v>-19.999999999999222</v>
      </c>
      <c r="G512" t="e">
        <f t="shared" si="33"/>
        <v>#NUM!</v>
      </c>
      <c r="H512">
        <f>PI()*$C$29*$C$11/$C$10*(SIN(RADIANS(F512-$C$27))+SIN(RADIANS(F512-$C$27)))</f>
        <v>-121.31497079668698</v>
      </c>
      <c r="I512">
        <f t="shared" si="34"/>
        <v>5.9350722365438509E-5</v>
      </c>
    </row>
    <row r="513" spans="6:9">
      <c r="F513">
        <f t="shared" si="35"/>
        <v>-19.799999999999223</v>
      </c>
      <c r="G513" t="e">
        <f t="shared" si="33"/>
        <v>#NUM!</v>
      </c>
      <c r="H513">
        <f>PI()*$C$29*$C$11/$C$10*(SIN(RADIANS(F513-$C$27))+SIN(RADIANS(F513-$C$27)))</f>
        <v>-121.32576438274226</v>
      </c>
      <c r="I513">
        <f t="shared" si="34"/>
        <v>5.8846771281676938E-5</v>
      </c>
    </row>
    <row r="514" spans="6:9">
      <c r="F514">
        <f t="shared" si="35"/>
        <v>-19.599999999999223</v>
      </c>
      <c r="G514" t="e">
        <f t="shared" si="33"/>
        <v>#NUM!</v>
      </c>
      <c r="H514">
        <f>PI()*$C$29*$C$11/$C$10*(SIN(RADIANS(F514-$C$27))+SIN(RADIANS(F514-$C$27)))</f>
        <v>-121.33507965264663</v>
      </c>
      <c r="I514">
        <f t="shared" si="34"/>
        <v>5.8402658463277028E-5</v>
      </c>
    </row>
    <row r="515" spans="6:9">
      <c r="F515">
        <f t="shared" si="35"/>
        <v>-19.399999999999224</v>
      </c>
      <c r="G515" t="e">
        <f t="shared" si="33"/>
        <v>#NUM!</v>
      </c>
      <c r="H515">
        <f>PI()*$C$29*$C$11/$C$10*(SIN(RADIANS(F515-$C$27))+SIN(RADIANS(F515-$C$27)))</f>
        <v>-121.34291649289644</v>
      </c>
      <c r="I515">
        <f t="shared" si="34"/>
        <v>5.8022560330758261E-5</v>
      </c>
    </row>
    <row r="516" spans="6:9">
      <c r="F516">
        <f t="shared" si="35"/>
        <v>-19.199999999999225</v>
      </c>
      <c r="G516" t="e">
        <f t="shared" si="33"/>
        <v>#NUM!</v>
      </c>
      <c r="H516">
        <f>PI()*$C$29*$C$11/$C$10*(SIN(RADIANS(F516-$C$27))+SIN(RADIANS(F516-$C$27)))</f>
        <v>-121.34927480800228</v>
      </c>
      <c r="I516">
        <f t="shared" si="34"/>
        <v>5.7709896855272278E-5</v>
      </c>
    </row>
    <row r="517" spans="6:9">
      <c r="F517">
        <f t="shared" si="35"/>
        <v>-18.999999999999226</v>
      </c>
      <c r="G517" t="e">
        <f t="shared" si="33"/>
        <v>#NUM!</v>
      </c>
      <c r="H517">
        <f>PI()*$C$29*$C$11/$C$10*(SIN(RADIANS(F517-$C$27))+SIN(RADIANS(F517-$C$27)))</f>
        <v>-121.35415452049007</v>
      </c>
      <c r="I517">
        <f t="shared" si="34"/>
        <v>5.7467378525547675E-5</v>
      </c>
    </row>
    <row r="518" spans="6:9">
      <c r="F518">
        <f t="shared" si="35"/>
        <v>-18.799999999999226</v>
      </c>
      <c r="G518" t="e">
        <f t="shared" si="33"/>
        <v>#NUM!</v>
      </c>
      <c r="H518">
        <f>PI()*$C$29*$C$11/$C$10*(SIN(RADIANS(F518-$C$27))+SIN(RADIANS(F518-$C$27)))</f>
        <v>-121.35755557090208</v>
      </c>
      <c r="I518">
        <f t="shared" si="34"/>
        <v>5.7297045794521499E-5</v>
      </c>
    </row>
    <row r="519" spans="6:9">
      <c r="F519">
        <f t="shared" si="35"/>
        <v>-18.599999999999227</v>
      </c>
      <c r="G519" t="e">
        <f t="shared" si="33"/>
        <v>#NUM!</v>
      </c>
      <c r="H519">
        <f>PI()*$C$29*$C$11/$C$10*(SIN(RADIANS(F519-$C$27))+SIN(RADIANS(F519-$C$27)))</f>
        <v>-121.35947791779755</v>
      </c>
      <c r="I519">
        <f t="shared" si="34"/>
        <v>5.7200300148715067E-5</v>
      </c>
    </row>
    <row r="520" spans="6:9">
      <c r="F520">
        <f t="shared" si="35"/>
        <v>-18.399999999999228</v>
      </c>
      <c r="G520" t="e">
        <f t="shared" si="33"/>
        <v>#NUM!</v>
      </c>
      <c r="H520">
        <f>PI()*$C$29*$C$11/$C$10*(SIN(RADIANS(F520-$C$27))+SIN(RADIANS(F520-$C$27)))</f>
        <v>-121.35992153775332</v>
      </c>
      <c r="I520">
        <f t="shared" si="34"/>
        <v>5.7177926164164477E-5</v>
      </c>
    </row>
    <row r="521" spans="6:9">
      <c r="F521">
        <f t="shared" si="35"/>
        <v>-18.199999999999228</v>
      </c>
      <c r="G521" t="e">
        <f t="shared" si="33"/>
        <v>#NUM!</v>
      </c>
      <c r="H521">
        <f>PI()*$C$29*$C$11/$C$10*(SIN(RADIANS(F521-$C$27))+SIN(RADIANS(F521-$C$27)))</f>
        <v>-121.35888642536402</v>
      </c>
      <c r="I521">
        <f t="shared" si="34"/>
        <v>5.7230104116810929E-5</v>
      </c>
    </row>
    <row r="522" spans="6:9">
      <c r="F522">
        <f t="shared" si="35"/>
        <v>-17.999999999999229</v>
      </c>
      <c r="G522" t="e">
        <f t="shared" si="33"/>
        <v>#NUM!</v>
      </c>
      <c r="H522">
        <f>PI()*$C$29*$C$11/$C$10*(SIN(RADIANS(F522-$C$27))+SIN(RADIANS(F522-$C$27)))</f>
        <v>-121.35637259324214</v>
      </c>
      <c r="I522">
        <f t="shared" si="34"/>
        <v>5.7356412907243015E-5</v>
      </c>
    </row>
    <row r="523" spans="6:9">
      <c r="F523">
        <f t="shared" si="35"/>
        <v>-17.79999999999923</v>
      </c>
      <c r="G523" t="e">
        <f t="shared" si="33"/>
        <v>#NUM!</v>
      </c>
      <c r="H523">
        <f>PI()*$C$29*$C$11/$C$10*(SIN(RADIANS(F523-$C$27))+SIN(RADIANS(F523-$C$27)))</f>
        <v>-121.35238007201795</v>
      </c>
      <c r="I523">
        <f t="shared" si="34"/>
        <v>5.7555823244825229E-5</v>
      </c>
    </row>
    <row r="524" spans="6:9">
      <c r="F524">
        <f t="shared" si="35"/>
        <v>-17.59999999999923</v>
      </c>
      <c r="G524" t="e">
        <f t="shared" si="33"/>
        <v>#NUM!</v>
      </c>
      <c r="H524">
        <f>PI()*$C$29*$C$11/$C$10*(SIN(RADIANS(F524-$C$27))+SIN(RADIANS(F524-$C$27)))</f>
        <v>-121.34690891033907</v>
      </c>
      <c r="I524">
        <f t="shared" si="34"/>
        <v>5.7826681219740907E-5</v>
      </c>
    </row>
    <row r="525" spans="6:9">
      <c r="F525">
        <f t="shared" si="35"/>
        <v>-17.399999999999231</v>
      </c>
      <c r="G525" t="e">
        <f t="shared" si="33"/>
        <v>#NUM!</v>
      </c>
      <c r="H525">
        <f>PI()*$C$29*$C$11/$C$10*(SIN(RADIANS(F525-$C$27))+SIN(RADIANS(F525-$C$27)))</f>
        <v>-121.33995917486986</v>
      </c>
      <c r="I525">
        <f t="shared" si="34"/>
        <v>5.8166682578723861E-5</v>
      </c>
    </row>
    <row r="526" spans="6:9">
      <c r="F526">
        <f t="shared" si="35"/>
        <v>-17.199999999999232</v>
      </c>
      <c r="G526" t="e">
        <f t="shared" si="33"/>
        <v>#NUM!</v>
      </c>
      <c r="H526">
        <f>PI()*$C$29*$C$11/$C$10*(SIN(RADIANS(F526-$C$27))+SIN(RADIANS(F526-$C$27)))</f>
        <v>-121.33153095029066</v>
      </c>
      <c r="I526">
        <f t="shared" si="34"/>
        <v>5.8572838216499107E-5</v>
      </c>
    </row>
    <row r="527" spans="6:9">
      <c r="F527">
        <f t="shared" si="35"/>
        <v>-16.999999999999233</v>
      </c>
      <c r="G527" t="e">
        <f t="shared" si="33"/>
        <v>#NUM!</v>
      </c>
      <c r="H527">
        <f>PI()*$C$29*$C$11/$C$10*(SIN(RADIANS(F527-$C$27))+SIN(RADIANS(F527-$C$27)))</f>
        <v>-121.32162433929672</v>
      </c>
      <c r="I527">
        <f t="shared" si="34"/>
        <v>5.9041431605162843E-5</v>
      </c>
    </row>
    <row r="528" spans="6:9">
      <c r="F528">
        <f t="shared" si="35"/>
        <v>-16.799999999999233</v>
      </c>
      <c r="G528" t="e">
        <f t="shared" si="33"/>
        <v>#NUM!</v>
      </c>
      <c r="H528">
        <f>PI()*$C$29*$C$11/$C$10*(SIN(RADIANS(F528-$C$27))+SIN(RADIANS(F528-$C$27)))</f>
        <v>-121.31023946259698</v>
      </c>
      <c r="I528">
        <f t="shared" si="34"/>
        <v>5.9567969112419878E-5</v>
      </c>
    </row>
    <row r="529" spans="6:9">
      <c r="F529">
        <f t="shared" si="35"/>
        <v>-16.599999999999234</v>
      </c>
      <c r="G529" t="e">
        <f t="shared" si="33"/>
        <v>#NUM!</v>
      </c>
      <c r="H529">
        <f>PI()*$C$29*$C$11/$C$10*(SIN(RADIANS(F529-$C$27))+SIN(RADIANS(F529-$C$27)))</f>
        <v>-121.29737645891258</v>
      </c>
      <c r="I529">
        <f t="shared" si="34"/>
        <v>6.0147124410626886E-5</v>
      </c>
    </row>
    <row r="530" spans="6:9">
      <c r="F530">
        <f t="shared" si="35"/>
        <v>-16.399999999999235</v>
      </c>
      <c r="G530" t="e">
        <f t="shared" si="33"/>
        <v>#NUM!</v>
      </c>
      <c r="H530">
        <f>PI()*$C$29*$C$11/$C$10*(SIN(RADIANS(F530-$C$27))+SIN(RADIANS(F530-$C$27)))</f>
        <v>-121.28303548497513</v>
      </c>
      <c r="I530">
        <f t="shared" si="34"/>
        <v>6.0772678454998156E-5</v>
      </c>
    </row>
    <row r="531" spans="6:9">
      <c r="F531">
        <f t="shared" si="35"/>
        <v>-16.199999999999235</v>
      </c>
      <c r="G531" t="e">
        <f t="shared" si="33"/>
        <v>#NUM!</v>
      </c>
      <c r="H531">
        <f>PI()*$C$29*$C$11/$C$10*(SIN(RADIANS(F531-$C$27))+SIN(RADIANS(F531-$C$27)))</f>
        <v>-121.26721671552491</v>
      </c>
      <c r="I531">
        <f t="shared" si="34"/>
        <v>6.1437456812992518E-5</v>
      </c>
    </row>
    <row r="532" spans="6:9">
      <c r="F532">
        <f t="shared" si="35"/>
        <v>-15.999999999999236</v>
      </c>
      <c r="G532" t="e">
        <f t="shared" si="33"/>
        <v>#NUM!</v>
      </c>
      <c r="H532">
        <f>PI()*$C$29*$C$11/$C$10*(SIN(RADIANS(F532-$C$27))+SIN(RADIANS(F532-$C$27)))</f>
        <v>-121.24992034330859</v>
      </c>
      <c r="I532">
        <f t="shared" si="34"/>
        <v>6.2133266458408489E-5</v>
      </c>
    </row>
    <row r="533" spans="6:9">
      <c r="F533">
        <f t="shared" si="35"/>
        <v>-15.799999999999237</v>
      </c>
      <c r="G533" t="e">
        <f t="shared" si="33"/>
        <v>#NUM!</v>
      </c>
      <c r="H533">
        <f>PI()*$C$29*$C$11/$C$10*(SIN(RADIANS(F533-$C$27))+SIN(RADIANS(F533-$C$27)))</f>
        <v>-121.23114657907703</v>
      </c>
      <c r="I533">
        <f t="shared" si="34"/>
        <v>6.2850834501843614E-5</v>
      </c>
    </row>
    <row r="534" spans="6:9">
      <c r="F534">
        <f t="shared" si="35"/>
        <v>-15.599999999999238</v>
      </c>
      <c r="G534" t="e">
        <f t="shared" si="33"/>
        <v>#NUM!</v>
      </c>
      <c r="H534">
        <f>PI()*$C$29*$C$11/$C$10*(SIN(RADIANS(F534-$C$27))+SIN(RADIANS(F534-$C$27)))</f>
        <v>-121.21089565158265</v>
      </c>
      <c r="I534">
        <f t="shared" si="34"/>
        <v>6.3579751710944897E-5</v>
      </c>
    </row>
    <row r="535" spans="6:9">
      <c r="F535">
        <f t="shared" si="35"/>
        <v>-15.399999999999238</v>
      </c>
      <c r="G535" t="e">
        <f t="shared" si="33"/>
        <v>#NUM!</v>
      </c>
      <c r="H535">
        <f>PI()*$C$29*$C$11/$C$10*(SIN(RADIANS(F535-$C$27))+SIN(RADIANS(F535-$C$27)))</f>
        <v>-121.18916780757655</v>
      </c>
      <c r="I535">
        <f t="shared" si="34"/>
        <v>6.4308424073647436E-5</v>
      </c>
    </row>
    <row r="536" spans="6:9">
      <c r="F536">
        <f t="shared" si="35"/>
        <v>-15.199999999999239</v>
      </c>
      <c r="G536" t="e">
        <f t="shared" si="33"/>
        <v>#NUM!</v>
      </c>
      <c r="H536">
        <f>PI()*$C$29*$C$11/$C$10*(SIN(RADIANS(F536-$C$27))+SIN(RADIANS(F536-$C$27)))</f>
        <v>-121.1659633118057</v>
      </c>
      <c r="I536">
        <f t="shared" si="34"/>
        <v>6.5024036067332409E-5</v>
      </c>
    </row>
    <row r="537" spans="6:9">
      <c r="F537">
        <f t="shared" si="35"/>
        <v>-14.99999999999924</v>
      </c>
      <c r="G537" t="e">
        <f t="shared" si="33"/>
        <v>#NUM!</v>
      </c>
      <c r="H537">
        <f>PI()*$C$29*$C$11/$C$10*(SIN(RADIANS(F537-$C$27))+SIN(RADIANS(F537-$C$27)))</f>
        <v>-121.14128244700954</v>
      </c>
      <c r="I537">
        <f t="shared" si="34"/>
        <v>6.5712529705225467E-5</v>
      </c>
    </row>
    <row r="538" spans="6:9">
      <c r="F538">
        <f t="shared" si="35"/>
        <v>-14.79999999999924</v>
      </c>
      <c r="G538" t="e">
        <f t="shared" si="33"/>
        <v>#NUM!</v>
      </c>
      <c r="H538">
        <f>PI()*$C$29*$C$11/$C$10*(SIN(RADIANS(F538-$C$27))+SIN(RADIANS(F538-$C$27)))</f>
        <v>-121.11512551391662</v>
      </c>
      <c r="I538">
        <f t="shared" si="34"/>
        <v>6.6358603823726917E-5</v>
      </c>
    </row>
    <row r="539" spans="6:9">
      <c r="F539">
        <f t="shared" si="35"/>
        <v>-14.599999999999241</v>
      </c>
      <c r="G539" t="e">
        <f t="shared" si="33"/>
        <v>#NUM!</v>
      </c>
      <c r="H539">
        <f>PI()*$C$29*$C$11/$C$10*(SIN(RADIANS(F539-$C$27))+SIN(RADIANS(F539-$C$27)))</f>
        <v>-121.08749283124094</v>
      </c>
      <c r="I539">
        <f t="shared" si="34"/>
        <v>6.6945738432390596E-5</v>
      </c>
    </row>
    <row r="540" spans="6:9">
      <c r="F540">
        <f t="shared" si="35"/>
        <v>-14.399999999999242</v>
      </c>
      <c r="G540" t="e">
        <f t="shared" si="33"/>
        <v>#NUM!</v>
      </c>
      <c r="H540">
        <f>PI()*$C$29*$C$11/$C$10*(SIN(RADIANS(F540-$C$27))+SIN(RADIANS(F540-$C$27)))</f>
        <v>-121.05838473567796</v>
      </c>
      <c r="I540">
        <f t="shared" si="34"/>
        <v>6.7456249249590313E-5</v>
      </c>
    </row>
    <row r="541" spans="6:9">
      <c r="F541">
        <f t="shared" si="35"/>
        <v>-14.199999999999243</v>
      </c>
      <c r="G541" t="e">
        <f t="shared" si="33"/>
        <v>#NUM!</v>
      </c>
      <c r="H541">
        <f>PI()*$C$29*$C$11/$C$10*(SIN(RADIANS(F541-$C$27))+SIN(RADIANS(F541-$C$27)))</f>
        <v>-121.02780158190068</v>
      </c>
      <c r="I541">
        <f t="shared" si="34"/>
        <v>6.7871377765105128E-5</v>
      </c>
    </row>
    <row r="542" spans="6:9">
      <c r="F542">
        <f t="shared" si="35"/>
        <v>-13.999999999999243</v>
      </c>
      <c r="G542" t="e">
        <f t="shared" si="33"/>
        <v>#NUM!</v>
      </c>
      <c r="H542">
        <f>PI()*$C$29*$C$11/$C$10*(SIN(RADIANS(F542-$C$27))+SIN(RADIANS(F542-$C$27)))</f>
        <v>-120.99574374255518</v>
      </c>
      <c r="I542">
        <f t="shared" si="34"/>
        <v>6.8171422275492143E-5</v>
      </c>
    </row>
    <row r="543" spans="6:9">
      <c r="F543">
        <f t="shared" si="35"/>
        <v>-13.799999999999244</v>
      </c>
      <c r="G543" t="e">
        <f t="shared" si="33"/>
        <v>#NUM!</v>
      </c>
      <c r="H543">
        <f>PI()*$C$29*$C$11/$C$10*(SIN(RADIANS(F543-$C$27))+SIN(RADIANS(F543-$C$27)))</f>
        <v>-120.96221160825611</v>
      </c>
      <c r="I543">
        <f t="shared" si="34"/>
        <v>6.833591529480184E-5</v>
      </c>
    </row>
    <row r="544" spans="6:9">
      <c r="F544">
        <f t="shared" si="35"/>
        <v>-13.599999999999245</v>
      </c>
      <c r="G544" t="e">
        <f t="shared" si="33"/>
        <v>#NUM!</v>
      </c>
      <c r="H544">
        <f>PI()*$C$29*$C$11/$C$10*(SIN(RADIANS(F544-$C$27))+SIN(RADIANS(F544-$C$27)))</f>
        <v>-120.92720558758192</v>
      </c>
      <c r="I544">
        <f t="shared" si="34"/>
        <v>6.8343852514244697E-5</v>
      </c>
    </row>
    <row r="545" spans="6:9">
      <c r="F545">
        <f t="shared" si="35"/>
        <v>-13.399999999999245</v>
      </c>
      <c r="G545" t="e">
        <f t="shared" si="33"/>
        <v>#NUM!</v>
      </c>
      <c r="H545">
        <f>PI()*$C$29*$C$11/$C$10*(SIN(RADIANS(F545-$C$27))+SIN(RADIANS(F545-$C$27)))</f>
        <v>-120.89072610706997</v>
      </c>
      <c r="I545">
        <f t="shared" si="34"/>
        <v>6.8173978029437832E-5</v>
      </c>
    </row>
    <row r="546" spans="6:9">
      <c r="F546">
        <f t="shared" si="35"/>
        <v>-13.199999999999246</v>
      </c>
      <c r="G546" t="e">
        <f t="shared" si="33"/>
        <v>#NUM!</v>
      </c>
      <c r="H546">
        <f>PI()*$C$29*$C$11/$C$10*(SIN(RADIANS(F546-$C$27))+SIN(RADIANS(F546-$C$27)))</f>
        <v>-120.85277361121118</v>
      </c>
      <c r="I546">
        <f t="shared" si="34"/>
        <v>6.7805129830943338E-5</v>
      </c>
    </row>
    <row r="547" spans="6:9">
      <c r="F547">
        <f t="shared" si="35"/>
        <v>-12.999999999999247</v>
      </c>
      <c r="G547" t="e">
        <f t="shared" ref="G547:G610" si="36">DEGREES(ASIN($C$11*SIN(RADIANS(F547-$C$27))))</f>
        <v>#NUM!</v>
      </c>
      <c r="H547">
        <f>PI()*$C$29*$C$11/$C$10*(SIN(RADIANS(F547-$C$27))+SIN(RADIANS(F547-$C$27)))</f>
        <v>-120.81334856244474</v>
      </c>
      <c r="I547">
        <f t="shared" ref="I547:I610" si="37">(SIN(H547)/H547)^2</f>
        <v>6.7216648521047832E-5</v>
      </c>
    </row>
    <row r="548" spans="6:9">
      <c r="F548">
        <f t="shared" ref="F548:F611" si="38">F547+0.2</f>
        <v>-12.799999999999248</v>
      </c>
      <c r="G548" t="e">
        <f t="shared" si="36"/>
        <v>#NUM!</v>
      </c>
      <c r="H548">
        <f>PI()*$C$29*$C$11/$C$10*(SIN(RADIANS(F548-$C$27))+SIN(RADIANS(F548-$C$27)))</f>
        <v>-120.77245144115244</v>
      </c>
      <c r="I548">
        <f t="shared" si="37"/>
        <v>6.6388850837198238E-5</v>
      </c>
    </row>
    <row r="549" spans="6:9">
      <c r="F549">
        <f t="shared" si="38"/>
        <v>-12.599999999999248</v>
      </c>
      <c r="G549" t="e">
        <f t="shared" si="36"/>
        <v>#NUM!</v>
      </c>
      <c r="H549">
        <f>PI()*$C$29*$C$11/$C$10*(SIN(RADIANS(F549-$C$27))+SIN(RADIANS(F549-$C$27)))</f>
        <v>-120.73008274565281</v>
      </c>
      <c r="I549">
        <f t="shared" si="37"/>
        <v>6.5303567794737315E-5</v>
      </c>
    </row>
    <row r="550" spans="6:9">
      <c r="F550">
        <f t="shared" si="38"/>
        <v>-12.399999999999249</v>
      </c>
      <c r="G550" t="e">
        <f t="shared" si="36"/>
        <v>#NUM!</v>
      </c>
      <c r="H550">
        <f>PI()*$C$29*$C$11/$C$10*(SIN(RADIANS(F550-$C$27))+SIN(RADIANS(F550-$C$27)))</f>
        <v>-120.68624299219499</v>
      </c>
      <c r="I550">
        <f t="shared" si="37"/>
        <v>6.3944745080576063E-5</v>
      </c>
    </row>
    <row r="551" spans="6:9">
      <c r="F551">
        <f t="shared" si="38"/>
        <v>-12.19999999999925</v>
      </c>
      <c r="G551" t="e">
        <f t="shared" si="36"/>
        <v>#NUM!</v>
      </c>
      <c r="H551">
        <f>PI()*$C$29*$C$11/$C$10*(SIN(RADIANS(F551-$C$27))+SIN(RADIANS(F551-$C$27)))</f>
        <v>-120.64093271495258</v>
      </c>
      <c r="I551">
        <f t="shared" si="37"/>
        <v>6.2299100718211407E-5</v>
      </c>
    </row>
    <row r="552" spans="6:9">
      <c r="F552">
        <f t="shared" si="38"/>
        <v>-11.99999999999925</v>
      </c>
      <c r="G552" t="e">
        <f t="shared" si="36"/>
        <v>#NUM!</v>
      </c>
      <c r="H552">
        <f>PI()*$C$29*$C$11/$C$10*(SIN(RADIANS(F552-$C$27))+SIN(RADIANS(F552-$C$27)))</f>
        <v>-120.59415246601701</v>
      </c>
      <c r="I552">
        <f t="shared" si="37"/>
        <v>6.0356831980958928E-5</v>
      </c>
    </row>
    <row r="553" spans="6:9">
      <c r="F553">
        <f t="shared" si="38"/>
        <v>-11.799999999999251</v>
      </c>
      <c r="G553" t="e">
        <f t="shared" si="36"/>
        <v>#NUM!</v>
      </c>
      <c r="H553">
        <f>PI()*$C$29*$C$11/$C$10*(SIN(RADIANS(F553-$C$27))+SIN(RADIANS(F553-$C$27)))</f>
        <v>-120.5459028153908</v>
      </c>
      <c r="I553">
        <f t="shared" si="37"/>
        <v>5.8112360071824179E-5</v>
      </c>
    </row>
    <row r="554" spans="6:9">
      <c r="F554">
        <f t="shared" si="38"/>
        <v>-11.599999999999252</v>
      </c>
      <c r="G554" t="e">
        <f t="shared" si="36"/>
        <v>#NUM!</v>
      </c>
      <c r="H554">
        <f>PI()*$C$29*$C$11/$C$10*(SIN(RADIANS(F554-$C$27))+SIN(RADIANS(F554-$C$27)))</f>
        <v>-120.49618435098078</v>
      </c>
      <c r="I554">
        <f t="shared" si="37"/>
        <v>5.5565097256346735E-5</v>
      </c>
    </row>
    <row r="555" spans="6:9">
      <c r="F555">
        <f t="shared" si="38"/>
        <v>-11.399999999999253</v>
      </c>
      <c r="G555" t="e">
        <f t="shared" si="36"/>
        <v>#NUM!</v>
      </c>
      <c r="H555">
        <f>PI()*$C$29*$C$11/$C$10*(SIN(RADIANS(F555-$C$27))+SIN(RADIANS(F555-$C$27)))</f>
        <v>-120.44499767859071</v>
      </c>
      <c r="I555">
        <f t="shared" si="37"/>
        <v>5.272021699912138E-5</v>
      </c>
    </row>
    <row r="556" spans="6:9">
      <c r="F556">
        <f t="shared" si="38"/>
        <v>-11.199999999999253</v>
      </c>
      <c r="G556" t="e">
        <f t="shared" si="36"/>
        <v>#NUM!</v>
      </c>
      <c r="H556">
        <f>PI()*$C$29*$C$11/$C$10*(SIN(RADIANS(F556-$C$27))+SIN(RADIANS(F556-$C$27)))</f>
        <v>-120.39234342191406</v>
      </c>
      <c r="I556">
        <f t="shared" si="37"/>
        <v>4.9589403318979277E-5</v>
      </c>
    </row>
    <row r="557" spans="6:9">
      <c r="F557">
        <f t="shared" si="38"/>
        <v>-10.999999999999254</v>
      </c>
      <c r="G557" t="e">
        <f t="shared" si="36"/>
        <v>#NUM!</v>
      </c>
      <c r="H557">
        <f>PI()*$C$29*$C$11/$C$10*(SIN(RADIANS(F557-$C$27))+SIN(RADIANS(F557-$C$27)))</f>
        <v>-120.33822222252633</v>
      </c>
      <c r="I557">
        <f t="shared" si="37"/>
        <v>4.6191551182555013E-5</v>
      </c>
    </row>
    <row r="558" spans="6:9">
      <c r="F558">
        <f t="shared" si="38"/>
        <v>-10.799999999999255</v>
      </c>
      <c r="G558" t="e">
        <f t="shared" si="36"/>
        <v>#NUM!</v>
      </c>
      <c r="H558">
        <f>PI()*$C$29*$C$11/$C$10*(SIN(RADIANS(F558-$C$27))+SIN(RADIANS(F558-$C$27)))</f>
        <v>-120.28263473987722</v>
      </c>
      <c r="I558">
        <f t="shared" si="37"/>
        <v>4.2553385482565557E-5</v>
      </c>
    </row>
    <row r="559" spans="6:9">
      <c r="F559">
        <f t="shared" si="38"/>
        <v>-10.599999999999255</v>
      </c>
      <c r="G559" t="e">
        <f t="shared" si="36"/>
        <v>#NUM!</v>
      </c>
      <c r="H559">
        <f>PI()*$C$29*$C$11/$C$10*(SIN(RADIANS(F559-$C$27))+SIN(RADIANS(F559-$C$27)))</f>
        <v>-120.2255816512827</v>
      </c>
      <c r="I559">
        <f t="shared" si="37"/>
        <v>3.8709962218800567E-5</v>
      </c>
    </row>
    <row r="560" spans="6:9">
      <c r="F560">
        <f t="shared" si="38"/>
        <v>-10.399999999999256</v>
      </c>
      <c r="G560" t="e">
        <f t="shared" si="36"/>
        <v>#NUM!</v>
      </c>
      <c r="H560">
        <f>PI()*$C$29*$C$11/$C$10*(SIN(RADIANS(F560-$C$27))+SIN(RADIANS(F560-$C$27)))</f>
        <v>-120.16706365191665</v>
      </c>
      <c r="I560">
        <f t="shared" si="37"/>
        <v>3.4705012182165603E-5</v>
      </c>
    </row>
    <row r="561" spans="6:9">
      <c r="F561">
        <f t="shared" si="38"/>
        <v>-10.199999999999257</v>
      </c>
      <c r="G561" t="e">
        <f t="shared" si="36"/>
        <v>#NUM!</v>
      </c>
      <c r="H561">
        <f>PI()*$C$29*$C$11/$C$10*(SIN(RADIANS(F561-$C$27))+SIN(RADIANS(F561-$C$27)))</f>
        <v>-120.10708145480241</v>
      </c>
      <c r="I561">
        <f t="shared" si="37"/>
        <v>3.0591085039885431E-5</v>
      </c>
    </row>
    <row r="562" spans="6:9">
      <c r="F562">
        <f t="shared" si="38"/>
        <v>-9.9999999999992575</v>
      </c>
      <c r="G562" t="e">
        <f t="shared" si="36"/>
        <v>#NUM!</v>
      </c>
      <c r="H562">
        <f>PI()*$C$29*$C$11/$C$10*(SIN(RADIANS(F562-$C$27))+SIN(RADIANS(F562-$C$27)))</f>
        <v>-120.04563579080413</v>
      </c>
      <c r="I562">
        <f t="shared" si="37"/>
        <v>2.6429450571638831E-5</v>
      </c>
    </row>
    <row r="563" spans="6:9">
      <c r="F563">
        <f t="shared" si="38"/>
        <v>-9.7999999999992582</v>
      </c>
      <c r="G563" t="e">
        <f t="shared" si="36"/>
        <v>#NUM!</v>
      </c>
      <c r="H563">
        <f>PI()*$C$29*$C$11/$C$10*(SIN(RADIANS(F563-$C$27))+SIN(RADIANS(F563-$C$27)))</f>
        <v>-119.98272740861782</v>
      </c>
      <c r="I563">
        <f t="shared" si="37"/>
        <v>2.2289714274373168E-5</v>
      </c>
    </row>
    <row r="564" spans="6:9">
      <c r="F564">
        <f t="shared" si="38"/>
        <v>-9.5999999999992589</v>
      </c>
      <c r="G564" t="e">
        <f t="shared" si="36"/>
        <v>#NUM!</v>
      </c>
      <c r="H564">
        <f>PI()*$C$29*$C$11/$C$10*(SIN(RADIANS(F564-$C$27))+SIN(RADIANS(F564-$C$27)))</f>
        <v>-119.9183570747623</v>
      </c>
      <c r="I564">
        <f t="shared" si="37"/>
        <v>1.8249107010881429E-5</v>
      </c>
    </row>
    <row r="565" spans="6:9">
      <c r="F565">
        <f t="shared" si="38"/>
        <v>-9.3999999999992596</v>
      </c>
      <c r="G565" t="e">
        <f t="shared" si="36"/>
        <v>#NUM!</v>
      </c>
      <c r="H565">
        <f>PI()*$C$29*$C$11/$C$10*(SIN(RADIANS(F565-$C$27))+SIN(RADIANS(F565-$C$27)))</f>
        <v>-119.85252557356972</v>
      </c>
      <c r="I565">
        <f t="shared" si="37"/>
        <v>1.4391413188758954E-5</v>
      </c>
    </row>
    <row r="566" spans="6:9">
      <c r="F566">
        <f t="shared" si="38"/>
        <v>-9.1999999999992603</v>
      </c>
      <c r="G566" t="e">
        <f t="shared" si="36"/>
        <v>#NUM!</v>
      </c>
      <c r="H566">
        <f>PI()*$C$29*$C$11/$C$10*(SIN(RADIANS(F566-$C$27))+SIN(RADIANS(F566-$C$27)))</f>
        <v>-119.7852337071762</v>
      </c>
      <c r="I566">
        <f t="shared" si="37"/>
        <v>1.080550945608108E-5</v>
      </c>
    </row>
    <row r="567" spans="6:9">
      <c r="F567">
        <f t="shared" si="38"/>
        <v>-8.999999999999261</v>
      </c>
      <c r="G567" t="e">
        <f t="shared" si="36"/>
        <v>#NUM!</v>
      </c>
      <c r="H567">
        <f>PI()*$C$29*$C$11/$C$10*(SIN(RADIANS(F567-$C$27))+SIN(RADIANS(F567-$C$27)))</f>
        <v>-119.71648229551187</v>
      </c>
      <c r="I567">
        <f t="shared" si="37"/>
        <v>7.5834963627501718E-6</v>
      </c>
    </row>
    <row r="568" spans="6:9">
      <c r="F568">
        <f t="shared" si="38"/>
        <v>-8.7999999999992617</v>
      </c>
      <c r="G568" t="e">
        <f t="shared" si="36"/>
        <v>#NUM!</v>
      </c>
      <c r="H568">
        <f>PI()*$C$29*$C$11/$C$10*(SIN(RADIANS(F568-$C$27))+SIN(RADIANS(F568-$C$27)))</f>
        <v>-119.64627217629098</v>
      </c>
      <c r="I568">
        <f t="shared" si="37"/>
        <v>4.8184190457320413E-6</v>
      </c>
    </row>
    <row r="569" spans="6:9">
      <c r="F569">
        <f t="shared" si="38"/>
        <v>-8.5999999999992625</v>
      </c>
      <c r="G569" t="e">
        <f t="shared" si="36"/>
        <v>#NUM!</v>
      </c>
      <c r="H569">
        <f>PI()*$C$29*$C$11/$C$10*(SIN(RADIANS(F569-$C$27))+SIN(RADIANS(F569-$C$27)))</f>
        <v>-119.57460420500169</v>
      </c>
      <c r="I569">
        <f t="shared" si="37"/>
        <v>2.6015898085868495E-6</v>
      </c>
    </row>
    <row r="570" spans="6:9">
      <c r="F570">
        <f t="shared" si="38"/>
        <v>-8.3999999999992632</v>
      </c>
      <c r="G570" t="e">
        <f t="shared" si="36"/>
        <v>#NUM!</v>
      </c>
      <c r="H570">
        <f>PI()*$C$29*$C$11/$C$10*(SIN(RADIANS(F570-$C$27))+SIN(RADIANS(F570-$C$27)))</f>
        <v>-119.5014792548956</v>
      </c>
      <c r="I570">
        <f t="shared" si="37"/>
        <v>1.0195453727142965E-6</v>
      </c>
    </row>
    <row r="571" spans="6:9">
      <c r="F571">
        <f t="shared" si="38"/>
        <v>-8.1999999999992639</v>
      </c>
      <c r="G571" t="e">
        <f t="shared" si="36"/>
        <v>#NUM!</v>
      </c>
      <c r="H571">
        <f>PI()*$C$29*$C$11/$C$10*(SIN(RADIANS(F571-$C$27))+SIN(RADIANS(F571-$C$27)))</f>
        <v>-119.42689821697716</v>
      </c>
      <c r="I571">
        <f t="shared" si="37"/>
        <v>1.5069426833329347E-7</v>
      </c>
    </row>
    <row r="572" spans="6:9">
      <c r="F572">
        <f t="shared" si="38"/>
        <v>-7.9999999999992637</v>
      </c>
      <c r="G572" t="e">
        <f t="shared" si="36"/>
        <v>#NUM!</v>
      </c>
      <c r="H572">
        <f>PI()*$C$29*$C$11/$C$10*(SIN(RADIANS(F572-$C$27))+SIN(RADIANS(F572-$C$27)))</f>
        <v>-119.35086199999279</v>
      </c>
      <c r="I572">
        <f t="shared" si="37"/>
        <v>6.1734758247508519E-8</v>
      </c>
    </row>
    <row r="573" spans="6:9">
      <c r="F573">
        <f t="shared" si="38"/>
        <v>-7.7999999999992635</v>
      </c>
      <c r="G573" t="e">
        <f t="shared" si="36"/>
        <v>#NUM!</v>
      </c>
      <c r="H573">
        <f>PI()*$C$29*$C$11/$C$10*(SIN(RADIANS(F573-$C$27))+SIN(RADIANS(F573-$C$27)))</f>
        <v>-119.27337153041977</v>
      </c>
      <c r="I573">
        <f t="shared" si="37"/>
        <v>8.039500299446582E-7</v>
      </c>
    </row>
    <row r="574" spans="6:9">
      <c r="F574">
        <f t="shared" si="38"/>
        <v>-7.5999999999992633</v>
      </c>
      <c r="G574" t="e">
        <f t="shared" si="36"/>
        <v>#NUM!</v>
      </c>
      <c r="H574">
        <f>PI()*$C$29*$C$11/$C$10*(SIN(RADIANS(F574-$C$27))+SIN(RADIANS(F574-$C$27)))</f>
        <v>-119.19442775245504</v>
      </c>
      <c r="I574">
        <f t="shared" si="37"/>
        <v>2.4095140467402626E-6</v>
      </c>
    </row>
    <row r="575" spans="6:9">
      <c r="F575">
        <f t="shared" si="38"/>
        <v>-7.3999999999992632</v>
      </c>
      <c r="G575" t="e">
        <f t="shared" si="36"/>
        <v>#NUM!</v>
      </c>
      <c r="H575">
        <f>PI()*$C$29*$C$11/$C$10*(SIN(RADIANS(F575-$C$27))+SIN(RADIANS(F575-$C$27)))</f>
        <v>-119.11403162800362</v>
      </c>
      <c r="I575">
        <f t="shared" si="37"/>
        <v>4.8879670178269673E-6</v>
      </c>
    </row>
    <row r="576" spans="6:9">
      <c r="F576">
        <f t="shared" si="38"/>
        <v>-7.199999999999263</v>
      </c>
      <c r="G576" t="e">
        <f t="shared" si="36"/>
        <v>#NUM!</v>
      </c>
      <c r="H576">
        <f>PI()*$C$29*$C$11/$C$10*(SIN(RADIANS(F576-$C$27))+SIN(RADIANS(F576-$C$27)))</f>
        <v>-119.03218413666691</v>
      </c>
      <c r="I576">
        <f t="shared" si="37"/>
        <v>8.2230422497158404E-6</v>
      </c>
    </row>
    <row r="577" spans="6:9">
      <c r="F577">
        <f t="shared" si="38"/>
        <v>-6.9999999999992628</v>
      </c>
      <c r="G577" t="e">
        <f t="shared" si="36"/>
        <v>#NUM!</v>
      </c>
      <c r="H577">
        <f>PI()*$C$29*$C$11/$C$10*(SIN(RADIANS(F577-$C$27))+SIN(RADIANS(F577-$C$27)))</f>
        <v>-118.94888627573076</v>
      </c>
      <c r="I577">
        <f t="shared" si="37"/>
        <v>1.2370044250563446E-5</v>
      </c>
    </row>
    <row r="578" spans="6:9">
      <c r="F578">
        <f t="shared" si="38"/>
        <v>-6.7999999999992626</v>
      </c>
      <c r="G578" t="e">
        <f t="shared" si="36"/>
        <v>#NUM!</v>
      </c>
      <c r="H578">
        <f>PI()*$C$29*$C$11/$C$10*(SIN(RADIANS(F578-$C$27))+SIN(RADIANS(F578-$C$27)))</f>
        <v>-118.86413906015331</v>
      </c>
      <c r="I578">
        <f t="shared" si="37"/>
        <v>1.7253989262518713E-5</v>
      </c>
    </row>
    <row r="579" spans="6:9">
      <c r="F579">
        <f t="shared" si="38"/>
        <v>-6.5999999999992625</v>
      </c>
      <c r="G579" t="e">
        <f t="shared" si="36"/>
        <v>#NUM!</v>
      </c>
      <c r="H579">
        <f>PI()*$C$29*$C$11/$C$10*(SIN(RADIANS(F579-$C$27))+SIN(RADIANS(F579-$C$27)))</f>
        <v>-118.77794352255265</v>
      </c>
      <c r="I579">
        <f t="shared" si="37"/>
        <v>2.276872169156673E-5</v>
      </c>
    </row>
    <row r="580" spans="6:9">
      <c r="F580">
        <f t="shared" si="38"/>
        <v>-6.3999999999992623</v>
      </c>
      <c r="G580" t="e">
        <f t="shared" si="36"/>
        <v>#NUM!</v>
      </c>
      <c r="H580">
        <f>PI()*$C$29*$C$11/$C$10*(SIN(RADIANS(F580-$C$27))+SIN(RADIANS(F580-$C$27)))</f>
        <v>-118.6903007131942</v>
      </c>
      <c r="I580">
        <f t="shared" si="37"/>
        <v>2.8777211017279465E-5</v>
      </c>
    </row>
    <row r="581" spans="6:9">
      <c r="F581">
        <f t="shared" si="38"/>
        <v>-6.1999999999992621</v>
      </c>
      <c r="G581" t="e">
        <f t="shared" si="36"/>
        <v>#NUM!</v>
      </c>
      <c r="H581">
        <f>PI()*$C$29*$C$11/$C$10*(SIN(RADIANS(F581-$C$27))+SIN(RADIANS(F581-$C$27)))</f>
        <v>-118.60121169997795</v>
      </c>
      <c r="I581">
        <f t="shared" si="37"/>
        <v>3.5113211712361347E-5</v>
      </c>
    </row>
    <row r="582" spans="6:9">
      <c r="F582">
        <f t="shared" si="38"/>
        <v>-5.9999999999992619</v>
      </c>
      <c r="G582" t="e">
        <f t="shared" si="36"/>
        <v>#NUM!</v>
      </c>
      <c r="H582">
        <f>PI()*$C$29*$C$11/$C$10*(SIN(RADIANS(F582-$C$27))+SIN(RADIANS(F582-$C$27)))</f>
        <v>-118.51067756842538</v>
      </c>
      <c r="I582">
        <f t="shared" si="37"/>
        <v>4.1584431872512165E-5</v>
      </c>
    </row>
    <row r="583" spans="6:9">
      <c r="F583">
        <f t="shared" si="38"/>
        <v>-5.7999999999992617</v>
      </c>
      <c r="G583" t="e">
        <f t="shared" si="36"/>
        <v>#NUM!</v>
      </c>
      <c r="H583">
        <f>PI()*$C$29*$C$11/$C$10*(SIN(RADIANS(F583-$C$27))+SIN(RADIANS(F583-$C$27)))</f>
        <v>-118.41869942166635</v>
      </c>
      <c r="I583">
        <f t="shared" si="37"/>
        <v>4.7977303619728377E-5</v>
      </c>
    </row>
    <row r="584" spans="6:9">
      <c r="F584">
        <f t="shared" si="38"/>
        <v>-5.5999999999992616</v>
      </c>
      <c r="G584" t="e">
        <f t="shared" si="36"/>
        <v>#NUM!</v>
      </c>
      <c r="H584">
        <f>PI()*$C$29*$C$11/$C$10*(SIN(RADIANS(F584-$C$27))+SIN(RADIANS(F584-$C$27)))</f>
        <v>-118.3252783804255</v>
      </c>
      <c r="I584">
        <f t="shared" si="37"/>
        <v>5.4063379666034987E-5</v>
      </c>
    </row>
    <row r="585" spans="6:9">
      <c r="F585">
        <f t="shared" si="38"/>
        <v>-5.3999999999992614</v>
      </c>
      <c r="G585" t="e">
        <f t="shared" si="36"/>
        <v>#NUM!</v>
      </c>
      <c r="H585">
        <f>PI()*$C$29*$C$11/$C$10*(SIN(RADIANS(F585-$C$27))+SIN(RADIANS(F585-$C$27)))</f>
        <v>-118.23041558300879</v>
      </c>
      <c r="I585">
        <f t="shared" si="37"/>
        <v>5.9607296498448264E-5</v>
      </c>
    </row>
    <row r="586" spans="6:9">
      <c r="F586">
        <f t="shared" si="38"/>
        <v>-5.1999999999992612</v>
      </c>
      <c r="G586" t="e">
        <f t="shared" si="36"/>
        <v>#NUM!</v>
      </c>
      <c r="H586">
        <f>PI()*$C$29*$C$11/$C$10*(SIN(RADIANS(F586-$C$27))+SIN(RADIANS(F586-$C$27)))</f>
        <v>-118.13411218528944</v>
      </c>
      <c r="I586">
        <f t="shared" si="37"/>
        <v>6.4376147478370805E-5</v>
      </c>
    </row>
    <row r="587" spans="6:9">
      <c r="F587">
        <f t="shared" si="38"/>
        <v>-4.999999999999261</v>
      </c>
      <c r="G587" t="e">
        <f t="shared" si="36"/>
        <v>#NUM!</v>
      </c>
      <c r="H587">
        <f>PI()*$C$29*$C$11/$C$10*(SIN(RADIANS(F587-$C$27))+SIN(RADIANS(F587-$C$27)))</f>
        <v>-118.03636936069397</v>
      </c>
      <c r="I587">
        <f t="shared" si="37"/>
        <v>6.815000212672679E-5</v>
      </c>
    </row>
    <row r="588" spans="6:9">
      <c r="F588">
        <f t="shared" si="38"/>
        <v>-4.7999999999992609</v>
      </c>
      <c r="G588" t="e">
        <f t="shared" si="36"/>
        <v>#NUM!</v>
      </c>
      <c r="H588">
        <f>PI()*$C$29*$C$11/$C$10*(SIN(RADIANS(F588-$C$27))+SIN(RADIANS(F588-$C$27)))</f>
        <v>-117.93718830018783</v>
      </c>
      <c r="I588">
        <f t="shared" si="37"/>
        <v>7.0733195850901145E-5</v>
      </c>
    </row>
    <row r="589" spans="6:9">
      <c r="F589">
        <f t="shared" si="38"/>
        <v>-4.5999999999992607</v>
      </c>
      <c r="G589" t="e">
        <f t="shared" si="36"/>
        <v>#NUM!</v>
      </c>
      <c r="H589">
        <f>PI()*$C$29*$C$11/$C$10*(SIN(RADIANS(F589-$C$27))+SIN(RADIANS(F589-$C$27)))</f>
        <v>-117.83657021226098</v>
      </c>
      <c r="I589">
        <f t="shared" si="37"/>
        <v>7.1965903697562006E-5</v>
      </c>
    </row>
    <row r="590" spans="6:9">
      <c r="F590">
        <f t="shared" si="38"/>
        <v>-4.3999999999992605</v>
      </c>
      <c r="G590" t="e">
        <f t="shared" si="36"/>
        <v>#NUM!</v>
      </c>
      <c r="H590">
        <f>PI()*$C$29*$C$11/$C$10*(SIN(RADIANS(F590-$C$27))+SIN(RADIANS(F590-$C$27)))</f>
        <v>-117.73451632291304</v>
      </c>
      <c r="I590">
        <f t="shared" si="37"/>
        <v>7.1735410086316728E-5</v>
      </c>
    </row>
    <row r="591" spans="6:9">
      <c r="F591">
        <f t="shared" si="38"/>
        <v>-4.1999999999992603</v>
      </c>
      <c r="G591" t="e">
        <f t="shared" si="36"/>
        <v>#NUM!</v>
      </c>
      <c r="H591">
        <f>PI()*$C$29*$C$11/$C$10*(SIN(RADIANS(F591-$C$27))+SIN(RADIANS(F591-$C$27)))</f>
        <v>-117.63102787563847</v>
      </c>
      <c r="I591">
        <f t="shared" si="37"/>
        <v>6.9986402701574022E-5</v>
      </c>
    </row>
    <row r="592" spans="6:9">
      <c r="F592">
        <f t="shared" si="38"/>
        <v>-3.9999999999992601</v>
      </c>
      <c r="G592" t="e">
        <f t="shared" si="36"/>
        <v>#NUM!</v>
      </c>
      <c r="H592">
        <f>PI()*$C$29*$C$11/$C$10*(SIN(RADIANS(F592-$C$27))+SIN(RADIANS(F592-$C$27)))</f>
        <v>-117.52610613141131</v>
      </c>
      <c r="I592">
        <f t="shared" si="37"/>
        <v>6.6729562303142665E-5</v>
      </c>
    </row>
    <row r="593" spans="6:9">
      <c r="F593">
        <f t="shared" si="38"/>
        <v>-3.79999999999926</v>
      </c>
      <c r="G593" t="e">
        <f t="shared" si="36"/>
        <v>#NUM!</v>
      </c>
      <c r="H593">
        <f>PI()*$C$29*$C$11/$C$10*(SIN(RADIANS(F593-$C$27))+SIN(RADIANS(F593-$C$27)))</f>
        <v>-117.4197523686699</v>
      </c>
      <c r="I593">
        <f t="shared" si="37"/>
        <v>6.2047700796710685E-5</v>
      </c>
    </row>
    <row r="594" spans="6:9">
      <c r="F594">
        <f t="shared" si="38"/>
        <v>-3.5999999999992598</v>
      </c>
      <c r="G594" t="e">
        <f t="shared" si="36"/>
        <v>#NUM!</v>
      </c>
      <c r="H594">
        <f>PI()*$C$29*$C$11/$C$10*(SIN(RADIANS(F594-$C$27))+SIN(RADIANS(F594-$C$27)))</f>
        <v>-117.31196788330132</v>
      </c>
      <c r="I594">
        <f t="shared" si="37"/>
        <v>5.609872651752596E-5</v>
      </c>
    </row>
    <row r="595" spans="6:9">
      <c r="F595">
        <f t="shared" si="38"/>
        <v>-3.3999999999992596</v>
      </c>
      <c r="G595" t="e">
        <f t="shared" si="36"/>
        <v>#NUM!</v>
      </c>
      <c r="H595">
        <f>PI()*$C$29*$C$11/$C$10*(SIN(RADIANS(F595-$C$27))+SIN(RADIANS(F595-$C$27)))</f>
        <v>-117.20275398862547</v>
      </c>
      <c r="I595">
        <f t="shared" si="37"/>
        <v>4.9114795889142485E-5</v>
      </c>
    </row>
    <row r="596" spans="6:9">
      <c r="F596">
        <f t="shared" si="38"/>
        <v>-3.1999999999992594</v>
      </c>
      <c r="G596" t="e">
        <f t="shared" si="36"/>
        <v>#NUM!</v>
      </c>
      <c r="H596">
        <f>PI()*$C$29*$C$11/$C$10*(SIN(RADIANS(F596-$C$27))+SIN(RADIANS(F596-$C$27)))</f>
        <v>-117.0921120153792</v>
      </c>
      <c r="I596">
        <f t="shared" si="37"/>
        <v>4.1397149557655279E-5</v>
      </c>
    </row>
    <row r="597" spans="6:9">
      <c r="F597">
        <f t="shared" si="38"/>
        <v>-2.9999999999992593</v>
      </c>
      <c r="G597" t="e">
        <f t="shared" si="36"/>
        <v>#NUM!</v>
      </c>
      <c r="H597">
        <f>PI()*$C$29*$C$11/$C$10*(SIN(RADIANS(F597-$C$27))+SIN(RADIANS(F597-$C$27)))</f>
        <v>-116.98004331170006</v>
      </c>
      <c r="I597">
        <f t="shared" si="37"/>
        <v>3.3306330476374845E-5</v>
      </c>
    </row>
    <row r="598" spans="6:9">
      <c r="F598">
        <f t="shared" si="38"/>
        <v>-2.7999999999992591</v>
      </c>
      <c r="G598" t="e">
        <f t="shared" si="36"/>
        <v>#NUM!</v>
      </c>
      <c r="H598">
        <f>PI()*$C$29*$C$11/$C$10*(SIN(RADIANS(F598-$C$27))+SIN(RADIANS(F598-$C$27)))</f>
        <v>-116.86654924310979</v>
      </c>
      <c r="I598">
        <f t="shared" si="37"/>
        <v>2.5247738556066365E-5</v>
      </c>
    </row>
    <row r="599" spans="6:9">
      <c r="F599">
        <f t="shared" si="38"/>
        <v>-2.5999999999992589</v>
      </c>
      <c r="G599" t="e">
        <f t="shared" si="36"/>
        <v>#NUM!</v>
      </c>
      <c r="H599">
        <f>PI()*$C$29*$C$11/$C$10*(SIN(RADIANS(F599-$C$27))+SIN(RADIANS(F599-$C$27)))</f>
        <v>-116.75163119249784</v>
      </c>
      <c r="I599">
        <f t="shared" si="37"/>
        <v>1.7652783553307727E-5</v>
      </c>
    </row>
    <row r="600" spans="6:9">
      <c r="F600">
        <f t="shared" si="38"/>
        <v>-2.3999999999992587</v>
      </c>
      <c r="G600" t="e">
        <f t="shared" si="36"/>
        <v>#NUM!</v>
      </c>
      <c r="H600">
        <f>PI()*$C$29*$C$11/$C$10*(SIN(RADIANS(F600-$C$27))+SIN(RADIANS(F600-$C$27)))</f>
        <v>-116.63529056010438</v>
      </c>
      <c r="I600">
        <f t="shared" si="37"/>
        <v>1.0956241277108168E-5</v>
      </c>
    </row>
    <row r="601" spans="6:9">
      <c r="F601">
        <f t="shared" si="38"/>
        <v>-2.1999999999992585</v>
      </c>
      <c r="G601" t="e">
        <f t="shared" si="36"/>
        <v>#NUM!</v>
      </c>
      <c r="H601">
        <f>PI()*$C$29*$C$11/$C$10*(SIN(RADIANS(F601-$C$27))+SIN(RADIANS(F601-$C$27)))</f>
        <v>-116.51752876350331</v>
      </c>
      <c r="I601">
        <f t="shared" si="37"/>
        <v>5.5707785063110193E-6</v>
      </c>
    </row>
    <row r="602" spans="6:9">
      <c r="F602">
        <f t="shared" si="38"/>
        <v>-1.9999999999992586</v>
      </c>
      <c r="G602" t="e">
        <f t="shared" si="36"/>
        <v>#NUM!</v>
      </c>
      <c r="H602">
        <f>PI()*$C$29*$C$11/$C$10*(SIN(RADIANS(F602-$C$27))+SIN(RADIANS(F602-$C$27)))</f>
        <v>-116.39834723758494</v>
      </c>
      <c r="I602">
        <f t="shared" si="37"/>
        <v>1.8599642378150684E-6</v>
      </c>
    </row>
    <row r="603" spans="6:9">
      <c r="F603">
        <f t="shared" si="38"/>
        <v>-1.7999999999992586</v>
      </c>
      <c r="G603" t="e">
        <f t="shared" si="36"/>
        <v>#NUM!</v>
      </c>
      <c r="H603">
        <f>PI()*$C$29*$C$11/$C$10*(SIN(RADIANS(F603-$C$27))+SIN(RADIANS(F603-$C$27)))</f>
        <v>-116.27774743453854</v>
      </c>
      <c r="I603">
        <f t="shared" si="37"/>
        <v>1.1139942197829481E-7</v>
      </c>
    </row>
    <row r="604" spans="6:9">
      <c r="F604">
        <f t="shared" si="38"/>
        <v>-1.5999999999992587</v>
      </c>
      <c r="G604" t="e">
        <f t="shared" si="36"/>
        <v>#NUM!</v>
      </c>
      <c r="H604">
        <f>PI()*$C$29*$C$11/$C$10*(SIN(RADIANS(F604-$C$27))+SIN(RADIANS(F604-$C$27)))</f>
        <v>-116.15573082383467</v>
      </c>
      <c r="I604">
        <f t="shared" si="37"/>
        <v>5.1184154392772104E-7</v>
      </c>
    </row>
    <row r="605" spans="6:9">
      <c r="F605">
        <f t="shared" si="38"/>
        <v>-1.3999999999992587</v>
      </c>
      <c r="G605" t="e">
        <f t="shared" si="36"/>
        <v>#NUM!</v>
      </c>
      <c r="H605">
        <f>PI()*$C$29*$C$11/$C$10*(SIN(RADIANS(F605-$C$27))+SIN(RADIANS(F605-$C$27)))</f>
        <v>-116.03229889220725</v>
      </c>
      <c r="I605">
        <f t="shared" si="37"/>
        <v>3.1263408479100502E-6</v>
      </c>
    </row>
    <row r="606" spans="6:9">
      <c r="F606">
        <f t="shared" si="38"/>
        <v>-1.1999999999992588</v>
      </c>
      <c r="G606" t="e">
        <f t="shared" si="36"/>
        <v>#NUM!</v>
      </c>
      <c r="H606">
        <f>PI()*$C$29*$C$11/$C$10*(SIN(RADIANS(F606-$C$27))+SIN(RADIANS(F606-$C$27)))</f>
        <v>-115.90745314363539</v>
      </c>
      <c r="I606">
        <f t="shared" si="37"/>
        <v>7.8834103226850368E-6</v>
      </c>
    </row>
    <row r="607" spans="6:9">
      <c r="F607">
        <f t="shared" si="38"/>
        <v>-0.99999999999925882</v>
      </c>
      <c r="G607" t="e">
        <f t="shared" si="36"/>
        <v>#NUM!</v>
      </c>
      <c r="H607">
        <f>PI()*$C$29*$C$11/$C$10*(SIN(RADIANS(F607-$C$27))+SIN(RADIANS(F607-$C$27)))</f>
        <v>-115.78119509932513</v>
      </c>
      <c r="I607">
        <f t="shared" si="37"/>
        <v>1.456809584023782E-5</v>
      </c>
    </row>
    <row r="608" spans="6:9">
      <c r="F608">
        <f t="shared" si="38"/>
        <v>-0.79999999999925886</v>
      </c>
      <c r="G608" t="e">
        <f t="shared" si="36"/>
        <v>#NUM!</v>
      </c>
      <c r="H608">
        <f>PI()*$C$29*$C$11/$C$10*(SIN(RADIANS(F608-$C$27))+SIN(RADIANS(F608-$C$27)))</f>
        <v>-115.65352629769092</v>
      </c>
      <c r="I608">
        <f t="shared" si="37"/>
        <v>2.2824479178902351E-5</v>
      </c>
    </row>
    <row r="609" spans="6:9">
      <c r="F609">
        <f t="shared" si="38"/>
        <v>-0.5999999999992589</v>
      </c>
      <c r="G609" t="e">
        <f t="shared" si="36"/>
        <v>#NUM!</v>
      </c>
      <c r="H609">
        <f>PI()*$C$29*$C$11/$C$10*(SIN(RADIANS(F609-$C$27))+SIN(RADIANS(F609-$C$27)))</f>
        <v>-115.52444829433676</v>
      </c>
      <c r="I609">
        <f t="shared" si="37"/>
        <v>3.2168630796104357E-5</v>
      </c>
    </row>
    <row r="610" spans="6:9">
      <c r="F610">
        <f t="shared" si="38"/>
        <v>-0.39999999999925889</v>
      </c>
      <c r="G610" t="e">
        <f t="shared" si="36"/>
        <v>#NUM!</v>
      </c>
      <c r="H610">
        <f>PI()*$C$29*$C$11/$C$10*(SIN(RADIANS(F610-$C$27))+SIN(RADIANS(F610-$C$27)))</f>
        <v>-115.39396266203745</v>
      </c>
      <c r="I610">
        <f t="shared" si="37"/>
        <v>4.2012342659757892E-5</v>
      </c>
    </row>
    <row r="611" spans="6:9">
      <c r="F611">
        <f t="shared" si="38"/>
        <v>-0.19999999999925888</v>
      </c>
      <c r="G611" t="e">
        <f t="shared" ref="G611:G674" si="39">DEGREES(ASIN($C$11*SIN(RADIANS(F611-$C$27))))</f>
        <v>#NUM!</v>
      </c>
      <c r="H611">
        <f>PI()*$C$29*$C$11/$C$10*(SIN(RADIANS(F611-$C$27))+SIN(RADIANS(F611-$C$27)))</f>
        <v>-115.26207099071921</v>
      </c>
      <c r="I611">
        <f t="shared" ref="I611:I674" si="40">(SIN(H611)/H611)^2</f>
        <v>5.1697143813285326E-5</v>
      </c>
    </row>
    <row r="612" spans="6:9">
      <c r="F612">
        <f t="shared" ref="F612:F675" si="41">F611+0.2</f>
        <v>7.4112938008852325E-13</v>
      </c>
      <c r="G612" t="e">
        <f t="shared" si="39"/>
        <v>#NUM!</v>
      </c>
      <c r="H612">
        <f>PI()*$C$29*$C$11/$C$10*(SIN(RADIANS(F612-$C$27))+SIN(RADIANS(F612-$C$27)))</f>
        <v>-115.12877488744046</v>
      </c>
      <c r="I612">
        <f t="shared" si="40"/>
        <v>6.0537181356356886E-5</v>
      </c>
    </row>
    <row r="613" spans="6:9">
      <c r="F613">
        <f t="shared" si="41"/>
        <v>0.20000000000074114</v>
      </c>
      <c r="G613" t="e">
        <f t="shared" si="39"/>
        <v>#NUM!</v>
      </c>
      <c r="H613">
        <f>PI()*$C$29*$C$11/$C$10*(SIN(RADIANS(F613-$C$27))+SIN(RADIANS(F613-$C$27)))</f>
        <v>-114.99407597637212</v>
      </c>
      <c r="I613">
        <f t="shared" si="40"/>
        <v>6.786860427479903E-5</v>
      </c>
    </row>
    <row r="614" spans="6:9">
      <c r="F614">
        <f t="shared" si="41"/>
        <v>0.40000000000074115</v>
      </c>
      <c r="G614" t="e">
        <f t="shared" si="39"/>
        <v>#NUM!</v>
      </c>
      <c r="H614">
        <f>PI()*$C$29*$C$11/$C$10*(SIN(RADIANS(F614-$C$27))+SIN(RADIANS(F614-$C$27)))</f>
        <v>-114.85797589877792</v>
      </c>
      <c r="I614">
        <f t="shared" si="40"/>
        <v>7.3102199733239163E-5</v>
      </c>
    </row>
    <row r="615" spans="6:9">
      <c r="F615">
        <f t="shared" si="41"/>
        <v>0.60000000000074116</v>
      </c>
      <c r="G615" t="e">
        <f t="shared" si="39"/>
        <v>#NUM!</v>
      </c>
      <c r="H615">
        <f>PI()*$C$29*$C$11/$C$10*(SIN(RADIANS(F615-$C$27))+SIN(RADIANS(F615-$C$27)))</f>
        <v>-114.72047631299436</v>
      </c>
      <c r="I615">
        <f t="shared" si="40"/>
        <v>7.5775294243121891E-5</v>
      </c>
    </row>
    <row r="616" spans="6:9">
      <c r="F616">
        <f t="shared" si="41"/>
        <v>0.80000000000074123</v>
      </c>
      <c r="G616" t="e">
        <f t="shared" si="39"/>
        <v>#NUM!</v>
      </c>
      <c r="H616">
        <f>PI()*$C$29*$C$11/$C$10*(SIN(RADIANS(F616-$C$27))+SIN(RADIANS(F616-$C$27)))</f>
        <v>-114.58157889441053</v>
      </c>
      <c r="I616">
        <f t="shared" si="40"/>
        <v>7.5598441890883995E-5</v>
      </c>
    </row>
    <row r="617" spans="6:9">
      <c r="F617">
        <f t="shared" si="41"/>
        <v>1.0000000000007412</v>
      </c>
      <c r="G617" t="e">
        <f t="shared" si="39"/>
        <v>#NUM!</v>
      </c>
      <c r="H617">
        <f>PI()*$C$29*$C$11/$C$10*(SIN(RADIANS(F617-$C$27))+SIN(RADIANS(F617-$C$27)))</f>
        <v>-114.44128533544759</v>
      </c>
      <c r="I617">
        <f t="shared" si="40"/>
        <v>7.2492268747896749E-5</v>
      </c>
    </row>
    <row r="618" spans="6:9">
      <c r="F618">
        <f t="shared" si="41"/>
        <v>1.2000000000007411</v>
      </c>
      <c r="G618" t="e">
        <f t="shared" si="39"/>
        <v>#NUM!</v>
      </c>
      <c r="H618">
        <f>PI()*$C$29*$C$11/$C$10*(SIN(RADIANS(F618-$C$27))+SIN(RADIANS(F618-$C$27)))</f>
        <v>-114.2995973455383</v>
      </c>
      <c r="I618">
        <f t="shared" si="40"/>
        <v>6.6610099978666067E-5</v>
      </c>
    </row>
    <row r="619" spans="6:9">
      <c r="F619">
        <f t="shared" si="41"/>
        <v>1.4000000000007411</v>
      </c>
      <c r="G619" t="e">
        <f t="shared" si="39"/>
        <v>#NUM!</v>
      </c>
      <c r="H619">
        <f>PI()*$C$29*$C$11/$C$10*(SIN(RADIANS(F619-$C$27))+SIN(RADIANS(F619-$C$27)))</f>
        <v>-114.15651665110612</v>
      </c>
      <c r="I619">
        <f t="shared" si="40"/>
        <v>5.8342709160953584E-5</v>
      </c>
    </row>
    <row r="620" spans="6:9">
      <c r="F620">
        <f t="shared" si="41"/>
        <v>1.6000000000007411</v>
      </c>
      <c r="G620" t="e">
        <f t="shared" si="39"/>
        <v>#NUM!</v>
      </c>
      <c r="H620">
        <f>PI()*$C$29*$C$11/$C$10*(SIN(RADIANS(F620-$C$27))+SIN(RADIANS(F620-$C$27)))</f>
        <v>-114.01204499554414</v>
      </c>
      <c r="I620">
        <f t="shared" si="40"/>
        <v>4.8302704333407921E-5</v>
      </c>
    </row>
    <row r="621" spans="6:9">
      <c r="F621">
        <f t="shared" si="41"/>
        <v>1.800000000000741</v>
      </c>
      <c r="G621" t="e">
        <f t="shared" si="39"/>
        <v>#NUM!</v>
      </c>
      <c r="H621">
        <f>PI()*$C$29*$C$11/$C$10*(SIN(RADIANS(F621-$C$27))+SIN(RADIANS(F621-$C$27)))</f>
        <v>-113.8661841391939</v>
      </c>
      <c r="I621">
        <f t="shared" si="40"/>
        <v>3.7287661408815484E-5</v>
      </c>
    </row>
    <row r="622" spans="6:9">
      <c r="F622">
        <f t="shared" si="41"/>
        <v>2.0000000000007412</v>
      </c>
      <c r="G622" t="e">
        <f t="shared" si="39"/>
        <v>#NUM!</v>
      </c>
      <c r="H622">
        <f>PI()*$C$29*$C$11/$C$10*(SIN(RADIANS(F622-$C$27))+SIN(RADIANS(F622-$C$27)))</f>
        <v>-113.71893585932391</v>
      </c>
      <c r="I622">
        <f t="shared" si="40"/>
        <v>2.6223039647625297E-5</v>
      </c>
    </row>
    <row r="623" spans="6:9">
      <c r="F623">
        <f t="shared" si="41"/>
        <v>2.2000000000007414</v>
      </c>
      <c r="G623" t="e">
        <f t="shared" si="39"/>
        <v>#NUM!</v>
      </c>
      <c r="H623">
        <f>PI()*$C$29*$C$11/$C$10*(SIN(RADIANS(F623-$C$27))+SIN(RADIANS(F623-$C$27)))</f>
        <v>-113.57030195010798</v>
      </c>
      <c r="I623">
        <f t="shared" si="40"/>
        <v>1.6088020313322922E-5</v>
      </c>
    </row>
    <row r="624" spans="6:9">
      <c r="F624">
        <f t="shared" si="41"/>
        <v>2.4000000000007415</v>
      </c>
      <c r="G624" t="e">
        <f t="shared" si="39"/>
        <v>#NUM!</v>
      </c>
      <c r="H624">
        <f>PI()*$C$29*$C$11/$C$10*(SIN(RADIANS(F624-$C$27))+SIN(RADIANS(F624-$C$27)))</f>
        <v>-113.42028422260337</v>
      </c>
      <c r="I624">
        <f t="shared" si="40"/>
        <v>7.8295064962920976E-6</v>
      </c>
    </row>
    <row r="625" spans="6:9">
      <c r="F625">
        <f t="shared" si="41"/>
        <v>2.6000000000007417</v>
      </c>
      <c r="G625" t="e">
        <f t="shared" si="39"/>
        <v>#NUM!</v>
      </c>
      <c r="H625">
        <f>PI()*$C$29*$C$11/$C$10*(SIN(RADIANS(F625-$C$27))+SIN(RADIANS(F625-$C$27)))</f>
        <v>-113.26888450472879</v>
      </c>
      <c r="I625">
        <f t="shared" si="40"/>
        <v>2.2713838418379935E-6</v>
      </c>
    </row>
    <row r="626" spans="6:9">
      <c r="F626">
        <f t="shared" si="41"/>
        <v>2.8000000000007419</v>
      </c>
      <c r="G626" t="e">
        <f t="shared" si="39"/>
        <v>#NUM!</v>
      </c>
      <c r="H626">
        <f>PI()*$C$29*$C$11/$C$10*(SIN(RADIANS(F626-$C$27))+SIN(RADIANS(F626-$C$27)))</f>
        <v>-113.11610464124202</v>
      </c>
      <c r="I626">
        <f t="shared" si="40"/>
        <v>2.7528818464598243E-8</v>
      </c>
    </row>
    <row r="627" spans="6:9">
      <c r="F627">
        <f t="shared" si="41"/>
        <v>3.0000000000007421</v>
      </c>
      <c r="G627" t="e">
        <f t="shared" si="39"/>
        <v>#NUM!</v>
      </c>
      <c r="H627">
        <f>PI()*$C$29*$C$11/$C$10*(SIN(RADIANS(F627-$C$27))+SIN(RADIANS(F627-$C$27)))</f>
        <v>-112.96194649371741</v>
      </c>
      <c r="I627">
        <f t="shared" si="40"/>
        <v>1.4277345332713425E-6</v>
      </c>
    </row>
    <row r="628" spans="6:9">
      <c r="F628">
        <f t="shared" si="41"/>
        <v>3.2000000000007423</v>
      </c>
      <c r="G628" t="e">
        <f t="shared" si="39"/>
        <v>#NUM!</v>
      </c>
      <c r="H628">
        <f>PI()*$C$29*$C$11/$C$10*(SIN(RADIANS(F628-$C$27))+SIN(RADIANS(F628-$C$27)))</f>
        <v>-112.80641194052342</v>
      </c>
      <c r="I628">
        <f t="shared" si="40"/>
        <v>6.4655154527642472E-6</v>
      </c>
    </row>
    <row r="629" spans="6:9">
      <c r="F629">
        <f t="shared" si="41"/>
        <v>3.4000000000007424</v>
      </c>
      <c r="G629" t="e">
        <f t="shared" si="39"/>
        <v>#NUM!</v>
      </c>
      <c r="H629">
        <f>PI()*$C$29*$C$11/$C$10*(SIN(RADIANS(F629-$C$27))+SIN(RADIANS(F629-$C$27)))</f>
        <v>-112.64950287679946</v>
      </c>
      <c r="I629">
        <f t="shared" si="40"/>
        <v>1.4775533639634658E-5</v>
      </c>
    </row>
    <row r="630" spans="6:9">
      <c r="F630">
        <f t="shared" si="41"/>
        <v>3.6000000000007426</v>
      </c>
      <c r="G630" t="e">
        <f t="shared" si="39"/>
        <v>#NUM!</v>
      </c>
      <c r="H630">
        <f>PI()*$C$29*$C$11/$C$10*(SIN(RADIANS(F630-$C$27))+SIN(RADIANS(F630-$C$27)))</f>
        <v>-112.49122121443298</v>
      </c>
      <c r="I630">
        <f t="shared" si="40"/>
        <v>2.5646140254302822E-5</v>
      </c>
    </row>
    <row r="631" spans="6:9">
      <c r="F631">
        <f t="shared" si="41"/>
        <v>3.8000000000007428</v>
      </c>
      <c r="G631" t="e">
        <f t="shared" si="39"/>
        <v>#NUM!</v>
      </c>
      <c r="H631">
        <f>PI()*$C$29*$C$11/$C$10*(SIN(RADIANS(F631-$C$27))+SIN(RADIANS(F631-$C$27)))</f>
        <v>-112.33156888203607</v>
      </c>
      <c r="I631">
        <f t="shared" si="40"/>
        <v>3.806934608837331E-5</v>
      </c>
    </row>
    <row r="632" spans="6:9">
      <c r="F632">
        <f t="shared" si="41"/>
        <v>4.0000000000007425</v>
      </c>
      <c r="G632" t="e">
        <f t="shared" si="39"/>
        <v>#NUM!</v>
      </c>
      <c r="H632">
        <f>PI()*$C$29*$C$11/$C$10*(SIN(RADIANS(F632-$C$27))+SIN(RADIANS(F632-$C$27)))</f>
        <v>-112.17054782492198</v>
      </c>
      <c r="I632">
        <f t="shared" si="40"/>
        <v>5.0826651822931538E-5</v>
      </c>
    </row>
    <row r="633" spans="6:9">
      <c r="F633">
        <f t="shared" si="41"/>
        <v>4.2000000000007427</v>
      </c>
      <c r="G633" t="e">
        <f t="shared" si="39"/>
        <v>#NUM!</v>
      </c>
      <c r="H633">
        <f>PI()*$C$29*$C$11/$C$10*(SIN(RADIANS(F633-$C$27))+SIN(RADIANS(F633-$C$27)))</f>
        <v>-112.00816000508154</v>
      </c>
      <c r="I633">
        <f t="shared" si="40"/>
        <v>6.2604935014442444E-5</v>
      </c>
    </row>
    <row r="634" spans="6:9">
      <c r="F634">
        <f t="shared" si="41"/>
        <v>4.4000000000007429</v>
      </c>
      <c r="G634" t="e">
        <f t="shared" si="39"/>
        <v>#NUM!</v>
      </c>
      <c r="H634">
        <f>PI()*$C$29*$C$11/$C$10*(SIN(RADIANS(F634-$C$27))+SIN(RADIANS(F634-$C$27)))</f>
        <v>-111.84440740115905</v>
      </c>
      <c r="I634">
        <f t="shared" si="40"/>
        <v>7.2132461713929141E-5</v>
      </c>
    </row>
    <row r="635" spans="6:9">
      <c r="F635">
        <f t="shared" si="41"/>
        <v>4.6000000000007431</v>
      </c>
      <c r="G635" t="e">
        <f t="shared" si="39"/>
        <v>#NUM!</v>
      </c>
      <c r="H635">
        <f>PI()*$C$29*$C$11/$C$10*(SIN(RADIANS(F635-$C$27))+SIN(RADIANS(F635-$C$27)))</f>
        <v>-111.67929200842832</v>
      </c>
      <c r="I635">
        <f t="shared" si="40"/>
        <v>7.8321584499352264E-5</v>
      </c>
    </row>
    <row r="636" spans="6:9">
      <c r="F636">
        <f t="shared" si="41"/>
        <v>4.8000000000007432</v>
      </c>
      <c r="G636" t="e">
        <f t="shared" si="39"/>
        <v>#NUM!</v>
      </c>
      <c r="H636">
        <f>PI()*$C$29*$C$11/$C$10*(SIN(RADIANS(F636-$C$27))+SIN(RADIANS(F636-$C$27)))</f>
        <v>-111.51281583876829</v>
      </c>
      <c r="I636">
        <f t="shared" si="40"/>
        <v>8.0402331316309844E-5</v>
      </c>
    </row>
    <row r="637" spans="6:9">
      <c r="F637">
        <f t="shared" si="41"/>
        <v>5.0000000000007434</v>
      </c>
      <c r="G637" t="e">
        <f t="shared" si="39"/>
        <v>#NUM!</v>
      </c>
      <c r="H637">
        <f>PI()*$C$29*$C$11/$C$10*(SIN(RADIANS(F637-$C$27))+SIN(RADIANS(F637-$C$27)))</f>
        <v>-111.3449809206386</v>
      </c>
      <c r="I637">
        <f t="shared" si="40"/>
        <v>7.8030346348874056E-5</v>
      </c>
    </row>
    <row r="638" spans="6:9">
      <c r="F638">
        <f t="shared" si="41"/>
        <v>5.2000000000007436</v>
      </c>
      <c r="G638" t="e">
        <f t="shared" si="39"/>
        <v>#NUM!</v>
      </c>
      <c r="H638">
        <f>PI()*$C$29*$C$11/$C$10*(SIN(RADIANS(F638-$C$27))+SIN(RADIANS(F638-$C$27)))</f>
        <v>-111.17578929905468</v>
      </c>
      <c r="I638">
        <f t="shared" si="40"/>
        <v>7.1353847723491169E-5</v>
      </c>
    </row>
    <row r="639" spans="6:9">
      <c r="F639">
        <f t="shared" si="41"/>
        <v>5.4000000000007438</v>
      </c>
      <c r="G639" t="e">
        <f t="shared" si="39"/>
        <v>#NUM!</v>
      </c>
      <c r="H639">
        <f>PI()*$C$29*$C$11/$C$10*(SIN(RADIANS(F639-$C$27))+SIN(RADIANS(F639-$C$27)))</f>
        <v>-111.00524303556313</v>
      </c>
      <c r="I639">
        <f t="shared" si="40"/>
        <v>6.1027548467825393E-5</v>
      </c>
    </row>
    <row r="640" spans="6:9">
      <c r="F640">
        <f t="shared" si="41"/>
        <v>5.6000000000007439</v>
      </c>
      <c r="G640" t="e">
        <f t="shared" si="39"/>
        <v>#NUM!</v>
      </c>
      <c r="H640">
        <f>PI()*$C$29*$C$11/$C$10*(SIN(RADIANS(F640-$C$27))+SIN(RADIANS(F640-$C$27)))</f>
        <v>-110.83334420821629</v>
      </c>
      <c r="I640">
        <f t="shared" si="40"/>
        <v>4.8166723438746116E-5</v>
      </c>
    </row>
    <row r="641" spans="6:9">
      <c r="F641">
        <f t="shared" si="41"/>
        <v>5.8000000000007441</v>
      </c>
      <c r="G641" t="e">
        <f t="shared" si="39"/>
        <v>#NUM!</v>
      </c>
      <c r="H641">
        <f>PI()*$C$29*$C$11/$C$10*(SIN(RADIANS(F641-$C$27))+SIN(RADIANS(F641-$C$27)))</f>
        <v>-110.66009491154716</v>
      </c>
      <c r="I641">
        <f t="shared" si="40"/>
        <v>3.4241390208398978E-5</v>
      </c>
    </row>
    <row r="642" spans="6:9">
      <c r="F642">
        <f t="shared" si="41"/>
        <v>6.0000000000007443</v>
      </c>
      <c r="G642" t="e">
        <f t="shared" si="39"/>
        <v>#NUM!</v>
      </c>
      <c r="H642">
        <f>PI()*$C$29*$C$11/$C$10*(SIN(RADIANS(F642-$C$27))+SIN(RADIANS(F642-$C$27)))</f>
        <v>-110.48549725654372</v>
      </c>
      <c r="I642">
        <f t="shared" si="40"/>
        <v>2.0918225436847435E-5</v>
      </c>
    </row>
    <row r="643" spans="6:9">
      <c r="F643">
        <f t="shared" si="41"/>
        <v>6.2000000000007445</v>
      </c>
      <c r="G643" t="e">
        <f t="shared" si="39"/>
        <v>#NUM!</v>
      </c>
      <c r="H643">
        <f>PI()*$C$29*$C$11/$C$10*(SIN(RADIANS(F643-$C$27))+SIN(RADIANS(F643-$C$27)))</f>
        <v>-110.30955337062331</v>
      </c>
      <c r="I643">
        <f t="shared" si="40"/>
        <v>9.8654525928466736E-6</v>
      </c>
    </row>
    <row r="644" spans="6:9">
      <c r="F644">
        <f t="shared" si="41"/>
        <v>6.4000000000007446</v>
      </c>
      <c r="G644" t="e">
        <f t="shared" si="39"/>
        <v>#NUM!</v>
      </c>
      <c r="H644">
        <f>PI()*$C$29*$C$11/$C$10*(SIN(RADIANS(F644-$C$27))+SIN(RADIANS(F644-$C$27)))</f>
        <v>-110.13226539760664</v>
      </c>
      <c r="I644">
        <f t="shared" si="40"/>
        <v>2.5424680617037686E-6</v>
      </c>
    </row>
    <row r="645" spans="6:9">
      <c r="F645">
        <f t="shared" si="41"/>
        <v>6.6000000000007448</v>
      </c>
      <c r="G645" t="e">
        <f t="shared" si="39"/>
        <v>#NUM!</v>
      </c>
      <c r="H645">
        <f>PI()*$C$29*$C$11/$C$10*(SIN(RADIANS(F645-$C$27))+SIN(RADIANS(F645-$C$27)))</f>
        <v>-109.95363549769174</v>
      </c>
      <c r="I645">
        <f t="shared" si="40"/>
        <v>3.6733730372108415E-10</v>
      </c>
    </row>
    <row r="646" spans="6:9">
      <c r="F646">
        <f t="shared" si="41"/>
        <v>6.800000000000745</v>
      </c>
      <c r="G646" t="e">
        <f t="shared" si="39"/>
        <v>#NUM!</v>
      </c>
      <c r="H646">
        <f>PI()*$C$29*$C$11/$C$10*(SIN(RADIANS(F646-$C$27))+SIN(RADIANS(F646-$C$27)))</f>
        <v>-109.77366584742754</v>
      </c>
      <c r="I646">
        <f t="shared" si="40"/>
        <v>2.7208801549595806E-6</v>
      </c>
    </row>
    <row r="647" spans="6:9">
      <c r="F647">
        <f t="shared" si="41"/>
        <v>7.0000000000007452</v>
      </c>
      <c r="G647" t="e">
        <f t="shared" si="39"/>
        <v>#NUM!</v>
      </c>
      <c r="H647">
        <f>PI()*$C$29*$C$11/$C$10*(SIN(RADIANS(F647-$C$27))+SIN(RADIANS(F647-$C$27)))</f>
        <v>-109.59235863968746</v>
      </c>
      <c r="I647">
        <f t="shared" si="40"/>
        <v>1.0518912548897626E-5</v>
      </c>
    </row>
    <row r="648" spans="6:9">
      <c r="F648">
        <f t="shared" si="41"/>
        <v>7.2000000000007454</v>
      </c>
      <c r="G648" t="e">
        <f t="shared" si="39"/>
        <v>#NUM!</v>
      </c>
      <c r="H648">
        <f>PI()*$C$29*$C$11/$C$10*(SIN(RADIANS(F648-$C$27))+SIN(RADIANS(F648-$C$27)))</f>
        <v>-109.40971608364259</v>
      </c>
      <c r="I648">
        <f t="shared" si="40"/>
        <v>2.2527755810521384E-5</v>
      </c>
    </row>
    <row r="649" spans="6:9">
      <c r="F649">
        <f t="shared" si="41"/>
        <v>7.4000000000007455</v>
      </c>
      <c r="G649" t="e">
        <f t="shared" si="39"/>
        <v>#NUM!</v>
      </c>
      <c r="H649">
        <f>PI()*$C$29*$C$11/$C$10*(SIN(RADIANS(F649-$C$27))+SIN(RADIANS(F649-$C$27)))</f>
        <v>-109.22574040473484</v>
      </c>
      <c r="I649">
        <f t="shared" si="40"/>
        <v>3.7276427975245317E-5</v>
      </c>
    </row>
    <row r="650" spans="6:9">
      <c r="F650">
        <f t="shared" si="41"/>
        <v>7.6000000000007457</v>
      </c>
      <c r="G650" t="e">
        <f t="shared" si="39"/>
        <v>#NUM!</v>
      </c>
      <c r="H650">
        <f>PI()*$C$29*$C$11/$C$10*(SIN(RADIANS(F650-$C$27))+SIN(RADIANS(F650-$C$27)))</f>
        <v>-109.0404338446498</v>
      </c>
      <c r="I650">
        <f t="shared" si="40"/>
        <v>5.2856505599558846E-5</v>
      </c>
    </row>
    <row r="651" spans="6:9">
      <c r="F651">
        <f t="shared" si="41"/>
        <v>7.8000000000007459</v>
      </c>
      <c r="G651" t="e">
        <f t="shared" si="39"/>
        <v>#NUM!</v>
      </c>
      <c r="H651">
        <f>PI()*$C$29*$C$11/$C$10*(SIN(RADIANS(F651-$C$27))+SIN(RADIANS(F651-$C$27)))</f>
        <v>-108.85379866128943</v>
      </c>
      <c r="I651">
        <f t="shared" si="40"/>
        <v>6.7162645015854603E-5</v>
      </c>
    </row>
    <row r="652" spans="6:9">
      <c r="F652">
        <f t="shared" si="41"/>
        <v>8.0000000000007461</v>
      </c>
      <c r="G652" t="e">
        <f t="shared" si="39"/>
        <v>#NUM!</v>
      </c>
      <c r="H652">
        <f>PI()*$C$29*$C$11/$C$10*(SIN(RADIANS(F652-$C$27))+SIN(RADIANS(F652-$C$27)))</f>
        <v>-108.66583712874453</v>
      </c>
      <c r="I652">
        <f t="shared" si="40"/>
        <v>7.8178621988828629E-5</v>
      </c>
    </row>
    <row r="653" spans="6:9">
      <c r="F653">
        <f t="shared" si="41"/>
        <v>8.2000000000007454</v>
      </c>
      <c r="G653" t="e">
        <f t="shared" si="39"/>
        <v>#NUM!</v>
      </c>
      <c r="H653">
        <f>PI()*$C$29*$C$11/$C$10*(SIN(RADIANS(F653-$C$27))+SIN(RADIANS(F653-$C$27)))</f>
        <v>-108.47655153726707</v>
      </c>
      <c r="I653">
        <f t="shared" si="40"/>
        <v>8.4271122676643021E-5</v>
      </c>
    </row>
    <row r="654" spans="6:9">
      <c r="F654">
        <f t="shared" si="41"/>
        <v>8.4000000000007446</v>
      </c>
      <c r="G654" t="e">
        <f t="shared" si="39"/>
        <v>#NUM!</v>
      </c>
      <c r="H654">
        <f>PI()*$C$29*$C$11/$C$10*(SIN(RADIANS(F654-$C$27))+SIN(RADIANS(F654-$C$27)))</f>
        <v>-108.28594419324224</v>
      </c>
      <c r="I654">
        <f t="shared" si="40"/>
        <v>8.444853694855184E-5</v>
      </c>
    </row>
    <row r="655" spans="6:9">
      <c r="F655">
        <f t="shared" si="41"/>
        <v>8.6000000000007439</v>
      </c>
      <c r="G655" t="e">
        <f t="shared" si="39"/>
        <v>#NUM!</v>
      </c>
      <c r="H655">
        <f>PI()*$C$29*$C$11/$C$10*(SIN(RADIANS(F655-$C$27))+SIN(RADIANS(F655-$C$27)))</f>
        <v>-108.09401741916038</v>
      </c>
      <c r="I655">
        <f t="shared" si="40"/>
        <v>7.8543011894776542E-5</v>
      </c>
    </row>
    <row r="656" spans="6:9">
      <c r="F656">
        <f t="shared" si="41"/>
        <v>8.8000000000007432</v>
      </c>
      <c r="G656" t="e">
        <f t="shared" si="39"/>
        <v>#NUM!</v>
      </c>
      <c r="H656">
        <f>PI()*$C$29*$C$11/$C$10*(SIN(RADIANS(F656-$C$27))+SIN(RADIANS(F656-$C$27)))</f>
        <v>-107.90077355358866</v>
      </c>
      <c r="I656">
        <f t="shared" si="40"/>
        <v>6.7281630820420526E-5</v>
      </c>
    </row>
    <row r="657" spans="6:9">
      <c r="F657">
        <f t="shared" si="41"/>
        <v>9.0000000000007425</v>
      </c>
      <c r="G657" t="e">
        <f t="shared" si="39"/>
        <v>#NUM!</v>
      </c>
      <c r="H657">
        <f>PI()*$C$29*$C$11/$C$10*(SIN(RADIANS(F657-$C$27))+SIN(RADIANS(F657-$C$27)))</f>
        <v>-107.7062149511426</v>
      </c>
      <c r="I657">
        <f t="shared" si="40"/>
        <v>5.2226421025494387E-5</v>
      </c>
    </row>
    <row r="658" spans="6:9">
      <c r="F658">
        <f t="shared" si="41"/>
        <v>9.2000000000007418</v>
      </c>
      <c r="G658" t="e">
        <f t="shared" si="39"/>
        <v>#NUM!</v>
      </c>
      <c r="H658">
        <f>PI()*$C$29*$C$11/$C$10*(SIN(RADIANS(F658-$C$27))+SIN(RADIANS(F658-$C$27)))</f>
        <v>-107.51034398245736</v>
      </c>
      <c r="I658">
        <f t="shared" si="40"/>
        <v>3.5581519422505215E-5</v>
      </c>
    </row>
    <row r="659" spans="6:9">
      <c r="F659">
        <f t="shared" si="41"/>
        <v>9.4000000000007411</v>
      </c>
      <c r="G659" t="e">
        <f t="shared" si="39"/>
        <v>#NUM!</v>
      </c>
      <c r="H659">
        <f>PI()*$C$29*$C$11/$C$10*(SIN(RADIANS(F659-$C$27))+SIN(RADIANS(F659-$C$27)))</f>
        <v>-107.3131630341589</v>
      </c>
      <c r="I659">
        <f t="shared" si="40"/>
        <v>1.9886800797822536E-5</v>
      </c>
    </row>
    <row r="660" spans="6:9">
      <c r="F660">
        <f t="shared" si="41"/>
        <v>9.6000000000007404</v>
      </c>
      <c r="G660" t="e">
        <f t="shared" si="39"/>
        <v>#NUM!</v>
      </c>
      <c r="H660">
        <f>PI()*$C$29*$C$11/$C$10*(SIN(RADIANS(F660-$C$27))+SIN(RADIANS(F660-$C$27)))</f>
        <v>-107.11467450883484</v>
      </c>
      <c r="I660">
        <f t="shared" si="40"/>
        <v>7.6374293263906802E-6</v>
      </c>
    </row>
    <row r="661" spans="6:9">
      <c r="F661">
        <f t="shared" si="41"/>
        <v>9.8000000000007397</v>
      </c>
      <c r="G661" t="e">
        <f t="shared" si="39"/>
        <v>#NUM!</v>
      </c>
      <c r="H661">
        <f>PI()*$C$29*$C$11/$C$10*(SIN(RADIANS(F661-$C$27))+SIN(RADIANS(F661-$C$27)))</f>
        <v>-106.9148808250052</v>
      </c>
      <c r="I661">
        <f t="shared" si="40"/>
        <v>8.8466160491997088E-7</v>
      </c>
    </row>
    <row r="662" spans="6:9">
      <c r="F662">
        <f t="shared" si="41"/>
        <v>10.000000000000739</v>
      </c>
      <c r="G662" t="e">
        <f t="shared" si="39"/>
        <v>#NUM!</v>
      </c>
      <c r="H662">
        <f>PI()*$C$29*$C$11/$C$10*(SIN(RADIANS(F662-$C$27))+SIN(RADIANS(F662-$C$27)))</f>
        <v>-106.71378441709301</v>
      </c>
      <c r="I662">
        <f t="shared" si="40"/>
        <v>8.8160034634164136E-7</v>
      </c>
    </row>
    <row r="663" spans="6:9">
      <c r="F663">
        <f t="shared" si="41"/>
        <v>10.200000000000738</v>
      </c>
      <c r="G663" t="e">
        <f t="shared" si="39"/>
        <v>#NUM!</v>
      </c>
      <c r="H663">
        <f>PI()*$C$29*$C$11/$C$10*(SIN(RADIANS(F663-$C$27))+SIN(RADIANS(F663-$C$27)))</f>
        <v>-106.51138773539451</v>
      </c>
      <c r="I663">
        <f t="shared" si="40"/>
        <v>7.8361252907269146E-6</v>
      </c>
    </row>
    <row r="664" spans="6:9">
      <c r="F664">
        <f t="shared" si="41"/>
        <v>10.400000000000738</v>
      </c>
      <c r="G664" t="e">
        <f t="shared" si="39"/>
        <v>#NUM!</v>
      </c>
      <c r="H664">
        <f>PI()*$C$29*$C$11/$C$10*(SIN(RADIANS(F664-$C$27))+SIN(RADIANS(F664-$C$27)))</f>
        <v>-106.30769324604937</v>
      </c>
      <c r="I664">
        <f t="shared" si="40"/>
        <v>2.0820971600356821E-5</v>
      </c>
    </row>
    <row r="665" spans="6:9">
      <c r="F665">
        <f t="shared" si="41"/>
        <v>10.600000000000737</v>
      </c>
      <c r="G665" t="e">
        <f t="shared" si="39"/>
        <v>#NUM!</v>
      </c>
      <c r="H665">
        <f>PI()*$C$29*$C$11/$C$10*(SIN(RADIANS(F665-$C$27))+SIN(RADIANS(F665-$C$27)))</f>
        <v>-106.10270343101074</v>
      </c>
      <c r="I665">
        <f t="shared" si="40"/>
        <v>3.7868728189157204E-5</v>
      </c>
    </row>
    <row r="666" spans="6:9">
      <c r="F666">
        <f t="shared" si="41"/>
        <v>10.800000000000736</v>
      </c>
      <c r="G666" t="e">
        <f t="shared" si="39"/>
        <v>#NUM!</v>
      </c>
      <c r="H666">
        <f>PI()*$C$29*$C$11/$C$10*(SIN(RADIANS(F666-$C$27))+SIN(RADIANS(F666-$C$27)))</f>
        <v>-105.89642078801474</v>
      </c>
      <c r="I666">
        <f t="shared" si="40"/>
        <v>5.6250121793472753E-5</v>
      </c>
    </row>
    <row r="667" spans="6:9">
      <c r="F667">
        <f t="shared" si="41"/>
        <v>11.000000000000735</v>
      </c>
      <c r="G667" t="e">
        <f t="shared" si="39"/>
        <v>#NUM!</v>
      </c>
      <c r="H667">
        <f>PI()*$C$29*$C$11/$C$10*(SIN(RADIANS(F667-$C$27))+SIN(RADIANS(F667-$C$27)))</f>
        <v>-105.68884783055032</v>
      </c>
      <c r="I667">
        <f t="shared" si="40"/>
        <v>7.2901734385461377E-5</v>
      </c>
    </row>
    <row r="668" spans="6:9">
      <c r="F668">
        <f t="shared" si="41"/>
        <v>11.200000000000735</v>
      </c>
      <c r="G668" t="e">
        <f t="shared" si="39"/>
        <v>#NUM!</v>
      </c>
      <c r="H668">
        <f>PI()*$C$29*$C$11/$C$10*(SIN(RADIANS(F668-$C$27))+SIN(RADIANS(F668-$C$27)))</f>
        <v>-105.47998708782846</v>
      </c>
      <c r="I668">
        <f t="shared" si="40"/>
        <v>8.4939759662547082E-5</v>
      </c>
    </row>
    <row r="669" spans="6:9">
      <c r="F669">
        <f t="shared" si="41"/>
        <v>11.400000000000734</v>
      </c>
      <c r="G669" t="e">
        <f t="shared" si="39"/>
        <v>#NUM!</v>
      </c>
      <c r="H669">
        <f>PI()*$C$29*$C$11/$C$10*(SIN(RADIANS(F669-$C$27))+SIN(RADIANS(F669-$C$27)))</f>
        <v>-105.26984110475138</v>
      </c>
      <c r="I669">
        <f t="shared" si="40"/>
        <v>9.0175247003004662E-5</v>
      </c>
    </row>
    <row r="670" spans="6:9">
      <c r="F670">
        <f t="shared" si="41"/>
        <v>11.600000000000733</v>
      </c>
      <c r="G670" t="e">
        <f t="shared" si="39"/>
        <v>#NUM!</v>
      </c>
      <c r="H670">
        <f>PI()*$C$29*$C$11/$C$10*(SIN(RADIANS(F670-$C$27))+SIN(RADIANS(F670-$C$27)))</f>
        <v>-105.05841244188159</v>
      </c>
      <c r="I670">
        <f t="shared" si="40"/>
        <v>8.7538389366036999E-5</v>
      </c>
    </row>
    <row r="671" spans="6:9">
      <c r="F671">
        <f t="shared" si="41"/>
        <v>11.800000000000733</v>
      </c>
      <c r="G671" t="e">
        <f t="shared" si="39"/>
        <v>#NUM!</v>
      </c>
      <c r="H671">
        <f>PI()*$C$29*$C$11/$C$10*(SIN(RADIANS(F671-$C$27))+SIN(RADIANS(F671-$C$27)))</f>
        <v>-104.8457036754106</v>
      </c>
      <c r="I671">
        <f t="shared" si="40"/>
        <v>7.732778979189951E-5</v>
      </c>
    </row>
    <row r="672" spans="6:9">
      <c r="F672">
        <f t="shared" si="41"/>
        <v>12.000000000000732</v>
      </c>
      <c r="G672" t="e">
        <f t="shared" si="39"/>
        <v>#NUM!</v>
      </c>
      <c r="H672">
        <f>PI()*$C$29*$C$11/$C$10*(SIN(RADIANS(F672-$C$27))+SIN(RADIANS(F672-$C$27)))</f>
        <v>-104.6317173971276</v>
      </c>
      <c r="I672">
        <f t="shared" si="40"/>
        <v>6.1225574878900557E-5</v>
      </c>
    </row>
    <row r="673" spans="6:9">
      <c r="F673">
        <f t="shared" si="41"/>
        <v>12.200000000000731</v>
      </c>
      <c r="G673" t="e">
        <f t="shared" si="39"/>
        <v>#NUM!</v>
      </c>
      <c r="H673">
        <f>PI()*$C$29*$C$11/$C$10*(SIN(RADIANS(F673-$C$27))+SIN(RADIANS(F673-$C$27)))</f>
        <v>-104.41645621438789</v>
      </c>
      <c r="I673">
        <f t="shared" si="40"/>
        <v>4.2057844571454914E-5</v>
      </c>
    </row>
    <row r="674" spans="6:9">
      <c r="F674">
        <f t="shared" si="41"/>
        <v>12.40000000000073</v>
      </c>
      <c r="G674" t="e">
        <f t="shared" si="39"/>
        <v>#NUM!</v>
      </c>
      <c r="H674">
        <f>PI()*$C$29*$C$11/$C$10*(SIN(RADIANS(F674-$C$27))+SIN(RADIANS(F674-$C$27)))</f>
        <v>-104.19992275008103</v>
      </c>
      <c r="I674">
        <f t="shared" si="40"/>
        <v>2.3326361976293052E-5</v>
      </c>
    </row>
    <row r="675" spans="6:9">
      <c r="F675">
        <f t="shared" si="41"/>
        <v>12.60000000000073</v>
      </c>
      <c r="G675" t="e">
        <f t="shared" ref="G675:G738" si="42">DEGREES(ASIN($C$11*SIN(RADIANS(F675-$C$27))))</f>
        <v>#NUM!</v>
      </c>
      <c r="H675">
        <f>PI()*$C$29*$C$11/$C$10*(SIN(RADIANS(F675-$C$27))+SIN(RADIANS(F675-$C$27)))</f>
        <v>-103.98211964259893</v>
      </c>
      <c r="I675">
        <f t="shared" ref="I675:I738" si="43">(SIN(H675)/H675)^2</f>
        <v>8.5834317197737665E-6</v>
      </c>
    </row>
    <row r="676" spans="6:9">
      <c r="F676">
        <f t="shared" ref="F676:F739" si="44">F675+0.2</f>
        <v>12.800000000000729</v>
      </c>
      <c r="G676" t="e">
        <f t="shared" si="42"/>
        <v>#NUM!</v>
      </c>
      <c r="H676">
        <f>PI()*$C$29*$C$11/$C$10*(SIN(RADIANS(F676-$C$27))+SIN(RADIANS(F676-$C$27)))</f>
        <v>-103.76304954580377</v>
      </c>
      <c r="I676">
        <f t="shared" si="43"/>
        <v>7.5848837434252667E-7</v>
      </c>
    </row>
    <row r="677" spans="6:9">
      <c r="F677">
        <f t="shared" si="44"/>
        <v>13.000000000000728</v>
      </c>
      <c r="G677" t="e">
        <f t="shared" si="42"/>
        <v>#NUM!</v>
      </c>
      <c r="H677">
        <f>PI()*$C$29*$C$11/$C$10*(SIN(RADIANS(F677-$C$27))+SIN(RADIANS(F677-$C$27)))</f>
        <v>-103.54271512899552</v>
      </c>
      <c r="I677">
        <f t="shared" si="43"/>
        <v>1.5636957758667648E-6</v>
      </c>
    </row>
    <row r="678" spans="6:9">
      <c r="F678">
        <f t="shared" si="44"/>
        <v>13.200000000000728</v>
      </c>
      <c r="G678" t="e">
        <f t="shared" si="42"/>
        <v>#NUM!</v>
      </c>
      <c r="H678">
        <f>PI()*$C$29*$C$11/$C$10*(SIN(RADIANS(F678-$C$27))+SIN(RADIANS(F678-$C$27)))</f>
        <v>-103.32111907687948</v>
      </c>
      <c r="I678">
        <f t="shared" si="43"/>
        <v>1.1101112289286198E-5</v>
      </c>
    </row>
    <row r="679" spans="6:9">
      <c r="F679">
        <f t="shared" si="44"/>
        <v>13.400000000000727</v>
      </c>
      <c r="G679" t="e">
        <f t="shared" si="42"/>
        <v>#NUM!</v>
      </c>
      <c r="H679">
        <f>PI()*$C$29*$C$11/$C$10*(SIN(RADIANS(F679-$C$27))+SIN(RADIANS(F679-$C$27)))</f>
        <v>-103.09826408953366</v>
      </c>
      <c r="I679">
        <f t="shared" si="43"/>
        <v>2.7764098085534907E-5</v>
      </c>
    </row>
    <row r="680" spans="6:9">
      <c r="F680">
        <f t="shared" si="44"/>
        <v>13.600000000000726</v>
      </c>
      <c r="G680" t="e">
        <f t="shared" si="42"/>
        <v>#NUM!</v>
      </c>
      <c r="H680">
        <f>PI()*$C$29*$C$11/$C$10*(SIN(RADIANS(F680-$C$27))+SIN(RADIANS(F680-$C$27)))</f>
        <v>-102.87415288237577</v>
      </c>
      <c r="I680">
        <f t="shared" si="43"/>
        <v>4.8474027088053057E-5</v>
      </c>
    </row>
    <row r="681" spans="6:9">
      <c r="F681">
        <f t="shared" si="44"/>
        <v>13.800000000000725</v>
      </c>
      <c r="G681" t="e">
        <f t="shared" si="42"/>
        <v>#NUM!</v>
      </c>
      <c r="H681">
        <f>PI()*$C$29*$C$11/$C$10*(SIN(RADIANS(F681-$C$27))+SIN(RADIANS(F681-$C$27)))</f>
        <v>-102.64878818613008</v>
      </c>
      <c r="I681">
        <f t="shared" si="43"/>
        <v>6.9228367656081898E-5</v>
      </c>
    </row>
    <row r="682" spans="6:9">
      <c r="F682">
        <f t="shared" si="44"/>
        <v>14.000000000000725</v>
      </c>
      <c r="G682" t="e">
        <f t="shared" si="42"/>
        <v>#NUM!</v>
      </c>
      <c r="H682">
        <f>PI()*$C$29*$C$11/$C$10*(SIN(RADIANS(F682-$C$27))+SIN(RADIANS(F682-$C$27)))</f>
        <v>-102.42217274679433</v>
      </c>
      <c r="I682">
        <f t="shared" si="43"/>
        <v>8.5869981594103987E-5</v>
      </c>
    </row>
    <row r="683" spans="6:9">
      <c r="F683">
        <f t="shared" si="44"/>
        <v>14.200000000000724</v>
      </c>
      <c r="G683" t="e">
        <f t="shared" si="42"/>
        <v>#NUM!</v>
      </c>
      <c r="H683">
        <f>PI()*$C$29*$C$11/$C$10*(SIN(RADIANS(F683-$C$27))+SIN(RADIANS(F683-$C$27)))</f>
        <v>-102.19430932560611</v>
      </c>
      <c r="I683">
        <f t="shared" si="43"/>
        <v>9.4933929074827726E-5</v>
      </c>
    </row>
    <row r="684" spans="6:9">
      <c r="F684">
        <f t="shared" si="44"/>
        <v>14.400000000000723</v>
      </c>
      <c r="G684" t="e">
        <f t="shared" si="42"/>
        <v>#NUM!</v>
      </c>
      <c r="H684">
        <f>PI()*$C$29*$C$11/$C$10*(SIN(RADIANS(F684-$C$27))+SIN(RADIANS(F684-$C$27)))</f>
        <v>-101.96520069900934</v>
      </c>
      <c r="I684">
        <f t="shared" si="43"/>
        <v>9.4399931971225266E-5</v>
      </c>
    </row>
    <row r="685" spans="6:9">
      <c r="F685">
        <f t="shared" si="44"/>
        <v>14.600000000000723</v>
      </c>
      <c r="G685" t="e">
        <f t="shared" si="42"/>
        <v>#NUM!</v>
      </c>
      <c r="H685">
        <f>PI()*$C$29*$C$11/$C$10*(SIN(RADIANS(F685-$C$27))+SIN(RADIANS(F685-$C$27)))</f>
        <v>-101.73484965862029</v>
      </c>
      <c r="I685">
        <f t="shared" si="43"/>
        <v>8.4184678167017476E-5</v>
      </c>
    </row>
    <row r="686" spans="6:9">
      <c r="F686">
        <f t="shared" si="44"/>
        <v>14.800000000000722</v>
      </c>
      <c r="G686" t="e">
        <f t="shared" si="42"/>
        <v>#NUM!</v>
      </c>
      <c r="H686">
        <f>PI()*$C$29*$C$11/$C$10*(SIN(RADIANS(F686-$C$27))+SIN(RADIANS(F686-$C$27)))</f>
        <v>-101.50325901119373</v>
      </c>
      <c r="I686">
        <f t="shared" si="43"/>
        <v>6.6250596838877458E-5</v>
      </c>
    </row>
    <row r="687" spans="6:9">
      <c r="F687">
        <f t="shared" si="44"/>
        <v>15.000000000000721</v>
      </c>
      <c r="G687" t="e">
        <f t="shared" si="42"/>
        <v>#NUM!</v>
      </c>
      <c r="H687">
        <f>PI()*$C$29*$C$11/$C$10*(SIN(RADIANS(F687-$C$27))+SIN(RADIANS(F687-$C$27)))</f>
        <v>-101.2704315785886</v>
      </c>
      <c r="I687">
        <f t="shared" si="43"/>
        <v>4.428103985583248E-5</v>
      </c>
    </row>
    <row r="688" spans="6:9">
      <c r="F688">
        <f t="shared" si="44"/>
        <v>15.20000000000072</v>
      </c>
      <c r="G688" t="e">
        <f t="shared" si="42"/>
        <v>#NUM!</v>
      </c>
      <c r="H688">
        <f>PI()*$C$29*$C$11/$C$10*(SIN(RADIANS(F688-$C$27))+SIN(RADIANS(F688-$C$27)))</f>
        <v>-101.03637019773366</v>
      </c>
      <c r="I688">
        <f t="shared" si="43"/>
        <v>2.296286634318266E-5</v>
      </c>
    </row>
    <row r="689" spans="6:9">
      <c r="F689">
        <f t="shared" si="44"/>
        <v>15.40000000000072</v>
      </c>
      <c r="G689" t="e">
        <f t="shared" si="42"/>
        <v>#NUM!</v>
      </c>
      <c r="H689">
        <f>PI()*$C$29*$C$11/$C$10*(SIN(RADIANS(F689-$C$27))+SIN(RADIANS(F689-$C$27)))</f>
        <v>-100.80107772059301</v>
      </c>
      <c r="I689">
        <f t="shared" si="43"/>
        <v>7.0076437275994253E-6</v>
      </c>
    </row>
    <row r="690" spans="6:9">
      <c r="F690">
        <f t="shared" si="44"/>
        <v>15.600000000000719</v>
      </c>
      <c r="G690" t="e">
        <f t="shared" si="42"/>
        <v>#NUM!</v>
      </c>
      <c r="H690">
        <f>PI()*$C$29*$C$11/$C$10*(SIN(RADIANS(F690-$C$27))+SIN(RADIANS(F690-$C$27)))</f>
        <v>-100.56455701413122</v>
      </c>
      <c r="I690">
        <f t="shared" si="43"/>
        <v>1.1153753364858138E-7</v>
      </c>
    </row>
    <row r="691" spans="6:9">
      <c r="F691">
        <f t="shared" si="44"/>
        <v>15.800000000000718</v>
      </c>
      <c r="G691" t="e">
        <f t="shared" si="42"/>
        <v>#NUM!</v>
      </c>
      <c r="H691">
        <f>PI()*$C$29*$C$11/$C$10*(SIN(RADIANS(F691-$C$27))+SIN(RADIANS(F691-$C$27)))</f>
        <v>-100.32681096027844</v>
      </c>
      <c r="I691">
        <f t="shared" si="43"/>
        <v>4.0835656680279721E-6</v>
      </c>
    </row>
    <row r="692" spans="6:9">
      <c r="F692">
        <f t="shared" si="44"/>
        <v>16.000000000000718</v>
      </c>
      <c r="G692" t="e">
        <f t="shared" si="42"/>
        <v>#NUM!</v>
      </c>
      <c r="H692">
        <f>PI()*$C$29*$C$11/$C$10*(SIN(RADIANS(F692-$C$27))+SIN(RADIANS(F692-$C$27)))</f>
        <v>-100.08784245589533</v>
      </c>
      <c r="I692">
        <f t="shared" si="43"/>
        <v>1.8351467563323292E-5</v>
      </c>
    </row>
    <row r="693" spans="6:9">
      <c r="F693">
        <f t="shared" si="44"/>
        <v>16.200000000000717</v>
      </c>
      <c r="G693" t="e">
        <f t="shared" si="42"/>
        <v>#NUM!</v>
      </c>
      <c r="H693">
        <f>PI()*$C$29*$C$11/$C$10*(SIN(RADIANS(F693-$C$27))+SIN(RADIANS(F693-$C$27)))</f>
        <v>-99.847654412737683</v>
      </c>
      <c r="I693">
        <f t="shared" si="43"/>
        <v>3.9983750097195585E-5</v>
      </c>
    </row>
    <row r="694" spans="6:9">
      <c r="F694">
        <f t="shared" si="44"/>
        <v>16.400000000000716</v>
      </c>
      <c r="G694" t="e">
        <f t="shared" si="42"/>
        <v>#NUM!</v>
      </c>
      <c r="H694">
        <f>PI()*$C$29*$C$11/$C$10*(SIN(RADIANS(F694-$C$27))+SIN(RADIANS(F694-$C$27)))</f>
        <v>-99.606249757421011</v>
      </c>
      <c r="I694">
        <f t="shared" si="43"/>
        <v>6.4257158092463388E-5</v>
      </c>
    </row>
    <row r="695" spans="6:9">
      <c r="F695">
        <f t="shared" si="44"/>
        <v>16.600000000000716</v>
      </c>
      <c r="G695" t="e">
        <f t="shared" si="42"/>
        <v>#NUM!</v>
      </c>
      <c r="H695">
        <f>PI()*$C$29*$C$11/$C$10*(SIN(RADIANS(F695-$C$27))+SIN(RADIANS(F695-$C$27)))</f>
        <v>-99.363631431384874</v>
      </c>
      <c r="I695">
        <f t="shared" si="43"/>
        <v>8.5673015672120249E-5</v>
      </c>
    </row>
    <row r="696" spans="6:9">
      <c r="F696">
        <f t="shared" si="44"/>
        <v>16.800000000000715</v>
      </c>
      <c r="G696" t="e">
        <f t="shared" si="42"/>
        <v>#NUM!</v>
      </c>
      <c r="H696">
        <f>PI()*$C$29*$C$11/$C$10*(SIN(RADIANS(F696-$C$27))+SIN(RADIANS(F696-$C$27)))</f>
        <v>-99.119802390857004</v>
      </c>
      <c r="I696">
        <f t="shared" si="43"/>
        <v>9.9212116430250015E-5</v>
      </c>
    </row>
    <row r="697" spans="6:9">
      <c r="F697">
        <f t="shared" si="44"/>
        <v>17.000000000000714</v>
      </c>
      <c r="G697" t="e">
        <f t="shared" si="42"/>
        <v>#NUM!</v>
      </c>
      <c r="H697">
        <f>PI()*$C$29*$C$11/$C$10*(SIN(RADIANS(F697-$C$27))+SIN(RADIANS(F697-$C$27)))</f>
        <v>-98.874765606817292</v>
      </c>
      <c r="I697">
        <f t="shared" si="43"/>
        <v>1.0154478109477176E-4</v>
      </c>
    </row>
    <row r="698" spans="6:9">
      <c r="F698">
        <f t="shared" si="44"/>
        <v>17.200000000000713</v>
      </c>
      <c r="G698" t="e">
        <f t="shared" si="42"/>
        <v>#NUM!</v>
      </c>
      <c r="H698">
        <f>PI()*$C$29*$C$11/$C$10*(SIN(RADIANS(F698-$C$27))+SIN(RADIANS(F698-$C$27)))</f>
        <v>-98.628524064961638</v>
      </c>
      <c r="I698">
        <f t="shared" si="43"/>
        <v>9.190211408664855E-5</v>
      </c>
    </row>
    <row r="699" spans="6:9">
      <c r="F699">
        <f t="shared" si="44"/>
        <v>17.400000000000713</v>
      </c>
      <c r="G699" t="e">
        <f t="shared" si="42"/>
        <v>#NUM!</v>
      </c>
      <c r="H699">
        <f>PI()*$C$29*$C$11/$C$10*(SIN(RADIANS(F699-$C$27))+SIN(RADIANS(F699-$C$27)))</f>
        <v>-98.381080765665516</v>
      </c>
      <c r="I699">
        <f t="shared" si="43"/>
        <v>7.2374988379373024E-5</v>
      </c>
    </row>
    <row r="700" spans="6:9">
      <c r="F700">
        <f t="shared" si="44"/>
        <v>17.600000000000712</v>
      </c>
      <c r="G700" t="e">
        <f t="shared" si="42"/>
        <v>#NUM!</v>
      </c>
      <c r="H700">
        <f>PI()*$C$29*$C$11/$C$10*(SIN(RADIANS(F700-$C$27))+SIN(RADIANS(F700-$C$27)))</f>
        <v>-98.132438723947445</v>
      </c>
      <c r="I700">
        <f t="shared" si="43"/>
        <v>4.7530635070669413E-5</v>
      </c>
    </row>
    <row r="701" spans="6:9">
      <c r="F701">
        <f t="shared" si="44"/>
        <v>17.800000000000711</v>
      </c>
      <c r="G701" t="e">
        <f t="shared" si="42"/>
        <v>#NUM!</v>
      </c>
      <c r="H701">
        <f>PI()*$C$29*$C$11/$C$10*(SIN(RADIANS(F701-$C$27))+SIN(RADIANS(F701-$C$27)))</f>
        <v>-97.882600969432232</v>
      </c>
      <c r="I701">
        <f t="shared" si="43"/>
        <v>2.3397961038705999E-5</v>
      </c>
    </row>
    <row r="702" spans="6:9">
      <c r="F702">
        <f t="shared" si="44"/>
        <v>18.000000000000711</v>
      </c>
      <c r="G702" t="e">
        <f t="shared" si="42"/>
        <v>#NUM!</v>
      </c>
      <c r="H702">
        <f>PI()*$C$29*$C$11/$C$10*(SIN(RADIANS(F702-$C$27))+SIN(RADIANS(F702-$C$27)))</f>
        <v>-97.631570546314066</v>
      </c>
      <c r="I702">
        <f t="shared" si="43"/>
        <v>6.0346627352385804E-6</v>
      </c>
    </row>
    <row r="703" spans="6:9">
      <c r="F703">
        <f t="shared" si="44"/>
        <v>18.20000000000071</v>
      </c>
      <c r="G703" t="e">
        <f t="shared" si="42"/>
        <v>#NUM!</v>
      </c>
      <c r="H703">
        <f>PI()*$C$29*$C$11/$C$10*(SIN(RADIANS(F703-$C$27))+SIN(RADIANS(F703-$C$27)))</f>
        <v>-97.379350513319437</v>
      </c>
      <c r="I703">
        <f t="shared" si="43"/>
        <v>1.0591041413149715E-8</v>
      </c>
    </row>
    <row r="704" spans="6:9">
      <c r="F704">
        <f t="shared" si="44"/>
        <v>18.400000000000709</v>
      </c>
      <c r="G704" t="e">
        <f t="shared" si="42"/>
        <v>#NUM!</v>
      </c>
      <c r="H704">
        <f>PI()*$C$29*$C$11/$C$10*(SIN(RADIANS(F704-$C$27))+SIN(RADIANS(F704-$C$27)))</f>
        <v>-97.125943943669867</v>
      </c>
      <c r="I704">
        <f t="shared" si="43"/>
        <v>7.187621366119149E-6</v>
      </c>
    </row>
    <row r="705" spans="6:9">
      <c r="F705">
        <f t="shared" si="44"/>
        <v>18.600000000000708</v>
      </c>
      <c r="G705" t="e">
        <f t="shared" si="42"/>
        <v>#NUM!</v>
      </c>
      <c r="H705">
        <f>PI()*$C$29*$C$11/$C$10*(SIN(RADIANS(F705-$C$27))+SIN(RADIANS(F705-$C$27)))</f>
        <v>-96.871353925044417</v>
      </c>
      <c r="I705">
        <f t="shared" si="43"/>
        <v>2.6127591807910714E-5</v>
      </c>
    </row>
    <row r="706" spans="6:9">
      <c r="F706">
        <f t="shared" si="44"/>
        <v>18.800000000000708</v>
      </c>
      <c r="G706" t="e">
        <f t="shared" si="42"/>
        <v>#NUM!</v>
      </c>
      <c r="H706">
        <f>PI()*$C$29*$C$11/$C$10*(SIN(RADIANS(F706-$C$27))+SIN(RADIANS(F706-$C$27)))</f>
        <v>-96.615583559542102</v>
      </c>
      <c r="I706">
        <f t="shared" si="43"/>
        <v>5.2320731415007879E-5</v>
      </c>
    </row>
    <row r="707" spans="6:9">
      <c r="F707">
        <f t="shared" si="44"/>
        <v>19.000000000000707</v>
      </c>
      <c r="G707" t="e">
        <f t="shared" si="42"/>
        <v>#NUM!</v>
      </c>
      <c r="H707">
        <f>PI()*$C$29*$C$11/$C$10*(SIN(RADIANS(F707-$C$27))+SIN(RADIANS(F707-$C$27)))</f>
        <v>-96.358635963644161</v>
      </c>
      <c r="I707">
        <f t="shared" si="43"/>
        <v>7.9225879262003742E-5</v>
      </c>
    </row>
    <row r="708" spans="6:9">
      <c r="F708">
        <f t="shared" si="44"/>
        <v>19.200000000000706</v>
      </c>
      <c r="G708" t="e">
        <f t="shared" si="42"/>
        <v>#NUM!</v>
      </c>
      <c r="H708">
        <f>PI()*$C$29*$C$11/$C$10*(SIN(RADIANS(F708-$C$27))+SIN(RADIANS(F708-$C$27)))</f>
        <v>-96.100514268175928</v>
      </c>
      <c r="I708">
        <f t="shared" si="43"/>
        <v>9.989863625108056E-5</v>
      </c>
    </row>
    <row r="709" spans="6:9">
      <c r="F709">
        <f t="shared" si="44"/>
        <v>19.400000000000706</v>
      </c>
      <c r="G709" t="e">
        <f t="shared" si="42"/>
        <v>#NUM!</v>
      </c>
      <c r="H709">
        <f>PI()*$C$29*$C$11/$C$10*(SIN(RADIANS(F709-$C$27))+SIN(RADIANS(F709-$C$27)))</f>
        <v>-95.841221618268818</v>
      </c>
      <c r="I709">
        <f t="shared" si="43"/>
        <v>1.088109448806599E-4</v>
      </c>
    </row>
    <row r="710" spans="6:9">
      <c r="F710">
        <f t="shared" si="44"/>
        <v>19.600000000000705</v>
      </c>
      <c r="G710" t="e">
        <f t="shared" si="42"/>
        <v>#NUM!</v>
      </c>
      <c r="H710">
        <f>PI()*$C$29*$C$11/$C$10*(SIN(RADIANS(F710-$C$27))+SIN(RADIANS(F710-$C$27)))</f>
        <v>-95.580761173321932</v>
      </c>
      <c r="I710">
        <f t="shared" si="43"/>
        <v>1.0338607779923556E-4</v>
      </c>
    </row>
    <row r="711" spans="6:9">
      <c r="F711">
        <f t="shared" si="44"/>
        <v>19.800000000000704</v>
      </c>
      <c r="G711" t="e">
        <f t="shared" si="42"/>
        <v>#NUM!</v>
      </c>
      <c r="H711">
        <f>PI()*$C$29*$C$11/$C$10*(SIN(RADIANS(F711-$C$27))+SIN(RADIANS(F711-$C$27)))</f>
        <v>-95.319136106963583</v>
      </c>
      <c r="I711">
        <f t="shared" si="43"/>
        <v>8.4816706901276538E-5</v>
      </c>
    </row>
    <row r="712" spans="6:9">
      <c r="F712">
        <f t="shared" si="44"/>
        <v>20.000000000000703</v>
      </c>
      <c r="G712" t="e">
        <f t="shared" si="42"/>
        <v>#NUM!</v>
      </c>
      <c r="H712">
        <f>PI()*$C$29*$C$11/$C$10*(SIN(RADIANS(F712-$C$27))+SIN(RADIANS(F712-$C$27)))</f>
        <v>-95.056349607012663</v>
      </c>
      <c r="I712">
        <f t="shared" si="43"/>
        <v>5.7899552491079141E-5</v>
      </c>
    </row>
    <row r="713" spans="6:9">
      <c r="F713">
        <f t="shared" si="44"/>
        <v>20.200000000000703</v>
      </c>
      <c r="G713" t="e">
        <f t="shared" si="42"/>
        <v>#NUM!</v>
      </c>
      <c r="H713">
        <f>PI()*$C$29*$C$11/$C$10*(SIN(RADIANS(F713-$C$27))+SIN(RADIANS(F713-$C$27)))</f>
        <v>-94.792404875439757</v>
      </c>
      <c r="I713">
        <f t="shared" si="43"/>
        <v>2.9872811295428337E-5</v>
      </c>
    </row>
    <row r="714" spans="6:9">
      <c r="F714">
        <f t="shared" si="44"/>
        <v>20.400000000000702</v>
      </c>
      <c r="G714" t="e">
        <f t="shared" si="42"/>
        <v>#NUM!</v>
      </c>
      <c r="H714">
        <f>PI()*$C$29*$C$11/$C$10*(SIN(RADIANS(F714-$C$27))+SIN(RADIANS(F714-$C$27)))</f>
        <v>-94.527305128328081</v>
      </c>
      <c r="I714">
        <f t="shared" si="43"/>
        <v>8.5189808112989764E-6</v>
      </c>
    </row>
    <row r="715" spans="6:9">
      <c r="F715">
        <f t="shared" si="44"/>
        <v>20.600000000000701</v>
      </c>
      <c r="G715" t="e">
        <f t="shared" si="42"/>
        <v>#NUM!</v>
      </c>
      <c r="H715">
        <f>PI()*$C$29*$C$11/$C$10*(SIN(RADIANS(F715-$C$27))+SIN(RADIANS(F715-$C$27)))</f>
        <v>-94.261053595834426</v>
      </c>
      <c r="I715">
        <f t="shared" si="43"/>
        <v>1.9829545656455666E-8</v>
      </c>
    </row>
    <row r="716" spans="6:9">
      <c r="F716">
        <f t="shared" si="44"/>
        <v>20.800000000000701</v>
      </c>
      <c r="G716" t="e">
        <f t="shared" si="42"/>
        <v>#NUM!</v>
      </c>
      <c r="H716">
        <f>PI()*$C$29*$C$11/$C$10*(SIN(RADIANS(F716-$C$27))+SIN(RADIANS(F716-$C$27)))</f>
        <v>-93.993653522149671</v>
      </c>
      <c r="I716">
        <f t="shared" si="43"/>
        <v>7.1537259927786436E-6</v>
      </c>
    </row>
    <row r="717" spans="6:9">
      <c r="F717">
        <f t="shared" si="44"/>
        <v>21.0000000000007</v>
      </c>
      <c r="G717" t="e">
        <f t="shared" si="42"/>
        <v>#NUM!</v>
      </c>
      <c r="H717">
        <f>PI()*$C$29*$C$11/$C$10*(SIN(RADIANS(F717-$C$27))+SIN(RADIANS(F717-$C$27)))</f>
        <v>-93.725108165459346</v>
      </c>
      <c r="I717">
        <f t="shared" si="43"/>
        <v>2.836818137547914E-5</v>
      </c>
    </row>
    <row r="718" spans="6:9">
      <c r="F718">
        <f t="shared" si="44"/>
        <v>21.200000000000699</v>
      </c>
      <c r="G718" t="e">
        <f t="shared" si="42"/>
        <v>#NUM!</v>
      </c>
      <c r="H718">
        <f>PI()*$C$29*$C$11/$C$10*(SIN(RADIANS(F718-$C$27))+SIN(RADIANS(F718-$C$27)))</f>
        <v>-93.455420797903869</v>
      </c>
      <c r="I718">
        <f t="shared" si="43"/>
        <v>5.8045032759623631E-5</v>
      </c>
    </row>
    <row r="719" spans="6:9">
      <c r="F719">
        <f t="shared" si="44"/>
        <v>21.400000000000698</v>
      </c>
      <c r="G719" t="e">
        <f t="shared" si="42"/>
        <v>#NUM!</v>
      </c>
      <c r="H719">
        <f>PI()*$C$29*$C$11/$C$10*(SIN(RADIANS(F719-$C$27))+SIN(RADIANS(F719-$C$27)))</f>
        <v>-93.1845947055387</v>
      </c>
      <c r="I719">
        <f t="shared" si="43"/>
        <v>8.7951500550824394E-5</v>
      </c>
    </row>
    <row r="720" spans="6:9">
      <c r="F720">
        <f t="shared" si="44"/>
        <v>21.600000000000698</v>
      </c>
      <c r="G720" t="e">
        <f t="shared" si="42"/>
        <v>#NUM!</v>
      </c>
      <c r="H720">
        <f>PI()*$C$29*$C$11/$C$10*(SIN(RADIANS(F720-$C$27))+SIN(RADIANS(F720-$C$27)))</f>
        <v>-92.912633188294294</v>
      </c>
      <c r="I720">
        <f t="shared" si="43"/>
        <v>1.0952345687357714E-4</v>
      </c>
    </row>
    <row r="721" spans="6:9">
      <c r="F721">
        <f t="shared" si="44"/>
        <v>21.800000000000697</v>
      </c>
      <c r="G721" t="e">
        <f t="shared" si="42"/>
        <v>#NUM!</v>
      </c>
      <c r="H721">
        <f>PI()*$C$29*$C$11/$C$10*(SIN(RADIANS(F721-$C$27))+SIN(RADIANS(F721-$C$27)))</f>
        <v>-92.639539559935955</v>
      </c>
      <c r="I721">
        <f t="shared" si="43"/>
        <v>1.1635851957866986E-4</v>
      </c>
    </row>
    <row r="722" spans="6:9">
      <c r="F722">
        <f t="shared" si="44"/>
        <v>22.000000000000696</v>
      </c>
      <c r="G722" t="e">
        <f t="shared" si="42"/>
        <v>#NUM!</v>
      </c>
      <c r="H722">
        <f>PI()*$C$29*$C$11/$C$10*(SIN(RADIANS(F722-$C$27))+SIN(RADIANS(F722-$C$27)))</f>
        <v>-92.365317148023323</v>
      </c>
      <c r="I722">
        <f t="shared" si="43"/>
        <v>1.0619288818421713E-4</v>
      </c>
    </row>
    <row r="723" spans="6:9">
      <c r="F723">
        <f t="shared" si="44"/>
        <v>22.200000000000696</v>
      </c>
      <c r="G723" t="e">
        <f t="shared" si="42"/>
        <v>#NUM!</v>
      </c>
      <c r="H723">
        <f>PI()*$C$29*$C$11/$C$10*(SIN(RADIANS(F723-$C$27))+SIN(RADIANS(F723-$C$27)))</f>
        <v>-92.089969293869956</v>
      </c>
      <c r="I723">
        <f t="shared" si="43"/>
        <v>8.1742206301947575E-5</v>
      </c>
    </row>
    <row r="724" spans="6:9">
      <c r="F724">
        <f t="shared" si="44"/>
        <v>22.400000000000695</v>
      </c>
      <c r="G724" t="e">
        <f t="shared" si="42"/>
        <v>#NUM!</v>
      </c>
      <c r="H724">
        <f>PI()*$C$29*$C$11/$C$10*(SIN(RADIANS(F724-$C$27))+SIN(RADIANS(F724-$C$27)))</f>
        <v>-91.813499352502561</v>
      </c>
      <c r="I724">
        <f t="shared" si="43"/>
        <v>5.0088416677559771E-5</v>
      </c>
    </row>
    <row r="725" spans="6:9">
      <c r="F725">
        <f t="shared" si="44"/>
        <v>22.600000000000694</v>
      </c>
      <c r="G725" t="e">
        <f t="shared" si="42"/>
        <v>#NUM!</v>
      </c>
      <c r="H725">
        <f>PI()*$C$29*$C$11/$C$10*(SIN(RADIANS(F725-$C$27))+SIN(RADIANS(F725-$C$27)))</f>
        <v>-91.535910692620163</v>
      </c>
      <c r="I725">
        <f t="shared" si="43"/>
        <v>2.0715553261339283E-5</v>
      </c>
    </row>
    <row r="726" spans="6:9">
      <c r="F726">
        <f t="shared" si="44"/>
        <v>22.800000000000693</v>
      </c>
      <c r="G726" t="e">
        <f t="shared" si="42"/>
        <v>#NUM!</v>
      </c>
      <c r="H726">
        <f>PI()*$C$29*$C$11/$C$10*(SIN(RADIANS(F726-$C$27))+SIN(RADIANS(F726-$C$27)))</f>
        <v>-91.257206696552899</v>
      </c>
      <c r="I726">
        <f t="shared" si="43"/>
        <v>2.7178716800929848E-6</v>
      </c>
    </row>
    <row r="727" spans="6:9">
      <c r="F727">
        <f t="shared" si="44"/>
        <v>23.000000000000693</v>
      </c>
      <c r="G727" t="e">
        <f t="shared" si="42"/>
        <v>#NUM!</v>
      </c>
      <c r="H727">
        <f>PI()*$C$29*$C$11/$C$10*(SIN(RADIANS(F727-$C$27))+SIN(RADIANS(F727-$C$27)))</f>
        <v>-90.977390760221084</v>
      </c>
      <c r="I727">
        <f t="shared" si="43"/>
        <v>1.993133319911982E-6</v>
      </c>
    </row>
    <row r="728" spans="6:9">
      <c r="F728">
        <f t="shared" si="44"/>
        <v>23.200000000000692</v>
      </c>
      <c r="G728" t="e">
        <f t="shared" si="42"/>
        <v>#NUM!</v>
      </c>
      <c r="H728">
        <f>PI()*$C$29*$C$11/$C$10*(SIN(RADIANS(F728-$C$27))+SIN(RADIANS(F728-$C$27)))</f>
        <v>-90.696466293093565</v>
      </c>
      <c r="I728">
        <f t="shared" si="43"/>
        <v>1.9291043648012507E-5</v>
      </c>
    </row>
    <row r="729" spans="6:9">
      <c r="F729">
        <f t="shared" si="44"/>
        <v>23.400000000000691</v>
      </c>
      <c r="G729" t="e">
        <f t="shared" si="42"/>
        <v>#NUM!</v>
      </c>
      <c r="H729">
        <f>PI()*$C$29*$C$11/$C$10*(SIN(RADIANS(F729-$C$27))+SIN(RADIANS(F729-$C$27)))</f>
        <v>-90.414436718146334</v>
      </c>
      <c r="I729">
        <f t="shared" si="43"/>
        <v>4.9774931754204162E-5</v>
      </c>
    </row>
    <row r="730" spans="6:9">
      <c r="F730">
        <f t="shared" si="44"/>
        <v>23.600000000000691</v>
      </c>
      <c r="G730" t="e">
        <f t="shared" si="42"/>
        <v>#NUM!</v>
      </c>
      <c r="H730">
        <f>PI()*$C$29*$C$11/$C$10*(SIN(RADIANS(F730-$C$27))+SIN(RADIANS(F730-$C$27)))</f>
        <v>-90.131305471820738</v>
      </c>
      <c r="I730">
        <f t="shared" si="43"/>
        <v>8.431925607249382E-5</v>
      </c>
    </row>
    <row r="731" spans="6:9">
      <c r="F731">
        <f t="shared" si="44"/>
        <v>23.80000000000069</v>
      </c>
      <c r="G731" t="e">
        <f t="shared" si="42"/>
        <v>#NUM!</v>
      </c>
      <c r="H731">
        <f>PI()*$C$29*$C$11/$C$10*(SIN(RADIANS(F731-$C$27))+SIN(RADIANS(F731-$C$27)))</f>
        <v>-89.847076003981655</v>
      </c>
      <c r="I731">
        <f t="shared" si="43"/>
        <v>1.1222768466879638E-4</v>
      </c>
    </row>
    <row r="732" spans="6:9">
      <c r="F732">
        <f t="shared" si="44"/>
        <v>24.000000000000689</v>
      </c>
      <c r="G732" t="e">
        <f t="shared" si="42"/>
        <v>#NUM!</v>
      </c>
      <c r="H732">
        <f>PI()*$C$29*$C$11/$C$10*(SIN(RADIANS(F732-$C$27))+SIN(RADIANS(F732-$C$27)))</f>
        <v>-89.5617517778755</v>
      </c>
      <c r="I732">
        <f t="shared" si="43"/>
        <v>1.245813435593678E-4</v>
      </c>
    </row>
    <row r="733" spans="6:9">
      <c r="F733">
        <f t="shared" si="44"/>
        <v>24.200000000000689</v>
      </c>
      <c r="G733" t="e">
        <f t="shared" si="42"/>
        <v>#NUM!</v>
      </c>
      <c r="H733">
        <f>PI()*$C$29*$C$11/$C$10*(SIN(RADIANS(F733-$C$27))+SIN(RADIANS(F733-$C$27)))</f>
        <v>-89.275336270087905</v>
      </c>
      <c r="I733">
        <f t="shared" si="43"/>
        <v>1.1717346806182722E-4</v>
      </c>
    </row>
    <row r="734" spans="6:9">
      <c r="F734">
        <f t="shared" si="44"/>
        <v>24.400000000000688</v>
      </c>
      <c r="G734" t="e">
        <f t="shared" si="42"/>
        <v>#NUM!</v>
      </c>
      <c r="H734">
        <f>PI()*$C$29*$C$11/$C$10*(SIN(RADIANS(F734-$C$27))+SIN(RADIANS(F734-$C$27)))</f>
        <v>-88.987832970501429</v>
      </c>
      <c r="I734">
        <f t="shared" si="43"/>
        <v>9.2055464504574682E-5</v>
      </c>
    </row>
    <row r="735" spans="6:9">
      <c r="F735">
        <f t="shared" si="44"/>
        <v>24.600000000000687</v>
      </c>
      <c r="G735" t="e">
        <f t="shared" si="42"/>
        <v>#NUM!</v>
      </c>
      <c r="H735">
        <f>PI()*$C$29*$C$11/$C$10*(SIN(RADIANS(F735-$C$27))+SIN(RADIANS(F735-$C$27)))</f>
        <v>-88.699245382253025</v>
      </c>
      <c r="I735">
        <f t="shared" si="43"/>
        <v>5.7113033680036462E-5</v>
      </c>
    </row>
    <row r="736" spans="6:9">
      <c r="F736">
        <f t="shared" si="44"/>
        <v>24.800000000000686</v>
      </c>
      <c r="G736" t="e">
        <f t="shared" si="42"/>
        <v>#NUM!</v>
      </c>
      <c r="H736">
        <f>PI()*$C$29*$C$11/$C$10*(SIN(RADIANS(F736-$C$27))+SIN(RADIANS(F736-$C$27)))</f>
        <v>-88.409577021691447</v>
      </c>
      <c r="I736">
        <f t="shared" si="43"/>
        <v>2.3704523470224489E-5</v>
      </c>
    </row>
    <row r="737" spans="6:9">
      <c r="F737">
        <f t="shared" si="44"/>
        <v>25.000000000000686</v>
      </c>
      <c r="G737" t="e">
        <f t="shared" si="42"/>
        <v>#NUM!</v>
      </c>
      <c r="H737">
        <f>PI()*$C$29*$C$11/$C$10*(SIN(RADIANS(F737-$C$27))+SIN(RADIANS(F737-$C$27)))</f>
        <v>-88.118831418334238</v>
      </c>
      <c r="I737">
        <f t="shared" si="43"/>
        <v>3.0394414768875526E-6</v>
      </c>
    </row>
    <row r="738" spans="6:9">
      <c r="F738">
        <f t="shared" si="44"/>
        <v>25.200000000000685</v>
      </c>
      <c r="G738" t="e">
        <f t="shared" si="42"/>
        <v>#NUM!</v>
      </c>
      <c r="H738">
        <f>PI()*$C$29*$C$11/$C$10*(SIN(RADIANS(F738-$C$27))+SIN(RADIANS(F738-$C$27)))</f>
        <v>-87.827012114824768</v>
      </c>
      <c r="I738">
        <f t="shared" si="43"/>
        <v>2.4385194767647292E-6</v>
      </c>
    </row>
    <row r="739" spans="6:9">
      <c r="F739">
        <f t="shared" si="44"/>
        <v>25.400000000000684</v>
      </c>
      <c r="G739" t="e">
        <f t="shared" ref="G739:G802" si="45">DEGREES(ASIN($C$11*SIN(RADIANS(F739-$C$27))))</f>
        <v>#NUM!</v>
      </c>
      <c r="H739">
        <f>PI()*$C$29*$C$11/$C$10*(SIN(RADIANS(F739-$C$27))+SIN(RADIANS(F739-$C$27)))</f>
        <v>-87.534122666889203</v>
      </c>
      <c r="I739">
        <f t="shared" ref="I739:I802" si="46">(SIN(H739)/H739)^2</f>
        <v>2.2726934913272398E-5</v>
      </c>
    </row>
    <row r="740" spans="6:9">
      <c r="F740">
        <f t="shared" ref="F740:F803" si="47">F739+0.2</f>
        <v>25.600000000000684</v>
      </c>
      <c r="G740" t="e">
        <f t="shared" si="45"/>
        <v>#NUM!</v>
      </c>
      <c r="H740">
        <f>PI()*$C$29*$C$11/$C$10*(SIN(RADIANS(F740-$C$27))+SIN(RADIANS(F740-$C$27)))</f>
        <v>-87.240166643293023</v>
      </c>
      <c r="I740">
        <f t="shared" si="46"/>
        <v>5.770455003254844E-5</v>
      </c>
    </row>
    <row r="741" spans="6:9">
      <c r="F741">
        <f t="shared" si="47"/>
        <v>25.800000000000683</v>
      </c>
      <c r="G741" t="e">
        <f t="shared" si="45"/>
        <v>#NUM!</v>
      </c>
      <c r="H741">
        <f>PI()*$C$29*$C$11/$C$10*(SIN(RADIANS(F741-$C$27))+SIN(RADIANS(F741-$C$27)))</f>
        <v>-86.945147625797631</v>
      </c>
      <c r="I741">
        <f t="shared" si="46"/>
        <v>9.5984969991410755E-5</v>
      </c>
    </row>
    <row r="742" spans="6:9">
      <c r="F742">
        <f t="shared" si="47"/>
        <v>26.000000000000682</v>
      </c>
      <c r="G742" t="e">
        <f t="shared" si="45"/>
        <v>#NUM!</v>
      </c>
      <c r="H742">
        <f>PI()*$C$29*$C$11/$C$10*(SIN(RADIANS(F742-$C$27))+SIN(RADIANS(F742-$C$27)))</f>
        <v>-86.649069209116632</v>
      </c>
      <c r="I742">
        <f t="shared" si="46"/>
        <v>1.2469794190288032E-4</v>
      </c>
    </row>
    <row r="743" spans="6:9">
      <c r="F743">
        <f t="shared" si="47"/>
        <v>26.200000000000681</v>
      </c>
      <c r="G743" t="e">
        <f t="shared" si="45"/>
        <v>#NUM!</v>
      </c>
      <c r="H743">
        <f>PI()*$C$29*$C$11/$C$10*(SIN(RADIANS(F743-$C$27))+SIN(RADIANS(F743-$C$27)))</f>
        <v>-86.351935000872075</v>
      </c>
      <c r="I743">
        <f t="shared" si="46"/>
        <v>1.3387347146068403E-4</v>
      </c>
    </row>
    <row r="744" spans="6:9">
      <c r="F744">
        <f t="shared" si="47"/>
        <v>26.400000000000681</v>
      </c>
      <c r="G744" t="e">
        <f t="shared" si="45"/>
        <v>#NUM!</v>
      </c>
      <c r="H744">
        <f>PI()*$C$29*$C$11/$C$10*(SIN(RADIANS(F744-$C$27))+SIN(RADIANS(F744-$C$27)))</f>
        <v>-86.053748621550568</v>
      </c>
      <c r="I744">
        <f t="shared" si="46"/>
        <v>1.2001696188562298E-4</v>
      </c>
    </row>
    <row r="745" spans="6:9">
      <c r="F745">
        <f t="shared" si="47"/>
        <v>26.60000000000068</v>
      </c>
      <c r="G745" t="e">
        <f t="shared" si="45"/>
        <v>#NUM!</v>
      </c>
      <c r="H745">
        <f>PI()*$C$29*$C$11/$C$10*(SIN(RADIANS(F745-$C$27))+SIN(RADIANS(F745-$C$27)))</f>
        <v>-85.754513704459015</v>
      </c>
      <c r="I745">
        <f t="shared" si="46"/>
        <v>8.757920148709335E-5</v>
      </c>
    </row>
    <row r="746" spans="6:9">
      <c r="F746">
        <f t="shared" si="47"/>
        <v>26.800000000000679</v>
      </c>
      <c r="G746" t="e">
        <f t="shared" si="45"/>
        <v>#NUM!</v>
      </c>
      <c r="H746">
        <f>PI()*$C$29*$C$11/$C$10*(SIN(RADIANS(F746-$C$27))+SIN(RADIANS(F746-$C$27)))</f>
        <v>-85.454233895680431</v>
      </c>
      <c r="I746">
        <f t="shared" si="46"/>
        <v>4.7691714616513359E-5</v>
      </c>
    </row>
    <row r="747" spans="6:9">
      <c r="F747">
        <f t="shared" si="47"/>
        <v>27.000000000000679</v>
      </c>
      <c r="G747" t="e">
        <f t="shared" si="45"/>
        <v>#NUM!</v>
      </c>
      <c r="H747">
        <f>PI()*$C$29*$C$11/$C$10*(SIN(RADIANS(F747-$C$27))+SIN(RADIANS(F747-$C$27)))</f>
        <v>-85.152912854029537</v>
      </c>
      <c r="I747">
        <f t="shared" si="46"/>
        <v>1.4473752767628818E-5</v>
      </c>
    </row>
    <row r="748" spans="6:9">
      <c r="F748">
        <f t="shared" si="47"/>
        <v>27.200000000000678</v>
      </c>
      <c r="G748" t="e">
        <f t="shared" si="45"/>
        <v>#NUM!</v>
      </c>
      <c r="H748">
        <f>PI()*$C$29*$C$11/$C$10*(SIN(RADIANS(F748-$C$27))+SIN(RADIANS(F748-$C$27)))</f>
        <v>-84.850554251008163</v>
      </c>
      <c r="I748">
        <f t="shared" si="46"/>
        <v>1.0541587935725749E-7</v>
      </c>
    </row>
    <row r="749" spans="6:9">
      <c r="F749">
        <f t="shared" si="47"/>
        <v>27.400000000000677</v>
      </c>
      <c r="G749" t="e">
        <f t="shared" si="45"/>
        <v>#NUM!</v>
      </c>
      <c r="H749">
        <f>PI()*$C$29*$C$11/$C$10*(SIN(RADIANS(F749-$C$27))+SIN(RADIANS(F749-$C$27)))</f>
        <v>-84.547161770760425</v>
      </c>
      <c r="I749">
        <f t="shared" si="46"/>
        <v>1.0377031774482377E-5</v>
      </c>
    </row>
    <row r="750" spans="6:9">
      <c r="F750">
        <f t="shared" si="47"/>
        <v>27.600000000000676</v>
      </c>
      <c r="G750" t="e">
        <f t="shared" si="45"/>
        <v>#NUM!</v>
      </c>
      <c r="H750">
        <f>PI()*$C$29*$C$11/$C$10*(SIN(RADIANS(F750-$C$27))+SIN(RADIANS(F750-$C$27)))</f>
        <v>-84.242739110027969</v>
      </c>
      <c r="I750">
        <f t="shared" si="46"/>
        <v>4.2352793056838994E-5</v>
      </c>
    </row>
    <row r="751" spans="6:9">
      <c r="F751">
        <f t="shared" si="47"/>
        <v>27.800000000000676</v>
      </c>
      <c r="G751" t="e">
        <f t="shared" si="45"/>
        <v>#NUM!</v>
      </c>
      <c r="H751">
        <f>PI()*$C$29*$C$11/$C$10*(SIN(RADIANS(F751-$C$27))+SIN(RADIANS(F751-$C$27)))</f>
        <v>-83.937289978104857</v>
      </c>
      <c r="I751">
        <f t="shared" si="46"/>
        <v>8.5110293143316103E-5</v>
      </c>
    </row>
    <row r="752" spans="6:9">
      <c r="F752">
        <f t="shared" si="47"/>
        <v>28.000000000000675</v>
      </c>
      <c r="G752" t="e">
        <f t="shared" si="45"/>
        <v>#NUM!</v>
      </c>
      <c r="H752">
        <f>PI()*$C$29*$C$11/$C$10*(SIN(RADIANS(F752-$C$27))+SIN(RADIANS(F752-$C$27)))</f>
        <v>-83.630818096792339</v>
      </c>
      <c r="I752">
        <f t="shared" si="46"/>
        <v>1.2344270193924146E-4</v>
      </c>
    </row>
    <row r="753" spans="6:9">
      <c r="F753">
        <f t="shared" si="47"/>
        <v>28.200000000000674</v>
      </c>
      <c r="G753" t="e">
        <f t="shared" si="45"/>
        <v>#NUM!</v>
      </c>
      <c r="H753">
        <f>PI()*$C$29*$C$11/$C$10*(SIN(RADIANS(F753-$C$27))+SIN(RADIANS(F753-$C$27)))</f>
        <v>-83.323327200353617</v>
      </c>
      <c r="I753">
        <f t="shared" si="46"/>
        <v>1.4330724174929369E-4</v>
      </c>
    </row>
    <row r="754" spans="6:9">
      <c r="F754">
        <f t="shared" si="47"/>
        <v>28.400000000000674</v>
      </c>
      <c r="G754" t="e">
        <f t="shared" si="45"/>
        <v>#NUM!</v>
      </c>
      <c r="H754">
        <f>PI()*$C$29*$C$11/$C$10*(SIN(RADIANS(F754-$C$27))+SIN(RADIANS(F754-$C$27)))</f>
        <v>-83.014821035468174</v>
      </c>
      <c r="I754">
        <f t="shared" si="46"/>
        <v>1.3708259205625955E-4</v>
      </c>
    </row>
    <row r="755" spans="6:9">
      <c r="F755">
        <f t="shared" si="47"/>
        <v>28.600000000000673</v>
      </c>
      <c r="G755" t="e">
        <f t="shared" si="45"/>
        <v>#NUM!</v>
      </c>
      <c r="H755">
        <f>PI()*$C$29*$C$11/$C$10*(SIN(RADIANS(F755-$C$27))+SIN(RADIANS(F755-$C$27)))</f>
        <v>-82.705303361186282</v>
      </c>
      <c r="I755">
        <f t="shared" si="46"/>
        <v>1.0665743464090719E-4</v>
      </c>
    </row>
    <row r="756" spans="6:9">
      <c r="F756">
        <f t="shared" si="47"/>
        <v>28.800000000000672</v>
      </c>
      <c r="G756" t="e">
        <f t="shared" si="45"/>
        <v>#NUM!</v>
      </c>
      <c r="H756">
        <f>PI()*$C$29*$C$11/$C$10*(SIN(RADIANS(F756-$C$27))+SIN(RADIANS(F756-$C$27)))</f>
        <v>-82.39477794888316</v>
      </c>
      <c r="I756">
        <f t="shared" si="46"/>
        <v>6.3076448977705278E-5</v>
      </c>
    </row>
    <row r="757" spans="6:9">
      <c r="F757">
        <f t="shared" si="47"/>
        <v>29.000000000000671</v>
      </c>
      <c r="G757" t="e">
        <f t="shared" si="45"/>
        <v>#NUM!</v>
      </c>
      <c r="H757">
        <f>PI()*$C$29*$C$11/$C$10*(SIN(RADIANS(F757-$C$27))+SIN(RADIANS(F757-$C$27)))</f>
        <v>-82.083248582212946</v>
      </c>
      <c r="I757">
        <f t="shared" si="46"/>
        <v>2.2703527220172694E-5</v>
      </c>
    </row>
    <row r="758" spans="6:9">
      <c r="F758">
        <f t="shared" si="47"/>
        <v>29.200000000000671</v>
      </c>
      <c r="G758" t="e">
        <f t="shared" si="45"/>
        <v>#NUM!</v>
      </c>
      <c r="H758">
        <f>PI()*$C$29*$C$11/$C$10*(SIN(RADIANS(F758-$C$27))+SIN(RADIANS(F758-$C$27)))</f>
        <v>-81.770719057062621</v>
      </c>
      <c r="I758">
        <f t="shared" si="46"/>
        <v>1.1897348190757127E-6</v>
      </c>
    </row>
    <row r="759" spans="6:9">
      <c r="F759">
        <f t="shared" si="47"/>
        <v>29.40000000000067</v>
      </c>
      <c r="G759" t="e">
        <f t="shared" si="45"/>
        <v>#NUM!</v>
      </c>
      <c r="H759">
        <f>PI()*$C$29*$C$11/$C$10*(SIN(RADIANS(F759-$C$27))+SIN(RADIANS(F759-$C$27)))</f>
        <v>-81.457193181505872</v>
      </c>
      <c r="I759">
        <f t="shared" si="46"/>
        <v>7.4504693364421112E-6</v>
      </c>
    </row>
    <row r="760" spans="6:9">
      <c r="F760">
        <f t="shared" si="47"/>
        <v>29.600000000000669</v>
      </c>
      <c r="G760" t="e">
        <f t="shared" si="45"/>
        <v>#NUM!</v>
      </c>
      <c r="H760">
        <f>PI()*$C$29*$C$11/$C$10*(SIN(RADIANS(F760-$C$27))+SIN(RADIANS(F760-$C$27)))</f>
        <v>-81.142674775756532</v>
      </c>
      <c r="I760">
        <f t="shared" si="46"/>
        <v>3.9977956217661896E-5</v>
      </c>
    </row>
    <row r="761" spans="6:9">
      <c r="F761">
        <f t="shared" si="47"/>
        <v>29.800000000000669</v>
      </c>
      <c r="G761" t="e">
        <f t="shared" si="45"/>
        <v>#NUM!</v>
      </c>
      <c r="H761">
        <f>PI()*$C$29*$C$11/$C$10*(SIN(RADIANS(F761-$C$27))+SIN(RADIANS(F761-$C$27)))</f>
        <v>-80.827167672122116</v>
      </c>
      <c r="I761">
        <f t="shared" si="46"/>
        <v>8.7038595869043265E-5</v>
      </c>
    </row>
    <row r="762" spans="6:9">
      <c r="F762">
        <f t="shared" si="47"/>
        <v>30.000000000000668</v>
      </c>
      <c r="G762" t="e">
        <f t="shared" si="45"/>
        <v>#NUM!</v>
      </c>
      <c r="H762">
        <f>PI()*$C$29*$C$11/$C$10*(SIN(RADIANS(F762-$C$27))+SIN(RADIANS(F762-$C$27)))</f>
        <v>-80.510675714957102</v>
      </c>
      <c r="I762">
        <f t="shared" si="46"/>
        <v>1.3087198292546139E-4</v>
      </c>
    </row>
    <row r="763" spans="6:9">
      <c r="F763">
        <f t="shared" si="47"/>
        <v>30.200000000000667</v>
      </c>
      <c r="G763" t="e">
        <f t="shared" si="45"/>
        <v>#NUM!</v>
      </c>
      <c r="H763">
        <f>PI()*$C$29*$C$11/$C$10*(SIN(RADIANS(F763-$C$27))+SIN(RADIANS(F763-$C$27)))</f>
        <v>-80.193202760616103</v>
      </c>
      <c r="I763">
        <f t="shared" si="46"/>
        <v>1.5443976507036581E-4</v>
      </c>
    </row>
    <row r="764" spans="6:9">
      <c r="F764">
        <f t="shared" si="47"/>
        <v>30.400000000000666</v>
      </c>
      <c r="G764" t="e">
        <f t="shared" si="45"/>
        <v>#NUM!</v>
      </c>
      <c r="H764">
        <f>PI()*$C$29*$C$11/$C$10*(SIN(RADIANS(F764-$C$27))+SIN(RADIANS(F764-$C$27)))</f>
        <v>-79.874752677406946</v>
      </c>
      <c r="I764">
        <f t="shared" si="46"/>
        <v>1.4818143368202432E-4</v>
      </c>
    </row>
    <row r="765" spans="6:9">
      <c r="F765">
        <f t="shared" si="47"/>
        <v>30.600000000000666</v>
      </c>
      <c r="G765" t="e">
        <f t="shared" si="45"/>
        <v>#NUM!</v>
      </c>
      <c r="H765">
        <f>PI()*$C$29*$C$11/$C$10*(SIN(RADIANS(F765-$C$27))+SIN(RADIANS(F765-$C$27)))</f>
        <v>-79.555329345543328</v>
      </c>
      <c r="I765">
        <f t="shared" si="46"/>
        <v>1.1408930308642999E-4</v>
      </c>
    </row>
    <row r="766" spans="6:9">
      <c r="F766">
        <f t="shared" si="47"/>
        <v>30.800000000000665</v>
      </c>
      <c r="G766" t="e">
        <f t="shared" si="45"/>
        <v>#NUM!</v>
      </c>
      <c r="H766">
        <f>PI()*$C$29*$C$11/$C$10*(SIN(RADIANS(F766-$C$27))+SIN(RADIANS(F766-$C$27)))</f>
        <v>-79.234936657097748</v>
      </c>
      <c r="I766">
        <f t="shared" si="46"/>
        <v>6.533934747302734E-5</v>
      </c>
    </row>
    <row r="767" spans="6:9">
      <c r="F767">
        <f t="shared" si="47"/>
        <v>31.000000000000664</v>
      </c>
      <c r="G767" t="e">
        <f t="shared" si="45"/>
        <v>#NUM!</v>
      </c>
      <c r="H767">
        <f>PI()*$C$29*$C$11/$C$10*(SIN(RADIANS(F767-$C$27))+SIN(RADIANS(F767-$C$27)))</f>
        <v>-78.913578515954043</v>
      </c>
      <c r="I767">
        <f t="shared" si="46"/>
        <v>2.1407641664615075E-5</v>
      </c>
    </row>
    <row r="768" spans="6:9">
      <c r="F768">
        <f t="shared" si="47"/>
        <v>31.200000000000664</v>
      </c>
      <c r="G768" t="e">
        <f t="shared" si="45"/>
        <v>#NUM!</v>
      </c>
      <c r="H768">
        <f>PI()*$C$29*$C$11/$C$10*(SIN(RADIANS(F768-$C$27))+SIN(RADIANS(F768-$C$27)))</f>
        <v>-78.591258837759739</v>
      </c>
      <c r="I768">
        <f t="shared" si="46"/>
        <v>4.2806771977015659E-7</v>
      </c>
    </row>
    <row r="769" spans="6:9">
      <c r="F769">
        <f t="shared" si="47"/>
        <v>31.400000000000663</v>
      </c>
      <c r="G769" t="e">
        <f t="shared" si="45"/>
        <v>#NUM!</v>
      </c>
      <c r="H769">
        <f>PI()*$C$29*$C$11/$C$10*(SIN(RADIANS(F769-$C$27))+SIN(RADIANS(F769-$C$27)))</f>
        <v>-78.267981549878385</v>
      </c>
      <c r="I769">
        <f t="shared" si="46"/>
        <v>1.1768417305200947E-5</v>
      </c>
    </row>
    <row r="770" spans="6:9">
      <c r="F770">
        <f t="shared" si="47"/>
        <v>31.600000000000662</v>
      </c>
      <c r="G770" t="e">
        <f t="shared" si="45"/>
        <v>#NUM!</v>
      </c>
      <c r="H770">
        <f>PI()*$C$29*$C$11/$C$10*(SIN(RADIANS(F770-$C$27))+SIN(RADIANS(F770-$C$27)))</f>
        <v>-77.943750591341697</v>
      </c>
      <c r="I770">
        <f t="shared" si="46"/>
        <v>5.1876222540174381E-5</v>
      </c>
    </row>
    <row r="771" spans="6:9">
      <c r="F771">
        <f t="shared" si="47"/>
        <v>31.800000000000662</v>
      </c>
      <c r="G771" t="e">
        <f t="shared" si="45"/>
        <v>#NUM!</v>
      </c>
      <c r="H771">
        <f>PI()*$C$29*$C$11/$C$10*(SIN(RADIANS(F771-$C$27))+SIN(RADIANS(F771-$C$27)))</f>
        <v>-77.618569912801604</v>
      </c>
      <c r="I771">
        <f t="shared" si="46"/>
        <v>1.0526484663008886E-4</v>
      </c>
    </row>
    <row r="772" spans="6:9">
      <c r="F772">
        <f t="shared" si="47"/>
        <v>32.000000000000661</v>
      </c>
      <c r="G772" t="e">
        <f t="shared" si="45"/>
        <v>#NUM!</v>
      </c>
      <c r="H772">
        <f>PI()*$C$29*$C$11/$C$10*(SIN(RADIANS(F772-$C$27))+SIN(RADIANS(F772-$C$27)))</f>
        <v>-77.292443476482049</v>
      </c>
      <c r="I772">
        <f t="shared" si="46"/>
        <v>1.5048136693494421E-4</v>
      </c>
    </row>
    <row r="773" spans="6:9">
      <c r="F773">
        <f t="shared" si="47"/>
        <v>32.200000000000664</v>
      </c>
      <c r="G773" t="e">
        <f t="shared" si="45"/>
        <v>#NUM!</v>
      </c>
      <c r="H773">
        <f>PI()*$C$29*$C$11/$C$10*(SIN(RADIANS(F773-$C$27))+SIN(RADIANS(F773-$C$27)))</f>
        <v>-76.965375256130756</v>
      </c>
      <c r="I773">
        <f t="shared" si="46"/>
        <v>1.6881205175015346E-4</v>
      </c>
    </row>
    <row r="774" spans="6:9">
      <c r="F774">
        <f t="shared" si="47"/>
        <v>32.400000000000666</v>
      </c>
      <c r="G774" t="e">
        <f t="shared" si="45"/>
        <v>#NUM!</v>
      </c>
      <c r="H774">
        <f>PI()*$C$29*$C$11/$C$10*(SIN(RADIANS(F774-$C$27))+SIN(RADIANS(F774-$C$27)))</f>
        <v>-76.637369236970741</v>
      </c>
      <c r="I774">
        <f t="shared" si="46"/>
        <v>1.5221152024638395E-4</v>
      </c>
    </row>
    <row r="775" spans="6:9">
      <c r="F775">
        <f t="shared" si="47"/>
        <v>32.600000000000669</v>
      </c>
      <c r="G775" t="e">
        <f t="shared" si="45"/>
        <v>#NUM!</v>
      </c>
      <c r="H775">
        <f>PI()*$C$29*$C$11/$C$10*(SIN(RADIANS(F775-$C$27))+SIN(RADIANS(F775-$C$27)))</f>
        <v>-76.308429415651858</v>
      </c>
      <c r="I775">
        <f t="shared" si="46"/>
        <v>1.0707848977132936E-4</v>
      </c>
    </row>
    <row r="776" spans="6:9">
      <c r="F776">
        <f t="shared" si="47"/>
        <v>32.800000000000672</v>
      </c>
      <c r="G776" t="e">
        <f t="shared" si="45"/>
        <v>#NUM!</v>
      </c>
      <c r="H776">
        <f>PI()*$C$29*$C$11/$C$10*(SIN(RADIANS(F776-$C$27))+SIN(RADIANS(F776-$C$27)))</f>
        <v>-75.978559800202007</v>
      </c>
      <c r="I776">
        <f t="shared" si="46"/>
        <v>5.2078969450320732E-5</v>
      </c>
    </row>
    <row r="777" spans="6:9">
      <c r="F777">
        <f t="shared" si="47"/>
        <v>33.000000000000675</v>
      </c>
      <c r="G777" t="e">
        <f t="shared" si="45"/>
        <v>#NUM!</v>
      </c>
      <c r="H777">
        <f>PI()*$C$29*$C$11/$C$10*(SIN(RADIANS(F777-$C$27))+SIN(RADIANS(F777-$C$27)))</f>
        <v>-75.647764409978365</v>
      </c>
      <c r="I777">
        <f t="shared" si="46"/>
        <v>1.065754783093424E-5</v>
      </c>
    </row>
    <row r="778" spans="6:9">
      <c r="F778">
        <f t="shared" si="47"/>
        <v>33.200000000000678</v>
      </c>
      <c r="G778" t="e">
        <f t="shared" si="45"/>
        <v>#NUM!</v>
      </c>
      <c r="H778">
        <f>PI()*$C$29*$C$11/$C$10*(SIN(RADIANS(F778-$C$27))+SIN(RADIANS(F778-$C$27)))</f>
        <v>-75.316047275618388</v>
      </c>
      <c r="I778">
        <f t="shared" si="46"/>
        <v>1.1877949770626345E-6</v>
      </c>
    </row>
    <row r="779" spans="6:9">
      <c r="F779">
        <f t="shared" si="47"/>
        <v>33.400000000000681</v>
      </c>
      <c r="G779" t="e">
        <f t="shared" si="45"/>
        <v>#NUM!</v>
      </c>
      <c r="H779">
        <f>PI()*$C$29*$C$11/$C$10*(SIN(RADIANS(F779-$C$27))+SIN(RADIANS(F779-$C$27)))</f>
        <v>-74.983412438990641</v>
      </c>
      <c r="I779">
        <f t="shared" si="46"/>
        <v>2.8887951381881234E-5</v>
      </c>
    </row>
    <row r="780" spans="6:9">
      <c r="F780">
        <f t="shared" si="47"/>
        <v>33.600000000000684</v>
      </c>
      <c r="G780" t="e">
        <f t="shared" si="45"/>
        <v>#NUM!</v>
      </c>
      <c r="H780">
        <f>PI()*$C$29*$C$11/$C$10*(SIN(RADIANS(F780-$C$27))+SIN(RADIANS(F780-$C$27)))</f>
        <v>-74.64986395314564</v>
      </c>
      <c r="I780">
        <f t="shared" si="46"/>
        <v>8.3084242994422482E-5</v>
      </c>
    </row>
    <row r="781" spans="6:9">
      <c r="F781">
        <f t="shared" si="47"/>
        <v>33.800000000000686</v>
      </c>
      <c r="G781" t="e">
        <f t="shared" si="45"/>
        <v>#NUM!</v>
      </c>
      <c r="H781">
        <f>PI()*$C$29*$C$11/$C$10*(SIN(RADIANS(F781-$C$27))+SIN(RADIANS(F781-$C$27)))</f>
        <v>-74.315405882266433</v>
      </c>
      <c r="I781">
        <f t="shared" si="46"/>
        <v>1.4126723993884574E-4</v>
      </c>
    </row>
    <row r="782" spans="6:9">
      <c r="F782">
        <f t="shared" si="47"/>
        <v>34.000000000000689</v>
      </c>
      <c r="G782" t="e">
        <f t="shared" si="45"/>
        <v>#NUM!</v>
      </c>
      <c r="H782">
        <f>PI()*$C$29*$C$11/$C$10*(SIN(RADIANS(F782-$C$27))+SIN(RADIANS(F782-$C$27)))</f>
        <v>-73.980042301619051</v>
      </c>
      <c r="I782">
        <f t="shared" si="46"/>
        <v>1.7849088600568313E-4</v>
      </c>
    </row>
    <row r="783" spans="6:9">
      <c r="F783">
        <f t="shared" si="47"/>
        <v>34.200000000000692</v>
      </c>
      <c r="G783" t="e">
        <f t="shared" si="45"/>
        <v>#NUM!</v>
      </c>
      <c r="H783">
        <f>PI()*$C$29*$C$11/$C$10*(SIN(RADIANS(F783-$C$27))+SIN(RADIANS(F783-$C$27)))</f>
        <v>-73.643777297502922</v>
      </c>
      <c r="I783">
        <f t="shared" si="46"/>
        <v>1.7823672860072488E-4</v>
      </c>
    </row>
    <row r="784" spans="6:9">
      <c r="F784">
        <f t="shared" si="47"/>
        <v>34.400000000000695</v>
      </c>
      <c r="G784" t="e">
        <f t="shared" si="45"/>
        <v>#NUM!</v>
      </c>
      <c r="H784">
        <f>PI()*$C$29*$C$11/$C$10*(SIN(RADIANS(F784-$C$27))+SIN(RADIANS(F784-$C$27)))</f>
        <v>-73.306614967200986</v>
      </c>
      <c r="I784">
        <f t="shared" si="46"/>
        <v>1.4001280507612573E-4</v>
      </c>
    </row>
    <row r="785" spans="6:9">
      <c r="F785">
        <f t="shared" si="47"/>
        <v>34.600000000000698</v>
      </c>
      <c r="G785" t="e">
        <f t="shared" si="45"/>
        <v>#NUM!</v>
      </c>
      <c r="H785">
        <f>PI()*$C$29*$C$11/$C$10*(SIN(RADIANS(F785-$C$27))+SIN(RADIANS(F785-$C$27)))</f>
        <v>-72.968559418929814</v>
      </c>
      <c r="I785">
        <f t="shared" si="46"/>
        <v>8.0158039733334773E-5</v>
      </c>
    </row>
    <row r="786" spans="6:9">
      <c r="F786">
        <f t="shared" si="47"/>
        <v>34.800000000000701</v>
      </c>
      <c r="G786" t="e">
        <f t="shared" si="45"/>
        <v>#NUM!</v>
      </c>
      <c r="H786">
        <f>PI()*$C$29*$C$11/$C$10*(SIN(RADIANS(F786-$C$27))+SIN(RADIANS(F786-$C$27)))</f>
        <v>-72.629614771789619</v>
      </c>
      <c r="I786">
        <f t="shared" si="46"/>
        <v>2.517206602760932E-5</v>
      </c>
    </row>
    <row r="787" spans="6:9">
      <c r="F787">
        <f t="shared" si="47"/>
        <v>35.000000000000703</v>
      </c>
      <c r="G787" t="e">
        <f t="shared" si="45"/>
        <v>#NUM!</v>
      </c>
      <c r="H787">
        <f>PI()*$C$29*$C$11/$C$10*(SIN(RADIANS(F787-$C$27))+SIN(RADIANS(F787-$C$27)))</f>
        <v>-72.289785155713915</v>
      </c>
      <c r="I787">
        <f t="shared" si="46"/>
        <v>2.1026263070567889E-7</v>
      </c>
    </row>
    <row r="788" spans="6:9">
      <c r="F788">
        <f t="shared" si="47"/>
        <v>35.200000000000706</v>
      </c>
      <c r="G788" t="e">
        <f t="shared" si="45"/>
        <v>#NUM!</v>
      </c>
      <c r="H788">
        <f>PI()*$C$29*$C$11/$C$10*(SIN(RADIANS(F788-$C$27))+SIN(RADIANS(F788-$C$27)))</f>
        <v>-71.949074711419371</v>
      </c>
      <c r="I788">
        <f t="shared" si="46"/>
        <v>1.7703617495502803E-5</v>
      </c>
    </row>
    <row r="789" spans="6:9">
      <c r="F789">
        <f t="shared" si="47"/>
        <v>35.400000000000709</v>
      </c>
      <c r="G789" t="e">
        <f t="shared" si="45"/>
        <v>#NUM!</v>
      </c>
      <c r="H789">
        <f>PI()*$C$29*$C$11/$C$10*(SIN(RADIANS(F789-$C$27))+SIN(RADIANS(F789-$C$27)))</f>
        <v>-71.607487590355205</v>
      </c>
      <c r="I789">
        <f t="shared" si="46"/>
        <v>7.1265921423321489E-5</v>
      </c>
    </row>
    <row r="790" spans="6:9">
      <c r="F790">
        <f t="shared" si="47"/>
        <v>35.600000000000712</v>
      </c>
      <c r="G790" t="e">
        <f t="shared" si="45"/>
        <v>#NUM!</v>
      </c>
      <c r="H790">
        <f>PI()*$C$29*$C$11/$C$10*(SIN(RADIANS(F790-$C$27))+SIN(RADIANS(F790-$C$27)))</f>
        <v>-71.265027954652695</v>
      </c>
      <c r="I790">
        <f t="shared" si="46"/>
        <v>1.3791099216067874E-4</v>
      </c>
    </row>
    <row r="791" spans="6:9">
      <c r="F791">
        <f t="shared" si="47"/>
        <v>35.800000000000715</v>
      </c>
      <c r="G791" t="e">
        <f t="shared" si="45"/>
        <v>#NUM!</v>
      </c>
      <c r="H791">
        <f>PI()*$C$29*$C$11/$C$10*(SIN(RADIANS(F791-$C$27))+SIN(RADIANS(F791-$C$27)))</f>
        <v>-70.921699977074439</v>
      </c>
      <c r="I791">
        <f t="shared" si="46"/>
        <v>1.87954820476548E-4</v>
      </c>
    </row>
    <row r="792" spans="6:9">
      <c r="F792">
        <f t="shared" si="47"/>
        <v>36.000000000000718</v>
      </c>
      <c r="G792" t="e">
        <f t="shared" si="45"/>
        <v>#NUM!</v>
      </c>
      <c r="H792">
        <f>PI()*$C$29*$C$11/$C$10*(SIN(RADIANS(F792-$C$27))+SIN(RADIANS(F792-$C$27)))</f>
        <v>-70.577507840963463</v>
      </c>
      <c r="I792">
        <f t="shared" si="46"/>
        <v>1.9840885181254751E-4</v>
      </c>
    </row>
    <row r="793" spans="6:9">
      <c r="F793">
        <f t="shared" si="47"/>
        <v>36.20000000000072</v>
      </c>
      <c r="G793" t="e">
        <f t="shared" si="45"/>
        <v>#NUM!</v>
      </c>
      <c r="H793">
        <f>PI()*$C$29*$C$11/$C$10*(SIN(RADIANS(F793-$C$27))+SIN(RADIANS(F793-$C$27)))</f>
        <v>-70.232455740192378</v>
      </c>
      <c r="I793">
        <f t="shared" si="46"/>
        <v>1.6383883276102886E-4</v>
      </c>
    </row>
    <row r="794" spans="6:9">
      <c r="F794">
        <f t="shared" si="47"/>
        <v>36.400000000000723</v>
      </c>
      <c r="G794" t="e">
        <f t="shared" si="45"/>
        <v>#NUM!</v>
      </c>
      <c r="H794">
        <f>PI()*$C$29*$C$11/$C$10*(SIN(RADIANS(F794-$C$27))+SIN(RADIANS(F794-$C$27)))</f>
        <v>-69.886547879112086</v>
      </c>
      <c r="I794">
        <f t="shared" si="46"/>
        <v>9.9529120858670784E-5</v>
      </c>
    </row>
    <row r="795" spans="6:9">
      <c r="F795">
        <f t="shared" si="47"/>
        <v>36.600000000000726</v>
      </c>
      <c r="G795" t="e">
        <f t="shared" si="45"/>
        <v>#NUM!</v>
      </c>
      <c r="H795">
        <f>PI()*$C$29*$C$11/$C$10*(SIN(RADIANS(F795-$C$27))+SIN(RADIANS(F795-$C$27)))</f>
        <v>-69.539788472500746</v>
      </c>
      <c r="I795">
        <f t="shared" si="46"/>
        <v>3.5117528477627134E-5</v>
      </c>
    </row>
    <row r="796" spans="6:9">
      <c r="F796">
        <f t="shared" si="47"/>
        <v>36.800000000000729</v>
      </c>
      <c r="G796" t="e">
        <f t="shared" si="45"/>
        <v>#NUM!</v>
      </c>
      <c r="H796">
        <f>PI()*$C$29*$C$11/$C$10*(SIN(RADIANS(F796-$C$27))+SIN(RADIANS(F796-$C$27)))</f>
        <v>-69.1921817455123</v>
      </c>
      <c r="I796">
        <f t="shared" si="46"/>
        <v>1.2405704855156847E-6</v>
      </c>
    </row>
    <row r="797" spans="6:9">
      <c r="F797">
        <f t="shared" si="47"/>
        <v>37.000000000000732</v>
      </c>
      <c r="G797" t="e">
        <f t="shared" si="45"/>
        <v>#NUM!</v>
      </c>
      <c r="H797">
        <f>PI()*$C$29*$C$11/$C$10*(SIN(RADIANS(F797-$C$27))+SIN(RADIANS(F797-$C$27)))</f>
        <v>-68.84373193362498</v>
      </c>
      <c r="I797">
        <f t="shared" si="46"/>
        <v>1.5153376493355135E-5</v>
      </c>
    </row>
    <row r="798" spans="6:9">
      <c r="F798">
        <f t="shared" si="47"/>
        <v>37.200000000000735</v>
      </c>
      <c r="G798" t="e">
        <f t="shared" si="45"/>
        <v>#NUM!</v>
      </c>
      <c r="H798">
        <f>PI()*$C$29*$C$11/$C$10*(SIN(RADIANS(F798-$C$27))+SIN(RADIANS(F798-$C$27)))</f>
        <v>-68.494443282589828</v>
      </c>
      <c r="I798">
        <f t="shared" si="46"/>
        <v>7.2080489279050599E-5</v>
      </c>
    </row>
    <row r="799" spans="6:9">
      <c r="F799">
        <f t="shared" si="47"/>
        <v>37.400000000000738</v>
      </c>
      <c r="G799" t="e">
        <f t="shared" si="45"/>
        <v>#NUM!</v>
      </c>
      <c r="H799">
        <f>PI()*$C$29*$C$11/$C$10*(SIN(RADIANS(F799-$C$27))+SIN(RADIANS(F799-$C$27)))</f>
        <v>-68.144320048378802</v>
      </c>
      <c r="I799">
        <f t="shared" si="46"/>
        <v>1.4667479694423959E-4</v>
      </c>
    </row>
    <row r="800" spans="6:9">
      <c r="F800">
        <f t="shared" si="47"/>
        <v>37.60000000000074</v>
      </c>
      <c r="G800" t="e">
        <f t="shared" si="45"/>
        <v>#NUM!</v>
      </c>
      <c r="H800">
        <f>PI()*$C$29*$C$11/$C$10*(SIN(RADIANS(F800-$C$27))+SIN(RADIANS(F800-$C$27)))</f>
        <v>-67.793366497133022</v>
      </c>
      <c r="I800">
        <f t="shared" si="46"/>
        <v>2.0435651050043592E-4</v>
      </c>
    </row>
    <row r="801" spans="6:9">
      <c r="F801">
        <f t="shared" si="47"/>
        <v>37.800000000000743</v>
      </c>
      <c r="G801" t="e">
        <f t="shared" si="45"/>
        <v>#NUM!</v>
      </c>
      <c r="H801">
        <f>PI()*$C$29*$C$11/$C$10*(SIN(RADIANS(F801-$C$27))+SIN(RADIANS(F801-$C$27)))</f>
        <v>-67.441586905110768</v>
      </c>
      <c r="I801">
        <f t="shared" si="46"/>
        <v>2.1755033085106264E-4</v>
      </c>
    </row>
    <row r="802" spans="6:9">
      <c r="F802">
        <f t="shared" si="47"/>
        <v>38.000000000000746</v>
      </c>
      <c r="G802" t="e">
        <f t="shared" si="45"/>
        <v>#NUM!</v>
      </c>
      <c r="H802">
        <f>PI()*$C$29*$C$11/$C$10*(SIN(RADIANS(F802-$C$27))+SIN(RADIANS(F802-$C$27)))</f>
        <v>-67.088985558635329</v>
      </c>
      <c r="I802">
        <f t="shared" si="46"/>
        <v>1.7922295532521657E-4</v>
      </c>
    </row>
    <row r="803" spans="6:9">
      <c r="F803">
        <f t="shared" si="47"/>
        <v>38.200000000000749</v>
      </c>
      <c r="G803" t="e">
        <f t="shared" ref="G803:G866" si="48">DEGREES(ASIN($C$11*SIN(RADIANS(F803-$C$27))))</f>
        <v>#NUM!</v>
      </c>
      <c r="H803">
        <f>PI()*$C$29*$C$11/$C$10*(SIN(RADIANS(F803-$C$27))+SIN(RADIANS(F803-$C$27)))</f>
        <v>-66.73556675404285</v>
      </c>
      <c r="I803">
        <f t="shared" ref="I803:I866" si="49">(SIN(H803)/H803)^2</f>
        <v>1.0704316346353698E-4</v>
      </c>
    </row>
    <row r="804" spans="6:9">
      <c r="F804">
        <f t="shared" ref="F804:F867" si="50">F803+0.2</f>
        <v>38.400000000000752</v>
      </c>
      <c r="G804" t="e">
        <f t="shared" si="48"/>
        <v>#NUM!</v>
      </c>
      <c r="H804">
        <f>PI()*$C$29*$C$11/$C$10*(SIN(RADIANS(F804-$C$27))+SIN(RADIANS(F804-$C$27)))</f>
        <v>-66.381334797629933</v>
      </c>
      <c r="I804">
        <f t="shared" si="49"/>
        <v>3.570854455854127E-5</v>
      </c>
    </row>
    <row r="805" spans="6:9">
      <c r="F805">
        <f t="shared" si="50"/>
        <v>38.600000000000755</v>
      </c>
      <c r="G805" t="e">
        <f t="shared" si="48"/>
        <v>#NUM!</v>
      </c>
      <c r="H805">
        <f>PI()*$C$29*$C$11/$C$10*(SIN(RADIANS(F805-$C$27))+SIN(RADIANS(F805-$C$27)))</f>
        <v>-66.026294005601187</v>
      </c>
      <c r="I805">
        <f t="shared" si="49"/>
        <v>6.4006417225840378E-7</v>
      </c>
    </row>
    <row r="806" spans="6:9">
      <c r="F806">
        <f t="shared" si="50"/>
        <v>38.800000000000757</v>
      </c>
      <c r="G806" t="e">
        <f t="shared" si="48"/>
        <v>#NUM!</v>
      </c>
      <c r="H806">
        <f>PI()*$C$29*$C$11/$C$10*(SIN(RADIANS(F806-$C$27))+SIN(RADIANS(F806-$C$27)))</f>
        <v>-65.670448704016607</v>
      </c>
      <c r="I806">
        <f t="shared" si="49"/>
        <v>2.0644548420317128E-5</v>
      </c>
    </row>
    <row r="807" spans="6:9">
      <c r="F807">
        <f t="shared" si="50"/>
        <v>39.00000000000076</v>
      </c>
      <c r="G807" t="e">
        <f t="shared" si="48"/>
        <v>#NUM!</v>
      </c>
      <c r="H807">
        <f>PI()*$C$29*$C$11/$C$10*(SIN(RADIANS(F807-$C$27))+SIN(RADIANS(F807-$C$27)))</f>
        <v>-65.313803228738891</v>
      </c>
      <c r="I807">
        <f t="shared" si="49"/>
        <v>8.8039244424575796E-5</v>
      </c>
    </row>
    <row r="808" spans="6:9">
      <c r="F808">
        <f t="shared" si="50"/>
        <v>39.200000000000763</v>
      </c>
      <c r="G808" t="e">
        <f t="shared" si="48"/>
        <v>#NUM!</v>
      </c>
      <c r="H808">
        <f>PI()*$C$29*$C$11/$C$10*(SIN(RADIANS(F808-$C$27))+SIN(RADIANS(F808-$C$27)))</f>
        <v>-64.956361925380619</v>
      </c>
      <c r="I808">
        <f t="shared" si="49"/>
        <v>1.7146878470054359E-4</v>
      </c>
    </row>
    <row r="809" spans="6:9">
      <c r="F809">
        <f t="shared" si="50"/>
        <v>39.400000000000766</v>
      </c>
      <c r="G809" t="e">
        <f t="shared" si="48"/>
        <v>#NUM!</v>
      </c>
      <c r="H809">
        <f>PI()*$C$29*$C$11/$C$10*(SIN(RADIANS(F809-$C$27))+SIN(RADIANS(F809-$C$27)))</f>
        <v>-64.598129149251278</v>
      </c>
      <c r="I809">
        <f t="shared" si="49"/>
        <v>2.3059927241751723E-4</v>
      </c>
    </row>
    <row r="810" spans="6:9">
      <c r="F810">
        <f t="shared" si="50"/>
        <v>39.600000000000769</v>
      </c>
      <c r="G810" t="e">
        <f t="shared" si="48"/>
        <v>#NUM!</v>
      </c>
      <c r="H810">
        <f>PI()*$C$29*$C$11/$C$10*(SIN(RADIANS(F810-$C$27))+SIN(RADIANS(F810-$C$27)))</f>
        <v>-64.239109265304165</v>
      </c>
      <c r="I810">
        <f t="shared" si="49"/>
        <v>2.3590299885234162E-4</v>
      </c>
    </row>
    <row r="811" spans="6:9">
      <c r="F811">
        <f t="shared" si="50"/>
        <v>39.800000000000772</v>
      </c>
      <c r="G811" t="e">
        <f t="shared" si="48"/>
        <v>#NUM!</v>
      </c>
      <c r="H811">
        <f>PI()*$C$29*$C$11/$C$10*(SIN(RADIANS(F811-$C$27))+SIN(RADIANS(F811-$C$27)))</f>
        <v>-63.879306648083286</v>
      </c>
      <c r="I811">
        <f t="shared" si="49"/>
        <v>1.8385236874961003E-4</v>
      </c>
    </row>
    <row r="812" spans="6:9">
      <c r="F812">
        <f t="shared" si="50"/>
        <v>40.000000000000774</v>
      </c>
      <c r="G812" t="e">
        <f t="shared" si="48"/>
        <v>#NUM!</v>
      </c>
      <c r="H812">
        <f>PI()*$C$29*$C$11/$C$10*(SIN(RADIANS(F812-$C$27))+SIN(RADIANS(F812-$C$27)))</f>
        <v>-63.518725681669977</v>
      </c>
      <c r="I812">
        <f t="shared" si="49"/>
        <v>9.9664893287642532E-5</v>
      </c>
    </row>
    <row r="813" spans="6:9">
      <c r="F813">
        <f t="shared" si="50"/>
        <v>40.200000000000777</v>
      </c>
      <c r="G813" t="e">
        <f t="shared" si="48"/>
        <v>#NUM!</v>
      </c>
      <c r="H813">
        <f>PI()*$C$29*$C$11/$C$10*(SIN(RADIANS(F813-$C$27))+SIN(RADIANS(F813-$C$27)))</f>
        <v>-63.157370759629522</v>
      </c>
      <c r="I813">
        <f t="shared" si="49"/>
        <v>2.563935028951904E-5</v>
      </c>
    </row>
    <row r="814" spans="6:9">
      <c r="F814">
        <f t="shared" si="50"/>
        <v>40.40000000000078</v>
      </c>
      <c r="G814" t="e">
        <f t="shared" si="48"/>
        <v>#NUM!</v>
      </c>
      <c r="H814">
        <f>PI()*$C$29*$C$11/$C$10*(SIN(RADIANS(F814-$C$27))+SIN(RADIANS(F814-$C$27)))</f>
        <v>-62.795246284957614</v>
      </c>
      <c r="I814">
        <f t="shared" si="49"/>
        <v>3.3968446286437221E-7</v>
      </c>
    </row>
    <row r="815" spans="6:9">
      <c r="F815">
        <f t="shared" si="50"/>
        <v>40.600000000000783</v>
      </c>
      <c r="G815" t="e">
        <f t="shared" si="48"/>
        <v>#NUM!</v>
      </c>
      <c r="H815">
        <f>PI()*$C$29*$C$11/$C$10*(SIN(RADIANS(F815-$C$27))+SIN(RADIANS(F815-$C$27)))</f>
        <v>-62.432356670026707</v>
      </c>
      <c r="I815">
        <f t="shared" si="49"/>
        <v>3.8813072874219079E-5</v>
      </c>
    </row>
    <row r="816" spans="6:9">
      <c r="F816">
        <f t="shared" si="50"/>
        <v>40.800000000000786</v>
      </c>
      <c r="G816" t="e">
        <f t="shared" si="48"/>
        <v>#NUM!</v>
      </c>
      <c r="H816">
        <f>PI()*$C$29*$C$11/$C$10*(SIN(RADIANS(F816-$C$27))+SIN(RADIANS(F816-$C$27)))</f>
        <v>-62.068706336532223</v>
      </c>
      <c r="I816">
        <f t="shared" si="49"/>
        <v>1.2401113607511688E-4</v>
      </c>
    </row>
    <row r="817" spans="6:9">
      <c r="F817">
        <f t="shared" si="50"/>
        <v>41.000000000000789</v>
      </c>
      <c r="G817" t="e">
        <f t="shared" si="48"/>
        <v>#NUM!</v>
      </c>
      <c r="H817">
        <f>PI()*$C$29*$C$11/$C$10*(SIN(RADIANS(F817-$C$27))+SIN(RADIANS(F817-$C$27)))</f>
        <v>-61.704299715438708</v>
      </c>
      <c r="I817">
        <f t="shared" si="49"/>
        <v>2.1433655233603658E-4</v>
      </c>
    </row>
    <row r="818" spans="6:9">
      <c r="F818">
        <f t="shared" si="50"/>
        <v>41.200000000000792</v>
      </c>
      <c r="G818" t="e">
        <f t="shared" si="48"/>
        <v>#NUM!</v>
      </c>
      <c r="H818">
        <f>PI()*$C$29*$C$11/$C$10*(SIN(RADIANS(F818-$C$27))+SIN(RADIANS(F818-$C$27)))</f>
        <v>-61.339141246925855</v>
      </c>
      <c r="I818">
        <f t="shared" si="49"/>
        <v>2.6416419090617851E-4</v>
      </c>
    </row>
    <row r="819" spans="6:9">
      <c r="F819">
        <f t="shared" si="50"/>
        <v>41.400000000000794</v>
      </c>
      <c r="G819" t="e">
        <f t="shared" si="48"/>
        <v>#NUM!</v>
      </c>
      <c r="H819">
        <f>PI()*$C$29*$C$11/$C$10*(SIN(RADIANS(F819-$C$27))+SIN(RADIANS(F819-$C$27)))</f>
        <v>-60.973235380334366</v>
      </c>
      <c r="I819">
        <f t="shared" si="49"/>
        <v>2.4730681133739362E-4</v>
      </c>
    </row>
    <row r="820" spans="6:9">
      <c r="F820">
        <f t="shared" si="50"/>
        <v>41.600000000000797</v>
      </c>
      <c r="G820" t="e">
        <f t="shared" si="48"/>
        <v>#NUM!</v>
      </c>
      <c r="H820">
        <f>PI()*$C$29*$C$11/$C$10*(SIN(RADIANS(F820-$C$27))+SIN(RADIANS(F820-$C$27)))</f>
        <v>-60.606586574111738</v>
      </c>
      <c r="I820">
        <f t="shared" si="49"/>
        <v>1.7136120991670501E-4</v>
      </c>
    </row>
    <row r="821" spans="6:9">
      <c r="F821">
        <f t="shared" si="50"/>
        <v>41.8000000000008</v>
      </c>
      <c r="G821" t="e">
        <f t="shared" si="48"/>
        <v>#NUM!</v>
      </c>
      <c r="H821">
        <f>PI()*$C$29*$C$11/$C$10*(SIN(RADIANS(F821-$C$27))+SIN(RADIANS(F821-$C$27)))</f>
        <v>-60.239199295757992</v>
      </c>
      <c r="I821">
        <f t="shared" si="49"/>
        <v>7.5027471005562147E-5</v>
      </c>
    </row>
    <row r="822" spans="6:9">
      <c r="F822">
        <f t="shared" si="50"/>
        <v>42.000000000000803</v>
      </c>
      <c r="G822" t="e">
        <f t="shared" si="48"/>
        <v>#NUM!</v>
      </c>
      <c r="H822">
        <f>PI()*$C$29*$C$11/$C$10*(SIN(RADIANS(F822-$C$27))+SIN(RADIANS(F822-$C$27)))</f>
        <v>-59.87107802177114</v>
      </c>
      <c r="I822">
        <f t="shared" si="49"/>
        <v>9.0221284577431958E-6</v>
      </c>
    </row>
    <row r="823" spans="6:9">
      <c r="F823">
        <f t="shared" si="50"/>
        <v>42.200000000000806</v>
      </c>
      <c r="G823" t="e">
        <f t="shared" si="48"/>
        <v>#NUM!</v>
      </c>
      <c r="H823">
        <f>PI()*$C$29*$C$11/$C$10*(SIN(RADIANS(F823-$C$27))+SIN(RADIANS(F823-$C$27)))</f>
        <v>-59.50222723759277</v>
      </c>
      <c r="I823">
        <f t="shared" si="49"/>
        <v>9.8691129647450901E-6</v>
      </c>
    </row>
    <row r="824" spans="6:9">
      <c r="F824">
        <f t="shared" si="50"/>
        <v>42.400000000000809</v>
      </c>
      <c r="G824" t="e">
        <f t="shared" si="48"/>
        <v>#NUM!</v>
      </c>
      <c r="H824">
        <f>PI()*$C$29*$C$11/$C$10*(SIN(RADIANS(F824-$C$27))+SIN(RADIANS(F824-$C$27)))</f>
        <v>-59.132651437553257</v>
      </c>
      <c r="I824">
        <f t="shared" si="49"/>
        <v>8.007878380094891E-5</v>
      </c>
    </row>
    <row r="825" spans="6:9">
      <c r="F825">
        <f t="shared" si="50"/>
        <v>42.600000000000811</v>
      </c>
      <c r="G825" t="e">
        <f t="shared" si="48"/>
        <v>#NUM!</v>
      </c>
      <c r="H825">
        <f>PI()*$C$29*$C$11/$C$10*(SIN(RADIANS(F825-$C$27))+SIN(RADIANS(F825-$C$27)))</f>
        <v>-58.762355124817113</v>
      </c>
      <c r="I825">
        <f t="shared" si="49"/>
        <v>1.8551488570606192E-4</v>
      </c>
    </row>
    <row r="826" spans="6:9">
      <c r="F826">
        <f t="shared" si="50"/>
        <v>42.800000000000814</v>
      </c>
      <c r="G826" t="e">
        <f t="shared" si="48"/>
        <v>#NUM!</v>
      </c>
      <c r="H826">
        <f>PI()*$C$29*$C$11/$C$10*(SIN(RADIANS(F826-$C$27))+SIN(RADIANS(F826-$C$27)))</f>
        <v>-58.391342811328037</v>
      </c>
      <c r="I826">
        <f t="shared" si="49"/>
        <v>2.7214315474566097E-4</v>
      </c>
    </row>
    <row r="827" spans="6:9">
      <c r="F827">
        <f t="shared" si="50"/>
        <v>43.000000000000817</v>
      </c>
      <c r="G827" t="e">
        <f t="shared" si="48"/>
        <v>#NUM!</v>
      </c>
      <c r="H827">
        <f>PI()*$C$29*$C$11/$C$10*(SIN(RADIANS(F827-$C$27))+SIN(RADIANS(F827-$C$27)))</f>
        <v>-58.019619017753996</v>
      </c>
      <c r="I827">
        <f t="shared" si="49"/>
        <v>2.9411254108218022E-4</v>
      </c>
    </row>
    <row r="828" spans="6:9">
      <c r="F828">
        <f t="shared" si="50"/>
        <v>43.20000000000082</v>
      </c>
      <c r="G828" t="e">
        <f t="shared" si="48"/>
        <v>#NUM!</v>
      </c>
      <c r="H828">
        <f>PI()*$C$29*$C$11/$C$10*(SIN(RADIANS(F828-$C$27))+SIN(RADIANS(F828-$C$27)))</f>
        <v>-57.647188273432093</v>
      </c>
      <c r="I828">
        <f t="shared" si="49"/>
        <v>2.3864152347672797E-4</v>
      </c>
    </row>
    <row r="829" spans="6:9">
      <c r="F829">
        <f t="shared" si="50"/>
        <v>43.400000000000823</v>
      </c>
      <c r="G829" t="e">
        <f t="shared" si="48"/>
        <v>#NUM!</v>
      </c>
      <c r="H829">
        <f>PI()*$C$29*$C$11/$C$10*(SIN(RADIANS(F829-$C$27))+SIN(RADIANS(F829-$C$27)))</f>
        <v>-57.27405511631342</v>
      </c>
      <c r="I829">
        <f t="shared" si="49"/>
        <v>1.3417395640843237E-4</v>
      </c>
    </row>
    <row r="830" spans="6:9">
      <c r="F830">
        <f t="shared" si="50"/>
        <v>43.600000000000826</v>
      </c>
      <c r="G830" t="e">
        <f t="shared" si="48"/>
        <v>#NUM!</v>
      </c>
      <c r="H830">
        <f>PI()*$C$29*$C$11/$C$10*(SIN(RADIANS(F830-$C$27))+SIN(RADIANS(F830-$C$27)))</f>
        <v>-56.900224092907749</v>
      </c>
      <c r="I830">
        <f t="shared" si="49"/>
        <v>3.6626535461276865E-5</v>
      </c>
    </row>
    <row r="831" spans="6:9">
      <c r="F831">
        <f t="shared" si="50"/>
        <v>43.800000000000828</v>
      </c>
      <c r="G831" t="e">
        <f t="shared" si="48"/>
        <v>#NUM!</v>
      </c>
      <c r="H831">
        <f>PI()*$C$29*$C$11/$C$10*(SIN(RADIANS(F831-$C$27))+SIN(RADIANS(F831-$C$27)))</f>
        <v>-56.525699758228114</v>
      </c>
      <c r="I831">
        <f t="shared" si="49"/>
        <v>1.6507387141666109E-7</v>
      </c>
    </row>
    <row r="832" spans="6:9">
      <c r="F832">
        <f t="shared" si="50"/>
        <v>44.000000000000831</v>
      </c>
      <c r="G832" t="e">
        <f t="shared" si="48"/>
        <v>#NUM!</v>
      </c>
      <c r="H832">
        <f>PI()*$C$29*$C$11/$C$10*(SIN(RADIANS(F832-$C$27))+SIN(RADIANS(F832-$C$27)))</f>
        <v>-56.150486675735358</v>
      </c>
      <c r="I832">
        <f t="shared" si="49"/>
        <v>4.7684745996338521E-5</v>
      </c>
    </row>
    <row r="833" spans="6:9">
      <c r="F833">
        <f t="shared" si="50"/>
        <v>44.200000000000834</v>
      </c>
      <c r="G833" t="e">
        <f t="shared" si="48"/>
        <v>#NUM!</v>
      </c>
      <c r="H833">
        <f>PI()*$C$29*$C$11/$C$10*(SIN(RADIANS(F833-$C$27))+SIN(RADIANS(F833-$C$27)))</f>
        <v>-55.774589417282478</v>
      </c>
      <c r="I833">
        <f t="shared" si="49"/>
        <v>1.5709154976150256E-4</v>
      </c>
    </row>
    <row r="834" spans="6:9">
      <c r="F834">
        <f t="shared" si="50"/>
        <v>44.400000000000837</v>
      </c>
      <c r="G834" t="e">
        <f t="shared" si="48"/>
        <v>#NUM!</v>
      </c>
      <c r="H834">
        <f>PI()*$C$29*$C$11/$C$10*(SIN(RADIANS(F834-$C$27))+SIN(RADIANS(F834-$C$27)))</f>
        <v>-55.398012563058927</v>
      </c>
      <c r="I834">
        <f t="shared" si="49"/>
        <v>2.7163332196843235E-4</v>
      </c>
    </row>
    <row r="835" spans="6:9">
      <c r="F835">
        <f t="shared" si="50"/>
        <v>44.60000000000084</v>
      </c>
      <c r="G835" t="e">
        <f t="shared" si="48"/>
        <v>#NUM!</v>
      </c>
      <c r="H835">
        <f>PI()*$C$29*$C$11/$C$10*(SIN(RADIANS(F835-$C$27))+SIN(RADIANS(F835-$C$27)))</f>
        <v>-55.020760701534833</v>
      </c>
      <c r="I835">
        <f t="shared" si="49"/>
        <v>3.2972182425573473E-4</v>
      </c>
    </row>
    <row r="836" spans="6:9">
      <c r="F836">
        <f t="shared" si="50"/>
        <v>44.800000000000843</v>
      </c>
      <c r="G836" t="e">
        <f t="shared" si="48"/>
        <v>#NUM!</v>
      </c>
      <c r="H836">
        <f>PI()*$C$29*$C$11/$C$10*(SIN(RADIANS(F836-$C$27))+SIN(RADIANS(F836-$C$27)))</f>
        <v>-54.642838429405096</v>
      </c>
      <c r="I836">
        <f t="shared" si="49"/>
        <v>2.9870669445326511E-4</v>
      </c>
    </row>
    <row r="837" spans="6:9">
      <c r="F837">
        <f t="shared" si="50"/>
        <v>45.000000000000846</v>
      </c>
      <c r="G837" t="e">
        <f t="shared" si="48"/>
        <v>#NUM!</v>
      </c>
      <c r="H837">
        <f>PI()*$C$29*$C$11/$C$10*(SIN(RADIANS(F837-$C$27))+SIN(RADIANS(F837-$C$27)))</f>
        <v>-54.26425035153332</v>
      </c>
      <c r="I837">
        <f t="shared" si="49"/>
        <v>1.940939625897904E-4</v>
      </c>
    </row>
    <row r="838" spans="6:9">
      <c r="F838">
        <f t="shared" si="50"/>
        <v>45.200000000000848</v>
      </c>
      <c r="G838" t="e">
        <f t="shared" si="48"/>
        <v>#NUM!</v>
      </c>
      <c r="H838">
        <f>PI()*$C$29*$C$11/$C$10*(SIN(RADIANS(F838-$C$27))+SIN(RADIANS(F838-$C$27)))</f>
        <v>-53.885001080895776</v>
      </c>
      <c r="I838">
        <f t="shared" si="49"/>
        <v>7.2855743216034498E-5</v>
      </c>
    </row>
    <row r="839" spans="6:9">
      <c r="F839">
        <f t="shared" si="50"/>
        <v>45.400000000000851</v>
      </c>
      <c r="G839" t="e">
        <f t="shared" si="48"/>
        <v>#NUM!</v>
      </c>
      <c r="H839">
        <f>PI()*$C$29*$C$11/$C$10*(SIN(RADIANS(F839-$C$27))+SIN(RADIANS(F839-$C$27)))</f>
        <v>-53.505095238525122</v>
      </c>
      <c r="I839">
        <f t="shared" si="49"/>
        <v>3.3454065664239909E-6</v>
      </c>
    </row>
    <row r="840" spans="6:9">
      <c r="F840">
        <f t="shared" si="50"/>
        <v>45.600000000000854</v>
      </c>
      <c r="G840" t="e">
        <f t="shared" si="48"/>
        <v>#NUM!</v>
      </c>
      <c r="H840">
        <f>PI()*$C$29*$C$11/$C$10*(SIN(RADIANS(F840-$C$27))+SIN(RADIANS(F840-$C$27)))</f>
        <v>-53.12453745345416</v>
      </c>
      <c r="I840">
        <f t="shared" si="49"/>
        <v>2.7540716315158235E-5</v>
      </c>
    </row>
    <row r="841" spans="6:9">
      <c r="F841">
        <f t="shared" si="50"/>
        <v>45.800000000000857</v>
      </c>
      <c r="G841" t="e">
        <f t="shared" si="48"/>
        <v>#NUM!</v>
      </c>
      <c r="H841">
        <f>PI()*$C$29*$C$11/$C$10*(SIN(RADIANS(F841-$C$27))+SIN(RADIANS(F841-$C$27)))</f>
        <v>-52.743332362659409</v>
      </c>
      <c r="I841">
        <f t="shared" si="49"/>
        <v>1.3643443424253055E-4</v>
      </c>
    </row>
    <row r="842" spans="6:9">
      <c r="F842">
        <f t="shared" si="50"/>
        <v>46.00000000000086</v>
      </c>
      <c r="G842" t="e">
        <f t="shared" si="48"/>
        <v>#NUM!</v>
      </c>
      <c r="H842">
        <f>PI()*$C$29*$C$11/$C$10*(SIN(RADIANS(F842-$C$27))+SIN(RADIANS(F842-$C$27)))</f>
        <v>-52.361484611004606</v>
      </c>
      <c r="I842">
        <f t="shared" si="49"/>
        <v>2.7304231629818093E-4</v>
      </c>
    </row>
    <row r="843" spans="6:9">
      <c r="F843">
        <f t="shared" si="50"/>
        <v>46.200000000000863</v>
      </c>
      <c r="G843" t="e">
        <f t="shared" si="48"/>
        <v>#NUM!</v>
      </c>
      <c r="H843">
        <f>PI()*$C$29*$C$11/$C$10*(SIN(RADIANS(F843-$C$27))+SIN(RADIANS(F843-$C$27)))</f>
        <v>-51.978998851184102</v>
      </c>
      <c r="I843">
        <f t="shared" si="49"/>
        <v>3.6263342499221981E-4</v>
      </c>
    </row>
    <row r="844" spans="6:9">
      <c r="F844">
        <f t="shared" si="50"/>
        <v>46.400000000000865</v>
      </c>
      <c r="G844" t="e">
        <f t="shared" si="48"/>
        <v>#NUM!</v>
      </c>
      <c r="H844">
        <f>PI()*$C$29*$C$11/$C$10*(SIN(RADIANS(F844-$C$27))+SIN(RADIANS(F844-$C$27)))</f>
        <v>-51.59587974366616</v>
      </c>
      <c r="I844">
        <f t="shared" si="49"/>
        <v>3.5434458436716499E-4</v>
      </c>
    </row>
    <row r="845" spans="6:9">
      <c r="F845">
        <f t="shared" si="50"/>
        <v>46.600000000000868</v>
      </c>
      <c r="G845" t="e">
        <f t="shared" si="48"/>
        <v>#NUM!</v>
      </c>
      <c r="H845">
        <f>PI()*$C$29*$C$11/$C$10*(SIN(RADIANS(F845-$C$27))+SIN(RADIANS(F845-$C$27)))</f>
        <v>-51.212131956636206</v>
      </c>
      <c r="I845">
        <f t="shared" si="49"/>
        <v>2.5106760308482026E-4</v>
      </c>
    </row>
    <row r="846" spans="6:9">
      <c r="F846">
        <f t="shared" si="50"/>
        <v>46.800000000000871</v>
      </c>
      <c r="G846" t="e">
        <f t="shared" si="48"/>
        <v>#NUM!</v>
      </c>
      <c r="H846">
        <f>PI()*$C$29*$C$11/$C$10*(SIN(RADIANS(F846-$C$27))+SIN(RADIANS(F846-$C$27)))</f>
        <v>-50.827760165939928</v>
      </c>
      <c r="I846">
        <f t="shared" si="49"/>
        <v>1.1001179197725502E-4</v>
      </c>
    </row>
    <row r="847" spans="6:9">
      <c r="F847">
        <f t="shared" si="50"/>
        <v>47.000000000000874</v>
      </c>
      <c r="G847" t="e">
        <f t="shared" si="48"/>
        <v>#NUM!</v>
      </c>
      <c r="H847">
        <f>PI()*$C$29*$C$11/$C$10*(SIN(RADIANS(F847-$C$27))+SIN(RADIANS(F847-$C$27)))</f>
        <v>-50.442769055026289</v>
      </c>
      <c r="I847">
        <f t="shared" si="49"/>
        <v>1.2223600833534131E-5</v>
      </c>
    </row>
    <row r="848" spans="6:9">
      <c r="F848">
        <f t="shared" si="50"/>
        <v>47.200000000000877</v>
      </c>
      <c r="G848" t="e">
        <f t="shared" si="48"/>
        <v>#NUM!</v>
      </c>
      <c r="H848">
        <f>PI()*$C$29*$C$11/$C$10*(SIN(RADIANS(F848-$C$27))+SIN(RADIANS(F848-$C$27)))</f>
        <v>-50.057163314890488</v>
      </c>
      <c r="I848">
        <f t="shared" si="49"/>
        <v>1.707003596244536E-5</v>
      </c>
    </row>
    <row r="849" spans="6:9">
      <c r="F849">
        <f t="shared" si="50"/>
        <v>47.40000000000088</v>
      </c>
      <c r="G849" t="e">
        <f t="shared" si="48"/>
        <v>#NUM!</v>
      </c>
      <c r="H849">
        <f>PI()*$C$29*$C$11/$C$10*(SIN(RADIANS(F849-$C$27))+SIN(RADIANS(F849-$C$27)))</f>
        <v>-49.670947644016771</v>
      </c>
      <c r="I849">
        <f t="shared" si="49"/>
        <v>1.2716354288873073E-4</v>
      </c>
    </row>
    <row r="850" spans="6:9">
      <c r="F850">
        <f t="shared" si="50"/>
        <v>47.600000000000882</v>
      </c>
      <c r="G850" t="e">
        <f t="shared" si="48"/>
        <v>#NUM!</v>
      </c>
      <c r="H850">
        <f>PI()*$C$29*$C$11/$C$10*(SIN(RADIANS(F850-$C$27))+SIN(RADIANS(F850-$C$27)))</f>
        <v>-49.284126748321199</v>
      </c>
      <c r="I850">
        <f t="shared" si="49"/>
        <v>2.84479536688985E-4</v>
      </c>
    </row>
    <row r="851" spans="6:9">
      <c r="F851">
        <f t="shared" si="50"/>
        <v>47.800000000000885</v>
      </c>
      <c r="G851" t="e">
        <f t="shared" si="48"/>
        <v>#NUM!</v>
      </c>
      <c r="H851">
        <f>PI()*$C$29*$C$11/$C$10*(SIN(RADIANS(F851-$C$27))+SIN(RADIANS(F851-$C$27)))</f>
        <v>-48.896705341094332</v>
      </c>
      <c r="I851">
        <f t="shared" si="49"/>
        <v>4.0141592128282842E-4</v>
      </c>
    </row>
    <row r="852" spans="6:9">
      <c r="F852">
        <f t="shared" si="50"/>
        <v>48.000000000000888</v>
      </c>
      <c r="G852" t="e">
        <f t="shared" si="48"/>
        <v>#NUM!</v>
      </c>
      <c r="H852">
        <f>PI()*$C$29*$C$11/$C$10*(SIN(RADIANS(F852-$C$27))+SIN(RADIANS(F852-$C$27)))</f>
        <v>-48.50868814294374</v>
      </c>
      <c r="I852">
        <f t="shared" si="49"/>
        <v>4.1043933596973762E-4</v>
      </c>
    </row>
    <row r="853" spans="6:9">
      <c r="F853">
        <f t="shared" si="50"/>
        <v>48.200000000000891</v>
      </c>
      <c r="G853" t="e">
        <f t="shared" si="48"/>
        <v>#NUM!</v>
      </c>
      <c r="H853">
        <f>PI()*$C$29*$C$11/$C$10*(SIN(RADIANS(F853-$C$27))+SIN(RADIANS(F853-$C$27)))</f>
        <v>-48.120079881736537</v>
      </c>
      <c r="I853">
        <f t="shared" si="49"/>
        <v>3.0429291809405939E-4</v>
      </c>
    </row>
    <row r="854" spans="6:9">
      <c r="F854">
        <f t="shared" si="50"/>
        <v>48.400000000000894</v>
      </c>
      <c r="G854" t="e">
        <f t="shared" si="48"/>
        <v>#NUM!</v>
      </c>
      <c r="H854">
        <f>PI()*$C$29*$C$11/$C$10*(SIN(RADIANS(F854-$C$27))+SIN(RADIANS(F854-$C$27)))</f>
        <v>-47.730885292541743</v>
      </c>
      <c r="I854">
        <f t="shared" si="49"/>
        <v>1.4281159187218216E-4</v>
      </c>
    </row>
    <row r="855" spans="6:9">
      <c r="F855">
        <f t="shared" si="50"/>
        <v>48.600000000000897</v>
      </c>
      <c r="G855" t="e">
        <f t="shared" si="48"/>
        <v>#NUM!</v>
      </c>
      <c r="H855">
        <f>PI()*$C$29*$C$11/$C$10*(SIN(RADIANS(F855-$C$27))+SIN(RADIANS(F855-$C$27)))</f>
        <v>-47.3411091175726</v>
      </c>
      <c r="I855">
        <f t="shared" si="49"/>
        <v>2.0724240576558129E-5</v>
      </c>
    </row>
    <row r="856" spans="6:9">
      <c r="F856">
        <f t="shared" si="50"/>
        <v>48.8000000000009</v>
      </c>
      <c r="G856" t="e">
        <f t="shared" si="48"/>
        <v>#NUM!</v>
      </c>
      <c r="H856">
        <f>PI()*$C$29*$C$11/$C$10*(SIN(RADIANS(F856-$C$27))+SIN(RADIANS(F856-$C$27)))</f>
        <v>-46.950756106128814</v>
      </c>
      <c r="I856">
        <f t="shared" si="49"/>
        <v>1.3462766643930421E-5</v>
      </c>
    </row>
    <row r="857" spans="6:9">
      <c r="F857">
        <f t="shared" si="50"/>
        <v>49.000000000000902</v>
      </c>
      <c r="G857" t="e">
        <f t="shared" si="48"/>
        <v>#NUM!</v>
      </c>
      <c r="H857">
        <f>PI()*$C$29*$C$11/$C$10*(SIN(RADIANS(F857-$C$27))+SIN(RADIANS(F857-$C$27)))</f>
        <v>-46.559831014538631</v>
      </c>
      <c r="I857">
        <f t="shared" si="49"/>
        <v>1.3184651571356208E-4</v>
      </c>
    </row>
    <row r="858" spans="6:9">
      <c r="F858">
        <f t="shared" si="50"/>
        <v>49.200000000000905</v>
      </c>
      <c r="G858" t="e">
        <f t="shared" si="48"/>
        <v>#NUM!</v>
      </c>
      <c r="H858">
        <f>PI()*$C$29*$C$11/$C$10*(SIN(RADIANS(F858-$C$27))+SIN(RADIANS(F858-$C$27)))</f>
        <v>-46.168338606100917</v>
      </c>
      <c r="I858">
        <f t="shared" si="49"/>
        <v>3.1287026312643614E-4</v>
      </c>
    </row>
    <row r="859" spans="6:9">
      <c r="F859">
        <f t="shared" si="50"/>
        <v>49.400000000000908</v>
      </c>
      <c r="G859" t="e">
        <f t="shared" si="48"/>
        <v>#NUM!</v>
      </c>
      <c r="H859">
        <f>PI()*$C$29*$C$11/$C$10*(SIN(RADIANS(F859-$C$27))+SIN(RADIANS(F859-$C$27)))</f>
        <v>-45.776283651027128</v>
      </c>
      <c r="I859">
        <f t="shared" si="49"/>
        <v>4.5384026205854929E-4</v>
      </c>
    </row>
    <row r="860" spans="6:9">
      <c r="F860">
        <f t="shared" si="50"/>
        <v>49.600000000000911</v>
      </c>
      <c r="G860" t="e">
        <f t="shared" si="48"/>
        <v>#NUM!</v>
      </c>
      <c r="H860">
        <f>PI()*$C$29*$C$11/$C$10*(SIN(RADIANS(F860-$C$27))+SIN(RADIANS(F860-$C$27)))</f>
        <v>-45.383670926383175</v>
      </c>
      <c r="I860">
        <f t="shared" si="49"/>
        <v>4.7170955129504754E-4</v>
      </c>
    </row>
    <row r="861" spans="6:9">
      <c r="F861">
        <f t="shared" si="50"/>
        <v>49.800000000000914</v>
      </c>
      <c r="G861" t="e">
        <f t="shared" si="48"/>
        <v>#NUM!</v>
      </c>
      <c r="H861">
        <f>PI()*$C$29*$C$11/$C$10*(SIN(RADIANS(F861-$C$27))+SIN(RADIANS(F861-$C$27)))</f>
        <v>-44.990505216031188</v>
      </c>
      <c r="I861">
        <f t="shared" si="49"/>
        <v>3.5348674238901433E-4</v>
      </c>
    </row>
    <row r="862" spans="6:9">
      <c r="F862">
        <f t="shared" si="50"/>
        <v>50.000000000000917</v>
      </c>
      <c r="G862" t="e">
        <f t="shared" si="48"/>
        <v>#NUM!</v>
      </c>
      <c r="H862">
        <f>PI()*$C$29*$C$11/$C$10*(SIN(RADIANS(F862-$C$27))+SIN(RADIANS(F862-$C$27)))</f>
        <v>-44.596791310571284</v>
      </c>
      <c r="I862">
        <f t="shared" si="49"/>
        <v>1.6713200938377293E-4</v>
      </c>
    </row>
    <row r="863" spans="6:9">
      <c r="F863">
        <f t="shared" si="50"/>
        <v>50.200000000000919</v>
      </c>
      <c r="G863" t="e">
        <f t="shared" si="48"/>
        <v>#NUM!</v>
      </c>
      <c r="H863">
        <f>PI()*$C$29*$C$11/$C$10*(SIN(RADIANS(F863-$C$27))+SIN(RADIANS(F863-$C$27)))</f>
        <v>-44.202534007283148</v>
      </c>
      <c r="I863">
        <f t="shared" si="49"/>
        <v>2.4426012040529895E-5</v>
      </c>
    </row>
    <row r="864" spans="6:9">
      <c r="F864">
        <f t="shared" si="50"/>
        <v>50.400000000000922</v>
      </c>
      <c r="G864" t="e">
        <f t="shared" si="48"/>
        <v>#NUM!</v>
      </c>
      <c r="H864">
        <f>PI()*$C$29*$C$11/$C$10*(SIN(RADIANS(F864-$C$27))+SIN(RADIANS(F864-$C$27)))</f>
        <v>-43.807738110067604</v>
      </c>
      <c r="I864">
        <f t="shared" si="49"/>
        <v>1.5716919639284985E-5</v>
      </c>
    </row>
    <row r="865" spans="6:9">
      <c r="F865">
        <f t="shared" si="50"/>
        <v>50.600000000000925</v>
      </c>
      <c r="G865" t="e">
        <f t="shared" si="48"/>
        <v>#NUM!</v>
      </c>
      <c r="H865">
        <f>PI()*$C$29*$C$11/$C$10*(SIN(RADIANS(F865-$C$27))+SIN(RADIANS(F865-$C$27)))</f>
        <v>-43.412408429388066</v>
      </c>
      <c r="I865">
        <f t="shared" si="49"/>
        <v>1.5446030693641252E-4</v>
      </c>
    </row>
    <row r="866" spans="6:9">
      <c r="F866">
        <f t="shared" si="50"/>
        <v>50.800000000000928</v>
      </c>
      <c r="G866" t="e">
        <f t="shared" si="48"/>
        <v>#NUM!</v>
      </c>
      <c r="H866">
        <f>PI()*$C$29*$C$11/$C$10*(SIN(RADIANS(F866-$C$27))+SIN(RADIANS(F866-$C$27)))</f>
        <v>-43.016549782211939</v>
      </c>
      <c r="I866">
        <f t="shared" si="49"/>
        <v>3.6557246111871547E-4</v>
      </c>
    </row>
    <row r="867" spans="6:9">
      <c r="F867">
        <f t="shared" si="50"/>
        <v>51.000000000000931</v>
      </c>
      <c r="G867" t="e">
        <f t="shared" ref="G867:G930" si="51">DEGREES(ASIN($C$11*SIN(RADIANS(F867-$C$27))))</f>
        <v>#NUM!</v>
      </c>
      <c r="H867">
        <f>PI()*$C$29*$C$11/$C$10*(SIN(RADIANS(F867-$C$27))+SIN(RADIANS(F867-$C$27)))</f>
        <v>-42.620166991951912</v>
      </c>
      <c r="I867">
        <f t="shared" ref="I867:I930" si="52">(SIN(H867)/H867)^2</f>
        <v>5.2689126678064275E-4</v>
      </c>
    </row>
    <row r="868" spans="6:9">
      <c r="F868">
        <f t="shared" ref="F868:F931" si="53">F867+0.2</f>
        <v>51.200000000000934</v>
      </c>
      <c r="G868" t="e">
        <f t="shared" si="51"/>
        <v>#NUM!</v>
      </c>
      <c r="H868">
        <f>PI()*$C$29*$C$11/$C$10*(SIN(RADIANS(F868-$C$27))+SIN(RADIANS(F868-$C$27)))</f>
        <v>-42.223264888407193</v>
      </c>
      <c r="I868">
        <f t="shared" si="52"/>
        <v>5.4127301786405821E-4</v>
      </c>
    </row>
    <row r="869" spans="6:9">
      <c r="F869">
        <f t="shared" si="53"/>
        <v>51.400000000000936</v>
      </c>
      <c r="G869" t="e">
        <f t="shared" si="51"/>
        <v>#NUM!</v>
      </c>
      <c r="H869">
        <f>PI()*$C$29*$C$11/$C$10*(SIN(RADIANS(F869-$C$27))+SIN(RADIANS(F869-$C$27)))</f>
        <v>-41.825848307704661</v>
      </c>
      <c r="I869">
        <f t="shared" si="52"/>
        <v>3.9697853096132095E-4</v>
      </c>
    </row>
    <row r="870" spans="6:9">
      <c r="F870">
        <f t="shared" si="53"/>
        <v>51.600000000000939</v>
      </c>
      <c r="G870" t="e">
        <f t="shared" si="51"/>
        <v>#NUM!</v>
      </c>
      <c r="H870">
        <f>PI()*$C$29*$C$11/$C$10*(SIN(RADIANS(F870-$C$27))+SIN(RADIANS(F870-$C$27)))</f>
        <v>-41.427922092239932</v>
      </c>
      <c r="I870">
        <f t="shared" si="52"/>
        <v>1.7885730926836568E-4</v>
      </c>
    </row>
    <row r="871" spans="6:9">
      <c r="F871">
        <f t="shared" si="53"/>
        <v>51.800000000000942</v>
      </c>
      <c r="G871" t="e">
        <f t="shared" si="51"/>
        <v>#NUM!</v>
      </c>
      <c r="H871">
        <f>PI()*$C$29*$C$11/$C$10*(SIN(RADIANS(F871-$C$27))+SIN(RADIANS(F871-$C$27)))</f>
        <v>-41.029491090618357</v>
      </c>
      <c r="I871">
        <f t="shared" si="52"/>
        <v>2.0921095653324832E-5</v>
      </c>
    </row>
    <row r="872" spans="6:9">
      <c r="F872">
        <f t="shared" si="53"/>
        <v>52.000000000000945</v>
      </c>
      <c r="G872" t="e">
        <f t="shared" si="51"/>
        <v>#NUM!</v>
      </c>
      <c r="H872">
        <f>PI()*$C$29*$C$11/$C$10*(SIN(RADIANS(F872-$C$27))+SIN(RADIANS(F872-$C$27)))</f>
        <v>-40.630560157595973</v>
      </c>
      <c r="I872">
        <f t="shared" si="52"/>
        <v>2.635890872308288E-5</v>
      </c>
    </row>
    <row r="873" spans="6:9">
      <c r="F873">
        <f t="shared" si="53"/>
        <v>52.200000000000948</v>
      </c>
      <c r="G873" t="e">
        <f t="shared" si="51"/>
        <v>#NUM!</v>
      </c>
      <c r="H873">
        <f>PI()*$C$29*$C$11/$C$10*(SIN(RADIANS(F873-$C$27))+SIN(RADIANS(F873-$C$27)))</f>
        <v>-40.231134154020275</v>
      </c>
      <c r="I873">
        <f t="shared" si="52"/>
        <v>2.0251143492736162E-4</v>
      </c>
    </row>
    <row r="874" spans="6:9">
      <c r="F874">
        <f t="shared" si="53"/>
        <v>52.400000000000951</v>
      </c>
      <c r="G874" t="e">
        <f t="shared" si="51"/>
        <v>#NUM!</v>
      </c>
      <c r="H874">
        <f>PI()*$C$29*$C$11/$C$10*(SIN(RADIANS(F874-$C$27))+SIN(RADIANS(F874-$C$27)))</f>
        <v>-39.831217946771098</v>
      </c>
      <c r="I874">
        <f t="shared" si="52"/>
        <v>4.5171751425948805E-4</v>
      </c>
    </row>
    <row r="875" spans="6:9">
      <c r="F875">
        <f t="shared" si="53"/>
        <v>52.600000000000954</v>
      </c>
      <c r="G875" t="e">
        <f t="shared" si="51"/>
        <v>#NUM!</v>
      </c>
      <c r="H875">
        <f>PI()*$C$29*$C$11/$C$10*(SIN(RADIANS(F875-$C$27))+SIN(RADIANS(F875-$C$27)))</f>
        <v>-39.430816408701197</v>
      </c>
      <c r="I875">
        <f t="shared" si="52"/>
        <v>6.2666448468626256E-4</v>
      </c>
    </row>
    <row r="876" spans="6:9">
      <c r="F876">
        <f t="shared" si="53"/>
        <v>52.800000000000956</v>
      </c>
      <c r="G876" t="e">
        <f t="shared" si="51"/>
        <v>#NUM!</v>
      </c>
      <c r="H876">
        <f>PI()*$C$29*$C$11/$C$10*(SIN(RADIANS(F876-$C$27))+SIN(RADIANS(F876-$C$27)))</f>
        <v>-39.029934418576964</v>
      </c>
      <c r="I876">
        <f t="shared" si="52"/>
        <v>6.1937072169254757E-4</v>
      </c>
    </row>
    <row r="877" spans="6:9">
      <c r="F877">
        <f t="shared" si="53"/>
        <v>53.000000000000959</v>
      </c>
      <c r="G877" t="e">
        <f t="shared" si="51"/>
        <v>#NUM!</v>
      </c>
      <c r="H877">
        <f>PI()*$C$29*$C$11/$C$10*(SIN(RADIANS(F877-$C$27))+SIN(RADIANS(F877-$C$27)))</f>
        <v>-38.628576861018949</v>
      </c>
      <c r="I877">
        <f t="shared" si="52"/>
        <v>4.3030150414811753E-4</v>
      </c>
    </row>
    <row r="878" spans="6:9">
      <c r="F878">
        <f t="shared" si="53"/>
        <v>53.200000000000962</v>
      </c>
      <c r="G878" t="e">
        <f t="shared" si="51"/>
        <v>#NUM!</v>
      </c>
      <c r="H878">
        <f>PI()*$C$29*$C$11/$C$10*(SIN(RADIANS(F878-$C$27))+SIN(RADIANS(F878-$C$27)))</f>
        <v>-38.226748626442308</v>
      </c>
      <c r="I878">
        <f t="shared" si="52"/>
        <v>1.7348104689264514E-4</v>
      </c>
    </row>
    <row r="879" spans="6:9">
      <c r="F879">
        <f t="shared" si="53"/>
        <v>53.400000000000965</v>
      </c>
      <c r="G879" t="e">
        <f t="shared" si="51"/>
        <v>#NUM!</v>
      </c>
      <c r="H879">
        <f>PI()*$C$29*$C$11/$C$10*(SIN(RADIANS(F879-$C$27))+SIN(RADIANS(F879-$C$27)))</f>
        <v>-37.824454610997279</v>
      </c>
      <c r="I879">
        <f t="shared" si="52"/>
        <v>1.0923898283235544E-5</v>
      </c>
    </row>
    <row r="880" spans="6:9">
      <c r="F880">
        <f t="shared" si="53"/>
        <v>53.600000000000968</v>
      </c>
      <c r="G880" t="e">
        <f t="shared" si="51"/>
        <v>#NUM!</v>
      </c>
      <c r="H880">
        <f>PI()*$C$29*$C$11/$C$10*(SIN(RADIANS(F880-$C$27))+SIN(RADIANS(F880-$C$27)))</f>
        <v>-37.421699716509487</v>
      </c>
      <c r="I880">
        <f t="shared" si="52"/>
        <v>5.3559240192283103E-5</v>
      </c>
    </row>
    <row r="881" spans="6:9">
      <c r="F881">
        <f t="shared" si="53"/>
        <v>53.800000000000971</v>
      </c>
      <c r="G881" t="e">
        <f t="shared" si="51"/>
        <v>#NUM!</v>
      </c>
      <c r="H881">
        <f>PI()*$C$29*$C$11/$C$10*(SIN(RADIANS(F881-$C$27))+SIN(RADIANS(F881-$C$27)))</f>
        <v>-37.018488850420219</v>
      </c>
      <c r="I881">
        <f t="shared" si="52"/>
        <v>2.8896603047129333E-4</v>
      </c>
    </row>
    <row r="882" spans="6:9">
      <c r="F882">
        <f t="shared" si="53"/>
        <v>54.000000000000973</v>
      </c>
      <c r="G882" t="e">
        <f t="shared" si="51"/>
        <v>#NUM!</v>
      </c>
      <c r="H882">
        <f>PI()*$C$29*$C$11/$C$10*(SIN(RADIANS(F882-$C$27))+SIN(RADIANS(F882-$C$27)))</f>
        <v>-36.614826925726632</v>
      </c>
      <c r="I882">
        <f t="shared" si="52"/>
        <v>5.8285483109897875E-4</v>
      </c>
    </row>
    <row r="883" spans="6:9">
      <c r="F883">
        <f t="shared" si="53"/>
        <v>54.200000000000976</v>
      </c>
      <c r="G883" t="e">
        <f t="shared" si="51"/>
        <v>#NUM!</v>
      </c>
      <c r="H883">
        <f>PI()*$C$29*$C$11/$C$10*(SIN(RADIANS(F883-$C$27))+SIN(RADIANS(F883-$C$27)))</f>
        <v>-36.210718860921887</v>
      </c>
      <c r="I883">
        <f t="shared" si="52"/>
        <v>7.5748383394259075E-4</v>
      </c>
    </row>
    <row r="884" spans="6:9">
      <c r="F884">
        <f t="shared" si="53"/>
        <v>54.400000000000979</v>
      </c>
      <c r="G884" t="e">
        <f t="shared" si="51"/>
        <v>#NUM!</v>
      </c>
      <c r="H884">
        <f>PI()*$C$29*$C$11/$C$10*(SIN(RADIANS(F884-$C$27))+SIN(RADIANS(F884-$C$27)))</f>
        <v>-35.806169579935229</v>
      </c>
      <c r="I884">
        <f t="shared" si="52"/>
        <v>7.0179816906986835E-4</v>
      </c>
    </row>
    <row r="885" spans="6:9">
      <c r="F885">
        <f t="shared" si="53"/>
        <v>54.600000000000982</v>
      </c>
      <c r="G885">
        <f t="shared" si="51"/>
        <v>-82.654678653161184</v>
      </c>
      <c r="H885">
        <f>PI()*$C$29*$C$11/$C$10*(SIN(RADIANS(F885-$C$27))+SIN(RADIANS(F885-$C$27)))</f>
        <v>-35.401184012071973</v>
      </c>
      <c r="I885">
        <f t="shared" si="52"/>
        <v>4.4535218013697021E-4</v>
      </c>
    </row>
    <row r="886" spans="6:9">
      <c r="F886">
        <f t="shared" si="53"/>
        <v>54.800000000000985</v>
      </c>
      <c r="G886">
        <f t="shared" si="51"/>
        <v>-78.647741340177731</v>
      </c>
      <c r="H886">
        <f>PI()*$C$29*$C$11/$C$10*(SIN(RADIANS(F886-$C$27))+SIN(RADIANS(F886-$C$27)))</f>
        <v>-34.995767091953468</v>
      </c>
      <c r="I886">
        <f t="shared" si="52"/>
        <v>1.4703636056482745E-4</v>
      </c>
    </row>
    <row r="887" spans="6:9">
      <c r="F887">
        <f t="shared" si="53"/>
        <v>55.000000000000988</v>
      </c>
      <c r="G887">
        <f t="shared" si="51"/>
        <v>-75.711547505209708</v>
      </c>
      <c r="H887">
        <f>PI()*$C$29*$C$11/$C$10*(SIN(RADIANS(F887-$C$27))+SIN(RADIANS(F887-$C$27)))</f>
        <v>-34.589923759456937</v>
      </c>
      <c r="I887">
        <f t="shared" si="52"/>
        <v>8.773266034683838E-7</v>
      </c>
    </row>
    <row r="888" spans="6:9">
      <c r="F888">
        <f t="shared" si="53"/>
        <v>55.20000000000099</v>
      </c>
      <c r="G888">
        <f t="shared" si="51"/>
        <v>-73.272337690404711</v>
      </c>
      <c r="H888">
        <f>PI()*$C$29*$C$11/$C$10*(SIN(RADIANS(F888-$C$27))+SIN(RADIANS(F888-$C$27)))</f>
        <v>-34.183658959655318</v>
      </c>
      <c r="I888">
        <f t="shared" si="52"/>
        <v>1.1414380183550741E-4</v>
      </c>
    </row>
    <row r="889" spans="6:9">
      <c r="F889">
        <f t="shared" si="53"/>
        <v>55.400000000000993</v>
      </c>
      <c r="G889">
        <f t="shared" si="51"/>
        <v>-71.136254332116337</v>
      </c>
      <c r="H889">
        <f>PI()*$C$29*$C$11/$C$10*(SIN(RADIANS(F889-$C$27))+SIN(RADIANS(F889-$C$27)))</f>
        <v>-33.776977642756982</v>
      </c>
      <c r="I889">
        <f t="shared" si="52"/>
        <v>4.3399974475403407E-4</v>
      </c>
    </row>
    <row r="890" spans="6:9">
      <c r="F890">
        <f t="shared" si="53"/>
        <v>55.600000000000996</v>
      </c>
      <c r="G890">
        <f t="shared" si="51"/>
        <v>-69.209587549998659</v>
      </c>
      <c r="H890">
        <f>PI()*$C$29*$C$11/$C$10*(SIN(RADIANS(F890-$C$27))+SIN(RADIANS(F890-$C$27)))</f>
        <v>-33.369884764045423</v>
      </c>
      <c r="I890">
        <f t="shared" si="52"/>
        <v>7.7251410584128265E-4</v>
      </c>
    </row>
    <row r="891" spans="6:9">
      <c r="F891">
        <f t="shared" si="53"/>
        <v>55.800000000000999</v>
      </c>
      <c r="G891">
        <f t="shared" si="51"/>
        <v>-67.438561425273946</v>
      </c>
      <c r="H891">
        <f>PI()*$C$29*$C$11/$C$10*(SIN(RADIANS(F891-$C$27))+SIN(RADIANS(F891-$C$27)))</f>
        <v>-32.962385283818911</v>
      </c>
      <c r="I891">
        <f t="shared" si="52"/>
        <v>9.1982555579221323E-4</v>
      </c>
    </row>
    <row r="892" spans="6:9">
      <c r="F892">
        <f t="shared" si="53"/>
        <v>56.000000000001002</v>
      </c>
      <c r="G892">
        <f t="shared" si="51"/>
        <v>-65.788938384171118</v>
      </c>
      <c r="H892">
        <f>PI()*$C$29*$C$11/$C$10*(SIN(RADIANS(F892-$C$27))+SIN(RADIANS(F892-$C$27)))</f>
        <v>-32.55448416733001</v>
      </c>
      <c r="I892">
        <f t="shared" si="52"/>
        <v>7.7799888413531304E-4</v>
      </c>
    </row>
    <row r="893" spans="6:9">
      <c r="F893">
        <f t="shared" si="53"/>
        <v>56.200000000001005</v>
      </c>
      <c r="G893">
        <f t="shared" si="51"/>
        <v>-64.23733127460163</v>
      </c>
      <c r="H893">
        <f>PI()*$C$29*$C$11/$C$10*(SIN(RADIANS(F893-$C$27))+SIN(RADIANS(F893-$C$27)))</f>
        <v>-32.146186384725098</v>
      </c>
      <c r="I893">
        <f t="shared" si="52"/>
        <v>4.3060107229786325E-4</v>
      </c>
    </row>
    <row r="894" spans="6:9">
      <c r="F894">
        <f t="shared" si="53"/>
        <v>56.400000000001008</v>
      </c>
      <c r="G894">
        <f t="shared" si="51"/>
        <v>-62.766927979554175</v>
      </c>
      <c r="H894">
        <f>PI()*$C$29*$C$11/$C$10*(SIN(RADIANS(F894-$C$27))+SIN(RADIANS(F894-$C$27)))</f>
        <v>-31.737496910983808</v>
      </c>
      <c r="I894">
        <f t="shared" si="52"/>
        <v>9.9171072603079964E-5</v>
      </c>
    </row>
    <row r="895" spans="6:9">
      <c r="F895">
        <f t="shared" si="53"/>
        <v>56.60000000000101</v>
      </c>
      <c r="G895">
        <f t="shared" si="51"/>
        <v>-61.365164509793537</v>
      </c>
      <c r="H895">
        <f>PI()*$C$29*$C$11/$C$10*(SIN(RADIANS(F895-$C$27))+SIN(RADIANS(F895-$C$27)))</f>
        <v>-31.328420725858404</v>
      </c>
      <c r="I895">
        <f t="shared" si="52"/>
        <v>7.7819419672226073E-6</v>
      </c>
    </row>
    <row r="896" spans="6:9">
      <c r="F896">
        <f t="shared" si="53"/>
        <v>56.800000000001013</v>
      </c>
      <c r="G896">
        <f t="shared" si="51"/>
        <v>-60.022360192779146</v>
      </c>
      <c r="H896">
        <f>PI()*$C$29*$C$11/$C$10*(SIN(RADIANS(F896-$C$27))+SIN(RADIANS(F896-$C$27)))</f>
        <v>-30.918962813813099</v>
      </c>
      <c r="I896">
        <f t="shared" si="52"/>
        <v>2.3776477156754798E-4</v>
      </c>
    </row>
    <row r="897" spans="6:9">
      <c r="F897">
        <f t="shared" si="53"/>
        <v>57.000000000001016</v>
      </c>
      <c r="G897">
        <f t="shared" si="51"/>
        <v>-58.730869381123895</v>
      </c>
      <c r="H897">
        <f>PI()*$C$29*$C$11/$C$10*(SIN(RADIANS(F897-$C$27))+SIN(RADIANS(F897-$C$27)))</f>
        <v>-30.509128163963339</v>
      </c>
      <c r="I897">
        <f t="shared" si="52"/>
        <v>6.6631534450604371E-4</v>
      </c>
    </row>
    <row r="898" spans="6:9">
      <c r="F898">
        <f t="shared" si="53"/>
        <v>57.200000000001019</v>
      </c>
      <c r="G898">
        <f t="shared" si="51"/>
        <v>-57.484529184612477</v>
      </c>
      <c r="H898">
        <f>PI()*$C$29*$C$11/$C$10*(SIN(RADIANS(F898-$C$27))+SIN(RADIANS(F898-$C$27)))</f>
        <v>-30.098921770014993</v>
      </c>
      <c r="I898">
        <f t="shared" si="52"/>
        <v>1.0342358712372548E-3</v>
      </c>
    </row>
    <row r="899" spans="6:9">
      <c r="F899">
        <f t="shared" si="53"/>
        <v>57.400000000001022</v>
      </c>
      <c r="G899">
        <f t="shared" si="51"/>
        <v>-56.278286011265131</v>
      </c>
      <c r="H899">
        <f>PI()*$C$29*$C$11/$C$10*(SIN(RADIANS(F899-$C$27))+SIN(RADIANS(F899-$C$27)))</f>
        <v>-29.688348630203521</v>
      </c>
      <c r="I899">
        <f t="shared" si="52"/>
        <v>1.106900887230952E-3</v>
      </c>
    </row>
    <row r="900" spans="6:9">
      <c r="F900">
        <f t="shared" si="53"/>
        <v>57.600000000001025</v>
      </c>
      <c r="G900">
        <f t="shared" si="51"/>
        <v>-55.107934891454157</v>
      </c>
      <c r="H900">
        <f>PI()*$C$29*$C$11/$C$10*(SIN(RADIANS(F900-$C$27))+SIN(RADIANS(F900-$C$27)))</f>
        <v>-29.277413747233062</v>
      </c>
      <c r="I900">
        <f t="shared" si="52"/>
        <v>8.2932497769457926E-4</v>
      </c>
    </row>
    <row r="901" spans="6:9">
      <c r="F901">
        <f t="shared" si="53"/>
        <v>57.800000000001027</v>
      </c>
      <c r="G901">
        <f t="shared" si="51"/>
        <v>-53.969932568225268</v>
      </c>
      <c r="H901">
        <f>PI()*$C$29*$C$11/$C$10*(SIN(RADIANS(F901-$C$27))+SIN(RADIANS(F901-$C$27)))</f>
        <v>-28.866122128215483</v>
      </c>
      <c r="I901">
        <f t="shared" si="52"/>
        <v>3.7346666958077833E-4</v>
      </c>
    </row>
    <row r="902" spans="6:9">
      <c r="F902">
        <f t="shared" si="53"/>
        <v>58.00000000000103</v>
      </c>
      <c r="G902">
        <f t="shared" si="51"/>
        <v>-52.861260348552285</v>
      </c>
      <c r="H902">
        <f>PI()*$C$29*$C$11/$C$10*(SIN(RADIANS(F902-$C$27))+SIN(RADIANS(F902-$C$27)))</f>
        <v>-28.454478784609364</v>
      </c>
      <c r="I902">
        <f t="shared" si="52"/>
        <v>3.9649677294319695E-5</v>
      </c>
    </row>
    <row r="903" spans="6:9">
      <c r="F903">
        <f t="shared" si="53"/>
        <v>58.200000000001033</v>
      </c>
      <c r="G903">
        <f t="shared" si="51"/>
        <v>-51.779321428314688</v>
      </c>
      <c r="H903">
        <f>PI()*$C$29*$C$11/$C$10*(SIN(RADIANS(F903-$C$27))+SIN(RADIANS(F903-$C$27)))</f>
        <v>-28.042488732158937</v>
      </c>
      <c r="I903">
        <f t="shared" si="52"/>
        <v>6.7137862270634659E-5</v>
      </c>
    </row>
    <row r="904" spans="6:9">
      <c r="F904">
        <f t="shared" si="53"/>
        <v>58.400000000001036</v>
      </c>
      <c r="G904">
        <f t="shared" si="51"/>
        <v>-50.721862661122614</v>
      </c>
      <c r="H904">
        <f>PI()*$C$29*$C$11/$C$10*(SIN(RADIANS(F904-$C$27))+SIN(RADIANS(F904-$C$27)))</f>
        <v>-27.630156990832983</v>
      </c>
      <c r="I904">
        <f t="shared" si="52"/>
        <v>4.7240869404771606E-4</v>
      </c>
    </row>
    <row r="905" spans="6:9">
      <c r="F905">
        <f t="shared" si="53"/>
        <v>58.600000000001039</v>
      </c>
      <c r="G905">
        <f t="shared" si="51"/>
        <v>-49.686914016747473</v>
      </c>
      <c r="H905">
        <f>PI()*$C$29*$C$11/$C$10*(SIN(RADIANS(F905-$C$27))+SIN(RADIANS(F905-$C$27)))</f>
        <v>-27.21748858476364</v>
      </c>
      <c r="I905">
        <f t="shared" si="52"/>
        <v>1.023645584054825E-3</v>
      </c>
    </row>
    <row r="906" spans="6:9">
      <c r="F906">
        <f t="shared" si="53"/>
        <v>58.800000000001042</v>
      </c>
      <c r="G906">
        <f t="shared" si="51"/>
        <v>-48.672741075076431</v>
      </c>
      <c r="H906">
        <f>PI()*$C$29*$C$11/$C$10*(SIN(RADIANS(F906-$C$27))+SIN(RADIANS(F906-$C$27)))</f>
        <v>-26.804488542185208</v>
      </c>
      <c r="I906">
        <f t="shared" si="52"/>
        <v>1.377689895208561E-3</v>
      </c>
    </row>
    <row r="907" spans="6:9">
      <c r="F907">
        <f t="shared" si="53"/>
        <v>59.000000000001044</v>
      </c>
      <c r="G907">
        <f t="shared" si="51"/>
        <v>-47.677807282505775</v>
      </c>
      <c r="H907">
        <f>PI()*$C$29*$C$11/$C$10*(SIN(RADIANS(F907-$C$27))+SIN(RADIANS(F907-$C$27)))</f>
        <v>-26.391161895372871</v>
      </c>
      <c r="I907">
        <f t="shared" si="52"/>
        <v>1.3001620174411886E-3</v>
      </c>
    </row>
    <row r="908" spans="6:9">
      <c r="F908">
        <f t="shared" si="53"/>
        <v>59.200000000001047</v>
      </c>
      <c r="G908">
        <f t="shared" si="51"/>
        <v>-46.700743626473937</v>
      </c>
      <c r="H908">
        <f>PI()*$C$29*$C$11/$C$10*(SIN(RADIANS(F908-$C$27))+SIN(RADIANS(F908-$C$27)))</f>
        <v>-25.977513680581378</v>
      </c>
      <c r="I908">
        <f t="shared" si="52"/>
        <v>8.2870328315298595E-4</v>
      </c>
    </row>
    <row r="909" spans="6:9">
      <c r="F909">
        <f t="shared" si="53"/>
        <v>59.40000000000105</v>
      </c>
      <c r="G909">
        <f t="shared" si="51"/>
        <v>-45.740324021225803</v>
      </c>
      <c r="H909">
        <f>PI()*$C$29*$C$11/$C$10*(SIN(RADIANS(F909-$C$27))+SIN(RADIANS(F909-$C$27)))</f>
        <v>-25.563548937983697</v>
      </c>
      <c r="I909">
        <f t="shared" si="52"/>
        <v>2.6686324853775325E-4</v>
      </c>
    </row>
    <row r="910" spans="6:9">
      <c r="F910">
        <f t="shared" si="53"/>
        <v>59.600000000001053</v>
      </c>
      <c r="G910">
        <f t="shared" si="51"/>
        <v>-44.795445143355224</v>
      </c>
      <c r="H910">
        <f>PI()*$C$29*$C$11/$C$10*(SIN(RADIANS(F910-$C$27))+SIN(RADIANS(F910-$C$27)))</f>
        <v>-25.149272711609566</v>
      </c>
      <c r="I910">
        <f t="shared" si="52"/>
        <v>4.3204919501227065E-7</v>
      </c>
    </row>
    <row r="911" spans="6:9">
      <c r="F911">
        <f t="shared" si="53"/>
        <v>59.800000000001056</v>
      </c>
      <c r="G911">
        <f t="shared" si="51"/>
        <v>-43.865109772173113</v>
      </c>
      <c r="H911">
        <f>PI()*$C$29*$C$11/$C$10*(SIN(RADIANS(F911-$C$27))+SIN(RADIANS(F911-$C$27)))</f>
        <v>-24.734690049284076</v>
      </c>
      <c r="I911">
        <f t="shared" si="52"/>
        <v>2.4558694869681165E-4</v>
      </c>
    </row>
    <row r="912" spans="6:9">
      <c r="F912">
        <f t="shared" si="53"/>
        <v>60.000000000001059</v>
      </c>
      <c r="G912">
        <f t="shared" si="51"/>
        <v>-42.948412918228257</v>
      </c>
      <c r="H912">
        <f>PI()*$C$29*$C$11/$C$10*(SIN(RADIANS(F912-$C$27))+SIN(RADIANS(F912-$C$27)))</f>
        <v>-24.319806002566121</v>
      </c>
      <c r="I912">
        <f t="shared" si="52"/>
        <v>8.9191055968279955E-4</v>
      </c>
    </row>
    <row r="913" spans="6:9">
      <c r="F913">
        <f t="shared" si="53"/>
        <v>60.200000000001062</v>
      </c>
      <c r="G913">
        <f t="shared" si="51"/>
        <v>-42.044530190242142</v>
      </c>
      <c r="H913">
        <f>PI()*$C$29*$C$11/$C$10*(SIN(RADIANS(F913-$C$27))+SIN(RADIANS(F913-$C$27)))</f>
        <v>-23.90462562668689</v>
      </c>
      <c r="I913">
        <f t="shared" si="52"/>
        <v>1.5524095865018415E-3</v>
      </c>
    </row>
    <row r="914" spans="6:9">
      <c r="F914">
        <f t="shared" si="53"/>
        <v>60.400000000001064</v>
      </c>
      <c r="G914">
        <f t="shared" si="51"/>
        <v>-41.152707974341389</v>
      </c>
      <c r="H914">
        <f>PI()*$C$29*$C$11/$C$10*(SIN(RADIANS(F914-$C$27))+SIN(RADIANS(F914-$C$27)))</f>
        <v>-23.48915398048824</v>
      </c>
      <c r="I914">
        <f t="shared" si="52"/>
        <v>1.8028603939127859E-3</v>
      </c>
    </row>
    <row r="915" spans="6:9">
      <c r="F915">
        <f t="shared" si="53"/>
        <v>60.600000000001067</v>
      </c>
      <c r="G915">
        <f t="shared" si="51"/>
        <v>-40.272255092093943</v>
      </c>
      <c r="H915">
        <f>PI()*$C$29*$C$11/$C$10*(SIN(RADIANS(F915-$C$27))+SIN(RADIANS(F915-$C$27)))</f>
        <v>-23.073396126361057</v>
      </c>
      <c r="I915">
        <f t="shared" si="52"/>
        <v>1.4645797746548504E-3</v>
      </c>
    </row>
    <row r="916" spans="6:9">
      <c r="F916">
        <f t="shared" si="53"/>
        <v>60.80000000000107</v>
      </c>
      <c r="G916">
        <f t="shared" si="51"/>
        <v>-39.40253567400157</v>
      </c>
      <c r="H916">
        <f>PI()*$C$29*$C$11/$C$10*(SIN(RADIANS(F916-$C$27))+SIN(RADIANS(F916-$C$27)))</f>
        <v>-22.657357130183602</v>
      </c>
      <c r="I916">
        <f t="shared" si="52"/>
        <v>7.4399857338735068E-4</v>
      </c>
    </row>
    <row r="917" spans="6:9">
      <c r="F917">
        <f t="shared" si="53"/>
        <v>61.000000000001073</v>
      </c>
      <c r="G917">
        <f t="shared" si="51"/>
        <v>-38.542963038758444</v>
      </c>
      <c r="H917">
        <f>PI()*$C$29*$C$11/$C$10*(SIN(RADIANS(F917-$C$27))+SIN(RADIANS(F917-$C$27)))</f>
        <v>-22.241042061259737</v>
      </c>
      <c r="I917">
        <f t="shared" si="52"/>
        <v>1.2363476921853188E-4</v>
      </c>
    </row>
    <row r="918" spans="6:9">
      <c r="F918">
        <f t="shared" si="53"/>
        <v>61.200000000001076</v>
      </c>
      <c r="G918">
        <f t="shared" si="51"/>
        <v>-37.692994410014173</v>
      </c>
      <c r="H918">
        <f>PI()*$C$29*$C$11/$C$10*(SIN(RADIANS(F918-$C$27))+SIN(RADIANS(F918-$C$27)))</f>
        <v>-21.824455992257203</v>
      </c>
      <c r="I918">
        <f t="shared" si="52"/>
        <v>5.7798886212076743E-5</v>
      </c>
    </row>
    <row r="919" spans="6:9">
      <c r="F919">
        <f t="shared" si="53"/>
        <v>61.400000000001079</v>
      </c>
      <c r="G919">
        <f t="shared" si="51"/>
        <v>-36.852126334643025</v>
      </c>
      <c r="H919">
        <f>PI()*$C$29*$C$11/$C$10*(SIN(RADIANS(F919-$C$27))+SIN(RADIANS(F919-$C$27)))</f>
        <v>-21.407603999145781</v>
      </c>
      <c r="I919">
        <f t="shared" si="52"/>
        <v>6.6243618376484218E-4</v>
      </c>
    </row>
    <row r="920" spans="6:9">
      <c r="F920">
        <f t="shared" si="53"/>
        <v>61.600000000001081</v>
      </c>
      <c r="G920">
        <f t="shared" si="51"/>
        <v>-36.01989069185219</v>
      </c>
      <c r="H920">
        <f>PI()*$C$29*$C$11/$C$10*(SIN(RADIANS(F920-$C$27))+SIN(RADIANS(F920-$C$27)))</f>
        <v>-20.990491161135456</v>
      </c>
      <c r="I920">
        <f t="shared" si="52"/>
        <v>1.6084200325581677E-3</v>
      </c>
    </row>
    <row r="921" spans="6:9">
      <c r="F921">
        <f t="shared" si="53"/>
        <v>61.800000000001084</v>
      </c>
      <c r="G921">
        <f t="shared" si="51"/>
        <v>-35.19585120250175</v>
      </c>
      <c r="H921">
        <f>PI()*$C$29*$C$11/$C$10*(SIN(RADIANS(F921-$C$27))+SIN(RADIANS(F921-$C$27)))</f>
        <v>-20.573122560614525</v>
      </c>
      <c r="I921">
        <f t="shared" si="52"/>
        <v>2.3079372747508852E-3</v>
      </c>
    </row>
    <row r="922" spans="6:9">
      <c r="F922">
        <f t="shared" si="53"/>
        <v>62.000000000001087</v>
      </c>
      <c r="G922">
        <f t="shared" si="51"/>
        <v>-34.37960036397493</v>
      </c>
      <c r="H922">
        <f>PI()*$C$29*$C$11/$C$10*(SIN(RADIANS(F922-$C$27))+SIN(RADIANS(F922-$C$27)))</f>
        <v>-20.155503283087683</v>
      </c>
      <c r="I922">
        <f t="shared" si="52"/>
        <v>2.2929056230450648E-3</v>
      </c>
    </row>
    <row r="923" spans="6:9">
      <c r="F923">
        <f t="shared" si="53"/>
        <v>62.20000000000109</v>
      </c>
      <c r="G923">
        <f t="shared" si="51"/>
        <v>-33.570756748744373</v>
      </c>
      <c r="H923">
        <f>PI()*$C$29*$C$11/$C$10*(SIN(RADIANS(F923-$C$27))+SIN(RADIANS(F923-$C$27)))</f>
        <v>-19.73763841711402</v>
      </c>
      <c r="I923">
        <f t="shared" si="52"/>
        <v>1.545183901689795E-3</v>
      </c>
    </row>
    <row r="924" spans="6:9">
      <c r="F924">
        <f t="shared" si="53"/>
        <v>62.400000000001093</v>
      </c>
      <c r="G924">
        <f t="shared" si="51"/>
        <v>-32.768962615117765</v>
      </c>
      <c r="H924">
        <f>PI()*$C$29*$C$11/$C$10*(SIN(RADIANS(F924-$C$27))+SIN(RADIANS(F924-$C$27)))</f>
        <v>-19.319533054245067</v>
      </c>
      <c r="I924">
        <f t="shared" si="52"/>
        <v>5.4947252929560362E-4</v>
      </c>
    </row>
    <row r="925" spans="6:9">
      <c r="F925">
        <f t="shared" si="53"/>
        <v>62.600000000001096</v>
      </c>
      <c r="G925">
        <f t="shared" si="51"/>
        <v>-31.973881787039481</v>
      </c>
      <c r="H925">
        <f>PI()*$C$29*$C$11/$C$10*(SIN(RADIANS(F925-$C$27))+SIN(RADIANS(F925-$C$27)))</f>
        <v>-18.901192288962715</v>
      </c>
      <c r="I925">
        <f t="shared" si="52"/>
        <v>7.4567046430676679E-6</v>
      </c>
    </row>
    <row r="926" spans="6:9">
      <c r="F926">
        <f t="shared" si="53"/>
        <v>62.800000000001098</v>
      </c>
      <c r="G926">
        <f t="shared" si="51"/>
        <v>-31.18519776668057</v>
      </c>
      <c r="H926">
        <f>PI()*$C$29*$C$11/$C$10*(SIN(RADIANS(F926-$C$27))+SIN(RADIANS(F926-$C$27)))</f>
        <v>-18.482621218617179</v>
      </c>
      <c r="I926">
        <f t="shared" si="52"/>
        <v>3.767653218647718E-4</v>
      </c>
    </row>
    <row r="927" spans="6:9">
      <c r="F927">
        <f t="shared" si="53"/>
        <v>63.000000000001101</v>
      </c>
      <c r="G927">
        <f t="shared" si="51"/>
        <v>-30.402612049175513</v>
      </c>
      <c r="H927">
        <f>PI()*$C$29*$C$11/$C$10*(SIN(RADIANS(F927-$C$27))+SIN(RADIANS(F927-$C$27)))</f>
        <v>-18.063824943364857</v>
      </c>
      <c r="I927">
        <f t="shared" si="52"/>
        <v>1.5333438501490446E-3</v>
      </c>
    </row>
    <row r="928" spans="6:9">
      <c r="F928">
        <f t="shared" si="53"/>
        <v>63.200000000001104</v>
      </c>
      <c r="G928">
        <f t="shared" si="51"/>
        <v>-29.62584261350808</v>
      </c>
      <c r="H928">
        <f>PI()*$C$29*$C$11/$C$10*(SIN(RADIANS(F928-$C$27))+SIN(RADIANS(F928-$C$27)))</f>
        <v>-17.644808566106192</v>
      </c>
      <c r="I928">
        <f t="shared" si="52"/>
        <v>2.8004397147011507E-3</v>
      </c>
    </row>
    <row r="929" spans="6:9">
      <c r="F929">
        <f t="shared" si="53"/>
        <v>63.400000000001107</v>
      </c>
      <c r="G929">
        <f t="shared" si="51"/>
        <v>-28.85462256739806</v>
      </c>
      <c r="H929">
        <f>PI()*$C$29*$C$11/$C$10*(SIN(RADIANS(F929-$C$27))+SIN(RADIANS(F929-$C$27)))</f>
        <v>-17.225577192423511</v>
      </c>
      <c r="I929">
        <f t="shared" si="52"/>
        <v>3.360651742397323E-3</v>
      </c>
    </row>
    <row r="930" spans="6:9">
      <c r="F930">
        <f t="shared" si="53"/>
        <v>63.60000000000111</v>
      </c>
      <c r="G930">
        <f t="shared" si="51"/>
        <v>-28.088698927246568</v>
      </c>
      <c r="H930">
        <f>PI()*$C$29*$C$11/$C$10*(SIN(RADIANS(F930-$C$27))+SIN(RADIANS(F930-$C$27)))</f>
        <v>-16.806135930518799</v>
      </c>
      <c r="I930">
        <f t="shared" si="52"/>
        <v>2.8068042242436796E-3</v>
      </c>
    </row>
    <row r="931" spans="6:9">
      <c r="F931">
        <f t="shared" si="53"/>
        <v>63.800000000001113</v>
      </c>
      <c r="G931">
        <f t="shared" ref="G931:G994" si="54">DEGREES(ASIN($C$11*SIN(RADIANS(F931-$C$27))))</f>
        <v>-27.327831516880071</v>
      </c>
      <c r="H931">
        <f>PI()*$C$29*$C$11/$C$10*(SIN(RADIANS(F931-$C$27))+SIN(RADIANS(F931-$C$27)))</f>
        <v>-16.38648989115147</v>
      </c>
      <c r="I931">
        <f t="shared" ref="I931:I994" si="55">(SIN(H931)/H931)^2</f>
        <v>1.467096256823848E-3</v>
      </c>
    </row>
    <row r="932" spans="6:9">
      <c r="F932">
        <f t="shared" ref="F932:F995" si="56">F931+0.2</f>
        <v>64.000000000001108</v>
      </c>
      <c r="G932">
        <f t="shared" si="54"/>
        <v>-26.571791971085794</v>
      </c>
      <c r="H932">
        <f>PI()*$C$29*$C$11/$C$10*(SIN(RADIANS(F932-$C$27))+SIN(RADIANS(F932-$C$27)))</f>
        <v>-15.96664418757609</v>
      </c>
      <c r="I932">
        <f t="shared" si="55"/>
        <v>2.5668042018021974E-4</v>
      </c>
    </row>
    <row r="933" spans="6:9">
      <c r="F933">
        <f t="shared" si="56"/>
        <v>64.200000000001111</v>
      </c>
      <c r="G933">
        <f t="shared" si="54"/>
        <v>-25.820362831830984</v>
      </c>
      <c r="H933">
        <f>PI()*$C$29*$C$11/$C$10*(SIN(RADIANS(F933-$C$27))+SIN(RADIANS(F933-$C$27)))</f>
        <v>-15.546603935480041</v>
      </c>
      <c r="I933">
        <f t="shared" si="55"/>
        <v>1.0679344915789617E-4</v>
      </c>
    </row>
    <row r="934" spans="6:9">
      <c r="F934">
        <f t="shared" si="56"/>
        <v>64.400000000001114</v>
      </c>
      <c r="G934">
        <f t="shared" si="54"/>
        <v>-25.073336726667012</v>
      </c>
      <c r="H934">
        <f>PI()*$C$29*$C$11/$C$10*(SIN(RADIANS(F934-$C$27))+SIN(RADIANS(F934-$C$27)))</f>
        <v>-15.126374252921241</v>
      </c>
      <c r="I934">
        <f t="shared" si="55"/>
        <v>1.3189622427388133E-3</v>
      </c>
    </row>
    <row r="935" spans="6:9">
      <c r="F935">
        <f t="shared" si="56"/>
        <v>64.600000000001117</v>
      </c>
      <c r="G935">
        <f t="shared" si="54"/>
        <v>-24.330515620184539</v>
      </c>
      <c r="H935">
        <f>PI()*$C$29*$C$11/$C$10*(SIN(RADIANS(F935-$C$27))+SIN(RADIANS(F935-$C$27)))</f>
        <v>-14.705960260265764</v>
      </c>
      <c r="I935">
        <f t="shared" si="55"/>
        <v>3.2825107924495354E-3</v>
      </c>
    </row>
    <row r="936" spans="6:9">
      <c r="F936">
        <f t="shared" si="56"/>
        <v>64.80000000000112</v>
      </c>
      <c r="G936">
        <f t="shared" si="54"/>
        <v>-23.591710130551469</v>
      </c>
      <c r="H936">
        <f>PI()*$C$29*$C$11/$C$10*(SIN(RADIANS(F936-$C$27))+SIN(RADIANS(F936-$C$27)))</f>
        <v>-14.285367080125436</v>
      </c>
      <c r="I936">
        <f t="shared" si="55"/>
        <v>4.7933985135845923E-3</v>
      </c>
    </row>
    <row r="937" spans="6:9">
      <c r="F937">
        <f t="shared" si="56"/>
        <v>65.000000000001123</v>
      </c>
      <c r="G937">
        <f t="shared" si="54"/>
        <v>-22.85673890416065</v>
      </c>
      <c r="H937">
        <f>PI()*$C$29*$C$11/$C$10*(SIN(RADIANS(F937-$C$27))+SIN(RADIANS(F937-$C$27)))</f>
        <v>-13.864599837295421</v>
      </c>
      <c r="I937">
        <f t="shared" si="55"/>
        <v>4.8251714532051536E-3</v>
      </c>
    </row>
    <row r="938" spans="6:9">
      <c r="F938">
        <f t="shared" si="56"/>
        <v>65.200000000001125</v>
      </c>
      <c r="G938">
        <f t="shared" si="54"/>
        <v>-22.125428042269139</v>
      </c>
      <c r="H938">
        <f>PI()*$C$29*$C$11/$C$10*(SIN(RADIANS(F938-$C$27))+SIN(RADIANS(F938-$C$27)))</f>
        <v>-13.443663658691792</v>
      </c>
      <c r="I938">
        <f t="shared" si="55"/>
        <v>3.2721272557961418E-3</v>
      </c>
    </row>
    <row r="939" spans="6:9">
      <c r="F939">
        <f t="shared" si="56"/>
        <v>65.400000000001128</v>
      </c>
      <c r="G939">
        <f t="shared" si="54"/>
        <v>-21.39761057424586</v>
      </c>
      <c r="H939">
        <f>PI()*$C$29*$C$11/$C$10*(SIN(RADIANS(F939-$C$27))+SIN(RADIANS(F939-$C$27)))</f>
        <v>-13.022563673289042</v>
      </c>
      <c r="I939">
        <f t="shared" si="55"/>
        <v>1.1443668091083285E-3</v>
      </c>
    </row>
    <row r="940" spans="6:9">
      <c r="F940">
        <f t="shared" si="56"/>
        <v>65.600000000001131</v>
      </c>
      <c r="G940">
        <f t="shared" si="54"/>
        <v>-20.673125972679255</v>
      </c>
      <c r="H940">
        <f>PI()*$C$29*$C$11/$C$10*(SIN(RADIANS(F940-$C$27))+SIN(RADIANS(F940-$C$27)))</f>
        <v>-12.601305012057605</v>
      </c>
      <c r="I940">
        <f t="shared" si="55"/>
        <v>7.6824331998988673E-6</v>
      </c>
    </row>
    <row r="941" spans="6:9">
      <c r="F941">
        <f t="shared" si="56"/>
        <v>65.800000000001134</v>
      </c>
      <c r="G941">
        <f t="shared" si="54"/>
        <v>-19.951819706145322</v>
      </c>
      <c r="H941">
        <f>PI()*$C$29*$C$11/$C$10*(SIN(RADIANS(F941-$C$27))+SIN(RADIANS(F941-$C$27)))</f>
        <v>-12.179892807901322</v>
      </c>
      <c r="I941">
        <f t="shared" si="55"/>
        <v>9.5770264210162778E-4</v>
      </c>
    </row>
    <row r="942" spans="6:9">
      <c r="F942">
        <f t="shared" si="56"/>
        <v>66.000000000001137</v>
      </c>
      <c r="G942">
        <f t="shared" si="54"/>
        <v>-19.233542825913233</v>
      </c>
      <c r="H942">
        <f>PI()*$C$29*$C$11/$C$10*(SIN(RADIANS(F942-$C$27))+SIN(RADIANS(F942-$C$27)))</f>
        <v>-11.758332195594917</v>
      </c>
      <c r="I942">
        <f t="shared" si="55"/>
        <v>3.7801146993890269E-3</v>
      </c>
    </row>
    <row r="943" spans="6:9">
      <c r="F943">
        <f t="shared" si="56"/>
        <v>66.20000000000114</v>
      </c>
      <c r="G943">
        <f t="shared" si="54"/>
        <v>-18.518151583279622</v>
      </c>
      <c r="H943">
        <f>PI()*$C$29*$C$11/$C$10*(SIN(RADIANS(F943-$C$27))+SIN(RADIANS(F943-$C$27)))</f>
        <v>-11.336628311721412</v>
      </c>
      <c r="I943">
        <f t="shared" si="55"/>
        <v>6.9104315727405198E-3</v>
      </c>
    </row>
    <row r="944" spans="6:9">
      <c r="F944">
        <f t="shared" si="56"/>
        <v>66.400000000001143</v>
      </c>
      <c r="G944">
        <f t="shared" si="54"/>
        <v>-17.805507074584455</v>
      </c>
      <c r="H944">
        <f>PI()*$C$29*$C$11/$C$10*(SIN(RADIANS(F944-$C$27))+SIN(RADIANS(F944-$C$27)))</f>
        <v>-10.914786294609552</v>
      </c>
      <c r="I944">
        <f t="shared" si="55"/>
        <v>8.3393447459384432E-3</v>
      </c>
    </row>
    <row r="945" spans="6:9">
      <c r="F945">
        <f t="shared" si="56"/>
        <v>66.600000000001145</v>
      </c>
      <c r="G945">
        <f t="shared" si="54"/>
        <v>-17.095474911276657</v>
      </c>
      <c r="H945">
        <f>PI()*$C$29*$C$11/$C$10*(SIN(RADIANS(F945-$C$27))+SIN(RADIANS(F945-$C$27)))</f>
        <v>-10.492811284271186</v>
      </c>
      <c r="I945">
        <f t="shared" si="55"/>
        <v>6.973918334292146E-3</v>
      </c>
    </row>
    <row r="946" spans="6:9">
      <c r="F946">
        <f t="shared" si="56"/>
        <v>66.800000000001148</v>
      </c>
      <c r="G946">
        <f t="shared" si="54"/>
        <v>-16.387924912674531</v>
      </c>
      <c r="H946">
        <f>PI()*$C$29*$C$11/$C$10*(SIN(RADIANS(F946-$C$27))+SIN(RADIANS(F946-$C$27)))</f>
        <v>-10.070708422338651</v>
      </c>
      <c r="I946">
        <f t="shared" si="55"/>
        <v>3.572636501224977E-3</v>
      </c>
    </row>
    <row r="947" spans="6:9">
      <c r="F947">
        <f t="shared" si="56"/>
        <v>67.000000000001151</v>
      </c>
      <c r="G947">
        <f t="shared" si="54"/>
        <v>-15.682730819308221</v>
      </c>
      <c r="H947">
        <f>PI()*$C$29*$C$11/$C$10*(SIN(RADIANS(F947-$C$27))+SIN(RADIANS(F947-$C$27)))</f>
        <v>-9.6484828520021129</v>
      </c>
      <c r="I947">
        <f t="shared" si="55"/>
        <v>5.2865967457966818E-4</v>
      </c>
    </row>
    <row r="948" spans="6:9">
      <c r="F948">
        <f t="shared" si="56"/>
        <v>67.200000000001154</v>
      </c>
      <c r="G948">
        <f t="shared" si="54"/>
        <v>-14.979770024945303</v>
      </c>
      <c r="H948">
        <f>PI()*$C$29*$C$11/$C$10*(SIN(RADIANS(F948-$C$27))+SIN(RADIANS(F948-$C$27)))</f>
        <v>-9.2261397179468982</v>
      </c>
      <c r="I948">
        <f t="shared" si="55"/>
        <v>4.5747370447451747E-4</v>
      </c>
    </row>
    <row r="949" spans="6:9">
      <c r="F949">
        <f t="shared" si="56"/>
        <v>67.400000000001157</v>
      </c>
      <c r="G949">
        <f t="shared" si="54"/>
        <v>-14.278923325587956</v>
      </c>
      <c r="H949">
        <f>PI()*$C$29*$C$11/$C$10*(SIN(RADIANS(F949-$C$27))+SIN(RADIANS(F949-$C$27)))</f>
        <v>-8.8036841662908127</v>
      </c>
      <c r="I949">
        <f t="shared" si="55"/>
        <v>4.3692326021578061E-3</v>
      </c>
    </row>
    <row r="950" spans="6:9">
      <c r="F950">
        <f t="shared" si="56"/>
        <v>67.60000000000116</v>
      </c>
      <c r="G950">
        <f t="shared" si="54"/>
        <v>-13.580074683896264</v>
      </c>
      <c r="H950">
        <f>PI()*$C$29*$C$11/$C$10*(SIN(RADIANS(F950-$C$27))+SIN(RADIANS(F950-$C$27)))</f>
        <v>-8.3811213445214339</v>
      </c>
      <c r="I950">
        <f t="shared" si="55"/>
        <v>1.0633445944754244E-2</v>
      </c>
    </row>
    <row r="951" spans="6:9">
      <c r="F951">
        <f t="shared" si="56"/>
        <v>67.800000000001162</v>
      </c>
      <c r="G951">
        <f t="shared" si="54"/>
        <v>-12.883111007638439</v>
      </c>
      <c r="H951">
        <f>PI()*$C$29*$C$11/$C$10*(SIN(RADIANS(F951-$C$27))+SIN(RADIANS(F951-$C$27)))</f>
        <v>-7.9584564014333923</v>
      </c>
      <c r="I951">
        <f t="shared" si="55"/>
        <v>1.561684695518788E-2</v>
      </c>
    </row>
    <row r="952" spans="6:9">
      <c r="F952">
        <f t="shared" si="56"/>
        <v>68.000000000001165</v>
      </c>
      <c r="G952">
        <f t="shared" si="54"/>
        <v>-12.187921940898431</v>
      </c>
      <c r="H952">
        <f>PI()*$C$29*$C$11/$C$10*(SIN(RADIANS(F952-$C$27))+SIN(RADIANS(F952-$C$27)))</f>
        <v>-7.5356944870656362</v>
      </c>
      <c r="I952">
        <f t="shared" si="55"/>
        <v>1.5885208479011027E-2</v>
      </c>
    </row>
    <row r="953" spans="6:9">
      <c r="F953">
        <f t="shared" si="56"/>
        <v>68.200000000001168</v>
      </c>
      <c r="G953">
        <f t="shared" si="54"/>
        <v>-11.494399666886009</v>
      </c>
      <c r="H953">
        <f>PI()*$C$29*$C$11/$C$10*(SIN(RADIANS(F953-$C$27))+SIN(RADIANS(F953-$C$27)))</f>
        <v>-7.1128407526386743</v>
      </c>
      <c r="I953">
        <f t="shared" si="55"/>
        <v>1.0756524680618643E-2</v>
      </c>
    </row>
    <row r="954" spans="6:9">
      <c r="F954">
        <f t="shared" si="56"/>
        <v>68.400000000001171</v>
      </c>
      <c r="G954">
        <f t="shared" si="54"/>
        <v>-10.80243872129628</v>
      </c>
      <c r="H954">
        <f>PI()*$C$29*$C$11/$C$10*(SIN(RADIANS(F954-$C$27))+SIN(RADIANS(F954-$C$27)))</f>
        <v>-6.6899003504918184</v>
      </c>
      <c r="I954">
        <f t="shared" si="55"/>
        <v>3.4967223510302477E-3</v>
      </c>
    </row>
    <row r="955" spans="6:9">
      <c r="F955">
        <f t="shared" si="56"/>
        <v>68.600000000001174</v>
      </c>
      <c r="G955">
        <f t="shared" si="54"/>
        <v>-10.111935815255686</v>
      </c>
      <c r="H955">
        <f>PI()*$C$29*$C$11/$C$10*(SIN(RADIANS(F955-$C$27))+SIN(RADIANS(F955-$C$27)))</f>
        <v>-6.266878434020394</v>
      </c>
      <c r="I955">
        <f t="shared" si="55"/>
        <v>6.7701821020624726E-6</v>
      </c>
    </row>
    <row r="956" spans="6:9">
      <c r="F956">
        <f t="shared" si="56"/>
        <v>68.800000000001177</v>
      </c>
      <c r="G956">
        <f t="shared" si="54"/>
        <v>-9.4227896669717666</v>
      </c>
      <c r="H956">
        <f>PI()*$C$29*$C$11/$C$10*(SIN(RADIANS(F956-$C$27))+SIN(RADIANS(F956-$C$27)))</f>
        <v>-5.8437801576129589</v>
      </c>
      <c r="I956">
        <f t="shared" si="55"/>
        <v>5.2991922783738026E-3</v>
      </c>
    </row>
    <row r="957" spans="6:9">
      <c r="F957">
        <f t="shared" si="56"/>
        <v>69.00000000000118</v>
      </c>
      <c r="G957">
        <f t="shared" si="54"/>
        <v>-8.7349008412749747</v>
      </c>
      <c r="H957">
        <f>PI()*$C$29*$C$11/$C$10*(SIN(RADIANS(F957-$C$27))+SIN(RADIANS(F957-$C$27)))</f>
        <v>-5.4206106765884883</v>
      </c>
      <c r="I957">
        <f t="shared" si="55"/>
        <v>1.9632780335770886E-2</v>
      </c>
    </row>
    <row r="958" spans="6:9">
      <c r="F958">
        <f t="shared" si="56"/>
        <v>69.200000000001182</v>
      </c>
      <c r="G958">
        <f t="shared" si="54"/>
        <v>-8.0481715963040301</v>
      </c>
      <c r="H958">
        <f>PI()*$C$29*$C$11/$C$10*(SIN(RADIANS(F958-$C$27))+SIN(RADIANS(F958-$C$27)))</f>
        <v>-4.9973751471335621</v>
      </c>
      <c r="I958">
        <f t="shared" si="55"/>
        <v>3.6877026635964372E-2</v>
      </c>
    </row>
    <row r="959" spans="6:9">
      <c r="F959">
        <f t="shared" si="56"/>
        <v>69.400000000001185</v>
      </c>
      <c r="G959">
        <f t="shared" si="54"/>
        <v>-7.3625057366421984</v>
      </c>
      <c r="H959">
        <f>PI()*$C$29*$C$11/$C$10*(SIN(RADIANS(F959-$C$27))+SIN(RADIANS(F959-$C$27)))</f>
        <v>-4.574078726239545</v>
      </c>
      <c r="I959">
        <f t="shared" si="55"/>
        <v>4.6887618104105432E-2</v>
      </c>
    </row>
    <row r="960" spans="6:9">
      <c r="F960">
        <f t="shared" si="56"/>
        <v>69.600000000001188</v>
      </c>
      <c r="G960">
        <f t="shared" si="54"/>
        <v>-6.677808472261491</v>
      </c>
      <c r="H960">
        <f>PI()*$C$29*$C$11/$C$10*(SIN(RADIANS(F960-$C$27))+SIN(RADIANS(F960-$C$27)))</f>
        <v>-4.1507265716397379</v>
      </c>
      <c r="I960">
        <f t="shared" si="55"/>
        <v>4.1578918364050699E-2</v>
      </c>
    </row>
    <row r="961" spans="6:9">
      <c r="F961">
        <f t="shared" si="56"/>
        <v>69.800000000001191</v>
      </c>
      <c r="G961">
        <f t="shared" si="54"/>
        <v>-5.9939862826756753</v>
      </c>
      <c r="H961">
        <f>PI()*$C$29*$C$11/$C$10*(SIN(RADIANS(F961-$C$27))+SIN(RADIANS(F961-$C$27)))</f>
        <v>-3.7273238417465473</v>
      </c>
      <c r="I961">
        <f t="shared" si="55"/>
        <v>2.199660702991315E-2</v>
      </c>
    </row>
    <row r="962" spans="6:9">
      <c r="F962">
        <f t="shared" si="56"/>
        <v>70.000000000001194</v>
      </c>
      <c r="G962">
        <f t="shared" si="54"/>
        <v>-5.3109467857415096</v>
      </c>
      <c r="H962">
        <f>PI()*$C$29*$C$11/$C$10*(SIN(RADIANS(F962-$C$27))+SIN(RADIANS(F962-$C$27)))</f>
        <v>-3.3038756955886153</v>
      </c>
      <c r="I962">
        <f t="shared" si="55"/>
        <v>2.3915696518280621E-3</v>
      </c>
    </row>
    <row r="963" spans="6:9">
      <c r="F963">
        <f t="shared" si="56"/>
        <v>70.200000000001197</v>
      </c>
      <c r="G963">
        <f t="shared" si="54"/>
        <v>-4.6285986105817729</v>
      </c>
      <c r="H963">
        <f>PI()*$C$29*$C$11/$C$10*(SIN(RADIANS(F963-$C$27))+SIN(RADIANS(F963-$C$27)))</f>
        <v>-2.8803872927479728</v>
      </c>
      <c r="I963">
        <f t="shared" si="55"/>
        <v>8.0382736852476037E-3</v>
      </c>
    </row>
    <row r="964" spans="6:9">
      <c r="F964">
        <f t="shared" si="56"/>
        <v>70.400000000001199</v>
      </c>
      <c r="G964">
        <f t="shared" si="54"/>
        <v>-3.9468512741331807</v>
      </c>
      <c r="H964">
        <f>PI()*$C$29*$C$11/$C$10*(SIN(RADIANS(F964-$C$27))+SIN(RADIANS(F964-$C$27)))</f>
        <v>-2.4568637932971624</v>
      </c>
      <c r="I964">
        <f t="shared" si="55"/>
        <v>6.6268647083298785E-2</v>
      </c>
    </row>
    <row r="965" spans="6:9">
      <c r="F965">
        <f t="shared" si="56"/>
        <v>70.600000000001202</v>
      </c>
      <c r="G965">
        <f t="shared" si="54"/>
        <v>-3.2656150608481576</v>
      </c>
      <c r="H965">
        <f>PI()*$C$29*$C$11/$C$10*(SIN(RADIANS(F965-$C$27))+SIN(RADIANS(F965-$C$27)))</f>
        <v>-2.03331035773637</v>
      </c>
      <c r="I965">
        <f t="shared" si="55"/>
        <v>0.19371990635630648</v>
      </c>
    </row>
    <row r="966" spans="6:9">
      <c r="F966">
        <f t="shared" si="56"/>
        <v>70.800000000001205</v>
      </c>
      <c r="G966">
        <f t="shared" si="54"/>
        <v>-2.5848009051015373</v>
      </c>
      <c r="H966">
        <f>PI()*$C$29*$C$11/$C$10*(SIN(RADIANS(F966-$C$27))+SIN(RADIANS(F966-$C$27)))</f>
        <v>-1.6097321469305419</v>
      </c>
      <c r="I966">
        <f t="shared" si="55"/>
        <v>0.38533123078803233</v>
      </c>
    </row>
    <row r="967" spans="6:9">
      <c r="F967">
        <f t="shared" si="56"/>
        <v>71.000000000001208</v>
      </c>
      <c r="G967">
        <f t="shared" si="54"/>
        <v>-1.9043202758721043</v>
      </c>
      <c r="H967">
        <f>PI()*$C$29*$C$11/$C$10*(SIN(RADIANS(F967-$C$27))+SIN(RADIANS(F967-$C$27)))</f>
        <v>-1.1861343220465042</v>
      </c>
      <c r="I967">
        <f t="shared" si="55"/>
        <v>0.61069131338598004</v>
      </c>
    </row>
    <row r="968" spans="6:9">
      <c r="F968">
        <f t="shared" si="56"/>
        <v>71.200000000001211</v>
      </c>
      <c r="G968">
        <f t="shared" si="54"/>
        <v>-1.2240850632845539</v>
      </c>
      <c r="H968">
        <f>PI()*$C$29*$C$11/$C$10*(SIN(RADIANS(F968-$C$27))+SIN(RADIANS(F968-$C$27)))</f>
        <v>-0.76252204449007355</v>
      </c>
      <c r="I968">
        <f t="shared" si="55"/>
        <v>0.82060396476912456</v>
      </c>
    </row>
    <row r="969" spans="6:9">
      <c r="F969">
        <f t="shared" si="56"/>
        <v>71.400000000001214</v>
      </c>
      <c r="G969">
        <f t="shared" si="54"/>
        <v>-0.54400746661016774</v>
      </c>
      <c r="H969">
        <f>PI()*$C$29*$C$11/$C$10*(SIN(RADIANS(F969-$C$27))+SIN(RADIANS(F969-$C$27)))</f>
        <v>-0.33890047584316801</v>
      </c>
      <c r="I969">
        <f t="shared" si="55"/>
        <v>0.96229698538239028</v>
      </c>
    </row>
    <row r="970" spans="6:9">
      <c r="F970">
        <f t="shared" si="56"/>
        <v>71.600000000001216</v>
      </c>
      <c r="G970">
        <f t="shared" si="54"/>
        <v>0.13600011666558207</v>
      </c>
      <c r="H970">
        <f>PI()*$C$29*$C$11/$C$10*(SIN(RADIANS(F970-$C$27))+SIN(RADIANS(F970-$C$27)))</f>
        <v>8.472522219908514E-2</v>
      </c>
      <c r="I970">
        <f t="shared" si="55"/>
        <v>0.9976095012405195</v>
      </c>
    </row>
    <row r="971" spans="6:9">
      <c r="F971">
        <f t="shared" si="56"/>
        <v>71.800000000001219</v>
      </c>
      <c r="G971">
        <f t="shared" si="54"/>
        <v>0.81602520109306576</v>
      </c>
      <c r="H971">
        <f>PI()*$C$29*$C$11/$C$10*(SIN(RADIANS(F971-$C$27))+SIN(RADIANS(F971-$C$27)))</f>
        <v>0.50834988789124358</v>
      </c>
      <c r="I971">
        <f t="shared" si="55"/>
        <v>0.91677400014419341</v>
      </c>
    </row>
    <row r="972" spans="6:9">
      <c r="F972">
        <f t="shared" si="56"/>
        <v>72.000000000001222</v>
      </c>
      <c r="G972">
        <f t="shared" si="54"/>
        <v>1.4961553232061409</v>
      </c>
      <c r="H972">
        <f>PI()*$C$29*$C$11/$C$10*(SIN(RADIANS(F972-$C$27))+SIN(RADIANS(F972-$C$27)))</f>
        <v>0.93196835950044332</v>
      </c>
      <c r="I972">
        <f t="shared" si="55"/>
        <v>0.74200551335994647</v>
      </c>
    </row>
    <row r="973" spans="6:9">
      <c r="F973">
        <f t="shared" si="56"/>
        <v>72.200000000001225</v>
      </c>
      <c r="G973">
        <f t="shared" si="54"/>
        <v>2.1764781515453437</v>
      </c>
      <c r="H973">
        <f>PI()*$C$29*$C$11/$C$10*(SIN(RADIANS(F973-$C$27))+SIN(RADIANS(F973-$C$27)))</f>
        <v>1.3555754753692939</v>
      </c>
      <c r="I973">
        <f t="shared" si="55"/>
        <v>0.51937234566702983</v>
      </c>
    </row>
    <row r="974" spans="6:9">
      <c r="F974">
        <f t="shared" si="56"/>
        <v>72.400000000001228</v>
      </c>
      <c r="G974">
        <f t="shared" si="54"/>
        <v>2.857081597135072</v>
      </c>
      <c r="H974">
        <f>PI()*$C$29*$C$11/$C$10*(SIN(RADIANS(F974-$C$27))+SIN(RADIANS(F974-$C$27)))</f>
        <v>1.7791660739787707</v>
      </c>
      <c r="I974">
        <f t="shared" si="55"/>
        <v>0.30239373944031817</v>
      </c>
    </row>
    <row r="975" spans="6:9">
      <c r="F975">
        <f t="shared" si="56"/>
        <v>72.600000000001231</v>
      </c>
      <c r="G975">
        <f t="shared" si="54"/>
        <v>3.5380539247962566</v>
      </c>
      <c r="H975">
        <f>PI()*$C$29*$C$11/$C$10*(SIN(RADIANS(F975-$C$27))+SIN(RADIANS(F975-$C$27)))</f>
        <v>2.2027349940111063</v>
      </c>
      <c r="I975">
        <f t="shared" si="55"/>
        <v>0.13418300921074763</v>
      </c>
    </row>
    <row r="976" spans="6:9">
      <c r="F976">
        <f t="shared" si="56"/>
        <v>72.800000000001234</v>
      </c>
      <c r="G976">
        <f t="shared" si="54"/>
        <v>4.219483865681668</v>
      </c>
      <c r="H976">
        <f>PI()*$C$29*$C$11/$C$10*(SIN(RADIANS(F976-$C$27))+SIN(RADIANS(F976-$C$27)))</f>
        <v>2.6262770744126813</v>
      </c>
      <c r="I976">
        <f t="shared" si="55"/>
        <v>3.5210890258094582E-2</v>
      </c>
    </row>
    <row r="977" spans="6:9">
      <c r="F977">
        <f t="shared" si="56"/>
        <v>73.000000000001236</v>
      </c>
      <c r="G977">
        <f t="shared" si="54"/>
        <v>4.9014607314292666</v>
      </c>
      <c r="H977">
        <f>PI()*$C$29*$C$11/$C$10*(SIN(RADIANS(F977-$C$27))+SIN(RADIANS(F977-$C$27)))</f>
        <v>3.0497871544569071</v>
      </c>
      <c r="I977">
        <f t="shared" si="55"/>
        <v>9.036034355887851E-4</v>
      </c>
    </row>
    <row r="978" spans="6:9">
      <c r="F978">
        <f t="shared" si="56"/>
        <v>73.200000000001239</v>
      </c>
      <c r="G978">
        <f t="shared" si="54"/>
        <v>5.5840745303400627</v>
      </c>
      <c r="H978">
        <f>PI()*$C$29*$C$11/$C$10*(SIN(RADIANS(F978-$C$27))+SIN(RADIANS(F978-$C$27)))</f>
        <v>3.4732600738071095</v>
      </c>
      <c r="I978">
        <f t="shared" si="55"/>
        <v>8.7891648217353346E-3</v>
      </c>
    </row>
    <row r="979" spans="6:9">
      <c r="F979">
        <f t="shared" si="56"/>
        <v>73.400000000001242</v>
      </c>
      <c r="G979">
        <f t="shared" si="54"/>
        <v>6.2674160860007868</v>
      </c>
      <c r="H979">
        <f>PI()*$C$29*$C$11/$C$10*(SIN(RADIANS(F979-$C$27))+SIN(RADIANS(F979-$C$27)))</f>
        <v>3.8966906725794068</v>
      </c>
      <c r="I979">
        <f t="shared" si="55"/>
        <v>3.0934685635184592E-2</v>
      </c>
    </row>
    <row r="980" spans="6:9">
      <c r="F980">
        <f t="shared" si="56"/>
        <v>73.600000000001245</v>
      </c>
      <c r="G980">
        <f t="shared" si="54"/>
        <v>6.9515771587886359</v>
      </c>
      <c r="H980">
        <f>PI()*$C$29*$C$11/$C$10*(SIN(RADIANS(F980-$C$27))+SIN(RADIANS(F980-$C$27)))</f>
        <v>4.32007379140558</v>
      </c>
      <c r="I980">
        <f t="shared" si="55"/>
        <v>4.5749505492454115E-2</v>
      </c>
    </row>
    <row r="981" spans="6:9">
      <c r="F981">
        <f t="shared" si="56"/>
        <v>73.800000000001248</v>
      </c>
      <c r="G981">
        <f t="shared" si="54"/>
        <v>7.6366505707154211</v>
      </c>
      <c r="H981">
        <f>PI()*$C$29*$C$11/$C$10*(SIN(RADIANS(F981-$C$27))+SIN(RADIANS(F981-$C$27)))</f>
        <v>4.7434042714959359</v>
      </c>
      <c r="I981">
        <f t="shared" si="55"/>
        <v>4.4401933647630114E-2</v>
      </c>
    </row>
    <row r="982" spans="6:9">
      <c r="F982">
        <f t="shared" si="56"/>
        <v>74.000000000001251</v>
      </c>
      <c r="G982">
        <f t="shared" si="54"/>
        <v>8.3227303340920695</v>
      </c>
      <c r="H982">
        <f>PI()*$C$29*$C$11/$C$10*(SIN(RADIANS(F982-$C$27))+SIN(RADIANS(F982-$C$27)))</f>
        <v>5.1666769547021714</v>
      </c>
      <c r="I982">
        <f t="shared" si="55"/>
        <v>3.0247173581215869E-2</v>
      </c>
    </row>
    <row r="983" spans="6:9">
      <c r="F983">
        <f t="shared" si="56"/>
        <v>74.200000000001253</v>
      </c>
      <c r="G983">
        <f t="shared" si="54"/>
        <v>9.0099117845216732</v>
      </c>
      <c r="H983">
        <f>PI()*$C$29*$C$11/$C$10*(SIN(RADIANS(F983-$C$27))+SIN(RADIANS(F983-$C$27)))</f>
        <v>5.5898866835802172</v>
      </c>
      <c r="I983">
        <f t="shared" si="55"/>
        <v>1.3070777053612214E-2</v>
      </c>
    </row>
    <row r="984" spans="6:9">
      <c r="F984">
        <f t="shared" si="56"/>
        <v>74.400000000001256</v>
      </c>
      <c r="G984">
        <f t="shared" si="54"/>
        <v>9.6982917187607196</v>
      </c>
      <c r="H984">
        <f>PI()*$C$29*$C$11/$C$10*(SIN(RADIANS(F984-$C$27))+SIN(RADIANS(F984-$C$27)))</f>
        <v>6.013028301453085</v>
      </c>
      <c r="I984">
        <f t="shared" si="55"/>
        <v>1.9699468789241897E-3</v>
      </c>
    </row>
    <row r="985" spans="6:9">
      <c r="F985">
        <f t="shared" si="56"/>
        <v>74.600000000001259</v>
      </c>
      <c r="G985">
        <f t="shared" si="54"/>
        <v>10.387968538023806</v>
      </c>
      <c r="H985">
        <f>PI()*$C$29*$C$11/$C$10*(SIN(RADIANS(F985-$C$27))+SIN(RADIANS(F985-$C$27)))</f>
        <v>6.4360966524736947</v>
      </c>
      <c r="I985">
        <f t="shared" si="55"/>
        <v>5.6007577407074841E-4</v>
      </c>
    </row>
    <row r="986" spans="6:9">
      <c r="F986">
        <f t="shared" si="56"/>
        <v>74.800000000001262</v>
      </c>
      <c r="G986">
        <f t="shared" si="54"/>
        <v>11.079042397347928</v>
      </c>
      <c r="H986">
        <f>PI()*$C$29*$C$11/$C$10*(SIN(RADIANS(F986-$C$27))+SIN(RADIANS(F986-$C$27)))</f>
        <v>6.8590865816877029</v>
      </c>
      <c r="I986">
        <f t="shared" si="55"/>
        <v>6.3038839564310799E-3</v>
      </c>
    </row>
    <row r="987" spans="6:9">
      <c r="F987">
        <f t="shared" si="56"/>
        <v>75.000000000001265</v>
      </c>
      <c r="G987">
        <f t="shared" si="54"/>
        <v>11.771615361678466</v>
      </c>
      <c r="H987">
        <f>PI()*$C$29*$C$11/$C$10*(SIN(RADIANS(F987-$C$27))+SIN(RADIANS(F987-$C$27)))</f>
        <v>7.2819929350963095</v>
      </c>
      <c r="I987">
        <f t="shared" si="55"/>
        <v>1.3332509709519899E-2</v>
      </c>
    </row>
    <row r="988" spans="6:9">
      <c r="F988">
        <f t="shared" si="56"/>
        <v>75.200000000001268</v>
      </c>
      <c r="G988">
        <f t="shared" si="54"/>
        <v>12.465791569390978</v>
      </c>
      <c r="H988">
        <f>PI()*$C$29*$C$11/$C$10*(SIN(RADIANS(F988-$C$27))+SIN(RADIANS(F988-$C$27)))</f>
        <v>7.7048105597190579</v>
      </c>
      <c r="I988">
        <f t="shared" si="55"/>
        <v>1.6473128665725409E-2</v>
      </c>
    </row>
    <row r="989" spans="6:9">
      <c r="F989">
        <f t="shared" si="56"/>
        <v>75.40000000000127</v>
      </c>
      <c r="G989">
        <f t="shared" si="54"/>
        <v>13.161677404021756</v>
      </c>
      <c r="H989">
        <f>PI()*$C$29*$C$11/$C$10*(SIN(RADIANS(F989-$C$27))+SIN(RADIANS(F989-$C$27)))</f>
        <v>8.1275343036566277</v>
      </c>
      <c r="I989">
        <f t="shared" si="55"/>
        <v>1.403363137093391E-2</v>
      </c>
    </row>
    <row r="990" spans="6:9">
      <c r="F990">
        <f t="shared" si="56"/>
        <v>75.600000000001273</v>
      </c>
      <c r="G990">
        <f t="shared" si="54"/>
        <v>13.859381675046222</v>
      </c>
      <c r="H990">
        <f>PI()*$C$29*$C$11/$C$10*(SIN(RADIANS(F990-$C$27))+SIN(RADIANS(F990-$C$27)))</f>
        <v>8.5501590161536001</v>
      </c>
      <c r="I990">
        <f t="shared" si="55"/>
        <v>8.0534338760851285E-3</v>
      </c>
    </row>
    <row r="991" spans="6:9">
      <c r="F991">
        <f t="shared" si="56"/>
        <v>75.800000000001276</v>
      </c>
      <c r="G991">
        <f t="shared" si="54"/>
        <v>14.55901580861882</v>
      </c>
      <c r="H991">
        <f>PI()*$C$29*$C$11/$C$10*(SIN(RADIANS(F991-$C$27))+SIN(RADIANS(F991-$C$27)))</f>
        <v>8.972679547661226</v>
      </c>
      <c r="I991">
        <f t="shared" si="55"/>
        <v>2.3704373817886679E-3</v>
      </c>
    </row>
    <row r="992" spans="6:9">
      <c r="F992">
        <f t="shared" si="56"/>
        <v>76.000000000001279</v>
      </c>
      <c r="G992">
        <f t="shared" si="54"/>
        <v>15.26069404927213</v>
      </c>
      <c r="H992">
        <f>PI()*$C$29*$C$11/$C$10*(SIN(RADIANS(F992-$C$27))+SIN(RADIANS(F992-$C$27)))</f>
        <v>9.3950907499001683</v>
      </c>
      <c r="I992">
        <f t="shared" si="55"/>
        <v>9.9818087896255638E-6</v>
      </c>
    </row>
    <row r="993" spans="6:9">
      <c r="F993">
        <f t="shared" si="56"/>
        <v>76.200000000001282</v>
      </c>
      <c r="G993">
        <f t="shared" si="54"/>
        <v>15.9645336736675</v>
      </c>
      <c r="H993">
        <f>PI()*$C$29*$C$11/$C$10*(SIN(RADIANS(F993-$C$27))+SIN(RADIANS(F993-$C$27)))</f>
        <v>9.8173874759232334</v>
      </c>
      <c r="I993">
        <f t="shared" si="55"/>
        <v>1.518796597557922E-3</v>
      </c>
    </row>
    <row r="994" spans="6:9">
      <c r="F994">
        <f t="shared" si="56"/>
        <v>76.400000000001285</v>
      </c>
      <c r="G994">
        <f t="shared" si="54"/>
        <v>16.670655217596373</v>
      </c>
      <c r="H994">
        <f>PI()*$C$29*$C$11/$C$10*(SIN(RADIANS(F994-$C$27))+SIN(RADIANS(F994-$C$27)))</f>
        <v>10.239564580178085</v>
      </c>
      <c r="I994">
        <f t="shared" si="55"/>
        <v>5.0489097557712467E-3</v>
      </c>
    </row>
    <row r="995" spans="6:9">
      <c r="F995">
        <f t="shared" si="56"/>
        <v>76.600000000001288</v>
      </c>
      <c r="G995">
        <f t="shared" ref="G995:G1058" si="57">DEGREES(ASIN($C$11*SIN(RADIANS(F995-$C$27))))</f>
        <v>17.379182717551679</v>
      </c>
      <c r="H995">
        <f>PI()*$C$29*$C$11/$C$10*(SIN(RADIANS(F995-$C$27))+SIN(RADIANS(F995-$C$27)))</f>
        <v>10.661616918569933</v>
      </c>
      <c r="I995">
        <f t="shared" ref="I995:I1058" si="58">(SIN(H995)/H995)^2</f>
        <v>7.8521760202906292E-3</v>
      </c>
    </row>
    <row r="996" spans="6:9">
      <c r="F996">
        <f t="shared" ref="F996:F1059" si="59">F995+0.2</f>
        <v>76.80000000000129</v>
      </c>
      <c r="G996">
        <f t="shared" si="57"/>
        <v>18.09024396832508</v>
      </c>
      <c r="H996">
        <f>PI()*$C$29*$C$11/$C$10*(SIN(RADIANS(F996-$C$27))+SIN(RADIANS(F996-$C$27)))</f>
        <v>11.08353934852423</v>
      </c>
      <c r="I996">
        <f t="shared" si="58"/>
        <v>8.0775232343323899E-3</v>
      </c>
    </row>
    <row r="997" spans="6:9">
      <c r="F997">
        <f t="shared" si="59"/>
        <v>77.000000000001293</v>
      </c>
      <c r="G997">
        <f t="shared" si="57"/>
        <v>18.803970798239256</v>
      </c>
      <c r="H997">
        <f>PI()*$C$29*$C$11/$C$10*(SIN(RADIANS(F997-$C$27))+SIN(RADIANS(F997-$C$27)))</f>
        <v>11.505326729049319</v>
      </c>
      <c r="I997">
        <f t="shared" si="58"/>
        <v>5.7556791767669202E-3</v>
      </c>
    </row>
    <row r="998" spans="6:9">
      <c r="F998">
        <f t="shared" si="59"/>
        <v>77.200000000001296</v>
      </c>
      <c r="G998">
        <f t="shared" si="57"/>
        <v>19.520499363798972</v>
      </c>
      <c r="H998">
        <f>PI()*$C$29*$C$11/$C$10*(SIN(RADIANS(F998-$C$27))+SIN(RADIANS(F998-$C$27)))</f>
        <v>11.926973920799073</v>
      </c>
      <c r="I998">
        <f t="shared" si="58"/>
        <v>2.5030421584607524E-3</v>
      </c>
    </row>
    <row r="999" spans="6:9">
      <c r="F999">
        <f t="shared" si="59"/>
        <v>77.400000000001299</v>
      </c>
      <c r="G999">
        <f t="shared" si="57"/>
        <v>20.239970465742235</v>
      </c>
      <c r="H999">
        <f>PI()*$C$29*$C$11/$C$10*(SIN(RADIANS(F999-$C$27))+SIN(RADIANS(F999-$C$27)))</f>
        <v>12.348475786135527</v>
      </c>
      <c r="I999">
        <f t="shared" si="58"/>
        <v>3.0646653503567221E-4</v>
      </c>
    </row>
    <row r="1000" spans="6:9">
      <c r="F1000">
        <f t="shared" si="59"/>
        <v>77.600000000001302</v>
      </c>
      <c r="G1000">
        <f t="shared" si="57"/>
        <v>20.96252988869729</v>
      </c>
      <c r="H1000">
        <f>PI()*$C$29*$C$11/$C$10*(SIN(RADIANS(F1000-$C$27))+SIN(RADIANS(F1000-$C$27)))</f>
        <v>12.769827189191467</v>
      </c>
      <c r="I1000">
        <f t="shared" si="58"/>
        <v>2.5036444207361908E-4</v>
      </c>
    </row>
    <row r="1001" spans="6:9">
      <c r="F1001">
        <f t="shared" si="59"/>
        <v>77.800000000001305</v>
      </c>
      <c r="G1001">
        <f t="shared" si="57"/>
        <v>21.688328766906817</v>
      </c>
      <c r="H1001">
        <f>PI()*$C$29*$C$11/$C$10*(SIN(RADIANS(F1001-$C$27))+SIN(RADIANS(F1001-$C$27)))</f>
        <v>13.191022995933018</v>
      </c>
      <c r="I1001">
        <f t="shared" si="58"/>
        <v>1.96553392789612E-3</v>
      </c>
    </row>
    <row r="1002" spans="6:9">
      <c r="F1002">
        <f t="shared" si="59"/>
        <v>78.000000000001307</v>
      </c>
      <c r="G1002">
        <f t="shared" si="57"/>
        <v>22.417523978772316</v>
      </c>
      <c r="H1002">
        <f>PI()*$C$29*$C$11/$C$10*(SIN(RADIANS(F1002-$C$27))+SIN(RADIANS(F1002-$C$27)))</f>
        <v>13.612058074222199</v>
      </c>
      <c r="I1002">
        <f t="shared" si="58"/>
        <v>4.0406857389244325E-3</v>
      </c>
    </row>
    <row r="1003" spans="6:9">
      <c r="F1003">
        <f t="shared" si="59"/>
        <v>78.20000000000131</v>
      </c>
      <c r="G1003">
        <f t="shared" si="57"/>
        <v>23.15027857330454</v>
      </c>
      <c r="H1003">
        <f>PI()*$C$29*$C$11/$C$10*(SIN(RADIANS(F1003-$C$27))+SIN(RADIANS(F1003-$C$27)))</f>
        <v>14.032927293879448</v>
      </c>
      <c r="I1003">
        <f t="shared" si="58"/>
        <v>5.023146872743512E-3</v>
      </c>
    </row>
    <row r="1004" spans="6:9">
      <c r="F1004">
        <f t="shared" si="59"/>
        <v>78.400000000001313</v>
      </c>
      <c r="G1004">
        <f t="shared" si="57"/>
        <v>23.886762231947671</v>
      </c>
      <c r="H1004">
        <f>PI()*$C$29*$C$11/$C$10*(SIN(RADIANS(F1004-$C$27))+SIN(RADIANS(F1004-$C$27)))</f>
        <v>14.453625526746142</v>
      </c>
      <c r="I1004">
        <f t="shared" si="58"/>
        <v>4.3232225860316276E-3</v>
      </c>
    </row>
    <row r="1005" spans="6:9">
      <c r="F1005">
        <f t="shared" si="59"/>
        <v>78.600000000001316</v>
      </c>
      <c r="G1005">
        <f t="shared" si="57"/>
        <v>24.627151769682754</v>
      </c>
      <c r="H1005">
        <f>PI()*$C$29*$C$11/$C$10*(SIN(RADIANS(F1005-$C$27))+SIN(RADIANS(F1005-$C$27)))</f>
        <v>14.87414764674708</v>
      </c>
      <c r="I1005">
        <f t="shared" si="58"/>
        <v>2.4784901467899815E-3</v>
      </c>
    </row>
    <row r="1006" spans="6:9">
      <c r="F1006">
        <f t="shared" si="59"/>
        <v>78.800000000001319</v>
      </c>
      <c r="G1006">
        <f t="shared" si="57"/>
        <v>25.371631679820084</v>
      </c>
      <c r="H1006">
        <f>PI()*$C$29*$C$11/$C$10*(SIN(RADIANS(F1006-$C$27))+SIN(RADIANS(F1006-$C$27)))</f>
        <v>15.29448852995294</v>
      </c>
      <c r="I1006">
        <f t="shared" si="58"/>
        <v>6.9013851360317819E-4</v>
      </c>
    </row>
    <row r="1007" spans="6:9">
      <c r="F1007">
        <f t="shared" si="59"/>
        <v>79.000000000001322</v>
      </c>
      <c r="G1007">
        <f t="shared" si="57"/>
        <v>26.120394727471858</v>
      </c>
      <c r="H1007">
        <f>PI()*$C$29*$C$11/$C$10*(SIN(RADIANS(F1007-$C$27))+SIN(RADIANS(F1007-$C$27)))</f>
        <v>15.714643054642703</v>
      </c>
      <c r="I1007">
        <f t="shared" si="58"/>
        <v>1.8067983599289349E-7</v>
      </c>
    </row>
    <row r="1008" spans="6:9">
      <c r="F1008">
        <f t="shared" si="59"/>
        <v>79.200000000001324</v>
      </c>
      <c r="G1008">
        <f t="shared" si="57"/>
        <v>26.873642597369244</v>
      </c>
      <c r="H1008">
        <f>PI()*$C$29*$C$11/$C$10*(SIN(RADIANS(F1008-$C$27))+SIN(RADIANS(F1008-$C$27)))</f>
        <v>16.134606101366085</v>
      </c>
      <c r="I1008">
        <f t="shared" si="58"/>
        <v>6.5780887919255834E-4</v>
      </c>
    </row>
    <row r="1009" spans="6:9">
      <c r="F1009">
        <f t="shared" si="59"/>
        <v>79.400000000001327</v>
      </c>
      <c r="G1009">
        <f t="shared" si="57"/>
        <v>27.63158660246846</v>
      </c>
      <c r="H1009">
        <f>PI()*$C$29*$C$11/$C$10*(SIN(RADIANS(F1009-$C$27))+SIN(RADIANS(F1009-$C$27)))</f>
        <v>16.554372553005898</v>
      </c>
      <c r="I1009">
        <f t="shared" si="58"/>
        <v>2.0465807615637028E-3</v>
      </c>
    </row>
    <row r="1010" spans="6:9">
      <c r="F1010">
        <f t="shared" si="59"/>
        <v>79.60000000000133</v>
      </c>
      <c r="G1010">
        <f t="shared" si="57"/>
        <v>28.394448460698609</v>
      </c>
      <c r="H1010">
        <f>PI()*$C$29*$C$11/$C$10*(SIN(RADIANS(F1010-$C$27))+SIN(RADIANS(F1010-$C$27)))</f>
        <v>16.97393729484039</v>
      </c>
      <c r="I1010">
        <f t="shared" si="58"/>
        <v>3.1582083938579909E-3</v>
      </c>
    </row>
    <row r="1011" spans="6:9">
      <c r="F1011">
        <f t="shared" si="59"/>
        <v>79.800000000001333</v>
      </c>
      <c r="G1011">
        <f t="shared" si="57"/>
        <v>29.162461148264068</v>
      </c>
      <c r="H1011">
        <f>PI()*$C$29*$C$11/$C$10*(SIN(RADIANS(F1011-$C$27))+SIN(RADIANS(F1011-$C$27)))</f>
        <v>17.393295214605594</v>
      </c>
      <c r="I1011">
        <f t="shared" si="58"/>
        <v>3.2623196420397131E-3</v>
      </c>
    </row>
    <row r="1012" spans="6:9">
      <c r="F1012">
        <f t="shared" si="59"/>
        <v>80.000000000001336</v>
      </c>
      <c r="G1012">
        <f t="shared" si="57"/>
        <v>29.935869839154591</v>
      </c>
      <c r="H1012">
        <f>PI()*$C$29*$C$11/$C$10*(SIN(RADIANS(F1012-$C$27))+SIN(RADIANS(F1012-$C$27)))</f>
        <v>17.812441202557601</v>
      </c>
      <c r="I1012">
        <f t="shared" si="58"/>
        <v>2.3361403826865717E-3</v>
      </c>
    </row>
    <row r="1013" spans="6:9">
      <c r="F1013">
        <f t="shared" si="59"/>
        <v>80.200000000001339</v>
      </c>
      <c r="G1013">
        <f t="shared" si="57"/>
        <v>30.714932941974322</v>
      </c>
      <c r="H1013">
        <f>PI()*$C$29*$C$11/$C$10*(SIN(RADIANS(F1013-$C$27))+SIN(RADIANS(F1013-$C$27)))</f>
        <v>18.231370151534811</v>
      </c>
      <c r="I1013">
        <f t="shared" si="58"/>
        <v>1.0105426715154736E-3</v>
      </c>
    </row>
    <row r="1014" spans="6:9">
      <c r="F1014">
        <f t="shared" si="59"/>
        <v>80.400000000001342</v>
      </c>
      <c r="G1014">
        <f t="shared" si="57"/>
        <v>31.499923246918922</v>
      </c>
      <c r="H1014">
        <f>PI()*$C$29*$C$11/$C$10*(SIN(RADIANS(F1014-$C$27))+SIN(RADIANS(F1014-$C$27)))</f>
        <v>18.650076957020197</v>
      </c>
      <c r="I1014">
        <f t="shared" si="58"/>
        <v>1.128924329263377E-4</v>
      </c>
    </row>
    <row r="1015" spans="6:9">
      <c r="F1015">
        <f t="shared" si="59"/>
        <v>80.600000000001344</v>
      </c>
      <c r="G1015">
        <f t="shared" si="57"/>
        <v>32.291129197762771</v>
      </c>
      <c r="H1015">
        <f>PI()*$C$29*$C$11/$C$10*(SIN(RADIANS(F1015-$C$27))+SIN(RADIANS(F1015-$C$27)))</f>
        <v>19.068556517203472</v>
      </c>
      <c r="I1015">
        <f t="shared" si="58"/>
        <v>1.2980777859680198E-4</v>
      </c>
    </row>
    <row r="1016" spans="6:9">
      <c r="F1016">
        <f t="shared" si="59"/>
        <v>80.800000000001347</v>
      </c>
      <c r="G1016">
        <f t="shared" si="57"/>
        <v>33.088856306132939</v>
      </c>
      <c r="H1016">
        <f>PI()*$C$29*$C$11/$C$10*(SIN(RADIANS(F1016-$C$27))+SIN(RADIANS(F1016-$C$27)))</f>
        <v>19.486803733043246</v>
      </c>
      <c r="I1016">
        <f t="shared" si="58"/>
        <v>9.3224868785349768E-4</v>
      </c>
    </row>
    <row r="1017" spans="6:9">
      <c r="F1017">
        <f t="shared" si="59"/>
        <v>81.00000000000135</v>
      </c>
      <c r="G1017">
        <f t="shared" si="57"/>
        <v>33.893428728225416</v>
      </c>
      <c r="H1017">
        <f>PI()*$C$29*$C$11/$C$10*(SIN(RADIANS(F1017-$C$27))+SIN(RADIANS(F1017-$C$27)))</f>
        <v>19.904813508329202</v>
      </c>
      <c r="I1017">
        <f t="shared" si="58"/>
        <v>1.9105107358492741E-3</v>
      </c>
    </row>
    <row r="1018" spans="6:9">
      <c r="F1018">
        <f t="shared" si="59"/>
        <v>81.200000000001353</v>
      </c>
      <c r="G1018">
        <f t="shared" si="57"/>
        <v>34.705191027566954</v>
      </c>
      <c r="H1018">
        <f>PI()*$C$29*$C$11/$C$10*(SIN(RADIANS(F1018-$C$27))+SIN(RADIANS(F1018-$C$27)))</f>
        <v>20.32258074974413</v>
      </c>
      <c r="I1018">
        <f t="shared" si="58"/>
        <v>2.398192920825317E-3</v>
      </c>
    </row>
    <row r="1019" spans="6:9">
      <c r="F1019">
        <f t="shared" si="59"/>
        <v>81.400000000001356</v>
      </c>
      <c r="G1019">
        <f t="shared" si="57"/>
        <v>35.52451015157272</v>
      </c>
      <c r="H1019">
        <f>PI()*$C$29*$C$11/$C$10*(SIN(RADIANS(F1019-$C$27))+SIN(RADIANS(F1019-$C$27)))</f>
        <v>20.740100366926036</v>
      </c>
      <c r="I1019">
        <f t="shared" si="58"/>
        <v>2.0950704553862496E-3</v>
      </c>
    </row>
    <row r="1020" spans="6:9">
      <c r="F1020">
        <f t="shared" si="59"/>
        <v>81.600000000001359</v>
      </c>
      <c r="G1020">
        <f t="shared" si="57"/>
        <v>36.351777654661468</v>
      </c>
      <c r="H1020">
        <f>PI()*$C$29*$C$11/$C$10*(SIN(RADIANS(F1020-$C$27))+SIN(RADIANS(F1020-$C$27)))</f>
        <v>21.157367272530152</v>
      </c>
      <c r="I1020">
        <f t="shared" si="58"/>
        <v>1.2249012235326412E-3</v>
      </c>
    </row>
    <row r="1021" spans="6:9">
      <c r="F1021">
        <f t="shared" si="59"/>
        <v>81.800000000001361</v>
      </c>
      <c r="G1021">
        <f t="shared" si="57"/>
        <v>37.187412206775242</v>
      </c>
      <c r="H1021">
        <f>PI()*$C$29*$C$11/$C$10*(SIN(RADIANS(F1021-$C$27))+SIN(RADIANS(F1021-$C$27)))</f>
        <v>21.574376382290911</v>
      </c>
      <c r="I1021">
        <f t="shared" si="58"/>
        <v>3.5206936316441704E-4</v>
      </c>
    </row>
    <row r="1022" spans="6:9">
      <c r="F1022">
        <f t="shared" si="59"/>
        <v>82.000000000001364</v>
      </c>
      <c r="G1022">
        <f t="shared" si="57"/>
        <v>38.031862433579093</v>
      </c>
      <c r="H1022">
        <f>PI()*$C$29*$C$11/$C$10*(SIN(RADIANS(F1022-$C$27))+SIN(RADIANS(F1022-$C$27)))</f>
        <v>21.991122615083906</v>
      </c>
      <c r="I1022">
        <f t="shared" si="58"/>
        <v>1.3935291889430151E-12</v>
      </c>
    </row>
    <row r="1023" spans="6:9">
      <c r="F1023">
        <f t="shared" si="59"/>
        <v>82.200000000001367</v>
      </c>
      <c r="G1023">
        <f t="shared" si="57"/>
        <v>38.885610143733103</v>
      </c>
      <c r="H1023">
        <f>PI()*$C$29*$C$11/$C$10*(SIN(RADIANS(F1023-$C$27))+SIN(RADIANS(F1023-$C$27)))</f>
        <v>22.407600892987816</v>
      </c>
      <c r="I1023">
        <f t="shared" si="58"/>
        <v>3.2590134342311435E-4</v>
      </c>
    </row>
    <row r="1024" spans="6:9">
      <c r="F1024">
        <f t="shared" si="59"/>
        <v>82.40000000000137</v>
      </c>
      <c r="G1024">
        <f t="shared" si="57"/>
        <v>39.749174009883006</v>
      </c>
      <c r="H1024">
        <f>PI()*$C$29*$C$11/$C$10*(SIN(RADIANS(F1024-$C$27))+SIN(RADIANS(F1024-$C$27)))</f>
        <v>22.82380614134625</v>
      </c>
      <c r="I1024">
        <f t="shared" si="58"/>
        <v>1.050415862070419E-3</v>
      </c>
    </row>
    <row r="1025" spans="6:9">
      <c r="F1025">
        <f t="shared" si="59"/>
        <v>82.600000000001373</v>
      </c>
      <c r="G1025">
        <f t="shared" si="57"/>
        <v>40.623113783992778</v>
      </c>
      <c r="H1025">
        <f>PI()*$C$29*$C$11/$C$10*(SIN(RADIANS(F1025-$C$27))+SIN(RADIANS(F1025-$C$27)))</f>
        <v>23.239733288829605</v>
      </c>
      <c r="I1025">
        <f t="shared" si="58"/>
        <v>1.6658912134668606E-3</v>
      </c>
    </row>
    <row r="1026" spans="6:9">
      <c r="F1026">
        <f t="shared" si="59"/>
        <v>82.800000000001376</v>
      </c>
      <c r="G1026">
        <f t="shared" si="57"/>
        <v>41.508035145113126</v>
      </c>
      <c r="H1026">
        <f>PI()*$C$29*$C$11/$C$10*(SIN(RADIANS(F1026-$C$27))+SIN(RADIANS(F1026-$C$27)))</f>
        <v>23.655377267496849</v>
      </c>
      <c r="I1026">
        <f t="shared" si="58"/>
        <v>1.7715095318904064E-3</v>
      </c>
    </row>
    <row r="1027" spans="6:9">
      <c r="F1027">
        <f t="shared" si="59"/>
        <v>83.000000000001378</v>
      </c>
      <c r="G1027">
        <f t="shared" si="57"/>
        <v>42.404595299669808</v>
      </c>
      <c r="H1027">
        <f>PI()*$C$29*$C$11/$C$10*(SIN(RADIANS(F1027-$C$27))+SIN(RADIANS(F1027-$C$27)))</f>
        <v>24.070733012857271</v>
      </c>
      <c r="I1027">
        <f t="shared" si="58"/>
        <v>1.3163869851041479E-3</v>
      </c>
    </row>
    <row r="1028" spans="6:9">
      <c r="F1028">
        <f t="shared" si="59"/>
        <v>83.200000000001381</v>
      </c>
      <c r="G1028">
        <f t="shared" si="57"/>
        <v>43.313509482233727</v>
      </c>
      <c r="H1028">
        <f>PI()*$C$29*$C$11/$C$10*(SIN(RADIANS(F1028-$C$27))+SIN(RADIANS(F1028-$C$27)))</f>
        <v>24.485795463932192</v>
      </c>
      <c r="I1028">
        <f t="shared" si="58"/>
        <v>6.0596719760460771E-4</v>
      </c>
    </row>
    <row r="1029" spans="6:9">
      <c r="F1029">
        <f t="shared" si="59"/>
        <v>83.400000000001384</v>
      </c>
      <c r="G1029">
        <f t="shared" si="57"/>
        <v>44.235558540356578</v>
      </c>
      <c r="H1029">
        <f>PI()*$C$29*$C$11/$C$10*(SIN(RADIANS(F1029-$C$27))+SIN(RADIANS(F1029-$C$27)))</f>
        <v>24.90055956331663</v>
      </c>
      <c r="I1029">
        <f t="shared" si="58"/>
        <v>8.53924609221949E-5</v>
      </c>
    </row>
    <row r="1030" spans="6:9">
      <c r="F1030">
        <f t="shared" si="59"/>
        <v>83.600000000001387</v>
      </c>
      <c r="G1030">
        <f t="shared" si="57"/>
        <v>45.171597832950418</v>
      </c>
      <c r="H1030">
        <f>PI()*$C$29*$C$11/$C$10*(SIN(RADIANS(F1030-$C$27))+SIN(RADIANS(F1030-$C$27)))</f>
        <v>25.315020257240928</v>
      </c>
      <c r="I1030">
        <f t="shared" si="58"/>
        <v>5.1274520665330746E-5</v>
      </c>
    </row>
    <row r="1031" spans="6:9">
      <c r="F1031">
        <f t="shared" si="59"/>
        <v>83.80000000000139</v>
      </c>
      <c r="G1031">
        <f t="shared" si="57"/>
        <v>46.122567731349115</v>
      </c>
      <c r="H1031">
        <f>PI()*$C$29*$C$11/$C$10*(SIN(RADIANS(F1031-$C$27))+SIN(RADIANS(F1031-$C$27)))</f>
        <v>25.729172495632323</v>
      </c>
      <c r="I1031">
        <f t="shared" si="58"/>
        <v>4.7659241977725914E-4</v>
      </c>
    </row>
    <row r="1032" spans="6:9">
      <c r="F1032">
        <f t="shared" si="59"/>
        <v>84.000000000001393</v>
      </c>
      <c r="G1032">
        <f t="shared" si="57"/>
        <v>47.089506090487944</v>
      </c>
      <c r="H1032">
        <f>PI()*$C$29*$C$11/$C$10*(SIN(RADIANS(F1032-$C$27))+SIN(RADIANS(F1032-$C$27)))</f>
        <v>26.143011232176494</v>
      </c>
      <c r="I1032">
        <f t="shared" si="58"/>
        <v>1.0496158801220105E-3</v>
      </c>
    </row>
    <row r="1033" spans="6:9">
      <c r="F1033">
        <f t="shared" si="59"/>
        <v>84.200000000001396</v>
      </c>
      <c r="G1033">
        <f t="shared" si="57"/>
        <v>48.073563161458864</v>
      </c>
      <c r="H1033">
        <f>PI()*$C$29*$C$11/$C$10*(SIN(RADIANS(F1033-$C$27))+SIN(RADIANS(F1033-$C$27)))</f>
        <v>26.556531424379031</v>
      </c>
      <c r="I1033">
        <f t="shared" si="58"/>
        <v>1.387515507042062E-3</v>
      </c>
    </row>
    <row r="1034" spans="6:9">
      <c r="F1034">
        <f t="shared" si="59"/>
        <v>84.400000000001398</v>
      </c>
      <c r="G1034">
        <f t="shared" si="57"/>
        <v>49.076019555901119</v>
      </c>
      <c r="H1034">
        <f>PI()*$C$29*$C$11/$C$10*(SIN(RADIANS(F1034-$C$27))+SIN(RADIANS(F1034-$C$27)))</f>
        <v>26.96972803362689</v>
      </c>
      <c r="I1034">
        <f t="shared" si="58"/>
        <v>1.2796861443225783E-3</v>
      </c>
    </row>
    <row r="1035" spans="6:9">
      <c r="F1035">
        <f t="shared" si="59"/>
        <v>84.600000000001401</v>
      </c>
      <c r="G1035">
        <f t="shared" si="57"/>
        <v>50.098308061586671</v>
      </c>
      <c r="H1035">
        <f>PI()*$C$29*$C$11/$C$10*(SIN(RADIANS(F1035-$C$27))+SIN(RADIANS(F1035-$C$27)))</f>
        <v>27.382596025249786</v>
      </c>
      <c r="I1035">
        <f t="shared" si="58"/>
        <v>8.0759473740594655E-4</v>
      </c>
    </row>
    <row r="1036" spans="6:9">
      <c r="F1036">
        <f t="shared" si="59"/>
        <v>84.800000000001404</v>
      </c>
      <c r="G1036">
        <f t="shared" si="57"/>
        <v>51.142040368266017</v>
      </c>
      <c r="H1036">
        <f>PI()*$C$29*$C$11/$C$10*(SIN(RADIANS(F1036-$C$27))+SIN(RADIANS(F1036-$C$27)))</f>
        <v>27.795130368581535</v>
      </c>
      <c r="I1036">
        <f t="shared" si="58"/>
        <v>2.7517001242960019E-4</v>
      </c>
    </row>
    <row r="1037" spans="6:9">
      <c r="F1037">
        <f t="shared" si="59"/>
        <v>85.000000000001407</v>
      </c>
      <c r="G1037">
        <f t="shared" si="57"/>
        <v>52.209040125024757</v>
      </c>
      <c r="H1037">
        <f>PI()*$C$29*$C$11/$C$10*(SIN(RADIANS(F1037-$C$27))+SIN(RADIANS(F1037-$C$27)))</f>
        <v>28.207326037021357</v>
      </c>
      <c r="I1037">
        <f t="shared" si="58"/>
        <v>5.6347852649211769E-6</v>
      </c>
    </row>
    <row r="1038" spans="6:9">
      <c r="F1038">
        <f t="shared" si="59"/>
        <v>85.20000000000141</v>
      </c>
      <c r="G1038">
        <f t="shared" si="57"/>
        <v>53.301384263433476</v>
      </c>
      <c r="H1038">
        <f>PI()*$C$29*$C$11/$C$10*(SIN(RADIANS(F1038-$C$27))+SIN(RADIANS(F1038-$C$27)))</f>
        <v>28.619178008095101</v>
      </c>
      <c r="I1038">
        <f t="shared" si="58"/>
        <v>1.3952355293455433E-4</v>
      </c>
    </row>
    <row r="1039" spans="6:9">
      <c r="F1039">
        <f t="shared" si="59"/>
        <v>85.400000000001413</v>
      </c>
      <c r="G1039">
        <f t="shared" si="57"/>
        <v>54.42145526006599</v>
      </c>
      <c r="H1039">
        <f>PI()*$C$29*$C$11/$C$10*(SIN(RADIANS(F1039-$C$27))+SIN(RADIANS(F1039-$C$27)))</f>
        <v>29.030681263516485</v>
      </c>
      <c r="I1039">
        <f t="shared" si="58"/>
        <v>5.5882354338780411E-4</v>
      </c>
    </row>
    <row r="1040" spans="6:9">
      <c r="F1040">
        <f t="shared" si="59"/>
        <v>85.600000000001415</v>
      </c>
      <c r="G1040">
        <f t="shared" si="57"/>
        <v>55.572008097688169</v>
      </c>
      <c r="H1040">
        <f>PI()*$C$29*$C$11/$C$10*(SIN(RADIANS(F1040-$C$27))+SIN(RADIANS(F1040-$C$27)))</f>
        <v>29.441830789248193</v>
      </c>
      <c r="I1040">
        <f t="shared" si="58"/>
        <v>9.759552870557993E-4</v>
      </c>
    </row>
    <row r="1041" spans="6:9">
      <c r="F1041">
        <f t="shared" si="59"/>
        <v>85.800000000001418</v>
      </c>
      <c r="G1041">
        <f t="shared" si="57"/>
        <v>56.756257312892096</v>
      </c>
      <c r="H1041">
        <f>PI()*$C$29*$C$11/$C$10*(SIN(RADIANS(F1041-$C$27))+SIN(RADIANS(F1041-$C$27)))</f>
        <v>29.85262157556301</v>
      </c>
      <c r="I1041">
        <f t="shared" si="58"/>
        <v>1.1220460353329876E-3</v>
      </c>
    </row>
    <row r="1042" spans="6:9">
      <c r="F1042">
        <f t="shared" si="59"/>
        <v>86.000000000001421</v>
      </c>
      <c r="G1042">
        <f t="shared" si="57"/>
        <v>57.977992018737083</v>
      </c>
      <c r="H1042">
        <f>PI()*$C$29*$C$11/$C$10*(SIN(RADIANS(F1042-$C$27))+SIN(RADIANS(F1042-$C$27)))</f>
        <v>30.263048617104843</v>
      </c>
      <c r="I1042">
        <f t="shared" si="58"/>
        <v>9.1202340300732302E-4</v>
      </c>
    </row>
    <row r="1043" spans="6:9">
      <c r="F1043">
        <f t="shared" si="59"/>
        <v>86.200000000001424</v>
      </c>
      <c r="G1043">
        <f t="shared" si="57"/>
        <v>59.241730734639596</v>
      </c>
      <c r="H1043">
        <f>PI()*$C$29*$C$11/$C$10*(SIN(RADIANS(F1043-$C$27))+SIN(RADIANS(F1043-$C$27)))</f>
        <v>30.673106912949702</v>
      </c>
      <c r="I1043">
        <f t="shared" si="58"/>
        <v>4.8623905375381039E-4</v>
      </c>
    </row>
    <row r="1044" spans="6:9">
      <c r="F1044">
        <f t="shared" si="59"/>
        <v>86.400000000001427</v>
      </c>
      <c r="G1044">
        <f t="shared" si="57"/>
        <v>60.552934265110451</v>
      </c>
      <c r="H1044">
        <f>PI()*$C$29*$C$11/$C$10*(SIN(RADIANS(F1044-$C$27))+SIN(RADIANS(F1044-$C$27)))</f>
        <v>31.082791466666684</v>
      </c>
      <c r="I1044">
        <f t="shared" si="58"/>
        <v>1.1068148325747912E-4</v>
      </c>
    </row>
    <row r="1045" spans="6:9">
      <c r="F1045">
        <f t="shared" si="59"/>
        <v>86.60000000000143</v>
      </c>
      <c r="G1045">
        <f t="shared" si="57"/>
        <v>61.918305651498208</v>
      </c>
      <c r="H1045">
        <f>PI()*$C$29*$C$11/$C$10*(SIN(RADIANS(F1045-$C$27))+SIN(RADIANS(F1045-$C$27)))</f>
        <v>31.492097286378772</v>
      </c>
      <c r="I1045">
        <f t="shared" si="58"/>
        <v>5.8389292731523439E-6</v>
      </c>
    </row>
    <row r="1046" spans="6:9">
      <c r="F1046">
        <f t="shared" si="59"/>
        <v>86.800000000001432</v>
      </c>
      <c r="G1046">
        <f t="shared" si="57"/>
        <v>63.346225100597231</v>
      </c>
      <c r="H1046">
        <f>PI()*$C$29*$C$11/$C$10*(SIN(RADIANS(F1046-$C$27))+SIN(RADIANS(F1046-$C$27)))</f>
        <v>31.901019384823726</v>
      </c>
      <c r="I1046">
        <f t="shared" si="58"/>
        <v>2.1365054754329861E-4</v>
      </c>
    </row>
    <row r="1047" spans="6:9">
      <c r="F1047">
        <f t="shared" si="59"/>
        <v>87.000000000001435</v>
      </c>
      <c r="G1047">
        <f t="shared" si="57"/>
        <v>64.847402438740488</v>
      </c>
      <c r="H1047">
        <f>PI()*$C$29*$C$11/$C$10*(SIN(RADIANS(F1047-$C$27))+SIN(RADIANS(F1047-$C$27)))</f>
        <v>32.309552779414815</v>
      </c>
      <c r="I1047">
        <f t="shared" si="58"/>
        <v>5.8183803830872858E-4</v>
      </c>
    </row>
    <row r="1048" spans="6:9">
      <c r="F1048">
        <f t="shared" si="59"/>
        <v>87.200000000001438</v>
      </c>
      <c r="G1048">
        <f t="shared" si="57"/>
        <v>66.435896866977757</v>
      </c>
      <c r="H1048">
        <f>PI()*$C$29*$C$11/$C$10*(SIN(RADIANS(F1048-$C$27))+SIN(RADIANS(F1048-$C$27)))</f>
        <v>32.717692492301566</v>
      </c>
      <c r="I1048">
        <f t="shared" si="58"/>
        <v>8.6819030406704337E-4</v>
      </c>
    </row>
    <row r="1049" spans="6:9">
      <c r="F1049">
        <f t="shared" si="59"/>
        <v>87.400000000001441</v>
      </c>
      <c r="G1049">
        <f t="shared" si="57"/>
        <v>68.130793399796772</v>
      </c>
      <c r="H1049">
        <f>PI()*$C$29*$C$11/$C$10*(SIN(RADIANS(F1049-$C$27))+SIN(RADIANS(F1049-$C$27)))</f>
        <v>33.125433550430373</v>
      </c>
      <c r="I1049">
        <f t="shared" si="58"/>
        <v>8.9391003587506197E-4</v>
      </c>
    </row>
    <row r="1050" spans="6:9">
      <c r="F1050">
        <f t="shared" si="59"/>
        <v>87.600000000001444</v>
      </c>
      <c r="G1050">
        <f t="shared" si="57"/>
        <v>69.959140805282061</v>
      </c>
      <c r="H1050">
        <f>PI()*$C$29*$C$11/$C$10*(SIN(RADIANS(F1050-$C$27))+SIN(RADIANS(F1050-$C$27)))</f>
        <v>33.532770985605119</v>
      </c>
      <c r="I1050">
        <f t="shared" si="58"/>
        <v>6.4948642083166304E-4</v>
      </c>
    </row>
    <row r="1051" spans="6:9">
      <c r="F1051">
        <f t="shared" si="59"/>
        <v>87.800000000001447</v>
      </c>
      <c r="G1051">
        <f t="shared" si="57"/>
        <v>71.96155015785159</v>
      </c>
      <c r="H1051">
        <f>PI()*$C$29*$C$11/$C$10*(SIN(RADIANS(F1051-$C$27))+SIN(RADIANS(F1051-$C$27)))</f>
        <v>33.93969983454771</v>
      </c>
      <c r="I1051">
        <f t="shared" si="58"/>
        <v>2.9129269051798694E-4</v>
      </c>
    </row>
    <row r="1052" spans="6:9">
      <c r="F1052">
        <f t="shared" si="59"/>
        <v>88.00000000000145</v>
      </c>
      <c r="G1052">
        <f t="shared" si="57"/>
        <v>74.204166849698439</v>
      </c>
      <c r="H1052">
        <f>PI()*$C$29*$C$11/$C$10*(SIN(RADIANS(F1052-$C$27))+SIN(RADIANS(F1052-$C$27)))</f>
        <v>34.346215138958527</v>
      </c>
      <c r="I1052">
        <f t="shared" si="58"/>
        <v>3.7289328461303541E-5</v>
      </c>
    </row>
    <row r="1053" spans="6:9">
      <c r="F1053">
        <f t="shared" si="59"/>
        <v>88.200000000001452</v>
      </c>
      <c r="G1053">
        <f t="shared" si="57"/>
        <v>76.809043287067126</v>
      </c>
      <c r="H1053">
        <f>PI()*$C$29*$C$11/$C$10*(SIN(RADIANS(F1053-$C$27))+SIN(RADIANS(F1053-$C$27)))</f>
        <v>34.752311945576864</v>
      </c>
      <c r="I1053">
        <f t="shared" si="58"/>
        <v>3.1022603947947163E-5</v>
      </c>
    </row>
    <row r="1054" spans="6:9">
      <c r="F1054">
        <f t="shared" si="59"/>
        <v>88.400000000001455</v>
      </c>
      <c r="G1054">
        <f t="shared" si="57"/>
        <v>80.057063660808879</v>
      </c>
      <c r="H1054">
        <f>PI()*$C$29*$C$11/$C$10*(SIN(RADIANS(F1054-$C$27))+SIN(RADIANS(F1054-$C$27)))</f>
        <v>35.157985306241329</v>
      </c>
      <c r="I1054">
        <f t="shared" si="58"/>
        <v>2.5827990519564987E-4</v>
      </c>
    </row>
    <row r="1055" spans="6:9">
      <c r="F1055">
        <f t="shared" si="59"/>
        <v>88.600000000001458</v>
      </c>
      <c r="G1055">
        <f t="shared" si="57"/>
        <v>85.092083217924369</v>
      </c>
      <c r="H1055">
        <f>PI()*$C$29*$C$11/$C$10*(SIN(RADIANS(F1055-$C$27))+SIN(RADIANS(F1055-$C$27)))</f>
        <v>35.563230277950012</v>
      </c>
      <c r="I1055">
        <f t="shared" si="58"/>
        <v>5.6395063197429757E-4</v>
      </c>
    </row>
    <row r="1056" spans="6:9">
      <c r="F1056">
        <f t="shared" si="59"/>
        <v>88.800000000001461</v>
      </c>
      <c r="G1056" t="e">
        <f t="shared" si="57"/>
        <v>#NUM!</v>
      </c>
      <c r="H1056">
        <f>PI()*$C$29*$C$11/$C$10*(SIN(RADIANS(F1056-$C$27))+SIN(RADIANS(F1056-$C$27)))</f>
        <v>35.968041922920833</v>
      </c>
      <c r="I1056">
        <f t="shared" si="58"/>
        <v>7.5329021002679955E-4</v>
      </c>
    </row>
    <row r="1057" spans="6:9">
      <c r="F1057">
        <f t="shared" si="59"/>
        <v>89.000000000001464</v>
      </c>
      <c r="G1057" t="e">
        <f t="shared" si="57"/>
        <v>#NUM!</v>
      </c>
      <c r="H1057">
        <f>PI()*$C$29*$C$11/$C$10*(SIN(RADIANS(F1057-$C$27))+SIN(RADIANS(F1057-$C$27)))</f>
        <v>36.37241530865164</v>
      </c>
      <c r="I1057">
        <f t="shared" si="58"/>
        <v>7.1173326871835885E-4</v>
      </c>
    </row>
    <row r="1058" spans="6:9">
      <c r="F1058">
        <f t="shared" si="59"/>
        <v>89.200000000001467</v>
      </c>
      <c r="G1058" t="e">
        <f t="shared" si="57"/>
        <v>#NUM!</v>
      </c>
      <c r="H1058">
        <f>PI()*$C$29*$C$11/$C$10*(SIN(RADIANS(F1058-$C$27))+SIN(RADIANS(F1058-$C$27)))</f>
        <v>36.776345507980345</v>
      </c>
      <c r="I1058">
        <f t="shared" si="58"/>
        <v>4.6997913647347118E-4</v>
      </c>
    </row>
    <row r="1059" spans="6:9">
      <c r="F1059">
        <f t="shared" si="59"/>
        <v>89.400000000001469</v>
      </c>
      <c r="G1059" t="e">
        <f t="shared" ref="G1059:G1062" si="60">DEGREES(ASIN($C$11*SIN(RADIANS(F1059-$C$27))))</f>
        <v>#NUM!</v>
      </c>
      <c r="H1059">
        <f>PI()*$C$29*$C$11/$C$10*(SIN(RADIANS(F1059-$C$27))+SIN(RADIANS(F1059-$C$27)))</f>
        <v>37.179827599144943</v>
      </c>
      <c r="I1059">
        <f t="shared" ref="I1059:I1062" si="61">(SIN(H1059)/H1059)^2</f>
        <v>1.7815655674301959E-4</v>
      </c>
    </row>
    <row r="1060" spans="6:9">
      <c r="F1060">
        <f t="shared" ref="F1060:F1123" si="62">F1059+0.2</f>
        <v>89.600000000001472</v>
      </c>
      <c r="G1060" t="e">
        <f t="shared" si="60"/>
        <v>#NUM!</v>
      </c>
      <c r="H1060">
        <f>PI()*$C$29*$C$11/$C$10*(SIN(RADIANS(F1060-$C$27))+SIN(RADIANS(F1060-$C$27)))</f>
        <v>37.582856665843494</v>
      </c>
      <c r="I1060">
        <f t="shared" si="61"/>
        <v>9.5254962958167239E-6</v>
      </c>
    </row>
    <row r="1061" spans="6:9">
      <c r="F1061">
        <f t="shared" si="62"/>
        <v>89.800000000001475</v>
      </c>
      <c r="G1061" t="e">
        <f t="shared" si="60"/>
        <v>#NUM!</v>
      </c>
      <c r="H1061">
        <f>PI()*$C$29*$C$11/$C$10*(SIN(RADIANS(F1061-$C$27))+SIN(RADIANS(F1061-$C$27)))</f>
        <v>37.985427797293987</v>
      </c>
      <c r="I1061">
        <f t="shared" si="61"/>
        <v>5.5278607507699862E-5</v>
      </c>
    </row>
    <row r="1062" spans="6:9">
      <c r="F1062">
        <f t="shared" si="62"/>
        <v>90.000000000001478</v>
      </c>
      <c r="G1062" t="e">
        <f t="shared" si="60"/>
        <v>#NUM!</v>
      </c>
      <c r="H1062">
        <f>PI()*$C$29*$C$11/$C$10*(SIN(RADIANS(F1062-$C$27))+SIN(RADIANS(F1062-$C$27)))</f>
        <v>38.38753608829424</v>
      </c>
      <c r="I1062">
        <f t="shared" si="61"/>
        <v>2.7390885971871121E-4</v>
      </c>
    </row>
  </sheetData>
  <sheetCalcPr fullCalcOnLoad="1"/>
  <phoneticPr fontId="9" type="noConversion"/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284"/>
  <sheetViews>
    <sheetView zoomScale="150" zoomScaleNormal="150" zoomScalePageLayoutView="150" workbookViewId="0">
      <selection activeCell="C34" sqref="C34"/>
    </sheetView>
  </sheetViews>
  <sheetFormatPr baseColWidth="10" defaultRowHeight="13"/>
  <cols>
    <col min="6" max="6" width="12.28515625" bestFit="1" customWidth="1"/>
  </cols>
  <sheetData>
    <row r="1" spans="1:6">
      <c r="A1" t="s">
        <v>11</v>
      </c>
      <c r="B1" t="s">
        <v>10</v>
      </c>
    </row>
    <row r="2" spans="1:6">
      <c r="A2" t="s">
        <v>12</v>
      </c>
      <c r="B2" t="s">
        <v>13</v>
      </c>
      <c r="F2" s="4" t="s">
        <v>7</v>
      </c>
    </row>
    <row r="3" spans="1:6">
      <c r="A3" t="s">
        <v>14</v>
      </c>
      <c r="B3" t="s">
        <v>9</v>
      </c>
    </row>
    <row r="4" spans="1:6">
      <c r="D4" s="2" t="s">
        <v>40</v>
      </c>
    </row>
    <row r="5" spans="1:6">
      <c r="A5" s="1" t="s">
        <v>15</v>
      </c>
    </row>
    <row r="6" spans="1:6">
      <c r="B6" s="2" t="s">
        <v>18</v>
      </c>
      <c r="C6">
        <v>27.36</v>
      </c>
      <c r="D6" s="2" t="s">
        <v>41</v>
      </c>
      <c r="E6" s="2"/>
    </row>
    <row r="7" spans="1:6">
      <c r="B7" t="s">
        <v>17</v>
      </c>
      <c r="C7">
        <f>C6-C8</f>
        <v>17.4084</v>
      </c>
      <c r="D7" s="2" t="s">
        <v>41</v>
      </c>
    </row>
    <row r="8" spans="1:6">
      <c r="B8" t="s">
        <v>16</v>
      </c>
      <c r="C8">
        <f>9.9516</f>
        <v>9.9515999999999991</v>
      </c>
      <c r="D8" s="2" t="s">
        <v>41</v>
      </c>
    </row>
    <row r="9" spans="1:6">
      <c r="B9" t="s">
        <v>19</v>
      </c>
      <c r="C9">
        <v>70.53</v>
      </c>
      <c r="D9" t="s">
        <v>24</v>
      </c>
    </row>
    <row r="10" spans="1:6">
      <c r="B10" s="2" t="s">
        <v>37</v>
      </c>
      <c r="C10">
        <v>0.63280000000000003</v>
      </c>
      <c r="D10" s="2" t="s">
        <v>41</v>
      </c>
      <c r="E10">
        <f>$C$21*(COS(RADIANS($C$19))+SIN(RADIANS($C$19))*TAN(RADIANS($C$19)))</f>
        <v>55.050046905785656</v>
      </c>
    </row>
    <row r="11" spans="1:6">
      <c r="B11" s="2"/>
    </row>
    <row r="12" spans="1:6">
      <c r="A12" s="1" t="s">
        <v>20</v>
      </c>
    </row>
    <row r="13" spans="1:6">
      <c r="A13">
        <v>50</v>
      </c>
      <c r="B13" s="2" t="s">
        <v>21</v>
      </c>
      <c r="C13" s="12">
        <f>(A13/100)*1.6</f>
        <v>0.8</v>
      </c>
      <c r="D13" t="s">
        <v>25</v>
      </c>
      <c r="E13" s="5" t="s">
        <v>7</v>
      </c>
    </row>
    <row r="14" spans="1:6">
      <c r="B14" s="2" t="s">
        <v>22</v>
      </c>
      <c r="C14">
        <f>17.63+C15</f>
        <v>17.63</v>
      </c>
      <c r="D14" t="s">
        <v>24</v>
      </c>
      <c r="E14" s="5" t="s">
        <v>8</v>
      </c>
    </row>
    <row r="15" spans="1:6">
      <c r="A15">
        <v>50</v>
      </c>
      <c r="B15" s="2" t="s">
        <v>23</v>
      </c>
      <c r="C15">
        <f>((A15/50)-1)*0.14</f>
        <v>0</v>
      </c>
    </row>
    <row r="16" spans="1:6">
      <c r="F16" s="4" t="s">
        <v>8</v>
      </c>
    </row>
    <row r="17" spans="1:11">
      <c r="A17" s="1" t="s">
        <v>26</v>
      </c>
    </row>
    <row r="18" spans="1:11">
      <c r="B18" s="3" t="s">
        <v>28</v>
      </c>
      <c r="C18">
        <f>C9+2*C13</f>
        <v>72.13</v>
      </c>
      <c r="D18" t="s">
        <v>25</v>
      </c>
    </row>
    <row r="19" spans="1:11">
      <c r="B19" s="3" t="s">
        <v>27</v>
      </c>
      <c r="C19">
        <f>(180-C18)/2+C14</f>
        <v>71.564999999999998</v>
      </c>
      <c r="D19" t="s">
        <v>25</v>
      </c>
    </row>
    <row r="20" spans="1:11">
      <c r="B20" s="3" t="s">
        <v>29</v>
      </c>
      <c r="C20">
        <f>(180-C18)/2-C14</f>
        <v>36.305000000000007</v>
      </c>
      <c r="D20" t="s">
        <v>24</v>
      </c>
    </row>
    <row r="21" spans="1:11">
      <c r="B21" s="3" t="s">
        <v>30</v>
      </c>
      <c r="C21">
        <f>C7</f>
        <v>17.4084</v>
      </c>
      <c r="D21" s="2" t="s">
        <v>41</v>
      </c>
    </row>
    <row r="22" spans="1:11">
      <c r="B22" s="3" t="s">
        <v>31</v>
      </c>
      <c r="C22">
        <f>SIN(RADIANS(C19))/SIN(RADIANS(C18))*C21</f>
        <v>17.352207082515172</v>
      </c>
      <c r="D22" s="2" t="s">
        <v>41</v>
      </c>
    </row>
    <row r="23" spans="1:11">
      <c r="B23" s="3" t="s">
        <v>32</v>
      </c>
      <c r="C23">
        <f>SIN(RADIANS(C20))/SIN(RADIANS(C18))*C21</f>
        <v>10.82970334210526</v>
      </c>
      <c r="D23" s="2" t="s">
        <v>41</v>
      </c>
    </row>
    <row r="25" spans="1:11">
      <c r="A25" s="1" t="s">
        <v>33</v>
      </c>
    </row>
    <row r="26" spans="1:11">
      <c r="B26" s="15">
        <v>0.38</v>
      </c>
      <c r="C26" s="15">
        <v>0.78</v>
      </c>
      <c r="D26">
        <f>DEGREES(ATAN(3))</f>
        <v>71.56505117707799</v>
      </c>
    </row>
    <row r="27" spans="1:11">
      <c r="B27">
        <v>71.984999999999999</v>
      </c>
      <c r="C27">
        <v>71.584999999999994</v>
      </c>
      <c r="D27" s="12">
        <f>(C27+B27)/2</f>
        <v>71.784999999999997</v>
      </c>
      <c r="E27" s="14" t="s">
        <v>69</v>
      </c>
      <c r="F27" s="12">
        <f>(B27-C27)/2</f>
        <v>0.20000000000000284</v>
      </c>
    </row>
    <row r="29" spans="1:11">
      <c r="B29" s="6" t="s">
        <v>38</v>
      </c>
      <c r="C29" s="6" t="s">
        <v>39</v>
      </c>
      <c r="D29" s="6" t="s">
        <v>42</v>
      </c>
      <c r="E29" s="6" t="s">
        <v>43</v>
      </c>
      <c r="F29" s="6" t="s">
        <v>49</v>
      </c>
      <c r="G29" s="6" t="s">
        <v>48</v>
      </c>
      <c r="H29" s="6" t="s">
        <v>47</v>
      </c>
      <c r="I29" s="6" t="s">
        <v>56</v>
      </c>
      <c r="K29" s="6" t="s">
        <v>47</v>
      </c>
    </row>
    <row r="30" spans="1:11" ht="15">
      <c r="B30" s="7" t="s">
        <v>34</v>
      </c>
      <c r="C30" s="8" t="s">
        <v>35</v>
      </c>
      <c r="D30" s="7" t="s">
        <v>36</v>
      </c>
      <c r="E30" s="7" t="s">
        <v>45</v>
      </c>
      <c r="F30" s="7" t="s">
        <v>46</v>
      </c>
      <c r="G30" s="7" t="s">
        <v>50</v>
      </c>
      <c r="H30" s="7" t="s">
        <v>53</v>
      </c>
      <c r="I30" s="7" t="s">
        <v>55</v>
      </c>
      <c r="J30" s="7" t="s">
        <v>58</v>
      </c>
      <c r="K30" s="7" t="s">
        <v>50</v>
      </c>
    </row>
    <row r="31" spans="1:11">
      <c r="B31" s="9" t="s">
        <v>44</v>
      </c>
      <c r="C31" s="6" t="s">
        <v>24</v>
      </c>
      <c r="D31" s="10" t="s">
        <v>41</v>
      </c>
      <c r="E31" s="9" t="s">
        <v>44</v>
      </c>
      <c r="F31" s="9" t="s">
        <v>44</v>
      </c>
      <c r="G31" s="9" t="s">
        <v>52</v>
      </c>
      <c r="H31" s="13" t="s">
        <v>54</v>
      </c>
      <c r="I31" s="13" t="s">
        <v>57</v>
      </c>
      <c r="J31" s="13" t="s">
        <v>59</v>
      </c>
      <c r="K31" s="9" t="s">
        <v>52</v>
      </c>
    </row>
    <row r="32" spans="1:11">
      <c r="B32">
        <v>0</v>
      </c>
      <c r="C32">
        <f>DEGREES(ASIN(B32*$C$10/(2*$C$6)))</f>
        <v>0</v>
      </c>
      <c r="E32">
        <v>1</v>
      </c>
      <c r="F32" s="11">
        <v>9.9999999999999995E-8</v>
      </c>
    </row>
    <row r="33" spans="2:6">
      <c r="B33">
        <v>1</v>
      </c>
      <c r="C33">
        <f t="shared" ref="C33:C96" si="0">DEGREES(ASIN(B33*$C$10/(2*$C$6)))</f>
        <v>0.66260192707698962</v>
      </c>
      <c r="D33">
        <f>$C$23</f>
        <v>10.82970334210526</v>
      </c>
      <c r="E33">
        <f>0.0000001+(SIN(PI()*$C$8*2*SIN(RADIANS(C33))/$C$10)/(PI()*$C$8*2*SIN(RADIANS(C33))/$C$10))^2</f>
        <v>0.63385859145628354</v>
      </c>
      <c r="F33">
        <f>0.0000001+(SIN(PI()*D33*2*SIN(RADIANS(C33-$C$19))/$C$10)/(PI()*D33*2*SIN(RADIANS(C33-$C$19))/$C$10))^2</f>
        <v>7.551209734509938E-5</v>
      </c>
    </row>
    <row r="34" spans="2:6">
      <c r="B34">
        <v>2</v>
      </c>
      <c r="C34">
        <f t="shared" si="0"/>
        <v>1.3252924910382125</v>
      </c>
      <c r="D34">
        <f t="shared" ref="D34:D97" si="1">$C$23</f>
        <v>10.82970334210526</v>
      </c>
      <c r="E34">
        <f t="shared" ref="E34:E97" si="2">0.0000001+(SIN(PI()*$C$8*2*SIN(RADIANS(C34))/$C$10)/(PI()*$C$8*2*SIN(RADIANS(C34))/$C$10))^2</f>
        <v>0.10924684859521527</v>
      </c>
      <c r="F34">
        <f t="shared" ref="F34:F97" si="3">0.0000001+(SIN(PI()*D34*2*SIN(RADIANS(C34-$C$19))/$C$10)/(PI()*D34*2*SIN(RADIANS(C34-$C$19))/$C$10))^2</f>
        <v>3.7492011619885175E-5</v>
      </c>
    </row>
    <row r="35" spans="2:6">
      <c r="B35">
        <v>3</v>
      </c>
      <c r="C35">
        <f t="shared" si="0"/>
        <v>1.9881604355383926</v>
      </c>
      <c r="D35">
        <f t="shared" si="1"/>
        <v>10.82970334210526</v>
      </c>
      <c r="E35">
        <f t="shared" si="2"/>
        <v>6.7941832716762966E-3</v>
      </c>
      <c r="F35">
        <f>0.0000001+(SIN(PI()*D35*2*SIN(RADIANS(C35-$C$19))/$C$10)/(PI()*D35*2*SIN(RADIANS(C35-$C$19))/$C$10))^2</f>
        <v>5.65870644172723E-6</v>
      </c>
    </row>
    <row r="36" spans="2:6">
      <c r="B36">
        <v>4</v>
      </c>
      <c r="C36">
        <f t="shared" si="0"/>
        <v>2.6512947181307855</v>
      </c>
      <c r="D36">
        <f t="shared" si="1"/>
        <v>10.82970334210526</v>
      </c>
      <c r="E36">
        <f t="shared" si="2"/>
        <v>4.6912071016182638E-2</v>
      </c>
      <c r="F36">
        <f t="shared" si="3"/>
        <v>4.0653581419113725E-6</v>
      </c>
    </row>
    <row r="37" spans="2:6">
      <c r="B37">
        <v>5</v>
      </c>
      <c r="C37">
        <f t="shared" si="0"/>
        <v>3.3147846181126646</v>
      </c>
      <c r="D37">
        <f t="shared" si="1"/>
        <v>10.82970334210526</v>
      </c>
      <c r="E37">
        <f t="shared" si="2"/>
        <v>8.9141331236298003E-3</v>
      </c>
      <c r="F37">
        <f t="shared" si="3"/>
        <v>3.7382911166475822E-5</v>
      </c>
    </row>
    <row r="38" spans="2:6">
      <c r="B38">
        <v>6</v>
      </c>
      <c r="C38">
        <f t="shared" si="0"/>
        <v>3.9787198454528672</v>
      </c>
      <c r="D38">
        <f t="shared" si="1"/>
        <v>10.82970334210526</v>
      </c>
      <c r="E38">
        <f t="shared" si="2"/>
        <v>6.2517358833446782E-3</v>
      </c>
      <c r="F38">
        <f t="shared" si="3"/>
        <v>8.2426110071877868E-5</v>
      </c>
    </row>
    <row r="39" spans="2:6">
      <c r="B39">
        <v>7</v>
      </c>
      <c r="C39">
        <f t="shared" si="0"/>
        <v>4.6431906511731968</v>
      </c>
      <c r="D39">
        <f t="shared" si="1"/>
        <v>10.82970334210526</v>
      </c>
      <c r="E39">
        <f t="shared" si="2"/>
        <v>1.5304298549294992E-2</v>
      </c>
      <c r="F39">
        <f t="shared" si="3"/>
        <v>1.021564015121662E-4</v>
      </c>
    </row>
    <row r="40" spans="2:6">
      <c r="B40">
        <v>8</v>
      </c>
      <c r="C40">
        <f t="shared" si="0"/>
        <v>5.3082879395650631</v>
      </c>
      <c r="D40">
        <f t="shared" si="1"/>
        <v>10.82970334210526</v>
      </c>
      <c r="E40">
        <f t="shared" si="2"/>
        <v>9.3506092943256263E-4</v>
      </c>
      <c r="F40">
        <f t="shared" si="3"/>
        <v>7.6797007601838108E-5</v>
      </c>
    </row>
    <row r="41" spans="2:6">
      <c r="B41">
        <v>9</v>
      </c>
      <c r="C41">
        <f t="shared" si="0"/>
        <v>5.9741033826351222</v>
      </c>
      <c r="D41">
        <f t="shared" si="1"/>
        <v>10.82970334210526</v>
      </c>
      <c r="E41">
        <f t="shared" si="2"/>
        <v>5.424651783933726E-3</v>
      </c>
      <c r="F41">
        <f t="shared" si="3"/>
        <v>2.6704556396716397E-5</v>
      </c>
    </row>
    <row r="42" spans="2:6">
      <c r="B42">
        <v>10</v>
      </c>
      <c r="C42">
        <f t="shared" si="0"/>
        <v>6.6407295371885402</v>
      </c>
      <c r="D42">
        <f t="shared" si="1"/>
        <v>10.82970334210526</v>
      </c>
      <c r="E42">
        <f t="shared" si="2"/>
        <v>6.3203009200037122E-3</v>
      </c>
      <c r="F42">
        <f t="shared" si="3"/>
        <v>1.0357585752024844E-7</v>
      </c>
    </row>
    <row r="43" spans="2:6">
      <c r="B43">
        <v>11</v>
      </c>
      <c r="C43">
        <f t="shared" si="0"/>
        <v>7.3082599649765969</v>
      </c>
      <c r="D43">
        <f t="shared" si="1"/>
        <v>10.82970334210526</v>
      </c>
      <c r="E43">
        <f t="shared" si="2"/>
        <v>1.6356902010884074E-7</v>
      </c>
      <c r="F43">
        <f t="shared" si="3"/>
        <v>2.7502214923452474E-5</v>
      </c>
    </row>
    <row r="44" spans="2:6">
      <c r="B44">
        <v>12</v>
      </c>
      <c r="C44">
        <f>DEGREES(ASIN(B44*$C$10/(2*$C$6)))</f>
        <v>7.9767893563562566</v>
      </c>
      <c r="D44">
        <f t="shared" si="1"/>
        <v>10.82970334210526</v>
      </c>
      <c r="E44">
        <f t="shared" si="2"/>
        <v>4.4145917363318096E-3</v>
      </c>
      <c r="F44">
        <f t="shared" si="3"/>
        <v>8.4257724309929081E-5</v>
      </c>
    </row>
    <row r="45" spans="2:6">
      <c r="B45">
        <v>13</v>
      </c>
      <c r="C45">
        <f t="shared" si="0"/>
        <v>8.6464136579338451</v>
      </c>
      <c r="D45">
        <f t="shared" si="1"/>
        <v>10.82970334210526</v>
      </c>
      <c r="E45">
        <f t="shared" si="2"/>
        <v>2.5715977661737621E-3</v>
      </c>
      <c r="F45">
        <f t="shared" si="3"/>
        <v>1.085328082205288E-4</v>
      </c>
    </row>
    <row r="46" spans="2:6">
      <c r="B46">
        <v>14</v>
      </c>
      <c r="C46">
        <f t="shared" si="0"/>
        <v>9.3172302046929349</v>
      </c>
      <c r="D46">
        <f t="shared" si="1"/>
        <v>10.82970334210526</v>
      </c>
      <c r="E46">
        <f t="shared" si="2"/>
        <v>3.1881901328800711E-4</v>
      </c>
      <c r="F46">
        <f t="shared" si="3"/>
        <v>6.9259506669163272E-5</v>
      </c>
    </row>
    <row r="47" spans="2:6">
      <c r="B47">
        <v>15</v>
      </c>
      <c r="C47">
        <f t="shared" si="0"/>
        <v>9.9893378571386826</v>
      </c>
      <c r="D47">
        <f t="shared" si="1"/>
        <v>10.82970334210526</v>
      </c>
      <c r="E47">
        <f t="shared" si="2"/>
        <v>3.3390447693218898E-3</v>
      </c>
      <c r="F47">
        <f t="shared" si="3"/>
        <v>1.1109254798993485E-5</v>
      </c>
    </row>
    <row r="48" spans="2:6">
      <c r="B48">
        <v>16</v>
      </c>
      <c r="C48">
        <f t="shared" si="0"/>
        <v>10.662837144027145</v>
      </c>
      <c r="D48">
        <f t="shared" si="1"/>
        <v>10.82970334210526</v>
      </c>
      <c r="E48">
        <f t="shared" si="2"/>
        <v>8.6201091910768338E-4</v>
      </c>
      <c r="F48">
        <f t="shared" si="3"/>
        <v>9.3008526634802957E-6</v>
      </c>
    </row>
    <row r="49" spans="2:6">
      <c r="B49">
        <v>17</v>
      </c>
      <c r="C49">
        <f t="shared" si="0"/>
        <v>11.337830411289378</v>
      </c>
      <c r="D49">
        <f t="shared" si="1"/>
        <v>10.82970334210526</v>
      </c>
      <c r="E49">
        <f t="shared" si="2"/>
        <v>7.8651279485804457E-4</v>
      </c>
      <c r="F49">
        <f t="shared" si="3"/>
        <v>7.1823510173197884E-5</v>
      </c>
    </row>
    <row r="50" spans="2:6">
      <c r="B50">
        <v>18</v>
      </c>
      <c r="C50">
        <f t="shared" si="0"/>
        <v>12.014421977806659</v>
      </c>
      <c r="D50">
        <f t="shared" si="1"/>
        <v>10.82970334210526</v>
      </c>
      <c r="E50">
        <f t="shared" si="2"/>
        <v>2.3124616624030816E-3</v>
      </c>
      <c r="F50">
        <f t="shared" si="3"/>
        <v>1.164145137871573E-4</v>
      </c>
    </row>
    <row r="51" spans="2:6">
      <c r="B51">
        <v>19</v>
      </c>
      <c r="C51">
        <f t="shared" si="0"/>
        <v>12.692718298745563</v>
      </c>
      <c r="D51">
        <f t="shared" si="1"/>
        <v>10.82970334210526</v>
      </c>
      <c r="E51">
        <f t="shared" si="2"/>
        <v>1.6226407013282749E-4</v>
      </c>
      <c r="F51">
        <f t="shared" si="3"/>
        <v>7.7227306563640844E-5</v>
      </c>
    </row>
    <row r="52" spans="2:6">
      <c r="B52">
        <v>20</v>
      </c>
      <c r="C52">
        <f t="shared" si="0"/>
        <v>13.372828137220729</v>
      </c>
      <c r="D52">
        <f t="shared" si="1"/>
        <v>10.82970334210526</v>
      </c>
      <c r="E52">
        <f t="shared" si="2"/>
        <v>1.1045703158773942E-3</v>
      </c>
      <c r="F52">
        <f t="shared" si="3"/>
        <v>8.9363948958200815E-6</v>
      </c>
    </row>
    <row r="53" spans="2:6">
      <c r="B53">
        <v>21</v>
      </c>
      <c r="C53">
        <f t="shared" si="0"/>
        <v>14.054862745119632</v>
      </c>
      <c r="D53">
        <f t="shared" si="1"/>
        <v>10.82970334210526</v>
      </c>
      <c r="E53">
        <f t="shared" si="2"/>
        <v>1.4290607381400554E-3</v>
      </c>
      <c r="F53">
        <f t="shared" si="3"/>
        <v>1.9061772309607667E-5</v>
      </c>
    </row>
    <row r="54" spans="2:6">
      <c r="B54">
        <v>22</v>
      </c>
      <c r="C54">
        <f t="shared" si="0"/>
        <v>14.738936053998296</v>
      </c>
      <c r="D54">
        <f t="shared" si="1"/>
        <v>10.82970334210526</v>
      </c>
      <c r="E54">
        <f t="shared" si="2"/>
        <v>1.6356838165451332E-7</v>
      </c>
      <c r="F54">
        <f t="shared" si="3"/>
        <v>9.8354013016815409E-5</v>
      </c>
    </row>
    <row r="55" spans="2:6">
      <c r="B55">
        <v>23</v>
      </c>
      <c r="C55">
        <f t="shared" si="0"/>
        <v>15.42516487704123</v>
      </c>
      <c r="D55">
        <f t="shared" si="1"/>
        <v>10.82970334210526</v>
      </c>
      <c r="E55">
        <f t="shared" si="2"/>
        <v>1.2052133729227471E-3</v>
      </c>
      <c r="F55">
        <f t="shared" si="3"/>
        <v>1.1829174328373967E-4</v>
      </c>
    </row>
    <row r="56" spans="2:6">
      <c r="B56">
        <v>24</v>
      </c>
      <c r="C56">
        <f t="shared" si="0"/>
        <v>16.113669123173207</v>
      </c>
      <c r="D56">
        <f t="shared" si="1"/>
        <v>10.82970334210526</v>
      </c>
      <c r="E56">
        <f t="shared" si="2"/>
        <v>7.5040759614429476E-4</v>
      </c>
      <c r="F56">
        <f t="shared" si="3"/>
        <v>4.098176831698947E-5</v>
      </c>
    </row>
    <row r="57" spans="2:6">
      <c r="B57">
        <v>25</v>
      </c>
      <c r="C57">
        <f t="shared" si="0"/>
        <v>16.804572024517558</v>
      </c>
      <c r="D57">
        <f t="shared" si="1"/>
        <v>10.82970334210526</v>
      </c>
      <c r="E57">
        <f t="shared" si="2"/>
        <v>1.0218636455156254E-4</v>
      </c>
      <c r="F57">
        <f t="shared" si="3"/>
        <v>2.6163429714591981E-6</v>
      </c>
    </row>
    <row r="58" spans="2:6">
      <c r="B58">
        <v>26</v>
      </c>
      <c r="C58">
        <f t="shared" si="0"/>
        <v>17.498000378515464</v>
      </c>
      <c r="D58">
        <f t="shared" si="1"/>
        <v>10.82970334210526</v>
      </c>
      <c r="E58">
        <f t="shared" si="2"/>
        <v>1.112405935610624E-3</v>
      </c>
      <c r="F58">
        <f t="shared" si="3"/>
        <v>8.0667219214235243E-5</v>
      </c>
    </row>
    <row r="59" spans="2:6">
      <c r="B59">
        <v>27</v>
      </c>
      <c r="C59">
        <f t="shared" si="0"/>
        <v>18.194084806156756</v>
      </c>
      <c r="D59">
        <f t="shared" si="1"/>
        <v>10.82970334210526</v>
      </c>
      <c r="E59">
        <f t="shared" si="2"/>
        <v>2.9976266371894744E-4</v>
      </c>
      <c r="F59">
        <f t="shared" si="3"/>
        <v>1.3306647820540517E-4</v>
      </c>
    </row>
    <row r="60" spans="2:6">
      <c r="B60">
        <v>28</v>
      </c>
      <c r="C60">
        <f t="shared" si="0"/>
        <v>18.892960027925923</v>
      </c>
      <c r="D60">
        <f t="shared" si="1"/>
        <v>10.82970334210526</v>
      </c>
      <c r="E60">
        <f t="shared" si="2"/>
        <v>2.9282188376284006E-4</v>
      </c>
      <c r="F60">
        <f t="shared" si="3"/>
        <v>5.4515288929402568E-5</v>
      </c>
    </row>
    <row r="61" spans="2:6">
      <c r="B61">
        <v>29</v>
      </c>
      <c r="C61">
        <f t="shared" si="0"/>
        <v>19.594765159240694</v>
      </c>
      <c r="D61">
        <f t="shared" si="1"/>
        <v>10.82970334210526</v>
      </c>
      <c r="E61">
        <f t="shared" si="2"/>
        <v>8.9009989716076689E-4</v>
      </c>
      <c r="F61">
        <f t="shared" si="3"/>
        <v>2.1828817935915045E-6</v>
      </c>
    </row>
    <row r="62" spans="2:6">
      <c r="B62">
        <v>30</v>
      </c>
      <c r="C62">
        <f t="shared" si="0"/>
        <v>20.299644027357242</v>
      </c>
      <c r="D62">
        <f t="shared" si="1"/>
        <v>10.82970334210526</v>
      </c>
      <c r="E62">
        <f t="shared" si="2"/>
        <v>6.3719990026829063E-5</v>
      </c>
      <c r="F62">
        <f t="shared" si="3"/>
        <v>9.3322617067393017E-5</v>
      </c>
    </row>
    <row r="63" spans="2:6">
      <c r="B63">
        <v>31</v>
      </c>
      <c r="C63">
        <f t="shared" si="0"/>
        <v>21.007745511939589</v>
      </c>
      <c r="D63">
        <f t="shared" si="1"/>
        <v>10.82970334210526</v>
      </c>
      <c r="E63">
        <f t="shared" si="2"/>
        <v>4.6231143969119944E-4</v>
      </c>
      <c r="F63">
        <f t="shared" si="3"/>
        <v>1.3875130610668492E-4</v>
      </c>
    </row>
    <row r="64" spans="2:6">
      <c r="B64">
        <v>32</v>
      </c>
      <c r="C64">
        <f t="shared" si="0"/>
        <v>21.719223911744919</v>
      </c>
      <c r="D64">
        <f t="shared" si="1"/>
        <v>10.82970334210526</v>
      </c>
      <c r="E64">
        <f t="shared" si="2"/>
        <v>6.1368725221894801E-4</v>
      </c>
      <c r="F64">
        <f t="shared" si="3"/>
        <v>3.4761103460031322E-5</v>
      </c>
    </row>
    <row r="65" spans="2:6">
      <c r="B65">
        <v>33</v>
      </c>
      <c r="C65">
        <f t="shared" si="0"/>
        <v>22.434239340166219</v>
      </c>
      <c r="D65">
        <f t="shared" si="1"/>
        <v>10.82970334210526</v>
      </c>
      <c r="E65">
        <f t="shared" si="2"/>
        <v>1.6356731757553351E-7</v>
      </c>
      <c r="F65">
        <f t="shared" si="3"/>
        <v>1.9535416212187388E-5</v>
      </c>
    </row>
    <row r="66" spans="2:6">
      <c r="B66">
        <v>34</v>
      </c>
      <c r="C66">
        <f t="shared" si="0"/>
        <v>23.15295815270483</v>
      </c>
      <c r="D66">
        <f t="shared" si="1"/>
        <v>10.82970334210526</v>
      </c>
      <c r="E66">
        <f t="shared" si="2"/>
        <v>5.5313885047277576E-4</v>
      </c>
      <c r="F66">
        <f t="shared" si="3"/>
        <v>1.3984439820977375E-4</v>
      </c>
    </row>
    <row r="67" spans="2:6">
      <c r="B67">
        <v>35</v>
      </c>
      <c r="C67">
        <f t="shared" si="0"/>
        <v>23.8755534098241</v>
      </c>
      <c r="D67">
        <f t="shared" si="1"/>
        <v>10.82970334210526</v>
      </c>
      <c r="E67">
        <f t="shared" si="2"/>
        <v>3.5093204059138733E-4</v>
      </c>
      <c r="F67">
        <f t="shared" si="3"/>
        <v>1.0909491472939895E-4</v>
      </c>
    </row>
    <row r="68" spans="2:6">
      <c r="B68">
        <v>36</v>
      </c>
      <c r="C68">
        <f t="shared" si="0"/>
        <v>24.602205379070302</v>
      </c>
      <c r="D68">
        <f t="shared" si="1"/>
        <v>10.82970334210526</v>
      </c>
      <c r="E68">
        <f t="shared" si="2"/>
        <v>5.037148883616766E-5</v>
      </c>
      <c r="F68">
        <f t="shared" si="3"/>
        <v>5.9039457635186893E-7</v>
      </c>
    </row>
    <row r="69" spans="2:6">
      <c r="B69">
        <v>37</v>
      </c>
      <c r="C69">
        <f t="shared" si="0"/>
        <v>25.333102080847084</v>
      </c>
      <c r="D69">
        <f t="shared" si="1"/>
        <v>10.82970334210526</v>
      </c>
      <c r="E69">
        <f t="shared" si="2"/>
        <v>5.4981528708640038E-4</v>
      </c>
      <c r="F69">
        <f t="shared" si="3"/>
        <v>9.9829035526911744E-5</v>
      </c>
    </row>
    <row r="70" spans="2:6">
      <c r="B70">
        <v>38</v>
      </c>
      <c r="C70">
        <f t="shared" si="0"/>
        <v>26.068439882806153</v>
      </c>
      <c r="D70">
        <f t="shared" si="1"/>
        <v>10.82970334210526</v>
      </c>
      <c r="E70">
        <f t="shared" si="2"/>
        <v>1.498684044014444E-4</v>
      </c>
      <c r="F70">
        <f t="shared" si="3"/>
        <v>1.5734748929966603E-4</v>
      </c>
    </row>
    <row r="71" spans="2:6">
      <c r="B71">
        <v>39</v>
      </c>
      <c r="C71">
        <f t="shared" si="0"/>
        <v>26.808424148483944</v>
      </c>
      <c r="D71">
        <f t="shared" si="1"/>
        <v>10.82970334210526</v>
      </c>
      <c r="E71">
        <f t="shared" si="2"/>
        <v>1.5244765289684149E-4</v>
      </c>
      <c r="F71">
        <f t="shared" si="3"/>
        <v>1.6670491982939392E-5</v>
      </c>
    </row>
    <row r="72" spans="2:6">
      <c r="B72">
        <v>40</v>
      </c>
      <c r="C72">
        <f t="shared" si="0"/>
        <v>27.553269946587005</v>
      </c>
      <c r="D72">
        <f t="shared" si="1"/>
        <v>10.82970334210526</v>
      </c>
      <c r="E72">
        <f t="shared" si="2"/>
        <v>4.6744997645705138E-4</v>
      </c>
      <c r="F72">
        <f t="shared" si="3"/>
        <v>7.1935344212813615E-5</v>
      </c>
    </row>
    <row r="73" spans="2:6">
      <c r="B73">
        <v>41</v>
      </c>
      <c r="C73">
        <f t="shared" si="0"/>
        <v>28.3032028282278</v>
      </c>
      <c r="D73">
        <f t="shared" si="1"/>
        <v>10.82970334210526</v>
      </c>
      <c r="E73">
        <f t="shared" si="2"/>
        <v>3.3406267790002702E-5</v>
      </c>
      <c r="F73">
        <f t="shared" si="3"/>
        <v>1.8097186712056303E-4</v>
      </c>
    </row>
    <row r="74" spans="2:6">
      <c r="B74">
        <v>42</v>
      </c>
      <c r="C74">
        <f t="shared" si="0"/>
        <v>29.058459680461336</v>
      </c>
      <c r="D74">
        <f t="shared" si="1"/>
        <v>10.82970334210526</v>
      </c>
      <c r="E74">
        <f t="shared" si="2"/>
        <v>2.5326315180039852E-4</v>
      </c>
      <c r="F74">
        <f t="shared" si="3"/>
        <v>2.8649108644610411E-5</v>
      </c>
    </row>
    <row r="75" spans="2:6">
      <c r="B75">
        <v>43</v>
      </c>
      <c r="C75">
        <f t="shared" si="0"/>
        <v>29.819289665699912</v>
      </c>
      <c r="D75">
        <f t="shared" si="1"/>
        <v>10.82970334210526</v>
      </c>
      <c r="E75">
        <f t="shared" si="2"/>
        <v>3.3890213570280216E-4</v>
      </c>
      <c r="F75">
        <f t="shared" si="3"/>
        <v>7.3496448924804912E-5</v>
      </c>
    </row>
    <row r="76" spans="2:6">
      <c r="B76">
        <v>44</v>
      </c>
      <c r="C76">
        <f t="shared" si="0"/>
        <v>30.585955258023862</v>
      </c>
      <c r="D76">
        <f t="shared" si="1"/>
        <v>10.82970334210526</v>
      </c>
      <c r="E76">
        <f t="shared" si="2"/>
        <v>1.6356582788885806E-7</v>
      </c>
      <c r="F76">
        <f t="shared" si="3"/>
        <v>1.954848063768834E-4</v>
      </c>
    </row>
    <row r="77" spans="2:6">
      <c r="B77">
        <v>45</v>
      </c>
      <c r="C77">
        <f t="shared" si="0"/>
        <v>31.358733389102902</v>
      </c>
      <c r="D77">
        <f t="shared" si="1"/>
        <v>10.82970334210526</v>
      </c>
      <c r="E77">
        <f t="shared" si="2"/>
        <v>3.1669780148695423E-4</v>
      </c>
      <c r="F77">
        <f t="shared" si="3"/>
        <v>1.823145484118138E-5</v>
      </c>
    </row>
    <row r="78" spans="2:6">
      <c r="B78">
        <v>46</v>
      </c>
      <c r="C78">
        <f t="shared" si="0"/>
        <v>32.137916718449745</v>
      </c>
      <c r="D78">
        <f t="shared" si="1"/>
        <v>10.82970334210526</v>
      </c>
      <c r="E78">
        <f t="shared" si="2"/>
        <v>2.0206570995046308E-4</v>
      </c>
      <c r="F78">
        <f t="shared" si="3"/>
        <v>1.1539565307892049E-4</v>
      </c>
    </row>
    <row r="79" spans="2:6">
      <c r="B79">
        <v>47</v>
      </c>
      <c r="C79">
        <f t="shared" si="0"/>
        <v>32.923815045108533</v>
      </c>
      <c r="D79">
        <f t="shared" si="1"/>
        <v>10.82970334210526</v>
      </c>
      <c r="E79">
        <f t="shared" si="2"/>
        <v>3.0209772528743648E-5</v>
      </c>
      <c r="F79">
        <f t="shared" si="3"/>
        <v>1.8857544016393537E-4</v>
      </c>
    </row>
    <row r="80" spans="2:6">
      <c r="B80">
        <v>48</v>
      </c>
      <c r="C80">
        <f t="shared" si="0"/>
        <v>33.716756880719174</v>
      </c>
      <c r="D80">
        <f t="shared" si="1"/>
        <v>10.82970334210526</v>
      </c>
      <c r="E80">
        <f t="shared" si="2"/>
        <v>3.2700399044042713E-4</v>
      </c>
      <c r="F80">
        <f t="shared" si="3"/>
        <v>1.0370277021781823E-7</v>
      </c>
    </row>
    <row r="81" spans="2:6">
      <c r="B81">
        <v>49</v>
      </c>
      <c r="C81">
        <f t="shared" si="0"/>
        <v>34.517091207294357</v>
      </c>
      <c r="D81">
        <f t="shared" si="1"/>
        <v>10.82970334210526</v>
      </c>
      <c r="E81">
        <f t="shared" si="2"/>
        <v>8.9264417128772283E-5</v>
      </c>
      <c r="F81">
        <f t="shared" si="3"/>
        <v>2.0519271641218065E-4</v>
      </c>
    </row>
    <row r="82" spans="2:6">
      <c r="B82">
        <v>50</v>
      </c>
      <c r="C82">
        <f t="shared" si="0"/>
        <v>35.325189447127883</v>
      </c>
      <c r="D82">
        <f t="shared" si="1"/>
        <v>10.82970334210526</v>
      </c>
      <c r="E82">
        <f t="shared" si="2"/>
        <v>9.3681471124733382E-5</v>
      </c>
      <c r="F82">
        <f t="shared" si="3"/>
        <v>1.1170287605801318E-4</v>
      </c>
    </row>
    <row r="83" spans="2:6">
      <c r="B83">
        <v>51</v>
      </c>
      <c r="C83">
        <f t="shared" si="0"/>
        <v>36.141447677181858</v>
      </c>
      <c r="D83">
        <f t="shared" si="1"/>
        <v>10.82970334210526</v>
      </c>
      <c r="E83">
        <f t="shared" si="2"/>
        <v>2.8730313510220447E-4</v>
      </c>
      <c r="F83">
        <f t="shared" si="3"/>
        <v>6.050459340333112E-5</v>
      </c>
    </row>
    <row r="84" spans="2:6">
      <c r="B84">
        <v>52</v>
      </c>
      <c r="C84">
        <f t="shared" si="0"/>
        <v>36.966289126280294</v>
      </c>
      <c r="D84">
        <f>$C$23</f>
        <v>10.82970334210526</v>
      </c>
      <c r="E84">
        <f t="shared" si="2"/>
        <v>2.0340686293488132E-5</v>
      </c>
      <c r="F84">
        <f t="shared" si="3"/>
        <v>2.5745423994025642E-4</v>
      </c>
    </row>
    <row r="85" spans="2:6">
      <c r="B85">
        <v>53</v>
      </c>
      <c r="C85">
        <f t="shared" si="0"/>
        <v>37.800167000730667</v>
      </c>
      <c r="D85">
        <f t="shared" si="1"/>
        <v>10.82970334210526</v>
      </c>
      <c r="E85">
        <f t="shared" si="2"/>
        <v>1.5993333885659937E-4</v>
      </c>
      <c r="F85">
        <f t="shared" si="3"/>
        <v>1.6054537267413594E-6</v>
      </c>
    </row>
    <row r="86" spans="2:6">
      <c r="B86">
        <v>54</v>
      </c>
      <c r="C86">
        <f t="shared" si="0"/>
        <v>38.643567692938504</v>
      </c>
      <c r="D86">
        <f t="shared" si="1"/>
        <v>10.82970334210526</v>
      </c>
      <c r="E86">
        <f t="shared" si="2"/>
        <v>2.1428627177620023E-4</v>
      </c>
      <c r="F86">
        <f t="shared" si="3"/>
        <v>2.6358760508870399E-4</v>
      </c>
    </row>
    <row r="87" spans="2:6">
      <c r="B87">
        <v>55</v>
      </c>
      <c r="C87">
        <f t="shared" si="0"/>
        <v>39.497014438609739</v>
      </c>
      <c r="D87">
        <f t="shared" si="1"/>
        <v>10.82970334210526</v>
      </c>
      <c r="E87">
        <f t="shared" si="2"/>
        <v>1.6356391261838256E-7</v>
      </c>
      <c r="F87">
        <f t="shared" si="3"/>
        <v>8.1677179525374232E-5</v>
      </c>
    </row>
    <row r="88" spans="2:6">
      <c r="B88">
        <v>56</v>
      </c>
      <c r="C88">
        <f t="shared" si="0"/>
        <v>40.361071501820206</v>
      </c>
      <c r="D88">
        <f t="shared" si="1"/>
        <v>10.82970334210526</v>
      </c>
      <c r="E88">
        <f t="shared" si="2"/>
        <v>2.0510568005473163E-4</v>
      </c>
      <c r="F88">
        <f t="shared" si="3"/>
        <v>1.7840275674764207E-4</v>
      </c>
    </row>
    <row r="89" spans="2:6">
      <c r="B89">
        <v>57</v>
      </c>
      <c r="C89">
        <f t="shared" si="0"/>
        <v>41.236348984319648</v>
      </c>
      <c r="D89">
        <f t="shared" si="1"/>
        <v>10.82970334210526</v>
      </c>
      <c r="E89">
        <f t="shared" si="2"/>
        <v>1.3089342868044212E-4</v>
      </c>
      <c r="F89">
        <f t="shared" si="3"/>
        <v>2.0531990512977506E-4</v>
      </c>
    </row>
    <row r="90" spans="2:6">
      <c r="B90">
        <v>58</v>
      </c>
      <c r="C90">
        <f t="shared" si="0"/>
        <v>42.123508376920235</v>
      </c>
      <c r="D90">
        <f t="shared" si="1"/>
        <v>10.82970334210526</v>
      </c>
      <c r="E90">
        <f t="shared" si="2"/>
        <v>2.0280094273339439E-5</v>
      </c>
      <c r="F90">
        <f t="shared" si="3"/>
        <v>9.8638781023928419E-5</v>
      </c>
    </row>
    <row r="91" spans="2:6">
      <c r="B91">
        <v>59</v>
      </c>
      <c r="C91">
        <f t="shared" si="0"/>
        <v>43.023268998024008</v>
      </c>
      <c r="D91">
        <f t="shared" si="1"/>
        <v>10.82970334210526</v>
      </c>
      <c r="E91">
        <f t="shared" si="2"/>
        <v>2.1664653408835235E-4</v>
      </c>
      <c r="F91">
        <f t="shared" si="3"/>
        <v>3.0470818552682843E-4</v>
      </c>
    </row>
    <row r="92" spans="2:6">
      <c r="B92">
        <v>60</v>
      </c>
      <c r="C92">
        <f t="shared" si="0"/>
        <v>43.936415499060175</v>
      </c>
      <c r="D92">
        <f t="shared" si="1"/>
        <v>10.82970334210526</v>
      </c>
      <c r="E92">
        <f t="shared" si="2"/>
        <v>5.8963538392910384E-5</v>
      </c>
      <c r="F92">
        <f t="shared" si="3"/>
        <v>6.0995867141020137E-5</v>
      </c>
    </row>
    <row r="93" spans="2:6">
      <c r="B93">
        <v>61</v>
      </c>
      <c r="C93">
        <f t="shared" si="0"/>
        <v>44.863806661271077</v>
      </c>
      <c r="D93">
        <f t="shared" si="1"/>
        <v>10.82970334210526</v>
      </c>
      <c r="E93">
        <f t="shared" si="2"/>
        <v>6.3575560449607811E-5</v>
      </c>
      <c r="F93">
        <f t="shared" si="3"/>
        <v>3.7028456647072522E-4</v>
      </c>
    </row>
    <row r="94" spans="2:6">
      <c r="B94">
        <v>62</v>
      </c>
      <c r="C94">
        <f t="shared" si="0"/>
        <v>45.806385766268747</v>
      </c>
      <c r="D94">
        <f t="shared" si="1"/>
        <v>10.82970334210526</v>
      </c>
      <c r="E94">
        <f t="shared" si="2"/>
        <v>1.9423530687686996E-4</v>
      </c>
      <c r="F94">
        <f t="shared" si="3"/>
        <v>6.7388409902232233E-5</v>
      </c>
    </row>
    <row r="95" spans="2:6">
      <c r="B95">
        <v>63</v>
      </c>
      <c r="C95">
        <f t="shared" si="0"/>
        <v>46.765192898763047</v>
      </c>
      <c r="D95">
        <f t="shared" si="1"/>
        <v>10.82970334210526</v>
      </c>
      <c r="E95">
        <f t="shared" si="2"/>
        <v>1.3576185505516039E-5</v>
      </c>
      <c r="F95">
        <f t="shared" si="3"/>
        <v>3.9877673487011581E-4</v>
      </c>
    </row>
    <row r="96" spans="2:6">
      <c r="B96">
        <v>64</v>
      </c>
      <c r="C96">
        <f t="shared" si="0"/>
        <v>47.741379640444876</v>
      </c>
      <c r="D96">
        <f t="shared" si="1"/>
        <v>10.82970334210526</v>
      </c>
      <c r="E96">
        <f t="shared" si="2"/>
        <v>1.1029561637258359E-4</v>
      </c>
      <c r="F96">
        <f t="shared" si="3"/>
        <v>1.4420420710598974E-4</v>
      </c>
    </row>
    <row r="97" spans="2:13">
      <c r="B97">
        <v>65</v>
      </c>
      <c r="C97">
        <f t="shared" ref="C97:C118" si="4">DEGREES(ASIN(B97*$C$10/(2*$C$6)))</f>
        <v>48.736226748626073</v>
      </c>
      <c r="D97">
        <f t="shared" si="1"/>
        <v>10.82970334210526</v>
      </c>
      <c r="E97">
        <f t="shared" si="2"/>
        <v>1.4747975869178659E-4</v>
      </c>
      <c r="F97">
        <f t="shared" si="3"/>
        <v>3.4064159188204742E-4</v>
      </c>
    </row>
    <row r="98" spans="2:13">
      <c r="B98">
        <v>66</v>
      </c>
      <c r="C98">
        <f t="shared" si="4"/>
        <v>49.751165595565631</v>
      </c>
      <c r="D98">
        <f t="shared" ref="D98:D101" si="5">$C$23</f>
        <v>10.82970334210526</v>
      </c>
      <c r="E98">
        <f t="shared" ref="E98:E118" si="6">0.0000001+(SIN(PI()*$C$8*2*SIN(RADIANS(C98))/$C$10)/(PI()*$C$8*2*SIN(RADIANS(C98))/$C$10))^2</f>
        <v>1.6356157179501236E-7</v>
      </c>
      <c r="F98">
        <f t="shared" ref="F98:F118" si="7">0.0000001+(SIN(PI()*D98*2*SIN(RADIANS(C98-$C$19))/$C$10)/(PI()*D98*2*SIN(RADIANS(C98-$C$19))/$C$10))^2</f>
        <v>3.7424954898019128E-4</v>
      </c>
    </row>
    <row r="99" spans="2:13">
      <c r="B99">
        <v>67</v>
      </c>
      <c r="C99">
        <f t="shared" si="4"/>
        <v>50.787804394562876</v>
      </c>
      <c r="D99">
        <f t="shared" si="5"/>
        <v>10.82970334210526</v>
      </c>
      <c r="E99">
        <f t="shared" si="6"/>
        <v>1.4371208136929525E-4</v>
      </c>
      <c r="F99">
        <f t="shared" si="7"/>
        <v>1.277451836051106E-4</v>
      </c>
    </row>
    <row r="100" spans="2:13">
      <c r="B100">
        <v>68</v>
      </c>
      <c r="C100">
        <f t="shared" si="4"/>
        <v>51.847960586960205</v>
      </c>
      <c r="D100">
        <f t="shared" si="5"/>
        <v>10.82970334210526</v>
      </c>
      <c r="E100">
        <f t="shared" si="6"/>
        <v>9.147858330239752E-5</v>
      </c>
      <c r="F100">
        <f t="shared" si="7"/>
        <v>7.4303117890498155E-4</v>
      </c>
    </row>
    <row r="101" spans="2:13">
      <c r="B101">
        <v>69</v>
      </c>
      <c r="C101">
        <f t="shared" si="4"/>
        <v>52.93370125600547</v>
      </c>
      <c r="D101">
        <f t="shared" si="5"/>
        <v>10.82970334210526</v>
      </c>
      <c r="E101">
        <f t="shared" si="6"/>
        <v>1.4649851547445814E-5</v>
      </c>
      <c r="F101">
        <f t="shared" si="7"/>
        <v>3.4921482194847405E-5</v>
      </c>
    </row>
    <row r="102" spans="2:13">
      <c r="B102" s="4">
        <v>70</v>
      </c>
      <c r="C102" s="4">
        <f t="shared" si="4"/>
        <v>54.047394140289242</v>
      </c>
      <c r="D102" s="4">
        <f>$C$21*(COS(RADIANS($C$19))+SIN(RADIANS($C$19))*TAN(RADIANS($C$19-C102)))</f>
        <v>10.717790319047339</v>
      </c>
      <c r="E102" s="4">
        <f t="shared" si="6"/>
        <v>1.5405821979748443E-4</v>
      </c>
      <c r="F102" s="4">
        <f t="shared" si="7"/>
        <v>3.2547838190782348E-4</v>
      </c>
      <c r="G102" s="12">
        <f t="shared" ref="G102:G117" si="8">F102/$F$122</f>
        <v>3.2602099673243449E-4</v>
      </c>
    </row>
    <row r="103" spans="2:13">
      <c r="B103" s="4">
        <v>71</v>
      </c>
      <c r="C103" s="4">
        <f t="shared" si="4"/>
        <v>55.191772854298733</v>
      </c>
      <c r="D103" s="4">
        <f t="shared" ref="D103:D118" si="9">$C$21*(COS(RADIANS($C$19))+SIN(RADIANS($C$19))*TAN(RADIANS($C$19-C103)))</f>
        <v>10.357294363468833</v>
      </c>
      <c r="E103" s="4">
        <f t="shared" si="6"/>
        <v>4.1706939377097779E-5</v>
      </c>
      <c r="F103" s="4">
        <f t="shared" si="7"/>
        <v>5.1203466299948991E-4</v>
      </c>
      <c r="G103" s="12">
        <f t="shared" si="8"/>
        <v>5.1288829142553049E-4</v>
      </c>
    </row>
    <row r="104" spans="2:13">
      <c r="B104" s="4">
        <v>72</v>
      </c>
      <c r="C104" s="4">
        <f t="shared" si="4"/>
        <v>56.370021470543278</v>
      </c>
      <c r="D104" s="4">
        <f t="shared" si="9"/>
        <v>9.9905206893733336</v>
      </c>
      <c r="E104" s="4">
        <f t="shared" si="6"/>
        <v>4.6094856862442236E-5</v>
      </c>
      <c r="F104" s="4">
        <f t="shared" si="7"/>
        <v>8.605355408812667E-4</v>
      </c>
      <c r="G104" s="12">
        <f t="shared" si="8"/>
        <v>8.6197016562915253E-4</v>
      </c>
    </row>
    <row r="105" spans="2:13">
      <c r="B105" s="4">
        <v>73</v>
      </c>
      <c r="C105" s="4">
        <f t="shared" si="4"/>
        <v>57.585885984322175</v>
      </c>
      <c r="D105" s="4">
        <f t="shared" si="9"/>
        <v>9.6163055946471001</v>
      </c>
      <c r="E105" s="4">
        <f t="shared" si="6"/>
        <v>1.3999159101787785E-4</v>
      </c>
      <c r="F105" s="4">
        <f t="shared" si="7"/>
        <v>1.4532005731724268E-3</v>
      </c>
      <c r="G105" s="12">
        <f t="shared" si="8"/>
        <v>1.4556232476662426E-3</v>
      </c>
    </row>
    <row r="106" spans="2:13">
      <c r="B106" s="4">
        <v>74</v>
      </c>
      <c r="C106" s="4">
        <f t="shared" si="4"/>
        <v>58.843823898491998</v>
      </c>
      <c r="D106" s="4">
        <f t="shared" si="9"/>
        <v>9.2332765934874903</v>
      </c>
      <c r="E106" s="4">
        <f t="shared" si="6"/>
        <v>9.6428012648177728E-6</v>
      </c>
      <c r="F106" s="4">
        <f t="shared" si="7"/>
        <v>2.3239191041695417E-3</v>
      </c>
      <c r="G106" s="12">
        <f t="shared" si="8"/>
        <v>2.3277933797811127E-3</v>
      </c>
    </row>
    <row r="107" spans="2:13">
      <c r="B107" s="4">
        <v>75</v>
      </c>
      <c r="C107" s="4">
        <f t="shared" si="4"/>
        <v>60.149209176296097</v>
      </c>
      <c r="D107" s="4">
        <f t="shared" si="9"/>
        <v>8.8397899831966189</v>
      </c>
      <c r="E107" s="4">
        <f t="shared" si="6"/>
        <v>8.0766291773558418E-5</v>
      </c>
      <c r="F107" s="4">
        <f t="shared" si="7"/>
        <v>3.2845142677239065E-3</v>
      </c>
      <c r="G107" s="12">
        <f t="shared" si="8"/>
        <v>3.2899899804974143E-3</v>
      </c>
    </row>
    <row r="108" spans="2:13">
      <c r="B108" s="4">
        <v>76</v>
      </c>
      <c r="C108" s="4">
        <f t="shared" si="4"/>
        <v>61.508619866305096</v>
      </c>
      <c r="D108" s="4">
        <f t="shared" si="9"/>
        <v>8.4338430032450713</v>
      </c>
      <c r="E108" s="4">
        <f t="shared" si="6"/>
        <v>1.0757613585016411E-4</v>
      </c>
      <c r="F108" s="4">
        <f t="shared" si="7"/>
        <v>3.6585603675776401E-3</v>
      </c>
      <c r="G108" s="12">
        <f t="shared" si="8"/>
        <v>3.6646596638828062E-3</v>
      </c>
      <c r="M108" t="s">
        <v>70</v>
      </c>
    </row>
    <row r="109" spans="2:13">
      <c r="B109" s="4">
        <v>77</v>
      </c>
      <c r="C109" s="4">
        <f t="shared" si="4"/>
        <v>62.930253197932835</v>
      </c>
      <c r="D109" s="4">
        <f t="shared" si="9"/>
        <v>8.0129467003599117</v>
      </c>
      <c r="E109" s="4">
        <f t="shared" si="6"/>
        <v>1.635588054562139E-7</v>
      </c>
      <c r="F109" s="4">
        <f t="shared" si="7"/>
        <v>2.3750383313012563E-3</v>
      </c>
      <c r="G109" s="12">
        <f t="shared" si="8"/>
        <v>2.3789978293177741E-3</v>
      </c>
    </row>
    <row r="110" spans="2:13">
      <c r="B110" s="4">
        <v>78</v>
      </c>
      <c r="C110" s="4">
        <f t="shared" si="4"/>
        <v>64.424544805934119</v>
      </c>
      <c r="D110" s="4">
        <f t="shared" si="9"/>
        <v>7.5739356794444115</v>
      </c>
      <c r="E110" s="4">
        <f t="shared" si="6"/>
        <v>1.0635261973612897E-4</v>
      </c>
      <c r="F110" s="4">
        <f t="shared" si="7"/>
        <v>6.7623557619158069E-5</v>
      </c>
      <c r="G110" s="12">
        <f t="shared" si="8"/>
        <v>6.7736294891114528E-5</v>
      </c>
      <c r="H110">
        <v>52975</v>
      </c>
      <c r="I110">
        <v>2</v>
      </c>
      <c r="J110">
        <f t="shared" ref="J110:J113" si="10">H110/I110</f>
        <v>26487.5</v>
      </c>
      <c r="K110">
        <f t="shared" ref="K110:K113" si="11">J110/$J$114</f>
        <v>2.1018997444032468E-2</v>
      </c>
    </row>
    <row r="111" spans="2:13">
      <c r="B111" s="4">
        <v>79</v>
      </c>
      <c r="C111" s="4">
        <f t="shared" si="4"/>
        <v>66.005130005637881</v>
      </c>
      <c r="D111" s="4">
        <f t="shared" si="9"/>
        <v>7.1126717764342118</v>
      </c>
      <c r="E111" s="4">
        <f t="shared" si="6"/>
        <v>6.7416086753522206E-5</v>
      </c>
      <c r="F111" s="4">
        <f t="shared" si="7"/>
        <v>6.0110944641237713E-3</v>
      </c>
      <c r="G111" s="12">
        <f t="shared" si="8"/>
        <v>6.021115740957126E-3</v>
      </c>
      <c r="H111">
        <v>55363</v>
      </c>
      <c r="I111">
        <v>2</v>
      </c>
      <c r="J111">
        <f t="shared" si="10"/>
        <v>27681.5</v>
      </c>
      <c r="K111">
        <f t="shared" si="11"/>
        <v>2.1966489013571868E-2</v>
      </c>
      <c r="M111">
        <f t="shared" ref="M111:M117" si="12">(K111/G111 -1)^2</f>
        <v>7.0131871688633929</v>
      </c>
    </row>
    <row r="112" spans="2:13">
      <c r="B112" s="4">
        <v>80</v>
      </c>
      <c r="C112" s="4">
        <f t="shared" si="4"/>
        <v>67.690410855248899</v>
      </c>
      <c r="D112" s="4">
        <f t="shared" si="9"/>
        <v>6.6235592869392912</v>
      </c>
      <c r="E112" s="4">
        <f t="shared" si="6"/>
        <v>1.1142257825052086E-5</v>
      </c>
      <c r="F112" s="4">
        <f t="shared" si="7"/>
        <v>4.7074716522710322E-2</v>
      </c>
      <c r="G112" s="12">
        <f t="shared" si="8"/>
        <v>4.7153196202066774E-2</v>
      </c>
      <c r="H112">
        <v>185667</v>
      </c>
      <c r="I112">
        <v>2</v>
      </c>
      <c r="J112">
        <f t="shared" si="10"/>
        <v>92833.5</v>
      </c>
      <c r="K112">
        <f t="shared" si="11"/>
        <v>7.3667469531688096E-2</v>
      </c>
      <c r="M112">
        <f t="shared" si="12"/>
        <v>0.3161820318569753</v>
      </c>
    </row>
    <row r="113" spans="1:13">
      <c r="B113" s="4">
        <v>81</v>
      </c>
      <c r="C113" s="4">
        <f t="shared" si="4"/>
        <v>69.506273065448127</v>
      </c>
      <c r="D113" s="4">
        <f t="shared" si="9"/>
        <v>6.098701394111008</v>
      </c>
      <c r="E113" s="4">
        <f t="shared" si="6"/>
        <v>1.1517043827734223E-4</v>
      </c>
      <c r="F113" s="4">
        <f t="shared" si="7"/>
        <v>0.14304166326193632</v>
      </c>
      <c r="G113" s="12">
        <f t="shared" si="8"/>
        <v>0.14328013233188799</v>
      </c>
      <c r="H113">
        <v>330330</v>
      </c>
      <c r="I113">
        <v>2</v>
      </c>
      <c r="J113">
        <f t="shared" si="10"/>
        <v>165165</v>
      </c>
      <c r="K113">
        <f t="shared" si="11"/>
        <v>0.1310656993994761</v>
      </c>
      <c r="M113">
        <f t="shared" si="12"/>
        <v>7.2673264713952555E-3</v>
      </c>
    </row>
    <row r="114" spans="1:13">
      <c r="A114">
        <f>(C113+C114)/2</f>
        <v>70.498731504051563</v>
      </c>
      <c r="B114" s="4">
        <v>82</v>
      </c>
      <c r="C114" s="4">
        <f t="shared" si="4"/>
        <v>71.491189942654998</v>
      </c>
      <c r="D114" s="4">
        <f t="shared" si="9"/>
        <v>5.5263093679242994</v>
      </c>
      <c r="E114" s="4">
        <f t="shared" si="6"/>
        <v>3.0971413174594417E-5</v>
      </c>
      <c r="F114" s="4">
        <f t="shared" si="7"/>
        <v>0.99833564454421841</v>
      </c>
      <c r="G114" s="12">
        <f t="shared" si="8"/>
        <v>1</v>
      </c>
      <c r="H114">
        <v>415050</v>
      </c>
      <c r="I114">
        <v>0.35</v>
      </c>
      <c r="J114">
        <f>(J125+J129+J133)/3</f>
        <v>1260169.523809524</v>
      </c>
      <c r="K114">
        <f>J114/$J$114</f>
        <v>1</v>
      </c>
      <c r="M114">
        <f t="shared" si="12"/>
        <v>0</v>
      </c>
    </row>
    <row r="115" spans="1:13">
      <c r="A115">
        <f>(C114+C115)/2</f>
        <v>72.599054796638057</v>
      </c>
      <c r="B115" s="4">
        <v>83</v>
      </c>
      <c r="C115" s="4">
        <f t="shared" si="4"/>
        <v>73.706919650621131</v>
      </c>
      <c r="D115" s="4">
        <f t="shared" si="9"/>
        <v>4.8873550964197916</v>
      </c>
      <c r="E115" s="4">
        <f t="shared" si="6"/>
        <v>3.5038005553204332E-5</v>
      </c>
      <c r="F115" s="4">
        <f t="shared" si="7"/>
        <v>0.28640814238254808</v>
      </c>
      <c r="G115" s="12">
        <f t="shared" si="8"/>
        <v>0.28688562203276363</v>
      </c>
      <c r="H115">
        <v>339904</v>
      </c>
      <c r="I115">
        <v>0.5</v>
      </c>
      <c r="J115">
        <f t="shared" ref="J115:J117" si="13">H115/I115</f>
        <v>679808</v>
      </c>
      <c r="K115">
        <v>0.5</v>
      </c>
      <c r="M115">
        <f>(K115/G115 -1)^2</f>
        <v>0.55183333979446525</v>
      </c>
    </row>
    <row r="116" spans="1:13">
      <c r="B116" s="4">
        <v>84</v>
      </c>
      <c r="C116" s="4">
        <f t="shared" si="4"/>
        <v>76.264818104199605</v>
      </c>
      <c r="D116" s="4">
        <f t="shared" si="9"/>
        <v>4.1473024272347532</v>
      </c>
      <c r="E116" s="4">
        <f t="shared" si="6"/>
        <v>1.0564051760025901E-4</v>
      </c>
      <c r="F116" s="4">
        <f t="shared" si="7"/>
        <v>4.6615064980224351E-3</v>
      </c>
      <c r="G116" s="12">
        <f t="shared" si="8"/>
        <v>4.6692778360634471E-3</v>
      </c>
      <c r="H116">
        <v>46909</v>
      </c>
      <c r="I116">
        <v>4</v>
      </c>
      <c r="J116">
        <f t="shared" si="13"/>
        <v>11727.25</v>
      </c>
      <c r="K116">
        <f>J116/$J$114*1.1</f>
        <v>1.0236698123759614E-2</v>
      </c>
      <c r="M116">
        <f t="shared" si="12"/>
        <v>1.4217020259823168</v>
      </c>
    </row>
    <row r="117" spans="1:13">
      <c r="B117" s="4">
        <v>85</v>
      </c>
      <c r="C117" s="4">
        <f t="shared" si="4"/>
        <v>79.410123618433758</v>
      </c>
      <c r="D117" s="4">
        <f t="shared" si="9"/>
        <v>3.2295012665137919</v>
      </c>
      <c r="E117" s="4">
        <f t="shared" si="6"/>
        <v>7.1642302477371102E-6</v>
      </c>
      <c r="F117" s="4">
        <f t="shared" si="7"/>
        <v>4.6541754401178581E-2</v>
      </c>
      <c r="G117" s="12">
        <f t="shared" si="8"/>
        <v>4.6619345563311848E-2</v>
      </c>
      <c r="H117">
        <v>113361</v>
      </c>
      <c r="I117">
        <v>2</v>
      </c>
      <c r="J117">
        <f t="shared" si="13"/>
        <v>56680.5</v>
      </c>
      <c r="K117">
        <f t="shared" ref="K117:K134" si="14">J117/$J$114</f>
        <v>4.4978472284152235E-2</v>
      </c>
      <c r="M117">
        <f t="shared" si="12"/>
        <v>1.2388471905370238E-3</v>
      </c>
    </row>
    <row r="118" spans="1:13">
      <c r="B118" s="4">
        <v>86</v>
      </c>
      <c r="C118" s="4">
        <f t="shared" si="4"/>
        <v>84.005631095095623</v>
      </c>
      <c r="D118" s="4">
        <f t="shared" si="9"/>
        <v>1.8616845575899752</v>
      </c>
      <c r="E118" s="4">
        <f t="shared" si="6"/>
        <v>6.1772754551066517E-5</v>
      </c>
      <c r="F118" s="4">
        <f t="shared" si="7"/>
        <v>3.5003820931294921E-2</v>
      </c>
      <c r="G118" s="12">
        <f>F118/$F$122</f>
        <v>3.5062176856637844E-2</v>
      </c>
    </row>
    <row r="119" spans="1:13">
      <c r="M119">
        <f>SUM(M111:M117)</f>
        <v>9.3114107401590829</v>
      </c>
    </row>
    <row r="122" spans="1:13">
      <c r="E122" s="12" t="s">
        <v>51</v>
      </c>
      <c r="F122" s="12">
        <f>MAX(F102:F118)</f>
        <v>0.99833564454421841</v>
      </c>
    </row>
    <row r="124" spans="1:13">
      <c r="B124" t="s">
        <v>62</v>
      </c>
      <c r="H124">
        <v>56502</v>
      </c>
      <c r="I124">
        <v>0.35</v>
      </c>
      <c r="J124">
        <f>H124/I124</f>
        <v>161434.28571428571</v>
      </c>
      <c r="K124">
        <f t="shared" si="14"/>
        <v>0.12810521335753766</v>
      </c>
    </row>
    <row r="125" spans="1:13">
      <c r="B125" s="4" t="s">
        <v>60</v>
      </c>
      <c r="H125">
        <v>435377</v>
      </c>
      <c r="I125">
        <v>0.35</v>
      </c>
      <c r="J125">
        <f>H125/I125</f>
        <v>1243934.2857142857</v>
      </c>
      <c r="K125">
        <f t="shared" si="14"/>
        <v>0.98711662376490517</v>
      </c>
    </row>
    <row r="126" spans="1:13">
      <c r="B126" t="s">
        <v>61</v>
      </c>
      <c r="H126">
        <v>216935</v>
      </c>
      <c r="I126">
        <v>0.35</v>
      </c>
      <c r="J126">
        <f>H126/I126</f>
        <v>619814.2857142858</v>
      </c>
      <c r="K126">
        <f t="shared" si="14"/>
        <v>0.49184992495340762</v>
      </c>
    </row>
    <row r="128" spans="1:13">
      <c r="B128" t="s">
        <v>65</v>
      </c>
      <c r="H128">
        <v>59492</v>
      </c>
      <c r="I128">
        <v>0.35</v>
      </c>
      <c r="J128">
        <f>H128/I128</f>
        <v>169977.14285714287</v>
      </c>
      <c r="K128">
        <f t="shared" si="14"/>
        <v>0.13488434662607751</v>
      </c>
    </row>
    <row r="129" spans="2:12">
      <c r="B129" t="s">
        <v>63</v>
      </c>
      <c r="H129">
        <v>446910</v>
      </c>
      <c r="I129">
        <v>0.35</v>
      </c>
      <c r="J129">
        <f>H129/I129</f>
        <v>1276885.7142857143</v>
      </c>
      <c r="K129">
        <f t="shared" si="14"/>
        <v>1.0132650331247948</v>
      </c>
      <c r="L129">
        <f>(K126+K130+K134)/3/((K125+K129+K133)/3)</f>
        <v>0.50163696796651713</v>
      </c>
    </row>
    <row r="130" spans="2:12">
      <c r="B130" t="s">
        <v>64</v>
      </c>
      <c r="H130">
        <v>222864</v>
      </c>
      <c r="I130">
        <v>0.35</v>
      </c>
      <c r="J130">
        <f>H130/I130</f>
        <v>636754.2857142858</v>
      </c>
      <c r="K130">
        <f t="shared" si="14"/>
        <v>0.50529256078925133</v>
      </c>
    </row>
    <row r="132" spans="2:12">
      <c r="B132" t="s">
        <v>68</v>
      </c>
      <c r="H132">
        <v>317740</v>
      </c>
      <c r="I132">
        <v>2</v>
      </c>
      <c r="J132">
        <f>H132/I132</f>
        <v>158870</v>
      </c>
      <c r="K132">
        <f t="shared" si="14"/>
        <v>0.12607033974264986</v>
      </c>
    </row>
    <row r="133" spans="2:12">
      <c r="B133" t="s">
        <v>66</v>
      </c>
      <c r="H133">
        <v>440891</v>
      </c>
      <c r="I133">
        <v>0.35</v>
      </c>
      <c r="J133">
        <f>H133/I133</f>
        <v>1259688.5714285716</v>
      </c>
      <c r="K133">
        <f t="shared" si="14"/>
        <v>0.99961834311029951</v>
      </c>
    </row>
    <row r="134" spans="2:12">
      <c r="B134" t="s">
        <v>67</v>
      </c>
      <c r="H134">
        <v>223956</v>
      </c>
      <c r="I134">
        <v>0.35</v>
      </c>
      <c r="J134">
        <f>H134/I134</f>
        <v>639874.2857142858</v>
      </c>
      <c r="K134">
        <f t="shared" si="14"/>
        <v>0.507768418156892</v>
      </c>
    </row>
    <row r="234" spans="2:4">
      <c r="B234" s="3"/>
    </row>
    <row r="235" spans="2:4">
      <c r="B235" s="3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</sheetData>
  <sheetCalcPr fullCalcOnLoad="1"/>
  <phoneticPr fontId="9" type="noConversion"/>
  <pageMargins left="0.75" right="0.75" top="1" bottom="1" header="0.5" footer="0.5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RowHeight="13"/>
  <sheetData/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Immersion</vt:lpstr>
      <vt:lpstr>Reflection</vt:lpstr>
      <vt:lpstr>Sheet3</vt:lpstr>
    </vt:vector>
  </TitlesOfParts>
  <Company>UTexas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Gully-Santiago</dc:creator>
  <cp:lastModifiedBy>Michael Gully-Santiago</cp:lastModifiedBy>
  <cp:lastPrinted>2011-08-19T18:40:23Z</cp:lastPrinted>
  <dcterms:created xsi:type="dcterms:W3CDTF">2011-02-03T03:39:31Z</dcterms:created>
  <dcterms:modified xsi:type="dcterms:W3CDTF">2011-08-19T19:49:23Z</dcterms:modified>
</cp:coreProperties>
</file>