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1" documentId="11_9156495C992C5E4BDF07ACD5C20CED824A984D81" xr6:coauthVersionLast="47" xr6:coauthVersionMax="47" xr10:uidLastSave="{1879DBF0-72D2-8C46-BABC-14720D2C1EA6}"/>
  <bookViews>
    <workbookView xWindow="0" yWindow="0" windowWidth="0" windowHeight="0" activeTab="6" xr2:uid="{00000000-000D-0000-FFFF-FFFF00000000}"/>
  </bookViews>
  <sheets>
    <sheet name="Decimalisation to the 20th deci" sheetId="1" r:id="rId1"/>
    <sheet name="Reaction Complex" sheetId="2" r:id="rId2"/>
    <sheet name="Sq RooT" sheetId="3" r:id="rId3"/>
    <sheet name="N" sheetId="4" r:id="rId4"/>
    <sheet name="S5" sheetId="5" r:id="rId5"/>
    <sheet name="C5" sheetId="6" r:id="rId6"/>
    <sheet name="OUTPUT 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"/>
  <c r="A3" i="1"/>
  <c r="A2" i="1"/>
  <c r="E3" i="2"/>
  <c r="E4" i="2"/>
  <c r="D3" i="2"/>
  <c r="C3" i="2"/>
  <c r="C2" i="2"/>
  <c r="B1" i="2"/>
  <c r="F3" i="2"/>
  <c r="F4" i="2"/>
  <c r="D2" i="2"/>
  <c r="C1" i="2"/>
  <c r="G3" i="2"/>
  <c r="G4" i="2"/>
  <c r="E2" i="2"/>
  <c r="D1" i="2"/>
  <c r="H3" i="2"/>
  <c r="H4" i="2"/>
  <c r="F2" i="2"/>
  <c r="E1" i="2"/>
  <c r="I3" i="2"/>
  <c r="I4" i="2"/>
  <c r="G2" i="2"/>
  <c r="F1" i="2"/>
  <c r="J3" i="2"/>
  <c r="J4" i="2"/>
  <c r="H2" i="2"/>
  <c r="G1" i="2"/>
  <c r="K3" i="2"/>
  <c r="K4" i="2"/>
  <c r="I2" i="2"/>
  <c r="H1" i="2"/>
  <c r="L3" i="2"/>
  <c r="L4" i="2"/>
  <c r="J2" i="2"/>
  <c r="I1" i="2"/>
  <c r="M3" i="2"/>
  <c r="M4" i="2"/>
  <c r="K2" i="2"/>
  <c r="J1" i="2"/>
  <c r="L2" i="2"/>
  <c r="K1" i="2"/>
  <c r="M2" i="2"/>
  <c r="L1" i="2"/>
  <c r="M1" i="2"/>
  <c r="B2" i="2"/>
  <c r="C4" i="2"/>
  <c r="B5" i="2"/>
  <c r="D4" i="2"/>
  <c r="C5" i="2"/>
  <c r="D5" i="2"/>
  <c r="E5" i="2"/>
  <c r="F5" i="2"/>
  <c r="G5" i="2"/>
  <c r="H5" i="2"/>
  <c r="I5" i="2"/>
  <c r="J5" i="2"/>
  <c r="K5" i="2"/>
  <c r="L5" i="2"/>
  <c r="M5" i="2"/>
  <c r="B4" i="2"/>
  <c r="B3" i="2"/>
  <c r="A2" i="3"/>
  <c r="A1" i="3"/>
  <c r="A4" i="3"/>
  <c r="A2" i="5"/>
  <c r="A3" i="3"/>
  <c r="B2" i="5"/>
  <c r="C2" i="5"/>
  <c r="C6" i="5"/>
  <c r="B6" i="5"/>
  <c r="C7" i="5"/>
  <c r="B7" i="5"/>
  <c r="C8" i="5"/>
  <c r="B8" i="5"/>
  <c r="C9" i="5"/>
  <c r="B9" i="5"/>
  <c r="C10" i="5"/>
  <c r="B10" i="5"/>
  <c r="C11" i="5"/>
  <c r="B11" i="5"/>
  <c r="C12" i="5"/>
  <c r="B12" i="5"/>
  <c r="C13" i="5"/>
  <c r="B13" i="5"/>
  <c r="C14" i="5"/>
  <c r="B14" i="5"/>
  <c r="C15" i="5"/>
  <c r="B15" i="5"/>
  <c r="A5" i="7"/>
  <c r="C16" i="5"/>
  <c r="B16" i="5"/>
  <c r="A4" i="7"/>
  <c r="A3" i="7"/>
  <c r="A2" i="7"/>
  <c r="C17" i="5"/>
  <c r="B17" i="5"/>
  <c r="C18" i="5"/>
  <c r="B18" i="5"/>
  <c r="C19" i="5"/>
  <c r="B19" i="5"/>
  <c r="C20" i="5"/>
  <c r="B20" i="5"/>
  <c r="C21" i="5"/>
  <c r="B21" i="5"/>
  <c r="C22" i="5"/>
  <c r="B22" i="5"/>
  <c r="C23" i="5"/>
  <c r="B23" i="5"/>
  <c r="C24" i="5"/>
  <c r="B24" i="5"/>
  <c r="C25" i="5"/>
  <c r="B25" i="5"/>
  <c r="C26" i="5"/>
  <c r="B26" i="5"/>
  <c r="C27" i="5"/>
  <c r="B27" i="5"/>
  <c r="C28" i="5"/>
  <c r="B28" i="5"/>
  <c r="C29" i="5"/>
  <c r="B29" i="5"/>
  <c r="C30" i="5"/>
  <c r="B30" i="5"/>
  <c r="C31" i="5"/>
  <c r="B31" i="5"/>
  <c r="C32" i="5"/>
  <c r="B32" i="5"/>
  <c r="C33" i="5"/>
  <c r="B33" i="5"/>
  <c r="C34" i="5"/>
  <c r="B34" i="5"/>
  <c r="C35" i="5"/>
  <c r="B35" i="5"/>
  <c r="C36" i="5"/>
  <c r="B36" i="5"/>
  <c r="C37" i="5"/>
  <c r="B37" i="5"/>
  <c r="C38" i="5"/>
  <c r="B38" i="5"/>
  <c r="C39" i="5"/>
  <c r="B39" i="5"/>
  <c r="C40" i="5"/>
  <c r="B40" i="5"/>
  <c r="C41" i="5"/>
  <c r="B41" i="5"/>
  <c r="C42" i="5"/>
  <c r="B42" i="5"/>
  <c r="C43" i="5"/>
  <c r="B43" i="5"/>
  <c r="C44" i="5"/>
  <c r="B44" i="5"/>
  <c r="C45" i="5"/>
  <c r="B45" i="5"/>
  <c r="C46" i="5"/>
  <c r="B46" i="5"/>
  <c r="C47" i="5"/>
  <c r="B47" i="5"/>
  <c r="C48" i="5"/>
  <c r="B48" i="5"/>
  <c r="C49" i="5"/>
  <c r="B49" i="5"/>
  <c r="C50" i="5"/>
  <c r="B50" i="5"/>
  <c r="C51" i="5"/>
  <c r="B51" i="5"/>
  <c r="C52" i="5"/>
  <c r="B52" i="5"/>
  <c r="C53" i="5"/>
  <c r="B53" i="5"/>
  <c r="C54" i="5"/>
  <c r="B54" i="5"/>
  <c r="C55" i="5"/>
  <c r="B55" i="5"/>
  <c r="C56" i="5"/>
  <c r="B56" i="5"/>
  <c r="C57" i="5"/>
  <c r="B57" i="5"/>
  <c r="C58" i="5"/>
  <c r="B58" i="5"/>
  <c r="C59" i="5"/>
  <c r="B59" i="5"/>
  <c r="C60" i="5"/>
  <c r="B60" i="5"/>
  <c r="C61" i="5"/>
  <c r="B61" i="5"/>
  <c r="C62" i="5"/>
  <c r="B62" i="5"/>
  <c r="C63" i="5"/>
  <c r="B63" i="5"/>
  <c r="C64" i="5"/>
  <c r="B64" i="5"/>
  <c r="C65" i="5"/>
  <c r="B65" i="5"/>
  <c r="C66" i="5"/>
  <c r="B66" i="5"/>
  <c r="C67" i="5"/>
  <c r="B67" i="5"/>
  <c r="C68" i="5"/>
  <c r="B68" i="5"/>
  <c r="C69" i="5"/>
  <c r="B69" i="5"/>
  <c r="D6" i="5"/>
  <c r="D7" i="5"/>
  <c r="E6" i="5"/>
  <c r="D8" i="5"/>
  <c r="D9" i="5"/>
  <c r="D10" i="5"/>
  <c r="D11" i="5"/>
  <c r="D12" i="5"/>
  <c r="D13" i="5"/>
  <c r="D14" i="5"/>
  <c r="D15" i="5"/>
  <c r="D16" i="5"/>
  <c r="E7" i="5"/>
  <c r="D17" i="5"/>
  <c r="E8" i="5"/>
  <c r="D18" i="5"/>
  <c r="E9" i="5"/>
  <c r="E11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C70" i="5"/>
  <c r="B70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E12" i="5"/>
  <c r="E13" i="5"/>
  <c r="F6" i="5"/>
  <c r="F7" i="5"/>
  <c r="F8" i="5"/>
  <c r="F9" i="5"/>
  <c r="G4" i="5"/>
  <c r="F4" i="5"/>
  <c r="E4" i="5"/>
  <c r="D4" i="5"/>
  <c r="C4" i="5"/>
  <c r="B4" i="5"/>
  <c r="A4" i="5"/>
  <c r="G3" i="5"/>
  <c r="F3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<sst xmlns="http://schemas.openxmlformats.org/spreadsheetml/2006/main" count="5" uniqueCount="5">
  <si>
    <t>High</t>
  </si>
  <si>
    <t>Low</t>
  </si>
  <si>
    <t>Differential Input</t>
  </si>
  <si>
    <t>Differential</t>
  </si>
  <si>
    <t>in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</si>
</sst>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0000000"/>
    <numFmt numFmtId="165" formatCode="#,##0.000000000"/>
    <numFmt numFmtId="166" formatCode="#,##0.00000000000000"/>
    <numFmt numFmtId="167" formatCode="#,##0.000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EFEFEF"/>
      </bottom>
      <diagonal/>
    </border>
    <border>
      <left style="thin">
        <color rgb="FFCCCCCC"/>
      </left>
      <right style="thin">
        <color rgb="FFCCCCCC"/>
      </right>
      <top style="thin">
        <color rgb="FFEFEFEF"/>
      </top>
      <bottom style="thin">
        <color rgb="FFCCCCCC"/>
      </bottom>
      <diagonal/>
    </border>
    <border>
      <left style="thin">
        <color rgb="FFEFEFEF"/>
      </left>
      <right style="thin">
        <color rgb="FFEFEFEF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166" fontId="2" fillId="4" borderId="3" xfId="0" applyNumberFormat="1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167" fontId="3" fillId="2" borderId="2" xfId="0" applyNumberFormat="1" applyFont="1" applyFill="1" applyBorder="1" applyAlignment="1">
      <alignment horizontal="left"/>
    </xf>
    <xf numFmtId="167" fontId="4" fillId="2" borderId="2" xfId="0" applyNumberFormat="1" applyFont="1" applyFill="1" applyBorder="1" applyAlignment="1">
      <alignment horizontal="left"/>
    </xf>
    <xf numFmtId="167" fontId="5" fillId="2" borderId="2" xfId="0" applyNumberFormat="1" applyFont="1" applyFill="1" applyBorder="1" applyAlignment="1">
      <alignment horizontal="left"/>
    </xf>
    <xf numFmtId="167" fontId="5" fillId="2" borderId="2" xfId="0" applyNumberFormat="1" applyFont="1" applyFill="1" applyBorder="1" applyAlignment="1"/>
    <xf numFmtId="167" fontId="5" fillId="2" borderId="2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left"/>
    </xf>
    <xf numFmtId="167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>
      <alignment horizontal="right"/>
    </xf>
    <xf numFmtId="167" fontId="1" fillId="2" borderId="2" xfId="0" applyNumberFormat="1" applyFont="1" applyFill="1" applyBorder="1" applyAlignment="1">
      <alignment horizontal="right"/>
    </xf>
    <xf numFmtId="167" fontId="1" fillId="2" borderId="2" xfId="0" applyNumberFormat="1" applyFont="1" applyFill="1" applyBorder="1" applyAlignment="1"/>
    <xf numFmtId="167" fontId="3" fillId="2" borderId="2" xfId="0" applyNumberFormat="1" applyFont="1" applyFill="1" applyBorder="1" applyAlignment="1"/>
    <xf numFmtId="167" fontId="4" fillId="2" borderId="2" xfId="0" applyNumberFormat="1" applyFont="1" applyFill="1" applyBorder="1" applyAlignment="1"/>
    <xf numFmtId="1" fontId="3" fillId="2" borderId="2" xfId="0" applyNumberFormat="1" applyFont="1" applyFill="1" applyBorder="1" applyAlignment="1"/>
    <xf numFmtId="167" fontId="1" fillId="2" borderId="5" xfId="0" applyNumberFormat="1" applyFont="1" applyFill="1" applyBorder="1" applyAlignment="1"/>
    <xf numFmtId="164" fontId="4" fillId="2" borderId="2" xfId="0" applyNumberFormat="1" applyFont="1" applyFill="1" applyBorder="1" applyAlignment="1"/>
    <xf numFmtId="1" fontId="3" fillId="2" borderId="6" xfId="0" applyNumberFormat="1" applyFont="1" applyFill="1" applyBorder="1" applyAlignment="1"/>
    <xf numFmtId="167" fontId="1" fillId="2" borderId="7" xfId="0" applyNumberFormat="1" applyFont="1" applyFill="1" applyBorder="1" applyAlignment="1"/>
    <xf numFmtId="167" fontId="1" fillId="2" borderId="8" xfId="0" applyNumberFormat="1" applyFont="1" applyFill="1" applyBorder="1" applyAlignment="1"/>
    <xf numFmtId="1" fontId="3" fillId="5" borderId="6" xfId="0" applyNumberFormat="1" applyFont="1" applyFill="1" applyBorder="1" applyAlignment="1"/>
    <xf numFmtId="167" fontId="1" fillId="5" borderId="8" xfId="0" applyNumberFormat="1" applyFont="1" applyFill="1" applyBorder="1" applyAlignment="1"/>
    <xf numFmtId="164" fontId="4" fillId="5" borderId="2" xfId="0" applyNumberFormat="1" applyFont="1" applyFill="1" applyBorder="1" applyAlignment="1"/>
    <xf numFmtId="167" fontId="1" fillId="5" borderId="2" xfId="0" applyNumberFormat="1" applyFont="1" applyFill="1" applyBorder="1" applyAlignment="1"/>
    <xf numFmtId="167" fontId="1" fillId="5" borderId="2" xfId="0" applyNumberFormat="1" applyFont="1" applyFill="1" applyBorder="1" applyAlignment="1">
      <alignment horizontal="right"/>
    </xf>
    <xf numFmtId="167" fontId="1" fillId="2" borderId="9" xfId="0" applyNumberFormat="1" applyFont="1" applyFill="1" applyBorder="1" applyAlignment="1"/>
    <xf numFmtId="1" fontId="3" fillId="2" borderId="5" xfId="0" applyNumberFormat="1" applyFont="1" applyFill="1" applyBorder="1" applyAlignment="1"/>
    <xf numFmtId="167" fontId="1" fillId="2" borderId="10" xfId="0" applyNumberFormat="1" applyFont="1" applyFill="1" applyBorder="1" applyAlignment="1"/>
    <xf numFmtId="164" fontId="4" fillId="2" borderId="5" xfId="0" applyNumberFormat="1" applyFont="1" applyFill="1" applyBorder="1" applyAlignment="1"/>
    <xf numFmtId="167" fontId="1" fillId="2" borderId="5" xfId="0" applyNumberFormat="1" applyFont="1" applyFill="1" applyBorder="1" applyAlignment="1">
      <alignment horizontal="right"/>
    </xf>
    <xf numFmtId="1" fontId="3" fillId="5" borderId="4" xfId="0" applyNumberFormat="1" applyFont="1" applyFill="1" applyBorder="1" applyAlignment="1"/>
    <xf numFmtId="167" fontId="1" fillId="5" borderId="4" xfId="0" applyNumberFormat="1" applyFont="1" applyFill="1" applyBorder="1" applyAlignment="1"/>
    <xf numFmtId="164" fontId="4" fillId="5" borderId="4" xfId="0" applyNumberFormat="1" applyFont="1" applyFill="1" applyBorder="1" applyAlignment="1"/>
    <xf numFmtId="167" fontId="1" fillId="5" borderId="4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/>
    <xf numFmtId="167" fontId="1" fillId="2" borderId="1" xfId="0" applyNumberFormat="1" applyFont="1" applyFill="1" applyBorder="1" applyAlignment="1"/>
    <xf numFmtId="164" fontId="4" fillId="2" borderId="1" xfId="0" applyNumberFormat="1" applyFont="1" applyFill="1" applyBorder="1" applyAlignment="1"/>
    <xf numFmtId="167" fontId="1" fillId="2" borderId="1" xfId="0" applyNumberFormat="1" applyFont="1" applyFill="1" applyBorder="1" applyAlignment="1">
      <alignment horizontal="right"/>
    </xf>
    <xf numFmtId="1" fontId="3" fillId="2" borderId="0" xfId="0" applyNumberFormat="1" applyFont="1" applyFill="1" applyAlignment="1"/>
    <xf numFmtId="167" fontId="1" fillId="2" borderId="0" xfId="0" applyNumberFormat="1" applyFont="1" applyFill="1" applyAlignment="1"/>
    <xf numFmtId="164" fontId="4" fillId="2" borderId="0" xfId="0" applyNumberFormat="1" applyFont="1" applyFill="1" applyAlignment="1"/>
    <xf numFmtId="167" fontId="1" fillId="2" borderId="0" xfId="0" applyNumberFormat="1" applyFont="1" applyFill="1" applyAlignment="1">
      <alignment horizontal="right"/>
    </xf>
    <xf numFmtId="167" fontId="1" fillId="2" borderId="2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167" fontId="6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1"/>
            <c:bubble3D val="0"/>
          </c:dPt>
          <c:dPt>
            <c:idx val="9"/>
            <c:bubble3D val="0"/>
          </c:dPt>
          <c:dPt>
            <c:idx val="14"/>
            <c:bubble3D val="0"/>
          </c:dPt>
          <c:dPt>
            <c:idx val="25"/>
            <c:bubble3D val="0"/>
          </c:dPt>
          <c:dPt>
            <c:idx val="30"/>
            <c:bubble3D val="0"/>
          </c:dPt>
          <c:dPt>
            <c:idx val="31"/>
            <c:marker>
              <c:symbol val="circle"/>
              <c:size val="10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  <c:bubble3D val="0"/>
          </c:dPt>
          <c:dPt>
            <c:idx val="59"/>
            <c:bubble3D val="0"/>
          </c:dPt>
          <c:val>
            <c:numRef>
              <c:f>'S5'!$C$6:$C$70</c:f>
              <c:numCache>
                <c:formatCode>#,##0.0000000000000000000</c:formatCode>
                <c:ptCount val="65"/>
                <c:pt idx="0">
                  <c:v>4.1666666666666664E-2</c:v>
                </c:pt>
                <c:pt idx="1">
                  <c:v>1.736111111111111E-3</c:v>
                </c:pt>
                <c:pt idx="2">
                  <c:v>7.2337962962962959E-5</c:v>
                </c:pt>
                <c:pt idx="3">
                  <c:v>3.0140817901234566E-6</c:v>
                </c:pt>
                <c:pt idx="4">
                  <c:v>1.2558674125514402E-7</c:v>
                </c:pt>
                <c:pt idx="5">
                  <c:v>5.232780885631001E-9</c:v>
                </c:pt>
                <c:pt idx="6">
                  <c:v>2.1803253690129172E-10</c:v>
                </c:pt>
                <c:pt idx="7">
                  <c:v>9.0846890375538221E-12</c:v>
                </c:pt>
                <c:pt idx="8">
                  <c:v>3.7852870989807594E-13</c:v>
                </c:pt>
                <c:pt idx="9">
                  <c:v>1.5772029579086498E-14</c:v>
                </c:pt>
                <c:pt idx="10">
                  <c:v>-6.5716789912860412</c:v>
                </c:pt>
                <c:pt idx="11">
                  <c:v>-2.7381995797025174</c:v>
                </c:pt>
                <c:pt idx="12">
                  <c:v>-1.1409164915427157</c:v>
                </c:pt>
                <c:pt idx="13">
                  <c:v>4.7538187147613158</c:v>
                </c:pt>
                <c:pt idx="14">
                  <c:v>1.9807577978172151</c:v>
                </c:pt>
                <c:pt idx="15">
                  <c:v>-8.253157490905064</c:v>
                </c:pt>
                <c:pt idx="16">
                  <c:v>-3.4388156212104435</c:v>
                </c:pt>
                <c:pt idx="17">
                  <c:v>-1.4328398421710182</c:v>
                </c:pt>
                <c:pt idx="18">
                  <c:v>5.9701660090459097</c:v>
                </c:pt>
                <c:pt idx="19">
                  <c:v>2.4875691704357958</c:v>
                </c:pt>
                <c:pt idx="20">
                  <c:v>1.0364871543482483</c:v>
                </c:pt>
                <c:pt idx="21">
                  <c:v>-4.3186964764510352</c:v>
                </c:pt>
                <c:pt idx="22">
                  <c:v>-1.7994568651879315</c:v>
                </c:pt>
                <c:pt idx="23">
                  <c:v>7.4977369382830483</c:v>
                </c:pt>
                <c:pt idx="24">
                  <c:v>3.1240570576179367</c:v>
                </c:pt>
                <c:pt idx="25">
                  <c:v>1.3016904406741403</c:v>
                </c:pt>
                <c:pt idx="26">
                  <c:v>-5.4237101694755854</c:v>
                </c:pt>
                <c:pt idx="27">
                  <c:v>-2.2598792372814942</c:v>
                </c:pt>
                <c:pt idx="28">
                  <c:v>9.4161634886728933</c:v>
                </c:pt>
                <c:pt idx="29">
                  <c:v>3.9234014536137058</c:v>
                </c:pt>
                <c:pt idx="30">
                  <c:v>1.6347506056723775</c:v>
                </c:pt>
                <c:pt idx="31">
                  <c:v>-6.8114608569682398</c:v>
                </c:pt>
                <c:pt idx="32">
                  <c:v>-2.8381086904034332</c:v>
                </c:pt>
                <c:pt idx="33">
                  <c:v>-1.1825452876680973</c:v>
                </c:pt>
                <c:pt idx="34">
                  <c:v>4.9272720319504053</c:v>
                </c:pt>
                <c:pt idx="35">
                  <c:v>2.0530300133126689</c:v>
                </c:pt>
                <c:pt idx="36">
                  <c:v>-8.5542917221361208</c:v>
                </c:pt>
                <c:pt idx="37">
                  <c:v>-3.564288217556717</c:v>
                </c:pt>
                <c:pt idx="38">
                  <c:v>-1.4851200906486322</c:v>
                </c:pt>
                <c:pt idx="39">
                  <c:v>6.1880003777026342</c:v>
                </c:pt>
                <c:pt idx="40">
                  <c:v>2.5783334907094311</c:v>
                </c:pt>
                <c:pt idx="41">
                  <c:v>1.0743056211289297</c:v>
                </c:pt>
                <c:pt idx="42">
                  <c:v>-4.4762734213705411</c:v>
                </c:pt>
                <c:pt idx="43">
                  <c:v>-1.8651139255710589</c:v>
                </c:pt>
                <c:pt idx="44">
                  <c:v>7.7713080232127467</c:v>
                </c:pt>
                <c:pt idx="45">
                  <c:v>3.2380450096719779</c:v>
                </c:pt>
                <c:pt idx="46">
                  <c:v>1.3491854206966576</c:v>
                </c:pt>
                <c:pt idx="47">
                  <c:v>-5.621605919569407</c:v>
                </c:pt>
                <c:pt idx="48">
                  <c:v>-2.3423357998205865</c:v>
                </c:pt>
                <c:pt idx="49">
                  <c:v>9.7597324992524435</c:v>
                </c:pt>
                <c:pt idx="50">
                  <c:v>4.0665552080218514</c:v>
                </c:pt>
                <c:pt idx="51">
                  <c:v>1.6943980033424382</c:v>
                </c:pt>
                <c:pt idx="52">
                  <c:v>-7.0599916805934928</c:v>
                </c:pt>
                <c:pt idx="53">
                  <c:v>-2.9416632002472887</c:v>
                </c:pt>
                <c:pt idx="54">
                  <c:v>-1.2256930001030371</c:v>
                </c:pt>
                <c:pt idx="55">
                  <c:v>5.1070541670959884</c:v>
                </c:pt>
                <c:pt idx="56">
                  <c:v>2.1279392362899952</c:v>
                </c:pt>
                <c:pt idx="57">
                  <c:v>-8.8664134845416456</c:v>
                </c:pt>
                <c:pt idx="58">
                  <c:v>-3.6943389518923526</c:v>
                </c:pt>
                <c:pt idx="59">
                  <c:v>-1.5393078966218137</c:v>
                </c:pt>
                <c:pt idx="60">
                  <c:v>6.4137829025908912</c:v>
                </c:pt>
                <c:pt idx="61">
                  <c:v>2.6724095427462049</c:v>
                </c:pt>
                <c:pt idx="62">
                  <c:v>1.113503976144252</c:v>
                </c:pt>
                <c:pt idx="63">
                  <c:v>-4.6395999006010502</c:v>
                </c:pt>
                <c:pt idx="64">
                  <c:v>-1.9331666252504376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5346-94F2-5950116E9773}"/>
            </c:ext>
          </c:extLst>
        </c:ser>
        <c:ser>
          <c:idx val="1"/>
          <c:order val="1"/>
          <c:marker>
            <c:symbol val="none"/>
          </c:marker>
          <c:dPt>
            <c:idx val="14"/>
            <c:bubble3D val="0"/>
          </c:dPt>
          <c:dPt>
            <c:idx val="31"/>
            <c:marker>
              <c:symbol val="circle"/>
              <c:size val="10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val>
            <c:numRef>
              <c:f>'S5'!$D$6:$D$59</c:f>
              <c:numCache>
                <c:formatCode>#,##0.0000</c:formatCode>
                <c:ptCount val="54"/>
                <c:pt idx="0">
                  <c:v>0.38543018808971397</c:v>
                </c:pt>
                <c:pt idx="1">
                  <c:v>0.88576438203205166</c:v>
                </c:pt>
                <c:pt idx="2">
                  <c:v>1.3855407213332986</c:v>
                </c:pt>
                <c:pt idx="3">
                  <c:v>1.8852824365496996</c:v>
                </c:pt>
                <c:pt idx="4">
                  <c:v>2.3850227082692927</c:v>
                </c:pt>
                <c:pt idx="5">
                  <c:v>2.8847629198431806</c:v>
                </c:pt>
                <c:pt idx="6">
                  <c:v>3.3845031289109975</c:v>
                </c:pt>
                <c:pt idx="7">
                  <c:v>3.8842433378743948</c:v>
                </c:pt>
                <c:pt idx="8">
                  <c:v>4.3839835468334414</c:v>
                </c:pt>
                <c:pt idx="9">
                  <c:v>4.8837237557923068</c:v>
                </c:pt>
                <c:pt idx="10">
                  <c:v>2.0979661271877612</c:v>
                </c:pt>
                <c:pt idx="11">
                  <c:v>1.2285617183169573</c:v>
                </c:pt>
                <c:pt idx="12">
                  <c:v>1.1579132164940895</c:v>
                </c:pt>
                <c:pt idx="13">
                  <c:v>4.0343818925832533</c:v>
                </c:pt>
                <c:pt idx="14">
                  <c:v>5.5243263773922697</c:v>
                </c:pt>
                <c:pt idx="15">
                  <c:v>1.8982057250399897</c:v>
                </c:pt>
                <c:pt idx="16">
                  <c:v>0.67822330724114277</c:v>
                </c:pt>
                <c:pt idx="17">
                  <c:v>0.46170838096870986</c:v>
                </c:pt>
                <c:pt idx="18">
                  <c:v>3.9464181571942567</c:v>
                </c:pt>
                <c:pt idx="19">
                  <c:v>5.6897572302927744</c:v>
                </c:pt>
                <c:pt idx="20">
                  <c:v>6.7076486302751714</c:v>
                </c:pt>
                <c:pt idx="21">
                  <c:v>5.0483449900818904</c:v>
                </c:pt>
                <c:pt idx="22">
                  <c:v>4.6483407169730926</c:v>
                </c:pt>
                <c:pt idx="23">
                  <c:v>8.8965358161524257</c:v>
                </c:pt>
                <c:pt idx="24">
                  <c:v>10.957883718324686</c:v>
                </c:pt>
                <c:pt idx="25">
                  <c:v>12.108291865307869</c:v>
                </c:pt>
                <c:pt idx="26">
                  <c:v>9.896651533760128</c:v>
                </c:pt>
                <c:pt idx="27">
                  <c:v>9.26635509107847</c:v>
                </c:pt>
                <c:pt idx="28">
                  <c:v>14.473505273459644</c:v>
                </c:pt>
                <c:pt idx="29">
                  <c:v>16.934215084186388</c:v>
                </c:pt>
                <c:pt idx="30">
                  <c:v>18.251006399535882</c:v>
                </c:pt>
                <c:pt idx="31">
                  <c:v>15.345812840546682</c:v>
                </c:pt>
                <c:pt idx="32">
                  <c:v>14.426194221743224</c:v>
                </c:pt>
                <c:pt idx="33">
                  <c:v>14.334795335880235</c:v>
                </c:pt>
                <c:pt idx="34">
                  <c:v>17.298047154822143</c:v>
                </c:pt>
                <c:pt idx="35">
                  <c:v>18.82414458109244</c:v>
                </c:pt>
                <c:pt idx="36">
                  <c:v>15.047454159432791</c:v>
                </c:pt>
                <c:pt idx="37">
                  <c:v>13.764725849212306</c:v>
                </c:pt>
                <c:pt idx="38">
                  <c:v>13.52207966630588</c:v>
                </c:pt>
                <c:pt idx="39">
                  <c:v>17.115713462419809</c:v>
                </c:pt>
                <c:pt idx="40">
                  <c:v>18.904431446660148</c:v>
                </c:pt>
                <c:pt idx="41">
                  <c:v>19.941228010874703</c:v>
                </c:pt>
                <c:pt idx="42">
                  <c:v>18.203150655845171</c:v>
                </c:pt>
                <c:pt idx="43">
                  <c:v>17.770311762810731</c:v>
                </c:pt>
                <c:pt idx="44">
                  <c:v>22.155267858494092</c:v>
                </c:pt>
                <c:pt idx="45">
                  <c:v>24.273578484425787</c:v>
                </c:pt>
                <c:pt idx="46">
                  <c:v>25.447719212476429</c:v>
                </c:pt>
                <c:pt idx="47">
                  <c:v>23.137165123307799</c:v>
                </c:pt>
                <c:pt idx="48">
                  <c:v>22.46562088723616</c:v>
                </c:pt>
                <c:pt idx="49">
                  <c:v>27.844493020939066</c:v>
                </c:pt>
                <c:pt idx="50">
                  <c:v>30.376702158279024</c:v>
                </c:pt>
                <c:pt idx="51">
                  <c:v>31.723279031278224</c:v>
                </c:pt>
                <c:pt idx="52">
                  <c:v>28.693903164628633</c:v>
                </c:pt>
                <c:pt idx="53">
                  <c:v>27.722447381526372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3-5346-94F2-5950116E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223670"/>
        <c:axId val="715576315"/>
      </c:lineChart>
      <c:catAx>
        <c:axId val="1868223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76315"/>
        <c:crosses val="autoZero"/>
        <c:auto val="1"/>
        <c:lblAlgn val="ctr"/>
        <c:lblOffset val="100"/>
        <c:noMultiLvlLbl val="1"/>
      </c:catAx>
      <c:valAx>
        <c:axId val="715576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Differential Input</a:t>
                </a:r>
              </a:p>
            </c:rich>
          </c:tx>
          <c:overlay val="0"/>
        </c:title>
        <c:numFmt formatCode="#,##0.000000000000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2236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31"/>
            <c:marker>
              <c:symbol val="x"/>
              <c:size val="14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</c:dPt>
          <c:val>
            <c:numRef>
              <c:f>'S5'!$B$6:$B$70</c:f>
              <c:numCache>
                <c:formatCode>#,##0.0000</c:formatCode>
                <c:ptCount val="65"/>
                <c:pt idx="0">
                  <c:v>0.7291937095127613</c:v>
                </c:pt>
                <c:pt idx="1">
                  <c:v>0.99893227677356433</c:v>
                </c:pt>
                <c:pt idx="2">
                  <c:v>0.99948034063953128</c:v>
                </c:pt>
                <c:pt idx="3">
                  <c:v>0.99948041635101181</c:v>
                </c:pt>
                <c:pt idx="4">
                  <c:v>0.9994804178524449</c:v>
                </c:pt>
                <c:pt idx="5">
                  <c:v>0.99948041791499509</c:v>
                </c:pt>
                <c:pt idx="6">
                  <c:v>0.99948041791760134</c:v>
                </c:pt>
                <c:pt idx="7">
                  <c:v>0.99948041791770992</c:v>
                </c:pt>
                <c:pt idx="8">
                  <c:v>0.99948041791771447</c:v>
                </c:pt>
                <c:pt idx="9">
                  <c:v>0.99948041791771469</c:v>
                </c:pt>
                <c:pt idx="10">
                  <c:v>1.0001637340769496</c:v>
                </c:pt>
                <c:pt idx="11">
                  <c:v>0.99939076196090937</c:v>
                </c:pt>
                <c:pt idx="12">
                  <c:v>0.9996194878969803</c:v>
                </c:pt>
                <c:pt idx="13">
                  <c:v>0.99911863741701235</c:v>
                </c:pt>
                <c:pt idx="14">
                  <c:v>0.99913117180081812</c:v>
                </c:pt>
                <c:pt idx="15">
                  <c:v>1.000916186200504</c:v>
                </c:pt>
                <c:pt idx="16">
                  <c:v>0.99885078561274954</c:v>
                </c:pt>
                <c:pt idx="17">
                  <c:v>0.99980998962615242</c:v>
                </c:pt>
                <c:pt idx="18">
                  <c:v>0.99925354340518435</c:v>
                </c:pt>
                <c:pt idx="19">
                  <c:v>0.99910897576123947</c:v>
                </c:pt>
                <c:pt idx="20">
                  <c:v>0.99929564561654505</c:v>
                </c:pt>
                <c:pt idx="21">
                  <c:v>1.0000891960644727</c:v>
                </c:pt>
                <c:pt idx="22">
                  <c:v>0.99944831897033581</c:v>
                </c:pt>
                <c:pt idx="23">
                  <c:v>0.99865326007561728</c:v>
                </c:pt>
                <c:pt idx="24">
                  <c:v>0.99863874672658326</c:v>
                </c:pt>
                <c:pt idx="25">
                  <c:v>0.99912585329222547</c:v>
                </c:pt>
                <c:pt idx="26">
                  <c:v>1.000429506380101</c:v>
                </c:pt>
                <c:pt idx="27">
                  <c:v>0.99928635191817727</c:v>
                </c:pt>
                <c:pt idx="28">
                  <c:v>0.99813687608945378</c:v>
                </c:pt>
                <c:pt idx="29">
                  <c:v>0.99801816783978337</c:v>
                </c:pt>
                <c:pt idx="30">
                  <c:v>0.99883202502661195</c:v>
                </c:pt>
                <c:pt idx="31">
                  <c:v>1.0010737389898368</c:v>
                </c:pt>
                <c:pt idx="32">
                  <c:v>0.99887145279651812</c:v>
                </c:pt>
                <c:pt idx="33">
                  <c:v>0.99974751594211975</c:v>
                </c:pt>
                <c:pt idx="34">
                  <c:v>0.99923160593341032</c:v>
                </c:pt>
                <c:pt idx="35">
                  <c:v>0.99916483922792887</c:v>
                </c:pt>
                <c:pt idx="36">
                  <c:v>1.0009108788168213</c:v>
                </c:pt>
                <c:pt idx="37">
                  <c:v>0.99883159711574809</c:v>
                </c:pt>
                <c:pt idx="38">
                  <c:v>0.99982772483578042</c:v>
                </c:pt>
                <c:pt idx="39">
                  <c:v>0.99926721452522693</c:v>
                </c:pt>
                <c:pt idx="40">
                  <c:v>0.99910247777124883</c:v>
                </c:pt>
                <c:pt idx="41">
                  <c:v>0.99928750730018223</c:v>
                </c:pt>
                <c:pt idx="42">
                  <c:v>1.0001187113114782</c:v>
                </c:pt>
                <c:pt idx="43">
                  <c:v>0.99943613950218113</c:v>
                </c:pt>
                <c:pt idx="44">
                  <c:v>0.99860416815397235</c:v>
                </c:pt>
                <c:pt idx="45">
                  <c:v>0.99857624219141117</c:v>
                </c:pt>
                <c:pt idx="46">
                  <c:v>0.99909603540462311</c:v>
                </c:pt>
                <c:pt idx="47">
                  <c:v>1.0004977412321479</c:v>
                </c:pt>
                <c:pt idx="48">
                  <c:v>0.99924732767730728</c:v>
                </c:pt>
                <c:pt idx="49">
                  <c:v>0.99801176815336612</c:v>
                </c:pt>
                <c:pt idx="50">
                  <c:v>0.99786306665806079</c:v>
                </c:pt>
                <c:pt idx="51">
                  <c:v>0.99875574265596678</c:v>
                </c:pt>
                <c:pt idx="52">
                  <c:v>1.0012399472943101</c:v>
                </c:pt>
                <c:pt idx="53">
                  <c:v>0.99875163404276435</c:v>
                </c:pt>
                <c:pt idx="54">
                  <c:v>0.99978667866230275</c:v>
                </c:pt>
                <c:pt idx="55">
                  <c:v>0.99926252969001705</c:v>
                </c:pt>
                <c:pt idx="56">
                  <c:v>0.99916649301325344</c:v>
                </c:pt>
                <c:pt idx="57">
                  <c:v>1.0009601715138525</c:v>
                </c:pt>
                <c:pt idx="58">
                  <c:v>0.99877156983856163</c:v>
                </c:pt>
                <c:pt idx="59">
                  <c:v>0.9998589084550088</c:v>
                </c:pt>
                <c:pt idx="60">
                  <c:v>0.99929943542022437</c:v>
                </c:pt>
                <c:pt idx="61">
                  <c:v>0.99910591774608393</c:v>
                </c:pt>
                <c:pt idx="62">
                  <c:v>0.99928123586343254</c:v>
                </c:pt>
                <c:pt idx="63">
                  <c:v>1.0001478359521965</c:v>
                </c:pt>
                <c:pt idx="64">
                  <c:v>0.9994232654698284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7F4B-A867-09057A2A0F4A}"/>
            </c:ext>
          </c:extLst>
        </c:ser>
        <c:ser>
          <c:idx val="1"/>
          <c:order val="1"/>
          <c:marker>
            <c:symbol val="none"/>
          </c:marker>
          <c:val>
            <c:numRef>
              <c:f>'S5'!$D$6:$D$70</c:f>
              <c:numCache>
                <c:formatCode>#,##0.0000</c:formatCode>
                <c:ptCount val="65"/>
                <c:pt idx="0">
                  <c:v>0.38543018808971397</c:v>
                </c:pt>
                <c:pt idx="1">
                  <c:v>0.88576438203205166</c:v>
                </c:pt>
                <c:pt idx="2">
                  <c:v>1.3855407213332986</c:v>
                </c:pt>
                <c:pt idx="3">
                  <c:v>1.8852824365496996</c:v>
                </c:pt>
                <c:pt idx="4">
                  <c:v>2.3850227082692927</c:v>
                </c:pt>
                <c:pt idx="5">
                  <c:v>2.8847629198431806</c:v>
                </c:pt>
                <c:pt idx="6">
                  <c:v>3.3845031289109975</c:v>
                </c:pt>
                <c:pt idx="7">
                  <c:v>3.8842433378743948</c:v>
                </c:pt>
                <c:pt idx="8">
                  <c:v>4.3839835468334414</c:v>
                </c:pt>
                <c:pt idx="9">
                  <c:v>4.8837237557923068</c:v>
                </c:pt>
                <c:pt idx="10">
                  <c:v>2.0979661271877612</c:v>
                </c:pt>
                <c:pt idx="11">
                  <c:v>1.2285617183169573</c:v>
                </c:pt>
                <c:pt idx="12">
                  <c:v>1.1579132164940895</c:v>
                </c:pt>
                <c:pt idx="13">
                  <c:v>4.0343818925832533</c:v>
                </c:pt>
                <c:pt idx="14">
                  <c:v>5.5243263773922697</c:v>
                </c:pt>
                <c:pt idx="15">
                  <c:v>1.8982057250399897</c:v>
                </c:pt>
                <c:pt idx="16">
                  <c:v>0.67822330724114277</c:v>
                </c:pt>
                <c:pt idx="17">
                  <c:v>0.46170838096870986</c:v>
                </c:pt>
                <c:pt idx="18">
                  <c:v>3.9464181571942567</c:v>
                </c:pt>
                <c:pt idx="19">
                  <c:v>5.6897572302927744</c:v>
                </c:pt>
                <c:pt idx="20">
                  <c:v>6.7076486302751714</c:v>
                </c:pt>
                <c:pt idx="21">
                  <c:v>5.0483449900818904</c:v>
                </c:pt>
                <c:pt idx="22">
                  <c:v>4.6483407169730926</c:v>
                </c:pt>
                <c:pt idx="23">
                  <c:v>8.8965358161524257</c:v>
                </c:pt>
                <c:pt idx="24">
                  <c:v>10.957883718324686</c:v>
                </c:pt>
                <c:pt idx="25">
                  <c:v>12.108291865307869</c:v>
                </c:pt>
                <c:pt idx="26">
                  <c:v>9.896651533760128</c:v>
                </c:pt>
                <c:pt idx="27">
                  <c:v>9.26635509107847</c:v>
                </c:pt>
                <c:pt idx="28">
                  <c:v>14.473505273459644</c:v>
                </c:pt>
                <c:pt idx="29">
                  <c:v>16.934215084186388</c:v>
                </c:pt>
                <c:pt idx="30">
                  <c:v>18.251006399535882</c:v>
                </c:pt>
                <c:pt idx="31">
                  <c:v>15.345812840546682</c:v>
                </c:pt>
                <c:pt idx="32">
                  <c:v>14.426194221743224</c:v>
                </c:pt>
                <c:pt idx="33">
                  <c:v>14.334795335880235</c:v>
                </c:pt>
                <c:pt idx="34">
                  <c:v>17.298047154822143</c:v>
                </c:pt>
                <c:pt idx="35">
                  <c:v>18.82414458109244</c:v>
                </c:pt>
                <c:pt idx="36">
                  <c:v>15.047454159432791</c:v>
                </c:pt>
                <c:pt idx="37">
                  <c:v>13.764725849212306</c:v>
                </c:pt>
                <c:pt idx="38">
                  <c:v>13.52207966630588</c:v>
                </c:pt>
                <c:pt idx="39">
                  <c:v>17.115713462419809</c:v>
                </c:pt>
                <c:pt idx="40">
                  <c:v>18.904431446660148</c:v>
                </c:pt>
                <c:pt idx="41">
                  <c:v>19.941228010874703</c:v>
                </c:pt>
                <c:pt idx="42">
                  <c:v>18.203150655845171</c:v>
                </c:pt>
                <c:pt idx="43">
                  <c:v>17.770311762810731</c:v>
                </c:pt>
                <c:pt idx="44">
                  <c:v>22.155267858494092</c:v>
                </c:pt>
                <c:pt idx="45">
                  <c:v>24.273578484425787</c:v>
                </c:pt>
                <c:pt idx="46">
                  <c:v>25.447719212476429</c:v>
                </c:pt>
                <c:pt idx="47">
                  <c:v>23.137165123307799</c:v>
                </c:pt>
                <c:pt idx="48">
                  <c:v>22.46562088723616</c:v>
                </c:pt>
                <c:pt idx="49">
                  <c:v>27.844493020939066</c:v>
                </c:pt>
                <c:pt idx="50">
                  <c:v>30.376702158279024</c:v>
                </c:pt>
                <c:pt idx="51">
                  <c:v>31.723279031278224</c:v>
                </c:pt>
                <c:pt idx="52">
                  <c:v>28.693903164628633</c:v>
                </c:pt>
                <c:pt idx="53">
                  <c:v>27.722447381526372</c:v>
                </c:pt>
                <c:pt idx="54">
                  <c:v>27.609494220806006</c:v>
                </c:pt>
                <c:pt idx="55">
                  <c:v>30.662652569199008</c:v>
                </c:pt>
                <c:pt idx="56">
                  <c:v>32.22620543385063</c:v>
                </c:pt>
                <c:pt idx="57">
                  <c:v>28.293478777336734</c:v>
                </c:pt>
                <c:pt idx="58">
                  <c:v>26.94569508630984</c:v>
                </c:pt>
                <c:pt idx="59">
                  <c:v>26.675970592226438</c:v>
                </c:pt>
                <c:pt idx="60">
                  <c:v>30.382511761231996</c:v>
                </c:pt>
                <c:pt idx="61">
                  <c:v>32.218269491478139</c:v>
                </c:pt>
                <c:pt idx="62">
                  <c:v>33.274662097481979</c:v>
                </c:pt>
                <c:pt idx="63">
                  <c:v>31.454936065157554</c:v>
                </c:pt>
                <c:pt idx="64">
                  <c:v>30.988064385267251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0-7F4B-A867-09057A2A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8443"/>
        <c:axId val="686106760"/>
      </c:lineChart>
      <c:catAx>
        <c:axId val="108228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6106760"/>
        <c:crosses val="autoZero"/>
        <c:auto val="1"/>
        <c:lblAlgn val="ctr"/>
        <c:lblOffset val="100"/>
        <c:noMultiLvlLbl val="1"/>
      </c:catAx>
      <c:valAx>
        <c:axId val="686106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2284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15"/>
  <cols>
    <col min="1" max="1" width="176.38671875" customWidth="1"/>
    <col min="2" max="6" width="14.42578125" customWidth="1"/>
  </cols>
  <sheetData>
    <row r="1" spans="1:1" ht="15.75" customHeight="1" x14ac:dyDescent="0.15">
      <c r="A1" s="1">
        <f>0.0012</f>
        <v>1.1999999999999999E-3</v>
      </c>
    </row>
    <row r="2" spans="1:1" ht="15.75" customHeight="1" x14ac:dyDescent="0.15">
      <c r="A2" s="2">
        <f>A1-A3</f>
        <v>-5.0000000000000131E-5</v>
      </c>
    </row>
    <row r="3" spans="1:1" ht="15.75" customHeight="1" x14ac:dyDescent="0.15">
      <c r="A3" s="2">
        <f>0.00125</f>
        <v>1.25E-3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opLeftCell="L1" workbookViewId="0"/>
  </sheetViews>
  <sheetFormatPr defaultColWidth="14.42578125" defaultRowHeight="15" customHeight="1" x14ac:dyDescent="0.15"/>
  <cols>
    <col min="1" max="6" width="14.42578125" customWidth="1"/>
  </cols>
  <sheetData>
    <row r="1" spans="1:13" ht="15.75" customHeight="1" x14ac:dyDescent="0.15">
      <c r="A1" s="3"/>
      <c r="B1" s="4">
        <f t="shared" ref="B1:M1" si="0">E4-D3-C2</f>
        <v>0</v>
      </c>
      <c r="C1" s="4">
        <f t="shared" si="0"/>
        <v>5.0000000000000131E-5</v>
      </c>
      <c r="D1" s="4">
        <f t="shared" si="0"/>
        <v>1.0000000000000026E-4</v>
      </c>
      <c r="E1" s="4">
        <f t="shared" si="0"/>
        <v>1.5000000000000039E-4</v>
      </c>
      <c r="F1" s="4">
        <f t="shared" si="0"/>
        <v>2.0000000000000052E-4</v>
      </c>
      <c r="G1" s="4">
        <f t="shared" si="0"/>
        <v>2.5000000000000066E-4</v>
      </c>
      <c r="H1" s="4">
        <f t="shared" si="0"/>
        <v>3.0000000000000079E-4</v>
      </c>
      <c r="I1" s="4">
        <f t="shared" si="0"/>
        <v>3.5000000000000092E-4</v>
      </c>
      <c r="J1" s="4">
        <f t="shared" si="0"/>
        <v>4.0000000000000105E-4</v>
      </c>
      <c r="K1" s="4">
        <f t="shared" si="0"/>
        <v>1.0500000000000028E-3</v>
      </c>
      <c r="L1" s="4">
        <f t="shared" si="0"/>
        <v>5.5000000000000144E-4</v>
      </c>
      <c r="M1" s="4">
        <f t="shared" si="0"/>
        <v>0</v>
      </c>
    </row>
    <row r="2" spans="1:13" ht="15.75" customHeight="1" x14ac:dyDescent="0.15">
      <c r="A2" s="5"/>
      <c r="B2" s="6">
        <f>SUM(B1:M1)</f>
        <v>3.4000000000000089E-3</v>
      </c>
      <c r="C2" s="7">
        <f t="shared" ref="C2:M2" si="1">C3-0</f>
        <v>-5.0000000000000131E-5</v>
      </c>
      <c r="D2" s="7">
        <f t="shared" si="1"/>
        <v>-1.0000000000000026E-4</v>
      </c>
      <c r="E2" s="7">
        <f t="shared" si="1"/>
        <v>-1.5000000000000039E-4</v>
      </c>
      <c r="F2" s="7">
        <f t="shared" si="1"/>
        <v>-2.0000000000000052E-4</v>
      </c>
      <c r="G2" s="7">
        <f t="shared" si="1"/>
        <v>-2.5000000000000066E-4</v>
      </c>
      <c r="H2" s="7">
        <f t="shared" si="1"/>
        <v>-3.0000000000000079E-4</v>
      </c>
      <c r="I2" s="7">
        <f t="shared" si="1"/>
        <v>-3.5000000000000092E-4</v>
      </c>
      <c r="J2" s="7">
        <f t="shared" si="1"/>
        <v>-4.0000000000000105E-4</v>
      </c>
      <c r="K2" s="7">
        <f t="shared" si="1"/>
        <v>-4.5000000000000118E-4</v>
      </c>
      <c r="L2" s="7">
        <f t="shared" si="1"/>
        <v>-5.0000000000000131E-4</v>
      </c>
      <c r="M2" s="7">
        <f t="shared" si="1"/>
        <v>-5.5000000000000144E-4</v>
      </c>
    </row>
    <row r="3" spans="1:13" ht="15.75" customHeight="1" x14ac:dyDescent="0.15">
      <c r="A3" s="8"/>
      <c r="B3" s="9">
        <f>(B2*B4)+(B4/B2)</f>
        <v>1.0000115599999999</v>
      </c>
      <c r="C3" s="4">
        <f>('Decimalisation to the 20th deci'!A2*1)</f>
        <v>-5.0000000000000131E-5</v>
      </c>
      <c r="D3" s="4">
        <f>('Decimalisation to the 20th deci'!A2*2)</f>
        <v>-1.0000000000000026E-4</v>
      </c>
      <c r="E3" s="4">
        <f>('Decimalisation to the 20th deci'!A2*3)</f>
        <v>-1.5000000000000039E-4</v>
      </c>
      <c r="F3" s="4">
        <f>('Decimalisation to the 20th deci'!A2*4)</f>
        <v>-2.0000000000000052E-4</v>
      </c>
      <c r="G3" s="4">
        <f>('Decimalisation to the 20th deci'!A2*5)</f>
        <v>-2.5000000000000066E-4</v>
      </c>
      <c r="H3" s="4">
        <f>('Decimalisation to the 20th deci'!A2*6)</f>
        <v>-3.0000000000000079E-4</v>
      </c>
      <c r="I3" s="4">
        <f>('Decimalisation to the 20th deci'!A2*7)</f>
        <v>-3.5000000000000092E-4</v>
      </c>
      <c r="J3" s="4">
        <f>('Decimalisation to the 20th deci'!A2*8)</f>
        <v>-4.0000000000000105E-4</v>
      </c>
      <c r="K3" s="4">
        <f>('Decimalisation to the 20th deci'!A2*9)</f>
        <v>-4.5000000000000118E-4</v>
      </c>
      <c r="L3" s="4">
        <f>('Decimalisation to the 20th deci'!A2*10)</f>
        <v>-5.0000000000000131E-4</v>
      </c>
      <c r="M3" s="4">
        <f>('Decimalisation to the 20th deci'!A2*11)</f>
        <v>-5.5000000000000144E-4</v>
      </c>
    </row>
    <row r="4" spans="1:13" ht="15.75" customHeight="1" x14ac:dyDescent="0.15">
      <c r="A4" s="5"/>
      <c r="B4" s="10">
        <f>SUM(B5:M5)</f>
        <v>3.4000000000000089E-3</v>
      </c>
      <c r="C4" s="4">
        <f t="shared" ref="C4:M4" si="2">C3-0</f>
        <v>-5.0000000000000131E-5</v>
      </c>
      <c r="D4" s="4">
        <f t="shared" si="2"/>
        <v>-1.0000000000000026E-4</v>
      </c>
      <c r="E4" s="4">
        <f t="shared" si="2"/>
        <v>-1.5000000000000039E-4</v>
      </c>
      <c r="F4" s="4">
        <f t="shared" si="2"/>
        <v>-2.0000000000000052E-4</v>
      </c>
      <c r="G4" s="4">
        <f t="shared" si="2"/>
        <v>-2.5000000000000066E-4</v>
      </c>
      <c r="H4" s="4">
        <f t="shared" si="2"/>
        <v>-3.0000000000000079E-4</v>
      </c>
      <c r="I4" s="4">
        <f t="shared" si="2"/>
        <v>-3.5000000000000092E-4</v>
      </c>
      <c r="J4" s="4">
        <f t="shared" si="2"/>
        <v>-4.0000000000000105E-4</v>
      </c>
      <c r="K4" s="4">
        <f t="shared" si="2"/>
        <v>-4.5000000000000118E-4</v>
      </c>
      <c r="L4" s="4">
        <f t="shared" si="2"/>
        <v>-5.0000000000000131E-4</v>
      </c>
      <c r="M4" s="4">
        <f t="shared" si="2"/>
        <v>-5.5000000000000144E-4</v>
      </c>
    </row>
    <row r="5" spans="1:13" ht="15.75" customHeight="1" x14ac:dyDescent="0.15">
      <c r="A5" s="5"/>
      <c r="B5" s="4">
        <f t="shared" ref="B5:M5" si="3">E2-D3-C4</f>
        <v>0</v>
      </c>
      <c r="C5" s="4">
        <f t="shared" si="3"/>
        <v>5.0000000000000131E-5</v>
      </c>
      <c r="D5" s="4">
        <f t="shared" si="3"/>
        <v>1.0000000000000026E-4</v>
      </c>
      <c r="E5" s="4">
        <f t="shared" si="3"/>
        <v>1.5000000000000039E-4</v>
      </c>
      <c r="F5" s="4">
        <f t="shared" si="3"/>
        <v>2.0000000000000052E-4</v>
      </c>
      <c r="G5" s="4">
        <f t="shared" si="3"/>
        <v>2.5000000000000066E-4</v>
      </c>
      <c r="H5" s="4">
        <f t="shared" si="3"/>
        <v>3.0000000000000079E-4</v>
      </c>
      <c r="I5" s="4">
        <f t="shared" si="3"/>
        <v>3.5000000000000092E-4</v>
      </c>
      <c r="J5" s="4">
        <f t="shared" si="3"/>
        <v>4.0000000000000105E-4</v>
      </c>
      <c r="K5" s="4">
        <f t="shared" si="3"/>
        <v>1.0500000000000028E-3</v>
      </c>
      <c r="L5" s="4">
        <f t="shared" si="3"/>
        <v>5.5000000000000144E-4</v>
      </c>
      <c r="M5" s="4">
        <f t="shared" si="3"/>
        <v>0</v>
      </c>
    </row>
    <row r="6" spans="1:13" ht="15.75" customHeight="1" x14ac:dyDescent="0.1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15"/>
  <cols>
    <col min="1" max="1" width="32.2265625" customWidth="1"/>
    <col min="2" max="6" width="14.42578125" customWidth="1"/>
  </cols>
  <sheetData>
    <row r="1" spans="1:1" ht="15.75" customHeight="1" x14ac:dyDescent="0.15">
      <c r="A1" s="11">
        <f>('Reaction Complex'!B3+A2)/('Reaction Complex'!B2*'Reaction Complex'!C1)</f>
        <v>5882322.9019607529</v>
      </c>
    </row>
    <row r="2" spans="1:1" ht="15.75" customHeight="1" x14ac:dyDescent="0.15">
      <c r="A2" s="11">
        <f>('Decimalisation to the 20th deci'!A2)/3</f>
        <v>-1.6666666666666712E-5</v>
      </c>
    </row>
    <row r="3" spans="1:1" ht="15.75" customHeight="1" x14ac:dyDescent="0.15">
      <c r="A3" s="12">
        <f>A1^A2</f>
        <v>0.99974024270454931</v>
      </c>
    </row>
    <row r="4" spans="1:1" ht="15.75" customHeight="1" x14ac:dyDescent="0.15">
      <c r="A4" s="12">
        <f>A1^-A2</f>
        <v>1.0002598247868346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topLeftCell="F26" workbookViewId="0"/>
  </sheetViews>
  <sheetFormatPr defaultColWidth="14.42578125" defaultRowHeight="15" customHeight="1" x14ac:dyDescent="0.15"/>
  <cols>
    <col min="1" max="2" width="19.55078125" customWidth="1"/>
    <col min="3" max="3" width="38.296875" customWidth="1"/>
    <col min="4" max="7" width="19.55078125" customWidth="1"/>
  </cols>
  <sheetData>
    <row r="1" spans="1:7" ht="15.75" customHeight="1" x14ac:dyDescent="0.15">
      <c r="A1" s="13" t="s">
        <v>0</v>
      </c>
      <c r="B1" s="13" t="s">
        <v>1</v>
      </c>
      <c r="C1" s="14" t="s">
        <v>2</v>
      </c>
      <c r="D1" s="15" t="s">
        <v>3</v>
      </c>
      <c r="E1" s="16"/>
      <c r="F1" s="17"/>
      <c r="G1" s="17"/>
    </row>
    <row r="2" spans="1:7" ht="15.75" customHeight="1" x14ac:dyDescent="0.15">
      <c r="A2" s="13">
        <f>'Sq RooT'!A4</f>
        <v>1.0002598247868346</v>
      </c>
      <c r="B2" s="13">
        <f>'Sq RooT'!A3</f>
        <v>0.99974024270454931</v>
      </c>
      <c r="C2" s="14">
        <f>A2-B2</f>
        <v>5.1958208228530811E-4</v>
      </c>
      <c r="D2" s="18" t="s">
        <v>4</v>
      </c>
      <c r="E2" s="19"/>
      <c r="F2" s="20"/>
      <c r="G2" s="20"/>
    </row>
    <row r="3" spans="1:7" ht="15.75" customHeight="1" x14ac:dyDescent="0.15">
      <c r="A3" s="21">
        <f t="shared" ref="A3:G3" si="0">SUM(A9:A64)</f>
        <v>1988</v>
      </c>
      <c r="B3" s="21">
        <f t="shared" si="0"/>
        <v>55.965142665797991</v>
      </c>
      <c r="C3" s="21">
        <f t="shared" si="0"/>
        <v>-4.8448339358449193</v>
      </c>
      <c r="D3" s="21">
        <f t="shared" si="0"/>
        <v>791.6735546436604</v>
      </c>
      <c r="E3" s="21">
        <f t="shared" si="0"/>
        <v>2.9312318674040965</v>
      </c>
      <c r="F3" s="21" t="e">
        <f t="shared" si="0"/>
        <v>#NUM!</v>
      </c>
      <c r="G3" s="21">
        <f t="shared" si="0"/>
        <v>1570.4217322403263</v>
      </c>
    </row>
    <row r="4" spans="1:7" ht="15.75" customHeight="1" x14ac:dyDescent="0.15">
      <c r="A4" s="22">
        <f>SUM(B4:G4)</f>
        <v>36.137423731793064</v>
      </c>
      <c r="B4" s="22">
        <f t="shared" ref="B4:E4" si="1">SUM(B6:B11)</f>
        <v>5.7260475790443088</v>
      </c>
      <c r="C4" s="22">
        <f t="shared" si="1"/>
        <v>4.3478260642053006E-2</v>
      </c>
      <c r="D4" s="22">
        <f t="shared" si="1"/>
        <v>9.8118033561172382</v>
      </c>
      <c r="E4" s="22">
        <f t="shared" si="1"/>
        <v>2.3634949071878104</v>
      </c>
      <c r="F4" s="22">
        <f>SUM(F6:F7)</f>
        <v>-0.38868238474524219</v>
      </c>
      <c r="G4" s="22">
        <f>SUM(G6:G11)</f>
        <v>18.58128201354689</v>
      </c>
    </row>
    <row r="5" spans="1:7" ht="15.75" customHeight="1" x14ac:dyDescent="0.15">
      <c r="A5" s="23"/>
      <c r="B5" s="22"/>
      <c r="C5" s="24"/>
      <c r="D5" s="16"/>
      <c r="E5" s="16"/>
      <c r="F5" s="17"/>
      <c r="G5" s="17"/>
    </row>
    <row r="6" spans="1:7" ht="15.75" customHeight="1" x14ac:dyDescent="0.15">
      <c r="A6" s="25">
        <v>5</v>
      </c>
      <c r="B6" s="26">
        <f>((C2^C6)-C2)</f>
        <v>0.7291937095127613</v>
      </c>
      <c r="C6" s="27">
        <f>1/24</f>
        <v>4.1666666666666664E-2</v>
      </c>
      <c r="D6" s="22">
        <f t="shared" ref="D6:D70" si="2">((B6+C6)/2)+(D5)</f>
        <v>0.38543018808971397</v>
      </c>
      <c r="E6" s="22">
        <f>((B6+B5)/2)-(D6+D7)</f>
        <v>-0.90659771536538503</v>
      </c>
      <c r="F6" s="21">
        <f>(E13)</f>
        <v>0.2954368633984763</v>
      </c>
      <c r="G6" s="21">
        <f>E11</f>
        <v>1.1817474535939052</v>
      </c>
    </row>
    <row r="7" spans="1:7" ht="15.75" customHeight="1" x14ac:dyDescent="0.15">
      <c r="A7" s="28">
        <v>6</v>
      </c>
      <c r="B7" s="29">
        <f>((B6^C7)-C2)</f>
        <v>0.99893227677356433</v>
      </c>
      <c r="C7" s="27">
        <f t="shared" ref="C7:C15" si="3">C6/24</f>
        <v>1.736111111111111E-3</v>
      </c>
      <c r="D7" s="22">
        <f t="shared" si="2"/>
        <v>0.88576438203205166</v>
      </c>
      <c r="E7" s="22">
        <f t="shared" ref="E7:E9" si="4">((B7+B6)/2)/(D16)</f>
        <v>0.41185745658410811</v>
      </c>
      <c r="F7" s="21">
        <f t="shared" ref="F7:F9" si="5">(F6^1.31325)-D7</f>
        <v>-0.68411924814371849</v>
      </c>
      <c r="G7" s="21">
        <f t="shared" ref="G7:G70" si="6">((B6+B5)/2)+(C6+G6)</f>
        <v>1.5880109750169527</v>
      </c>
    </row>
    <row r="8" spans="1:7" ht="15.75" customHeight="1" x14ac:dyDescent="0.15">
      <c r="A8" s="28">
        <v>7</v>
      </c>
      <c r="B8" s="30">
        <f>((B7^C8)-C2)</f>
        <v>0.99948034063953128</v>
      </c>
      <c r="C8" s="27">
        <f t="shared" si="3"/>
        <v>7.2337962962962959E-5</v>
      </c>
      <c r="D8" s="22">
        <f t="shared" si="2"/>
        <v>1.3855407213332986</v>
      </c>
      <c r="E8" s="22">
        <f t="shared" si="4"/>
        <v>0.81331388876041966</v>
      </c>
      <c r="F8" s="21" t="e">
        <f t="shared" si="5"/>
        <v>#NUM!</v>
      </c>
      <c r="G8" s="21">
        <f t="shared" si="6"/>
        <v>2.4538100792712267</v>
      </c>
    </row>
    <row r="9" spans="1:7" ht="15.75" customHeight="1" x14ac:dyDescent="0.15">
      <c r="A9" s="28">
        <v>8</v>
      </c>
      <c r="B9" s="30">
        <f>((B8^C9)-C2)</f>
        <v>0.99948041635101181</v>
      </c>
      <c r="C9" s="27">
        <f t="shared" si="3"/>
        <v>3.0140817901234566E-6</v>
      </c>
      <c r="D9" s="22">
        <f t="shared" si="2"/>
        <v>1.8852824365496996</v>
      </c>
      <c r="E9" s="22">
        <f t="shared" si="4"/>
        <v>0.86317382361476247</v>
      </c>
      <c r="F9" s="21" t="e">
        <f t="shared" si="5"/>
        <v>#NUM!</v>
      </c>
      <c r="G9" s="21">
        <f t="shared" si="6"/>
        <v>3.4530887259407375</v>
      </c>
    </row>
    <row r="10" spans="1:7" ht="15.75" customHeight="1" x14ac:dyDescent="0.15">
      <c r="A10" s="28">
        <v>9</v>
      </c>
      <c r="B10" s="30">
        <f>((B9^C10)-C2)</f>
        <v>0.9994804178524449</v>
      </c>
      <c r="C10" s="27">
        <f t="shared" si="3"/>
        <v>1.2558674125514402E-7</v>
      </c>
      <c r="D10" s="22">
        <f t="shared" si="2"/>
        <v>2.3850227082692927</v>
      </c>
      <c r="E10" s="22"/>
      <c r="F10" s="21"/>
      <c r="G10" s="21">
        <f t="shared" si="6"/>
        <v>4.4525721185177991</v>
      </c>
    </row>
    <row r="11" spans="1:7" ht="15.75" customHeight="1" x14ac:dyDescent="0.15">
      <c r="A11" s="28">
        <v>10</v>
      </c>
      <c r="B11" s="30">
        <f>((B10^C11)-C2)</f>
        <v>0.99948041791499509</v>
      </c>
      <c r="C11" s="27">
        <f t="shared" si="3"/>
        <v>5.232780885631001E-9</v>
      </c>
      <c r="D11" s="22">
        <f t="shared" si="2"/>
        <v>2.8847629198431806</v>
      </c>
      <c r="E11" s="22">
        <f>SUM(E6:E9)</f>
        <v>1.1817474535939052</v>
      </c>
      <c r="F11" s="21"/>
      <c r="G11" s="21">
        <f t="shared" si="6"/>
        <v>5.4520526612062685</v>
      </c>
    </row>
    <row r="12" spans="1:7" ht="15.75" customHeight="1" x14ac:dyDescent="0.15">
      <c r="A12" s="28">
        <v>11</v>
      </c>
      <c r="B12" s="30">
        <f>((B11^C12)-C2)</f>
        <v>0.99948041791760134</v>
      </c>
      <c r="C12" s="27">
        <f t="shared" si="3"/>
        <v>2.1803253690129172E-10</v>
      </c>
      <c r="D12" s="22">
        <f t="shared" si="2"/>
        <v>3.3845031289109975</v>
      </c>
      <c r="E12" s="22">
        <f t="shared" ref="E12:E13" si="7">E11/2</f>
        <v>0.5908737267969526</v>
      </c>
      <c r="F12" s="21"/>
      <c r="G12" s="21">
        <f t="shared" si="6"/>
        <v>6.4515330843227696</v>
      </c>
    </row>
    <row r="13" spans="1:7" ht="15.75" customHeight="1" x14ac:dyDescent="0.15">
      <c r="A13" s="28">
        <v>12</v>
      </c>
      <c r="B13" s="30">
        <f>((B12^C13)-C2)</f>
        <v>0.99948041791770992</v>
      </c>
      <c r="C13" s="27">
        <f t="shared" si="3"/>
        <v>9.0846890375538221E-12</v>
      </c>
      <c r="D13" s="22">
        <f t="shared" si="2"/>
        <v>3.8842433378743948</v>
      </c>
      <c r="E13" s="22">
        <f t="shared" si="7"/>
        <v>0.2954368633984763</v>
      </c>
      <c r="F13" s="21"/>
      <c r="G13" s="21">
        <f t="shared" si="6"/>
        <v>7.4510135024571005</v>
      </c>
    </row>
    <row r="14" spans="1:7" ht="15.75" customHeight="1" x14ac:dyDescent="0.15">
      <c r="A14" s="28">
        <v>13</v>
      </c>
      <c r="B14" s="30">
        <f>((B13^C14)-C2)</f>
        <v>0.99948041791771447</v>
      </c>
      <c r="C14" s="27">
        <f t="shared" si="3"/>
        <v>3.7852870989807594E-13</v>
      </c>
      <c r="D14" s="22">
        <f t="shared" si="2"/>
        <v>4.3839835468334414</v>
      </c>
      <c r="E14" s="22"/>
      <c r="F14" s="21"/>
      <c r="G14" s="21">
        <f t="shared" si="6"/>
        <v>8.4504939203838401</v>
      </c>
    </row>
    <row r="15" spans="1:7" ht="15.75" customHeight="1" x14ac:dyDescent="0.15">
      <c r="A15" s="28">
        <v>14</v>
      </c>
      <c r="B15" s="30">
        <f>((B14^C15)-C2)</f>
        <v>0.99948041791771469</v>
      </c>
      <c r="C15" s="27">
        <f t="shared" si="3"/>
        <v>1.5772029579086498E-14</v>
      </c>
      <c r="D15" s="22">
        <f t="shared" si="2"/>
        <v>4.8837237557923068</v>
      </c>
      <c r="E15" s="22"/>
      <c r="F15" s="21"/>
      <c r="G15" s="21">
        <f t="shared" si="6"/>
        <v>9.4499743383019315</v>
      </c>
    </row>
    <row r="16" spans="1:7" ht="15.75" customHeight="1" x14ac:dyDescent="0.15">
      <c r="A16" s="31">
        <v>15</v>
      </c>
      <c r="B16" s="32">
        <f>((B15^(C16/5)-C2))</f>
        <v>1.0001637340769496</v>
      </c>
      <c r="C16" s="33">
        <f>(C15/2.4)*-1000000000000000</f>
        <v>-6.5716789912860412</v>
      </c>
      <c r="D16" s="34">
        <f t="shared" si="2"/>
        <v>2.0979661271877612</v>
      </c>
      <c r="E16" s="34"/>
      <c r="F16" s="35"/>
      <c r="G16" s="35">
        <f t="shared" si="6"/>
        <v>10.449454756219662</v>
      </c>
    </row>
    <row r="17" spans="1:7" ht="15.75" customHeight="1" x14ac:dyDescent="0.15">
      <c r="A17" s="28">
        <v>16</v>
      </c>
      <c r="B17" s="30">
        <f>((B16^(C17/5)-C2))</f>
        <v>0.99939076196090937</v>
      </c>
      <c r="C17" s="27">
        <f t="shared" ref="C17:C18" si="8">C16/2.4</f>
        <v>-2.7381995797025174</v>
      </c>
      <c r="D17" s="22">
        <f t="shared" si="2"/>
        <v>1.2285617183169573</v>
      </c>
      <c r="E17" s="22"/>
      <c r="F17" s="21"/>
      <c r="G17" s="21">
        <f t="shared" si="6"/>
        <v>4.8775978409309531</v>
      </c>
    </row>
    <row r="18" spans="1:7" ht="15.75" customHeight="1" x14ac:dyDescent="0.15">
      <c r="A18" s="28">
        <v>17</v>
      </c>
      <c r="B18" s="30">
        <f>((B17^(C18/5)-C2))</f>
        <v>0.9996194878969803</v>
      </c>
      <c r="C18" s="27">
        <f t="shared" si="8"/>
        <v>-1.1409164915427157</v>
      </c>
      <c r="D18" s="22">
        <f t="shared" si="2"/>
        <v>1.1579132164940895</v>
      </c>
      <c r="E18" s="22"/>
      <c r="F18" s="21"/>
      <c r="G18" s="21">
        <f t="shared" si="6"/>
        <v>3.139175509247365</v>
      </c>
    </row>
    <row r="19" spans="1:7" ht="15.75" customHeight="1" x14ac:dyDescent="0.15">
      <c r="A19" s="28">
        <v>18</v>
      </c>
      <c r="B19" s="36">
        <f>((B18^(C19/5)-C2))</f>
        <v>0.99911863741701235</v>
      </c>
      <c r="C19" s="27">
        <f>(C18/2.4)*-10</f>
        <v>4.7538187147613158</v>
      </c>
      <c r="D19" s="22">
        <f t="shared" si="2"/>
        <v>4.0343818925832533</v>
      </c>
      <c r="E19" s="22"/>
      <c r="F19" s="21"/>
      <c r="G19" s="21">
        <f t="shared" si="6"/>
        <v>2.9977641426335939</v>
      </c>
    </row>
    <row r="20" spans="1:7" ht="15.75" customHeight="1" x14ac:dyDescent="0.15">
      <c r="A20" s="37">
        <v>19</v>
      </c>
      <c r="B20" s="38">
        <f>((B19^(C20/5)-C2))</f>
        <v>0.99913117180081812</v>
      </c>
      <c r="C20" s="39">
        <f>C19/2.4</f>
        <v>1.9807577978172151</v>
      </c>
      <c r="D20" s="26">
        <f t="shared" si="2"/>
        <v>5.5243263773922697</v>
      </c>
      <c r="E20" s="26"/>
      <c r="F20" s="40"/>
      <c r="G20" s="40">
        <f t="shared" si="6"/>
        <v>8.7509519200519055</v>
      </c>
    </row>
    <row r="21" spans="1:7" ht="15.75" customHeight="1" x14ac:dyDescent="0.15">
      <c r="A21" s="41">
        <v>20</v>
      </c>
      <c r="B21" s="42">
        <f>((B20^(C21/5)-C2))</f>
        <v>1.000916186200504</v>
      </c>
      <c r="C21" s="43">
        <f>(C20/2.4)*-10</f>
        <v>-8.253157490905064</v>
      </c>
      <c r="D21" s="42">
        <f t="shared" si="2"/>
        <v>1.8982057250399897</v>
      </c>
      <c r="E21" s="42"/>
      <c r="F21" s="44"/>
      <c r="G21" s="44">
        <f t="shared" si="6"/>
        <v>11.730834622478037</v>
      </c>
    </row>
    <row r="22" spans="1:7" ht="15.75" customHeight="1" x14ac:dyDescent="0.15">
      <c r="A22" s="41">
        <v>21</v>
      </c>
      <c r="B22" s="42">
        <f>((B21^(C22/5)-C2))</f>
        <v>0.99885078561274954</v>
      </c>
      <c r="C22" s="43">
        <f t="shared" ref="C22:C23" si="9">(C21/2.4)</f>
        <v>-3.4388156212104435</v>
      </c>
      <c r="D22" s="42">
        <f t="shared" si="2"/>
        <v>0.67822330724114277</v>
      </c>
      <c r="E22" s="42"/>
      <c r="F22" s="44"/>
      <c r="G22" s="44">
        <f t="shared" si="6"/>
        <v>4.4777008105736336</v>
      </c>
    </row>
    <row r="23" spans="1:7" ht="15.75" customHeight="1" x14ac:dyDescent="0.15">
      <c r="A23" s="45">
        <v>22</v>
      </c>
      <c r="B23" s="46">
        <f>((B22^(C23/5)-C2))</f>
        <v>0.99980998962615242</v>
      </c>
      <c r="C23" s="47">
        <f t="shared" si="9"/>
        <v>-1.4328398421710182</v>
      </c>
      <c r="D23" s="46">
        <f t="shared" si="2"/>
        <v>0.46170838096870986</v>
      </c>
      <c r="E23" s="46"/>
      <c r="F23" s="48"/>
      <c r="G23" s="48">
        <f t="shared" si="6"/>
        <v>2.0387686752698171</v>
      </c>
    </row>
    <row r="24" spans="1:7" ht="15.75" customHeight="1" x14ac:dyDescent="0.15">
      <c r="A24" s="25">
        <v>23</v>
      </c>
      <c r="B24" s="46">
        <f>((B23^(C24/5)-C2))</f>
        <v>0.99925354340518435</v>
      </c>
      <c r="C24" s="27">
        <f>(C23/2.4)*-10</f>
        <v>5.9701660090459097</v>
      </c>
      <c r="D24" s="22">
        <f t="shared" si="2"/>
        <v>3.9464181571942567</v>
      </c>
      <c r="E24" s="22"/>
      <c r="F24" s="21"/>
      <c r="G24" s="21">
        <f t="shared" si="6"/>
        <v>1.6052592207182499</v>
      </c>
    </row>
    <row r="25" spans="1:7" ht="15.75" customHeight="1" x14ac:dyDescent="0.15">
      <c r="A25" s="25">
        <v>24</v>
      </c>
      <c r="B25" s="46">
        <f>((B24^(C25/5)-C2))</f>
        <v>0.99910897576123947</v>
      </c>
      <c r="C25" s="27">
        <f t="shared" ref="C25:C26" si="10">C24/2.4</f>
        <v>2.4875691704357958</v>
      </c>
      <c r="D25" s="22">
        <f t="shared" si="2"/>
        <v>5.6897572302927744</v>
      </c>
      <c r="E25" s="22"/>
      <c r="F25" s="21"/>
      <c r="G25" s="21">
        <f t="shared" si="6"/>
        <v>8.5749569962798287</v>
      </c>
    </row>
    <row r="26" spans="1:7" ht="15.75" customHeight="1" x14ac:dyDescent="0.15">
      <c r="A26" s="25">
        <v>25</v>
      </c>
      <c r="B26" s="46">
        <f>((B25^(C26/5)-C2))</f>
        <v>0.99929564561654505</v>
      </c>
      <c r="C26" s="27">
        <f t="shared" si="10"/>
        <v>1.0364871543482483</v>
      </c>
      <c r="D26" s="22">
        <f t="shared" si="2"/>
        <v>6.7076486302751714</v>
      </c>
      <c r="E26" s="22"/>
      <c r="F26" s="21"/>
      <c r="G26" s="21">
        <f t="shared" si="6"/>
        <v>12.061707426298836</v>
      </c>
    </row>
    <row r="27" spans="1:7" ht="15.75" customHeight="1" x14ac:dyDescent="0.15">
      <c r="A27" s="25">
        <v>26</v>
      </c>
      <c r="B27" s="46">
        <f>((B26^(C27/5)-C2))</f>
        <v>1.0000891960644727</v>
      </c>
      <c r="C27" s="27">
        <f>(C26/2.4)*-10</f>
        <v>-4.3186964764510352</v>
      </c>
      <c r="D27" s="22">
        <f t="shared" si="2"/>
        <v>5.0483449900818904</v>
      </c>
      <c r="E27" s="22"/>
      <c r="F27" s="21"/>
      <c r="G27" s="21">
        <f t="shared" si="6"/>
        <v>14.097396891335977</v>
      </c>
    </row>
    <row r="28" spans="1:7" ht="15.75" customHeight="1" x14ac:dyDescent="0.15">
      <c r="A28" s="25">
        <v>27</v>
      </c>
      <c r="B28" s="46">
        <f>((B27^(C28/5)-C2))</f>
        <v>0.99944831897033581</v>
      </c>
      <c r="C28" s="27">
        <f>C27/2.4</f>
        <v>-1.7994568651879315</v>
      </c>
      <c r="D28" s="22">
        <f t="shared" si="2"/>
        <v>4.6483407169730926</v>
      </c>
      <c r="E28" s="22"/>
      <c r="F28" s="21"/>
      <c r="G28" s="21">
        <f t="shared" si="6"/>
        <v>10.77839283572545</v>
      </c>
    </row>
    <row r="29" spans="1:7" ht="15.75" customHeight="1" x14ac:dyDescent="0.15">
      <c r="A29" s="25">
        <v>28</v>
      </c>
      <c r="B29" s="46">
        <f>((B28^(C29/5)-C2))</f>
        <v>0.99865326007561728</v>
      </c>
      <c r="C29" s="27">
        <f>(C28/2.4)*-10</f>
        <v>7.4977369382830483</v>
      </c>
      <c r="D29" s="22">
        <f t="shared" si="2"/>
        <v>8.8965358161524257</v>
      </c>
      <c r="E29" s="22"/>
      <c r="F29" s="21"/>
      <c r="G29" s="21">
        <f t="shared" si="6"/>
        <v>9.9787047280549235</v>
      </c>
    </row>
    <row r="30" spans="1:7" ht="15.75" customHeight="1" x14ac:dyDescent="0.15">
      <c r="A30" s="25">
        <v>29</v>
      </c>
      <c r="B30" s="46">
        <f>((B29^(C30/5)-C2))</f>
        <v>0.99863874672658326</v>
      </c>
      <c r="C30" s="27">
        <f t="shared" ref="C30:C31" si="11">C29/2.4</f>
        <v>3.1240570576179367</v>
      </c>
      <c r="D30" s="22">
        <f t="shared" si="2"/>
        <v>10.957883718324686</v>
      </c>
      <c r="E30" s="22"/>
      <c r="F30" s="21"/>
      <c r="G30" s="21">
        <f t="shared" si="6"/>
        <v>18.475492455860948</v>
      </c>
    </row>
    <row r="31" spans="1:7" ht="15.75" customHeight="1" x14ac:dyDescent="0.15">
      <c r="A31" s="25">
        <v>30</v>
      </c>
      <c r="B31" s="46">
        <f>((B30^(C31/5)-C2))</f>
        <v>0.99912585329222547</v>
      </c>
      <c r="C31" s="27">
        <f t="shared" si="11"/>
        <v>1.3016904406741403</v>
      </c>
      <c r="D31" s="22">
        <f t="shared" si="2"/>
        <v>12.108291865307869</v>
      </c>
      <c r="E31" s="22"/>
      <c r="F31" s="21"/>
      <c r="G31" s="21">
        <f t="shared" si="6"/>
        <v>22.598195516879983</v>
      </c>
    </row>
    <row r="32" spans="1:7" ht="15.75" customHeight="1" x14ac:dyDescent="0.15">
      <c r="A32" s="25">
        <v>31</v>
      </c>
      <c r="B32" s="46">
        <f>((B31^(C32/5)-C2))</f>
        <v>1.000429506380101</v>
      </c>
      <c r="C32" s="27">
        <f>(C31/2.4)*-10</f>
        <v>-5.4237101694755854</v>
      </c>
      <c r="D32" s="22">
        <f t="shared" si="2"/>
        <v>9.896651533760128</v>
      </c>
      <c r="E32" s="22"/>
      <c r="F32" s="21"/>
      <c r="G32" s="21">
        <f t="shared" si="6"/>
        <v>24.898768257563528</v>
      </c>
    </row>
    <row r="33" spans="1:7" ht="15.75" customHeight="1" x14ac:dyDescent="0.15">
      <c r="A33" s="25">
        <v>32</v>
      </c>
      <c r="B33" s="46">
        <f>((B32^(C33/5)-C2))</f>
        <v>0.99928635191817727</v>
      </c>
      <c r="C33" s="27">
        <f>C32/2.4</f>
        <v>-2.2598792372814942</v>
      </c>
      <c r="D33" s="22">
        <f t="shared" si="2"/>
        <v>9.26635509107847</v>
      </c>
      <c r="E33" s="22"/>
      <c r="F33" s="21"/>
      <c r="G33" s="21">
        <f t="shared" si="6"/>
        <v>20.474835767924105</v>
      </c>
    </row>
    <row r="34" spans="1:7" ht="15.75" customHeight="1" x14ac:dyDescent="0.15">
      <c r="A34" s="25">
        <v>33</v>
      </c>
      <c r="B34" s="46">
        <f>((B33^(C34/5)-C2))</f>
        <v>0.99813687608945378</v>
      </c>
      <c r="C34" s="27">
        <f>(C33/2.4)*-10</f>
        <v>9.4161634886728933</v>
      </c>
      <c r="D34" s="22">
        <f t="shared" si="2"/>
        <v>14.473505273459644</v>
      </c>
      <c r="E34" s="22"/>
      <c r="F34" s="21"/>
      <c r="G34" s="21">
        <f t="shared" si="6"/>
        <v>19.21481445979175</v>
      </c>
    </row>
    <row r="35" spans="1:7" ht="15.75" customHeight="1" x14ac:dyDescent="0.15">
      <c r="A35" s="25">
        <v>34</v>
      </c>
      <c r="B35" s="46">
        <f>((B34^(C35/5)-C2))</f>
        <v>0.99801816783978337</v>
      </c>
      <c r="C35" s="27">
        <f t="shared" ref="C35:C36" si="12">C34/2.4</f>
        <v>3.9234014536137058</v>
      </c>
      <c r="D35" s="22">
        <f t="shared" si="2"/>
        <v>16.934215084186388</v>
      </c>
      <c r="E35" s="22"/>
      <c r="F35" s="21"/>
      <c r="G35" s="21">
        <f t="shared" si="6"/>
        <v>29.62968956246846</v>
      </c>
    </row>
    <row r="36" spans="1:7" ht="15.75" customHeight="1" x14ac:dyDescent="0.15">
      <c r="A36" s="25">
        <v>35</v>
      </c>
      <c r="B36" s="46">
        <f>((B35^(C36/5)-C2))</f>
        <v>0.99883202502661195</v>
      </c>
      <c r="C36" s="27">
        <f t="shared" si="12"/>
        <v>1.6347506056723775</v>
      </c>
      <c r="D36" s="22">
        <f t="shared" si="2"/>
        <v>18.251006399535882</v>
      </c>
      <c r="E36" s="22"/>
      <c r="F36" s="21"/>
      <c r="G36" s="21">
        <f t="shared" si="6"/>
        <v>34.551168538046781</v>
      </c>
    </row>
    <row r="37" spans="1:7" ht="15.75" customHeight="1" x14ac:dyDescent="0.15">
      <c r="A37" s="25">
        <v>36</v>
      </c>
      <c r="B37" s="46">
        <f>((B36^(C37/5)-C2))</f>
        <v>1.0010737389898368</v>
      </c>
      <c r="C37" s="27">
        <f>(C36/2.4)*-10</f>
        <v>-6.8114608569682398</v>
      </c>
      <c r="D37" s="22">
        <f t="shared" si="2"/>
        <v>15.345812840546682</v>
      </c>
      <c r="E37" s="22"/>
      <c r="F37" s="21"/>
      <c r="G37" s="21">
        <f t="shared" si="6"/>
        <v>37.184344240152356</v>
      </c>
    </row>
    <row r="38" spans="1:7" ht="15.75" customHeight="1" x14ac:dyDescent="0.15">
      <c r="A38" s="25">
        <v>37</v>
      </c>
      <c r="B38" s="46">
        <f>((B37^(C38/5)-C2))</f>
        <v>0.99887145279651812</v>
      </c>
      <c r="C38" s="27">
        <f t="shared" ref="C38:C39" si="13">C37/2.4</f>
        <v>-2.8381086904034332</v>
      </c>
      <c r="D38" s="22">
        <f t="shared" si="2"/>
        <v>14.426194221743224</v>
      </c>
      <c r="E38" s="22"/>
      <c r="F38" s="21"/>
      <c r="G38" s="21">
        <f t="shared" si="6"/>
        <v>31.37283626519234</v>
      </c>
    </row>
    <row r="39" spans="1:7" ht="15.75" customHeight="1" x14ac:dyDescent="0.15">
      <c r="A39" s="25">
        <v>38</v>
      </c>
      <c r="B39" s="46">
        <f>((B38^(C39/5)-C2))</f>
        <v>0.99974751594211975</v>
      </c>
      <c r="C39" s="27">
        <f t="shared" si="13"/>
        <v>-1.1825452876680973</v>
      </c>
      <c r="D39" s="22">
        <f t="shared" si="2"/>
        <v>14.334795335880235</v>
      </c>
      <c r="E39" s="22"/>
      <c r="F39" s="21"/>
      <c r="G39" s="21">
        <f t="shared" si="6"/>
        <v>29.534700170682083</v>
      </c>
    </row>
    <row r="40" spans="1:7" ht="15.75" customHeight="1" x14ac:dyDescent="0.15">
      <c r="A40" s="25">
        <v>39</v>
      </c>
      <c r="B40" s="46">
        <f>((B39^(C40/5)-C2))</f>
        <v>0.99923160593341032</v>
      </c>
      <c r="C40" s="27">
        <f>(C39/2.4)*-10</f>
        <v>4.9272720319504053</v>
      </c>
      <c r="D40" s="22">
        <f t="shared" si="2"/>
        <v>17.298047154822143</v>
      </c>
      <c r="E40" s="22"/>
      <c r="F40" s="21"/>
      <c r="G40" s="21">
        <f t="shared" si="6"/>
        <v>29.351464367383304</v>
      </c>
    </row>
    <row r="41" spans="1:7" ht="15.75" customHeight="1" x14ac:dyDescent="0.15">
      <c r="A41" s="25">
        <v>40</v>
      </c>
      <c r="B41" s="46">
        <f>((B40^(C41/5)-C2))</f>
        <v>0.99916483922792887</v>
      </c>
      <c r="C41" s="27">
        <f>C40/2.4</f>
        <v>2.0530300133126689</v>
      </c>
      <c r="D41" s="22">
        <f t="shared" si="2"/>
        <v>18.82414458109244</v>
      </c>
      <c r="E41" s="22"/>
      <c r="F41" s="21"/>
      <c r="G41" s="21">
        <f t="shared" si="6"/>
        <v>35.278225960271477</v>
      </c>
    </row>
    <row r="42" spans="1:7" ht="15.75" customHeight="1" x14ac:dyDescent="0.15">
      <c r="A42" s="25">
        <v>41</v>
      </c>
      <c r="B42" s="46">
        <f>((B41^(C42/5)-C2))</f>
        <v>1.0009108788168213</v>
      </c>
      <c r="C42" s="27">
        <f>(C41/2.4)*-10</f>
        <v>-8.5542917221361208</v>
      </c>
      <c r="D42" s="22">
        <f t="shared" si="2"/>
        <v>15.047454159432791</v>
      </c>
      <c r="E42" s="22"/>
      <c r="F42" s="21"/>
      <c r="G42" s="21">
        <f t="shared" si="6"/>
        <v>38.330454196164816</v>
      </c>
    </row>
    <row r="43" spans="1:7" ht="15.75" customHeight="1" x14ac:dyDescent="0.15">
      <c r="A43" s="25">
        <v>42</v>
      </c>
      <c r="B43" s="46">
        <f>((B42^(C43/5)-C2))</f>
        <v>0.99883159711574809</v>
      </c>
      <c r="C43" s="27">
        <f t="shared" ref="C43:C44" si="14">C42/2.4</f>
        <v>-3.564288217556717</v>
      </c>
      <c r="D43" s="22">
        <f t="shared" si="2"/>
        <v>13.764725849212306</v>
      </c>
      <c r="E43" s="22"/>
      <c r="F43" s="21"/>
      <c r="G43" s="21">
        <f t="shared" si="6"/>
        <v>30.776200333051069</v>
      </c>
    </row>
    <row r="44" spans="1:7" ht="15.75" customHeight="1" x14ac:dyDescent="0.15">
      <c r="A44" s="25">
        <v>43</v>
      </c>
      <c r="B44" s="46">
        <f>((B43^(C44/5)-C2))</f>
        <v>0.99982772483578042</v>
      </c>
      <c r="C44" s="27">
        <f t="shared" si="14"/>
        <v>-1.4851200906486322</v>
      </c>
      <c r="D44" s="22">
        <f t="shared" si="2"/>
        <v>13.52207966630588</v>
      </c>
      <c r="E44" s="22"/>
      <c r="F44" s="21"/>
      <c r="G44" s="21">
        <f t="shared" si="6"/>
        <v>28.211783353460635</v>
      </c>
    </row>
    <row r="45" spans="1:7" ht="15.75" customHeight="1" x14ac:dyDescent="0.15">
      <c r="A45" s="25">
        <v>44</v>
      </c>
      <c r="B45" s="46">
        <f>((B44^(C45/5)-C2))</f>
        <v>0.99926721452522693</v>
      </c>
      <c r="C45" s="27">
        <f>(C44/2.4)*-10</f>
        <v>6.1880003777026342</v>
      </c>
      <c r="D45" s="22">
        <f t="shared" si="2"/>
        <v>17.115713462419809</v>
      </c>
      <c r="E45" s="22"/>
      <c r="F45" s="21"/>
      <c r="G45" s="21">
        <f t="shared" si="6"/>
        <v>27.725992923787768</v>
      </c>
    </row>
    <row r="46" spans="1:7" ht="15.75" customHeight="1" x14ac:dyDescent="0.15">
      <c r="A46" s="25">
        <v>45</v>
      </c>
      <c r="B46" s="46">
        <f>((B45^(C46/5)-C2))</f>
        <v>0.99910247777124883</v>
      </c>
      <c r="C46" s="27">
        <f t="shared" ref="C46:C47" si="15">C45/2.4</f>
        <v>2.5783334907094311</v>
      </c>
      <c r="D46" s="22">
        <f t="shared" si="2"/>
        <v>18.904431446660148</v>
      </c>
      <c r="E46" s="22"/>
      <c r="F46" s="21"/>
      <c r="G46" s="21">
        <f t="shared" si="6"/>
        <v>34.913540771170901</v>
      </c>
    </row>
    <row r="47" spans="1:7" ht="15.75" customHeight="1" x14ac:dyDescent="0.15">
      <c r="A47" s="25">
        <v>46</v>
      </c>
      <c r="B47" s="46">
        <f>((B46^(C47/5)-C2))</f>
        <v>0.99928750730018223</v>
      </c>
      <c r="C47" s="27">
        <f t="shared" si="15"/>
        <v>1.0743056211289297</v>
      </c>
      <c r="D47" s="22">
        <f t="shared" si="2"/>
        <v>19.941228010874703</v>
      </c>
      <c r="E47" s="22"/>
      <c r="F47" s="21"/>
      <c r="G47" s="21">
        <f t="shared" si="6"/>
        <v>38.491059108028573</v>
      </c>
    </row>
    <row r="48" spans="1:7" ht="15.75" customHeight="1" x14ac:dyDescent="0.15">
      <c r="A48" s="25">
        <v>47</v>
      </c>
      <c r="B48" s="46">
        <f>((B47^(C48/5)-C2))</f>
        <v>1.0001187113114782</v>
      </c>
      <c r="C48" s="27">
        <f>(C47/2.4)*-10</f>
        <v>-4.4762734213705411</v>
      </c>
      <c r="D48" s="22">
        <f t="shared" si="2"/>
        <v>18.203150655845171</v>
      </c>
      <c r="E48" s="22"/>
      <c r="F48" s="21"/>
      <c r="G48" s="21">
        <f t="shared" si="6"/>
        <v>40.564559721693215</v>
      </c>
    </row>
    <row r="49" spans="1:7" ht="15.75" customHeight="1" x14ac:dyDescent="0.15">
      <c r="A49" s="25">
        <v>48</v>
      </c>
      <c r="B49" s="46">
        <f>((B48^(C49/5)-C2))</f>
        <v>0.99943613950218113</v>
      </c>
      <c r="C49" s="27">
        <f>C48/2.4</f>
        <v>-1.8651139255710589</v>
      </c>
      <c r="D49" s="22">
        <f t="shared" si="2"/>
        <v>17.770311762810731</v>
      </c>
      <c r="E49" s="22"/>
      <c r="F49" s="21"/>
      <c r="G49" s="21">
        <f t="shared" si="6"/>
        <v>37.087989409628499</v>
      </c>
    </row>
    <row r="50" spans="1:7" ht="15.75" customHeight="1" x14ac:dyDescent="0.15">
      <c r="A50" s="25">
        <v>49</v>
      </c>
      <c r="B50" s="46">
        <f>((B49^(C50/5)-C2))</f>
        <v>0.99860416815397235</v>
      </c>
      <c r="C50" s="27">
        <f>(C49/2.4)*-10</f>
        <v>7.7713080232127467</v>
      </c>
      <c r="D50" s="22">
        <f t="shared" si="2"/>
        <v>22.155267858494092</v>
      </c>
      <c r="E50" s="22"/>
      <c r="F50" s="21"/>
      <c r="G50" s="21">
        <f t="shared" si="6"/>
        <v>36.222652909464273</v>
      </c>
    </row>
    <row r="51" spans="1:7" ht="15.75" customHeight="1" x14ac:dyDescent="0.15">
      <c r="A51" s="25">
        <v>50</v>
      </c>
      <c r="B51" s="46">
        <f>((B50^(C51/5)-C2))</f>
        <v>0.99857624219141117</v>
      </c>
      <c r="C51" s="27">
        <f t="shared" ref="C51:C52" si="16">C50/2.4</f>
        <v>3.2380450096719779</v>
      </c>
      <c r="D51" s="22">
        <f t="shared" si="2"/>
        <v>24.273578484425787</v>
      </c>
      <c r="E51" s="22"/>
      <c r="F51" s="21"/>
      <c r="G51" s="21">
        <f t="shared" si="6"/>
        <v>44.992981086505097</v>
      </c>
    </row>
    <row r="52" spans="1:7" ht="15.75" customHeight="1" x14ac:dyDescent="0.15">
      <c r="A52" s="25">
        <v>51</v>
      </c>
      <c r="B52" s="46">
        <f>((B51^(C52/5)-C2))</f>
        <v>0.99909603540462311</v>
      </c>
      <c r="C52" s="27">
        <f t="shared" si="16"/>
        <v>1.3491854206966576</v>
      </c>
      <c r="D52" s="22">
        <f t="shared" si="2"/>
        <v>25.447719212476429</v>
      </c>
      <c r="E52" s="22"/>
      <c r="F52" s="21"/>
      <c r="G52" s="21">
        <f t="shared" si="6"/>
        <v>49.229616301349765</v>
      </c>
    </row>
    <row r="53" spans="1:7" ht="15.75" customHeight="1" x14ac:dyDescent="0.15">
      <c r="A53" s="25">
        <v>52</v>
      </c>
      <c r="B53" s="46">
        <f>((B52^(C53/5)-C2))</f>
        <v>1.0004977412321479</v>
      </c>
      <c r="C53" s="27">
        <f>(C52/2.4)*-10</f>
        <v>-5.621605919569407</v>
      </c>
      <c r="D53" s="22">
        <f t="shared" si="2"/>
        <v>23.137165123307799</v>
      </c>
      <c r="E53" s="22"/>
      <c r="F53" s="21"/>
      <c r="G53" s="21">
        <f t="shared" si="6"/>
        <v>51.57763786084444</v>
      </c>
    </row>
    <row r="54" spans="1:7" ht="15.75" customHeight="1" x14ac:dyDescent="0.15">
      <c r="A54" s="25">
        <v>53</v>
      </c>
      <c r="B54" s="46">
        <f>((B53^(C54/5)-C2))</f>
        <v>0.99924732767730728</v>
      </c>
      <c r="C54" s="27">
        <f>C53/2.4</f>
        <v>-2.3423357998205865</v>
      </c>
      <c r="D54" s="22">
        <f t="shared" si="2"/>
        <v>22.46562088723616</v>
      </c>
      <c r="E54" s="22"/>
      <c r="F54" s="21"/>
      <c r="G54" s="21">
        <f t="shared" si="6"/>
        <v>46.955828829593422</v>
      </c>
    </row>
    <row r="55" spans="1:7" ht="15.75" customHeight="1" x14ac:dyDescent="0.15">
      <c r="A55" s="25">
        <v>54</v>
      </c>
      <c r="B55" s="46">
        <f>((B54^(C55/5)-C2))</f>
        <v>0.99801176815336612</v>
      </c>
      <c r="C55" s="27">
        <f>(C54/2.4)*-10</f>
        <v>9.7597324992524435</v>
      </c>
      <c r="D55" s="22">
        <f t="shared" si="2"/>
        <v>27.844493020939066</v>
      </c>
      <c r="E55" s="22"/>
      <c r="F55" s="21"/>
      <c r="G55" s="21">
        <f t="shared" si="6"/>
        <v>45.613365564227564</v>
      </c>
    </row>
    <row r="56" spans="1:7" ht="15.75" customHeight="1" x14ac:dyDescent="0.15">
      <c r="A56" s="25">
        <v>55</v>
      </c>
      <c r="B56" s="46">
        <f>((B55^(C56/5)-C2))</f>
        <v>0.99786306665806079</v>
      </c>
      <c r="C56" s="27">
        <f t="shared" ref="C56:C57" si="17">C55/2.4</f>
        <v>4.0665552080218514</v>
      </c>
      <c r="D56" s="22">
        <f t="shared" si="2"/>
        <v>30.376702158279024</v>
      </c>
      <c r="E56" s="22"/>
      <c r="F56" s="21"/>
      <c r="G56" s="21">
        <f t="shared" si="6"/>
        <v>56.371727611395343</v>
      </c>
    </row>
    <row r="57" spans="1:7" ht="15.75" customHeight="1" x14ac:dyDescent="0.15">
      <c r="A57" s="25">
        <v>56</v>
      </c>
      <c r="B57" s="46">
        <f>((B56^(C57/5)-C2))</f>
        <v>0.99875574265596678</v>
      </c>
      <c r="C57" s="27">
        <f t="shared" si="17"/>
        <v>1.6943980033424382</v>
      </c>
      <c r="D57" s="22">
        <f t="shared" si="2"/>
        <v>31.723279031278224</v>
      </c>
      <c r="E57" s="22"/>
      <c r="F57" s="21"/>
      <c r="G57" s="21">
        <f t="shared" si="6"/>
        <v>61.436220236822912</v>
      </c>
    </row>
    <row r="58" spans="1:7" ht="15.75" customHeight="1" x14ac:dyDescent="0.15">
      <c r="A58" s="25">
        <v>57</v>
      </c>
      <c r="B58" s="46">
        <f>((B57^(C58/5)-C2))</f>
        <v>1.0012399472943101</v>
      </c>
      <c r="C58" s="27">
        <f>(C57/2.4)*-10</f>
        <v>-7.0599916805934928</v>
      </c>
      <c r="D58" s="22">
        <f t="shared" si="2"/>
        <v>28.693903164628633</v>
      </c>
      <c r="E58" s="22"/>
      <c r="F58" s="21"/>
      <c r="G58" s="21">
        <f t="shared" si="6"/>
        <v>64.128927644822355</v>
      </c>
    </row>
    <row r="59" spans="1:7" ht="15.75" customHeight="1" x14ac:dyDescent="0.15">
      <c r="A59" s="25">
        <v>58</v>
      </c>
      <c r="B59" s="46">
        <f>((B58^(C59/5)-C2))</f>
        <v>0.99875163404276435</v>
      </c>
      <c r="C59" s="27">
        <f t="shared" ref="C59:C60" si="18">C58/2.4</f>
        <v>-2.9416632002472887</v>
      </c>
      <c r="D59" s="22">
        <f t="shared" si="2"/>
        <v>27.722447381526372</v>
      </c>
      <c r="E59" s="22"/>
      <c r="F59" s="21"/>
      <c r="G59" s="21">
        <f t="shared" si="6"/>
        <v>58.068933809204005</v>
      </c>
    </row>
    <row r="60" spans="1:7" ht="15.75" customHeight="1" x14ac:dyDescent="0.15">
      <c r="A60" s="25">
        <v>59</v>
      </c>
      <c r="B60" s="46">
        <f>((B59^(C60/5)-C2))</f>
        <v>0.99978667866230275</v>
      </c>
      <c r="C60" s="27">
        <f t="shared" si="18"/>
        <v>-1.2256930001030371</v>
      </c>
      <c r="D60" s="22">
        <f t="shared" si="2"/>
        <v>27.609494220806006</v>
      </c>
      <c r="E60" s="22"/>
      <c r="F60" s="21"/>
      <c r="G60" s="21">
        <f t="shared" si="6"/>
        <v>56.127266399625249</v>
      </c>
    </row>
    <row r="61" spans="1:7" ht="15.75" customHeight="1" x14ac:dyDescent="0.15">
      <c r="A61" s="25">
        <v>60</v>
      </c>
      <c r="B61" s="46">
        <f>((B60^(C61/5)-C2))</f>
        <v>0.99926252969001705</v>
      </c>
      <c r="C61" s="27">
        <f>(C60/2.4)*-10</f>
        <v>5.1070541670959884</v>
      </c>
      <c r="D61" s="22">
        <f t="shared" si="2"/>
        <v>30.662652569199008</v>
      </c>
      <c r="E61" s="22"/>
      <c r="F61" s="21"/>
      <c r="G61" s="21">
        <f t="shared" si="6"/>
        <v>55.900842555874746</v>
      </c>
    </row>
    <row r="62" spans="1:7" ht="15.75" customHeight="1" x14ac:dyDescent="0.15">
      <c r="A62" s="25">
        <v>61</v>
      </c>
      <c r="B62" s="46">
        <f>((B61^(C62/5)-C2))</f>
        <v>0.99916649301325344</v>
      </c>
      <c r="C62" s="27">
        <f>C61/2.4</f>
        <v>2.1279392362899952</v>
      </c>
      <c r="D62" s="22">
        <f t="shared" si="2"/>
        <v>32.22620543385063</v>
      </c>
      <c r="E62" s="22"/>
      <c r="F62" s="21"/>
      <c r="G62" s="21">
        <f t="shared" si="6"/>
        <v>62.007421327146893</v>
      </c>
    </row>
    <row r="63" spans="1:7" ht="15.75" customHeight="1" x14ac:dyDescent="0.15">
      <c r="A63" s="25">
        <v>62</v>
      </c>
      <c r="B63" s="46">
        <f>((B62^(C63/5)-C2))</f>
        <v>1.0009601715138525</v>
      </c>
      <c r="C63" s="27">
        <f>(C62/2.4)*-10</f>
        <v>-8.8664134845416456</v>
      </c>
      <c r="D63" s="22">
        <f t="shared" si="2"/>
        <v>28.293478777336734</v>
      </c>
      <c r="E63" s="22"/>
      <c r="F63" s="21"/>
      <c r="G63" s="21">
        <f t="shared" si="6"/>
        <v>65.134575074788529</v>
      </c>
    </row>
    <row r="64" spans="1:7" ht="15.75" customHeight="1" x14ac:dyDescent="0.15">
      <c r="A64" s="25">
        <v>63</v>
      </c>
      <c r="B64" s="46">
        <f>((B63^(C64/5)-C2))</f>
        <v>0.99877156983856163</v>
      </c>
      <c r="C64" s="27">
        <f t="shared" ref="C64:C65" si="19">C63/2.4</f>
        <v>-3.6943389518923526</v>
      </c>
      <c r="D64" s="22">
        <f t="shared" si="2"/>
        <v>26.94569508630984</v>
      </c>
      <c r="E64" s="22"/>
      <c r="F64" s="21"/>
      <c r="G64" s="21">
        <f t="shared" si="6"/>
        <v>57.268224922510434</v>
      </c>
    </row>
    <row r="65" spans="1:7" ht="15.75" customHeight="1" x14ac:dyDescent="0.15">
      <c r="A65" s="25">
        <v>64</v>
      </c>
      <c r="B65" s="46">
        <f>((B64^(C65/5)-C2))</f>
        <v>0.9998589084550088</v>
      </c>
      <c r="C65" s="27">
        <f t="shared" si="19"/>
        <v>-1.5393078966218137</v>
      </c>
      <c r="D65" s="22">
        <f t="shared" si="2"/>
        <v>26.675970592226438</v>
      </c>
      <c r="E65" s="22"/>
      <c r="F65" s="21"/>
      <c r="G65" s="21">
        <f t="shared" si="6"/>
        <v>54.573751841294289</v>
      </c>
    </row>
    <row r="66" spans="1:7" ht="15.75" customHeight="1" x14ac:dyDescent="0.15">
      <c r="A66" s="25">
        <v>65</v>
      </c>
      <c r="B66" s="46">
        <f>((B65^(C66/5)-C2))</f>
        <v>0.99929943542022437</v>
      </c>
      <c r="C66" s="27">
        <f>(C65/2.4)*-10</f>
        <v>6.4137829025908912</v>
      </c>
      <c r="D66" s="22">
        <f t="shared" si="2"/>
        <v>30.382511761231996</v>
      </c>
      <c r="E66" s="22"/>
      <c r="F66" s="21"/>
      <c r="G66" s="21">
        <f t="shared" si="6"/>
        <v>54.033759183819257</v>
      </c>
    </row>
    <row r="67" spans="1:7" ht="15.75" customHeight="1" x14ac:dyDescent="0.15">
      <c r="A67" s="25">
        <v>66</v>
      </c>
      <c r="B67" s="46">
        <f>((B66^(C67/5)-C2))</f>
        <v>0.99910591774608393</v>
      </c>
      <c r="C67" s="27">
        <f t="shared" ref="C67:C68" si="20">C66/2.4</f>
        <v>2.6724095427462049</v>
      </c>
      <c r="D67" s="22">
        <f t="shared" si="2"/>
        <v>32.218269491478139</v>
      </c>
      <c r="E67" s="22"/>
      <c r="F67" s="21"/>
      <c r="G67" s="21">
        <f t="shared" si="6"/>
        <v>61.447121258347764</v>
      </c>
    </row>
    <row r="68" spans="1:7" ht="15.75" customHeight="1" x14ac:dyDescent="0.15">
      <c r="A68" s="25">
        <v>67</v>
      </c>
      <c r="B68" s="46">
        <f>((B67^(C68/5)-C2))</f>
        <v>0.99928123586343254</v>
      </c>
      <c r="C68" s="27">
        <f t="shared" si="20"/>
        <v>1.113503976144252</v>
      </c>
      <c r="D68" s="22">
        <f t="shared" si="2"/>
        <v>33.274662097481979</v>
      </c>
      <c r="E68" s="22"/>
      <c r="F68" s="21"/>
      <c r="G68" s="21">
        <f t="shared" si="6"/>
        <v>65.118733477677125</v>
      </c>
    </row>
    <row r="69" spans="1:7" ht="15.75" customHeight="1" x14ac:dyDescent="0.15">
      <c r="A69" s="25">
        <v>68</v>
      </c>
      <c r="B69" s="46">
        <f>((B68^(C69/5)-C2))</f>
        <v>1.0001478359521965</v>
      </c>
      <c r="C69" s="27">
        <f>(C68/2.4)*-10</f>
        <v>-4.6395999006010502</v>
      </c>
      <c r="D69" s="22">
        <f t="shared" si="2"/>
        <v>31.454936065157554</v>
      </c>
      <c r="E69" s="22"/>
      <c r="F69" s="21"/>
      <c r="G69" s="21">
        <f t="shared" si="6"/>
        <v>67.23143103062614</v>
      </c>
    </row>
    <row r="70" spans="1:7" ht="15.75" customHeight="1" x14ac:dyDescent="0.15">
      <c r="A70" s="25">
        <v>69</v>
      </c>
      <c r="B70" s="46">
        <f>((B69^(C70/5)-C2))</f>
        <v>0.9994232654698284</v>
      </c>
      <c r="C70" s="27">
        <f>C69/2.4</f>
        <v>-1.9331666252504376</v>
      </c>
      <c r="D70" s="22">
        <f t="shared" si="2"/>
        <v>30.988064385267251</v>
      </c>
      <c r="E70" s="22"/>
      <c r="F70" s="21"/>
      <c r="G70" s="21">
        <f t="shared" si="6"/>
        <v>63.591545665932905</v>
      </c>
    </row>
    <row r="71" spans="1:7" ht="15.75" customHeight="1" x14ac:dyDescent="0.15">
      <c r="A71" s="49"/>
      <c r="B71" s="50"/>
      <c r="C71" s="51"/>
      <c r="D71" s="50"/>
      <c r="E71" s="50"/>
      <c r="F71" s="52"/>
      <c r="G71" s="52"/>
    </row>
    <row r="72" spans="1:7" ht="15.75" customHeight="1" x14ac:dyDescent="0.15"/>
    <row r="73" spans="1:7" ht="15.75" customHeight="1" x14ac:dyDescent="0.15"/>
    <row r="74" spans="1:7" ht="15.75" customHeight="1" x14ac:dyDescent="0.15"/>
    <row r="75" spans="1:7" ht="15.75" customHeight="1" x14ac:dyDescent="0.15"/>
    <row r="76" spans="1:7" ht="15.75" customHeight="1" x14ac:dyDescent="0.15"/>
    <row r="77" spans="1:7" ht="15.75" customHeight="1" x14ac:dyDescent="0.15"/>
    <row r="78" spans="1:7" ht="15.75" customHeight="1" x14ac:dyDescent="0.15"/>
    <row r="79" spans="1:7" ht="15.75" customHeight="1" x14ac:dyDescent="0.15"/>
    <row r="80" spans="1:7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00"/>
  <sheetViews>
    <sheetView tabSelected="1" workbookViewId="0"/>
  </sheetViews>
  <sheetFormatPr defaultColWidth="14.42578125" defaultRowHeight="15" customHeight="1" x14ac:dyDescent="0.15"/>
  <cols>
    <col min="1" max="1" width="47.19921875" customWidth="1"/>
    <col min="2" max="6" width="14.42578125" customWidth="1"/>
  </cols>
  <sheetData>
    <row r="1" spans="1:1" ht="15.75" customHeight="1" x14ac:dyDescent="0.15">
      <c r="A1" s="53">
        <f>('Decimalisation to the 20th deci'!A2*'S5'!B16)+'Decimalisation to the 20th deci'!A3</f>
        <v>1.1999918132961525E-3</v>
      </c>
    </row>
    <row r="2" spans="1:1" ht="15.75" customHeight="1" x14ac:dyDescent="0.15">
      <c r="A2" s="54">
        <f>(A1+A4)/2</f>
        <v>1.2000003547481429E-3</v>
      </c>
    </row>
    <row r="3" spans="1:1" ht="15.75" customHeight="1" x14ac:dyDescent="0.15">
      <c r="A3" s="55">
        <f>(A1+A4)/2</f>
        <v>1.2000003547481429E-3</v>
      </c>
    </row>
    <row r="4" spans="1:1" ht="15.75" customHeight="1" x14ac:dyDescent="0.15">
      <c r="A4" s="55">
        <f>(A1+A5)/2</f>
        <v>1.2000088962001334E-3</v>
      </c>
    </row>
    <row r="5" spans="1:1" ht="15.75" customHeight="1" x14ac:dyDescent="0.15">
      <c r="A5" s="53">
        <f>('Decimalisation to the 20th deci'!A2*'S5'!B15)+'Decimalisation to the 20th deci'!A3</f>
        <v>1.2000259791041142E-3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Decimalisation to the 20th deci</vt:lpstr>
      <vt:lpstr>Reaction Complex</vt:lpstr>
      <vt:lpstr>Sq RooT</vt:lpstr>
      <vt:lpstr>S5</vt:lpstr>
      <vt:lpstr>OUTPUT </vt:lpstr>
      <vt:lpstr>N</vt:lpstr>
      <vt:lpstr>C5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2025-07-12T22:40:18Z</dcterms:created>
</cp:coreProperties>
</file>