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3_ncr:1000001_{D60729A4-000B-AB43-8E5C-BB13BF0703B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ecimalisation  1i" sheetId="1" r:id="rId1"/>
    <sheet name="Reaction Complex  2i" sheetId="2" r:id="rId2"/>
    <sheet name="Square Root" sheetId="3" r:id="rId3"/>
    <sheet name="Holographic Principle" sheetId="4" r:id="rId4"/>
    <sheet name="Lambda Alternate 1." sheetId="5" r:id="rId5"/>
    <sheet name="Chart 1" sheetId="6" r:id="rId6"/>
    <sheet name="Lambda Alternate 2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" i="3"/>
  <c r="A2" i="7"/>
  <c r="A3" i="1"/>
  <c r="C3" i="1"/>
  <c r="B3" i="1"/>
  <c r="M4" i="2"/>
  <c r="M3" i="2"/>
  <c r="M2" i="2"/>
  <c r="L3" i="2"/>
  <c r="K4" i="2"/>
  <c r="J5" i="2"/>
  <c r="I3" i="2"/>
  <c r="I4" i="2"/>
  <c r="I6" i="2"/>
  <c r="H7" i="2"/>
  <c r="G3" i="2"/>
  <c r="G4" i="2"/>
  <c r="G6" i="2"/>
  <c r="F5" i="2"/>
  <c r="E4" i="2"/>
  <c r="D3" i="2"/>
  <c r="C4" i="2"/>
  <c r="C3" i="2"/>
  <c r="C2" i="2"/>
  <c r="B1" i="2"/>
  <c r="H3" i="2"/>
  <c r="H4" i="2"/>
  <c r="H6" i="2"/>
  <c r="G5" i="2"/>
  <c r="F4" i="2"/>
  <c r="E3" i="2"/>
  <c r="D4" i="2"/>
  <c r="D2" i="2"/>
  <c r="C1" i="2"/>
  <c r="H5" i="2"/>
  <c r="F3" i="2"/>
  <c r="E2" i="2"/>
  <c r="D1" i="2"/>
  <c r="J3" i="2"/>
  <c r="J4" i="2"/>
  <c r="J6" i="2"/>
  <c r="I5" i="2"/>
  <c r="F2" i="2"/>
  <c r="E1" i="2"/>
  <c r="K3" i="2"/>
  <c r="K6" i="2"/>
  <c r="G2" i="2"/>
  <c r="F1" i="2"/>
  <c r="L4" i="2"/>
  <c r="L6" i="2"/>
  <c r="K5" i="2"/>
  <c r="H2" i="2"/>
  <c r="G1" i="2"/>
  <c r="M6" i="2"/>
  <c r="L5" i="2"/>
  <c r="I2" i="2"/>
  <c r="H1" i="2"/>
  <c r="M5" i="2"/>
  <c r="J2" i="2"/>
  <c r="I1" i="2"/>
  <c r="K2" i="2"/>
  <c r="J1" i="2"/>
  <c r="L2" i="2"/>
  <c r="K1" i="2"/>
  <c r="L1" i="2"/>
  <c r="M1" i="2"/>
  <c r="B2" i="2"/>
  <c r="D5" i="2"/>
  <c r="C6" i="2"/>
  <c r="B7" i="2"/>
  <c r="E5" i="2"/>
  <c r="D6" i="2"/>
  <c r="C7" i="2"/>
  <c r="E6" i="2"/>
  <c r="D7" i="2"/>
  <c r="F6" i="2"/>
  <c r="E7" i="2"/>
  <c r="F7" i="2"/>
  <c r="G7" i="2"/>
  <c r="I7" i="2"/>
  <c r="J7" i="2"/>
  <c r="K7" i="2"/>
  <c r="L7" i="2"/>
  <c r="M7" i="2"/>
  <c r="B6" i="2"/>
  <c r="B4" i="2"/>
  <c r="B1" i="3"/>
  <c r="B2" i="7"/>
  <c r="C2" i="7"/>
  <c r="F4" i="7"/>
  <c r="F5" i="7"/>
  <c r="F6" i="7"/>
  <c r="B4" i="4"/>
  <c r="B13" i="4"/>
  <c r="C4" i="4"/>
  <c r="B8" i="4"/>
  <c r="C8" i="4"/>
  <c r="F7" i="7"/>
  <c r="F8" i="7"/>
  <c r="F9" i="7"/>
  <c r="F10" i="7"/>
  <c r="F11" i="7"/>
  <c r="F12" i="7"/>
  <c r="F13" i="7"/>
  <c r="F14" i="7"/>
  <c r="F15" i="7"/>
  <c r="F16" i="7"/>
  <c r="E5" i="7"/>
  <c r="E6" i="7"/>
  <c r="E7" i="7"/>
  <c r="E8" i="7"/>
  <c r="E9" i="7"/>
  <c r="E10" i="7"/>
  <c r="E11" i="7"/>
  <c r="E12" i="7"/>
  <c r="E13" i="7"/>
  <c r="E14" i="7"/>
  <c r="E15" i="7"/>
  <c r="E4" i="7"/>
  <c r="E16" i="7"/>
  <c r="A2" i="5"/>
  <c r="B2" i="5"/>
  <c r="C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E5" i="5"/>
  <c r="E6" i="5"/>
  <c r="E7" i="5"/>
  <c r="E8" i="5"/>
  <c r="E9" i="5"/>
  <c r="E10" i="5"/>
  <c r="E11" i="5"/>
  <c r="E12" i="5"/>
  <c r="E13" i="5"/>
  <c r="E14" i="5"/>
  <c r="E15" i="5"/>
  <c r="E4" i="5"/>
  <c r="E16" i="5"/>
  <c r="A8" i="4"/>
  <c r="A4" i="4"/>
  <c r="C5" i="2"/>
  <c r="C8" i="1"/>
  <c r="A8" i="1"/>
  <c r="B5" i="1"/>
  <c r="B1" i="1"/>
</calcChain>
</file>

<file path=xl/sharedStrings.xml><?xml version="1.0" encoding="utf-8"?>
<sst xmlns="http://schemas.openxmlformats.org/spreadsheetml/2006/main" count="29" uniqueCount="19">
  <si>
    <t>Conversion Rate</t>
  </si>
  <si>
    <t>USD / GBP</t>
  </si>
  <si>
    <t>Nuclear Ratio</t>
  </si>
  <si>
    <t>GBP / USD</t>
  </si>
  <si>
    <t>Profit Margin</t>
  </si>
  <si>
    <t>Selling into USD</t>
  </si>
  <si>
    <t>Product Price Point</t>
  </si>
  <si>
    <t>Selling into GBP</t>
  </si>
  <si>
    <t>S</t>
  </si>
  <si>
    <t>Re-Decimalisation</t>
  </si>
  <si>
    <t>N</t>
  </si>
  <si>
    <t>L</t>
  </si>
  <si>
    <t>High</t>
  </si>
  <si>
    <t>Low</t>
  </si>
  <si>
    <t>Differential Input</t>
  </si>
  <si>
    <t xml:space="preserve">Wave Count </t>
  </si>
  <si>
    <t>3 / 0.3</t>
  </si>
  <si>
    <t>5 / 0.5</t>
  </si>
  <si>
    <t>11 /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</si>
</sst>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00000000000"/>
    <numFmt numFmtId="165" formatCode="#,##0.000000000"/>
    <numFmt numFmtId="166" formatCode="#,##0.00000000"/>
    <numFmt numFmtId="167" formatCode="#,##0.00000000000000"/>
    <numFmt numFmtId="168" formatCode="#,##0.0000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999999"/>
      <name val="Arial"/>
    </font>
    <font>
      <sz val="9"/>
      <color theme="1"/>
      <name val="Arial"/>
    </font>
    <font>
      <sz val="9"/>
      <color rgb="FFFFFFFF"/>
      <name val="Arial"/>
    </font>
    <font>
      <sz val="9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164" fontId="3" fillId="3" borderId="2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3" fontId="4" fillId="5" borderId="4" xfId="0" applyNumberFormat="1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166" fontId="4" fillId="2" borderId="4" xfId="0" applyNumberFormat="1" applyFont="1" applyFill="1" applyBorder="1" applyAlignment="1">
      <alignment horizontal="center"/>
    </xf>
    <xf numFmtId="167" fontId="4" fillId="4" borderId="4" xfId="0" applyNumberFormat="1" applyFont="1" applyFill="1" applyBorder="1" applyAlignment="1">
      <alignment horizontal="center"/>
    </xf>
    <xf numFmtId="166" fontId="4" fillId="2" borderId="4" xfId="0" applyNumberFormat="1" applyFont="1" applyFill="1" applyBorder="1" applyAlignment="1">
      <alignment horizontal="center"/>
    </xf>
    <xf numFmtId="167" fontId="4" fillId="2" borderId="4" xfId="0" applyNumberFormat="1" applyFont="1" applyFill="1" applyBorder="1" applyAlignment="1">
      <alignment horizontal="center"/>
    </xf>
    <xf numFmtId="167" fontId="4" fillId="2" borderId="4" xfId="0" applyNumberFormat="1" applyFont="1" applyFill="1" applyBorder="1" applyAlignment="1">
      <alignment horizontal="center"/>
    </xf>
    <xf numFmtId="168" fontId="5" fillId="2" borderId="4" xfId="0" applyNumberFormat="1" applyFont="1" applyFill="1" applyBorder="1" applyAlignment="1">
      <alignment horizontal="center"/>
    </xf>
    <xf numFmtId="168" fontId="5" fillId="2" borderId="5" xfId="0" applyNumberFormat="1" applyFont="1" applyFill="1" applyBorder="1" applyAlignment="1">
      <alignment horizontal="center"/>
    </xf>
    <xf numFmtId="168" fontId="5" fillId="2" borderId="5" xfId="0" applyNumberFormat="1" applyFont="1" applyFill="1" applyBorder="1" applyAlignment="1">
      <alignment horizontal="center"/>
    </xf>
    <xf numFmtId="168" fontId="5" fillId="2" borderId="4" xfId="0" applyNumberFormat="1" applyFont="1" applyFill="1" applyBorder="1" applyAlignment="1">
      <alignment horizontal="center"/>
    </xf>
    <xf numFmtId="168" fontId="6" fillId="2" borderId="4" xfId="0" applyNumberFormat="1" applyFont="1" applyFill="1" applyBorder="1" applyAlignment="1"/>
    <xf numFmtId="168" fontId="6" fillId="2" borderId="5" xfId="0" applyNumberFormat="1" applyFont="1" applyFill="1" applyBorder="1" applyAlignment="1"/>
    <xf numFmtId="164" fontId="2" fillId="3" borderId="2" xfId="0" applyNumberFormat="1" applyFont="1" applyFill="1" applyBorder="1" applyAlignment="1"/>
    <xf numFmtId="168" fontId="2" fillId="3" borderId="2" xfId="0" applyNumberFormat="1" applyFont="1" applyFill="1" applyBorder="1" applyAlignment="1"/>
    <xf numFmtId="166" fontId="1" fillId="2" borderId="5" xfId="0" applyNumberFormat="1" applyFont="1" applyFill="1" applyBorder="1" applyAlignment="1"/>
    <xf numFmtId="168" fontId="1" fillId="2" borderId="4" xfId="0" applyNumberFormat="1" applyFont="1" applyFill="1" applyBorder="1" applyAlignment="1"/>
    <xf numFmtId="168" fontId="1" fillId="2" borderId="5" xfId="0" applyNumberFormat="1" applyFont="1" applyFill="1" applyBorder="1" applyAlignment="1"/>
    <xf numFmtId="1" fontId="7" fillId="3" borderId="2" xfId="0" applyNumberFormat="1" applyFont="1" applyFill="1" applyBorder="1" applyAlignment="1">
      <alignment horizontal="right"/>
    </xf>
    <xf numFmtId="1" fontId="8" fillId="3" borderId="2" xfId="0" applyNumberFormat="1" applyFont="1" applyFill="1" applyBorder="1" applyAlignment="1">
      <alignment horizontal="right"/>
    </xf>
    <xf numFmtId="168" fontId="3" fillId="3" borderId="2" xfId="0" applyNumberFormat="1" applyFont="1" applyFill="1" applyBorder="1" applyAlignment="1"/>
    <xf numFmtId="2" fontId="7" fillId="3" borderId="2" xfId="0" applyNumberFormat="1" applyFont="1" applyFill="1" applyBorder="1" applyAlignment="1">
      <alignment horizontal="right"/>
    </xf>
    <xf numFmtId="1" fontId="8" fillId="3" borderId="0" xfId="0" applyNumberFormat="1" applyFont="1" applyFill="1" applyAlignment="1">
      <alignment horizontal="right"/>
    </xf>
    <xf numFmtId="168" fontId="3" fillId="3" borderId="0" xfId="0" applyNumberFormat="1" applyFont="1" applyFill="1" applyAlignment="1"/>
    <xf numFmtId="166" fontId="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'Lambda Alternate 1.'!$E$4:$E$16</c:f>
              <c:numCache>
                <c:formatCode>#,##0.0000</c:formatCode>
                <c:ptCount val="13"/>
                <c:pt idx="0">
                  <c:v>9.5120362792150246</c:v>
                </c:pt>
                <c:pt idx="1">
                  <c:v>9.3794382706541199</c:v>
                </c:pt>
                <c:pt idx="2">
                  <c:v>10.306694259325582</c:v>
                </c:pt>
                <c:pt idx="3">
                  <c:v>9.3371352590944827</c:v>
                </c:pt>
                <c:pt idx="4">
                  <c:v>10.302507120973592</c:v>
                </c:pt>
                <c:pt idx="5">
                  <c:v>9.3262622951965515</c:v>
                </c:pt>
                <c:pt idx="6">
                  <c:v>10.299226738477362</c:v>
                </c:pt>
                <c:pt idx="7">
                  <c:v>11.268464989161334</c:v>
                </c:pt>
                <c:pt idx="8">
                  <c:v>12.233472784104334</c:v>
                </c:pt>
                <c:pt idx="9">
                  <c:v>13.193680378230008</c:v>
                </c:pt>
                <c:pt idx="10">
                  <c:v>14.148444862372354</c:v>
                </c:pt>
                <c:pt idx="11">
                  <c:v>13.215560781792169</c:v>
                </c:pt>
                <c:pt idx="12">
                  <c:v>1.6288438821136051E-4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6-BB4B-A152-7F85A668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54889"/>
        <c:axId val="942027683"/>
      </c:lineChart>
      <c:catAx>
        <c:axId val="104254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2027683"/>
        <c:crosses val="autoZero"/>
        <c:auto val="1"/>
        <c:lblAlgn val="ctr"/>
        <c:lblOffset val="100"/>
        <c:noMultiLvlLbl val="1"/>
      </c:catAx>
      <c:valAx>
        <c:axId val="942027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548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topLeftCell="A4" workbookViewId="0">
      <selection activeCell="A14" sqref="A14"/>
    </sheetView>
  </sheetViews>
  <sheetFormatPr defaultColWidth="14.42578125" defaultRowHeight="15" customHeight="1" x14ac:dyDescent="0.15"/>
  <cols>
    <col min="1" max="3" width="47.19921875" customWidth="1"/>
    <col min="4" max="6" width="14.42578125" customWidth="1"/>
  </cols>
  <sheetData>
    <row r="1" spans="1:4" ht="15.75" customHeight="1" x14ac:dyDescent="0.15">
      <c r="A1" s="1"/>
      <c r="B1" s="1">
        <f ca="1">B2-B3%</f>
        <v>4.9844627145945299</v>
      </c>
      <c r="C1" s="1"/>
    </row>
    <row r="2" spans="1:4" ht="15.75" customHeight="1" x14ac:dyDescent="0.15">
      <c r="A2" s="2" t="s">
        <v>0</v>
      </c>
      <c r="B2" s="3">
        <f>B8</f>
        <v>5</v>
      </c>
      <c r="C2" s="2" t="s">
        <v>0</v>
      </c>
    </row>
    <row r="3" spans="1:4" ht="15.75" customHeight="1" x14ac:dyDescent="0.15">
      <c r="A3" s="2">
        <f ca="1">IFERROR(__xludf.DUMMYFUNCTION("GOOGLEFINANCE(""CURRENCY:usdgbp"")"),0.80125)</f>
        <v>0.80125000000000002</v>
      </c>
      <c r="B3" s="2">
        <f ca="1">(((A3^1.14)+((C3^-1.14))))</f>
        <v>1.5537285405469921</v>
      </c>
      <c r="C3" s="2">
        <f ca="1">IFERROR(__xludf.DUMMYFUNCTION("GOOGLEFINANCE(""CURRENCY:gbpusd"")"),1.2478)</f>
        <v>1.2478</v>
      </c>
    </row>
    <row r="4" spans="1:4" ht="15.75" customHeight="1" x14ac:dyDescent="0.15">
      <c r="A4" s="2" t="s">
        <v>1</v>
      </c>
      <c r="B4" s="2" t="s">
        <v>2</v>
      </c>
      <c r="C4" s="2" t="s">
        <v>3</v>
      </c>
    </row>
    <row r="5" spans="1:4" ht="15.75" customHeight="1" x14ac:dyDescent="0.15">
      <c r="A5" s="4"/>
      <c r="B5" s="4">
        <f ca="1">B2+B3%</f>
        <v>5.0155372854054701</v>
      </c>
      <c r="C5" s="4"/>
    </row>
    <row r="6" spans="1:4" ht="12.75" x14ac:dyDescent="0.15">
      <c r="A6" s="5" t="s">
        <v>4</v>
      </c>
      <c r="B6" s="6"/>
      <c r="C6" s="5" t="s">
        <v>4</v>
      </c>
    </row>
    <row r="7" spans="1:4" ht="12.75" x14ac:dyDescent="0.15">
      <c r="A7" s="2" t="s">
        <v>5</v>
      </c>
      <c r="B7" s="2" t="s">
        <v>6</v>
      </c>
      <c r="C7" s="2" t="s">
        <v>7</v>
      </c>
      <c r="D7" s="7"/>
    </row>
    <row r="8" spans="1:4" ht="12.75" x14ac:dyDescent="0.15">
      <c r="A8" s="8">
        <f ca="1">'Lambda Alternate 1.'!E16</f>
        <v>1.6288438821136051E-4</v>
      </c>
      <c r="B8" s="3">
        <v>5</v>
      </c>
      <c r="C8" s="8" t="e">
        <f ca="1">'Lambda Alternate 2'!E16</f>
        <v>#NUM!</v>
      </c>
      <c r="D8" s="7"/>
    </row>
    <row r="9" spans="1:4" ht="12.75" x14ac:dyDescent="0.15">
      <c r="A9" s="2"/>
      <c r="B9" s="2"/>
      <c r="C9" s="2"/>
      <c r="D9" s="7"/>
    </row>
    <row r="10" spans="1:4" ht="12.75" x14ac:dyDescent="0.15">
      <c r="A10" s="4"/>
      <c r="B10" s="4"/>
      <c r="C10" s="4"/>
    </row>
    <row r="11" spans="1:4" ht="12.75" x14ac:dyDescent="0.15">
      <c r="A11" s="4"/>
      <c r="B11" s="4"/>
      <c r="C11" s="4"/>
    </row>
    <row r="12" spans="1:4" ht="12.75" x14ac:dyDescent="0.15">
      <c r="A12" s="4"/>
      <c r="B12" s="4"/>
      <c r="C12" s="4"/>
    </row>
    <row r="13" spans="1:4" ht="12.75" x14ac:dyDescent="0.15">
      <c r="A13" s="4"/>
      <c r="B13" s="4"/>
      <c r="C13" s="4"/>
    </row>
    <row r="14" spans="1:4" ht="12.75" x14ac:dyDescent="0.15">
      <c r="A14" s="4"/>
      <c r="B14" s="4"/>
      <c r="C14" s="4"/>
    </row>
    <row r="15" spans="1:4" ht="12.75" x14ac:dyDescent="0.15">
      <c r="A15" s="4"/>
      <c r="B15" s="4"/>
      <c r="C15" s="4"/>
    </row>
    <row r="16" spans="1:4" ht="12.75" x14ac:dyDescent="0.15">
      <c r="A16" s="4"/>
      <c r="B16" s="4"/>
      <c r="C16" s="4"/>
    </row>
    <row r="17" spans="1:3" ht="12.75" x14ac:dyDescent="0.15">
      <c r="A17" s="4"/>
      <c r="B17" s="4"/>
      <c r="C17" s="4"/>
    </row>
    <row r="18" spans="1:3" ht="12.75" x14ac:dyDescent="0.15">
      <c r="A18" s="4"/>
      <c r="B18" s="4"/>
      <c r="C18" s="4"/>
    </row>
    <row r="19" spans="1:3" ht="12.75" x14ac:dyDescent="0.15">
      <c r="A19" s="4"/>
      <c r="B19" s="4"/>
      <c r="C19" s="4"/>
    </row>
    <row r="20" spans="1:3" ht="12.75" x14ac:dyDescent="0.15">
      <c r="A20" s="4"/>
      <c r="B20" s="4"/>
      <c r="C20" s="4"/>
    </row>
    <row r="21" spans="1:3" ht="15.75" customHeight="1" x14ac:dyDescent="0.15"/>
    <row r="22" spans="1:3" ht="15.75" customHeight="1" x14ac:dyDescent="0.15"/>
    <row r="23" spans="1:3" ht="15.75" customHeight="1" x14ac:dyDescent="0.15"/>
    <row r="24" spans="1:3" ht="15.75" customHeight="1" x14ac:dyDescent="0.15"/>
    <row r="25" spans="1:3" ht="15.75" customHeight="1" x14ac:dyDescent="0.15"/>
    <row r="26" spans="1:3" ht="15.75" customHeight="1" x14ac:dyDescent="0.15"/>
    <row r="27" spans="1:3" ht="15.75" customHeight="1" x14ac:dyDescent="0.15"/>
    <row r="28" spans="1:3" ht="15.75" customHeight="1" x14ac:dyDescent="0.15"/>
    <row r="29" spans="1:3" ht="15.75" customHeight="1" x14ac:dyDescent="0.15"/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opLeftCell="H1" workbookViewId="0"/>
  </sheetViews>
  <sheetFormatPr defaultColWidth="14.42578125" defaultRowHeight="15" customHeight="1" x14ac:dyDescent="0.15"/>
  <cols>
    <col min="1" max="6" width="14.42578125" customWidth="1"/>
  </cols>
  <sheetData>
    <row r="1" spans="1:13" ht="15.75" customHeight="1" x14ac:dyDescent="0.15">
      <c r="A1" s="9"/>
      <c r="B1" s="10">
        <f ca="1">(H7-G6-F5-E4-D3-C2)</f>
        <v>0.56368540546991897</v>
      </c>
      <c r="C1" s="10">
        <f t="shared" ref="C1:M1" ca="1" si="0">(H6-G5-F4-E3-D2)</f>
        <v>-24.883742486563904</v>
      </c>
      <c r="D1" s="10">
        <f t="shared" ca="1" si="0"/>
        <v>-30.792728108204876</v>
      </c>
      <c r="E1" s="10">
        <f t="shared" ca="1" si="0"/>
        <v>-36.701713729845856</v>
      </c>
      <c r="F1" s="10">
        <f t="shared" ca="1" si="0"/>
        <v>-42.610699351486836</v>
      </c>
      <c r="G1" s="10">
        <f t="shared" ca="1" si="0"/>
        <v>-48.519684973127809</v>
      </c>
      <c r="H1" s="10">
        <f t="shared" ca="1" si="0"/>
        <v>-54.428670594768789</v>
      </c>
      <c r="I1" s="10">
        <f t="shared" ca="1" si="0"/>
        <v>-41.692913729845856</v>
      </c>
      <c r="J1" s="10">
        <f t="shared" ca="1" si="0"/>
        <v>-31.074570810939839</v>
      </c>
      <c r="K1" s="10">
        <f t="shared" ca="1" si="0"/>
        <v>-15.53728540546992</v>
      </c>
      <c r="L1" s="10">
        <f t="shared" ca="1" si="0"/>
        <v>-17.091013946016911</v>
      </c>
      <c r="M1" s="10">
        <f t="shared" si="0"/>
        <v>0</v>
      </c>
    </row>
    <row r="2" spans="1:13" ht="15.75" customHeight="1" x14ac:dyDescent="0.15">
      <c r="A2" s="11"/>
      <c r="B2" s="12">
        <f ca="1">SUM(B1:M1)</f>
        <v>-342.76933773080071</v>
      </c>
      <c r="C2" s="13">
        <f t="shared" ref="C2:M2" ca="1" si="1">(C4-C3)</f>
        <v>1.5537285405469921</v>
      </c>
      <c r="D2" s="13">
        <f t="shared" ca="1" si="1"/>
        <v>3.1074570810939841</v>
      </c>
      <c r="E2" s="13">
        <f t="shared" ca="1" si="1"/>
        <v>4.6611856216409766</v>
      </c>
      <c r="F2" s="13">
        <f t="shared" ca="1" si="1"/>
        <v>6.2149141621879682</v>
      </c>
      <c r="G2" s="13">
        <f t="shared" ca="1" si="1"/>
        <v>7.7686427027349598</v>
      </c>
      <c r="H2" s="13">
        <f t="shared" ca="1" si="1"/>
        <v>9.3223712432819532</v>
      </c>
      <c r="I2" s="13">
        <f t="shared" ca="1" si="1"/>
        <v>10.876099783828945</v>
      </c>
      <c r="J2" s="13">
        <f t="shared" ca="1" si="1"/>
        <v>12.429828324375936</v>
      </c>
      <c r="K2" s="13">
        <f t="shared" ca="1" si="1"/>
        <v>13.983556864922928</v>
      </c>
      <c r="L2" s="13">
        <f t="shared" ca="1" si="1"/>
        <v>15.53728540546992</v>
      </c>
      <c r="M2" s="13">
        <f t="shared" ca="1" si="1"/>
        <v>17.091013946016911</v>
      </c>
    </row>
    <row r="3" spans="1:13" ht="15.75" customHeight="1" x14ac:dyDescent="0.15">
      <c r="A3" s="14"/>
      <c r="B3" s="15"/>
      <c r="C3" s="10">
        <f>('Decimalisation  1i'!A1*1)</f>
        <v>0</v>
      </c>
      <c r="D3" s="10">
        <f>('Decimalisation  1i'!A1*2)</f>
        <v>0</v>
      </c>
      <c r="E3" s="10">
        <f>('Decimalisation  1i'!A1*3)</f>
        <v>0</v>
      </c>
      <c r="F3" s="10">
        <f>('Decimalisation  1i'!A1*4)</f>
        <v>0</v>
      </c>
      <c r="G3" s="10">
        <f>('Decimalisation  1i'!A1*5)</f>
        <v>0</v>
      </c>
      <c r="H3" s="10">
        <f>('Decimalisation  1i'!A1*6)</f>
        <v>0</v>
      </c>
      <c r="I3" s="10">
        <f>('Decimalisation  1i'!A1*7)</f>
        <v>0</v>
      </c>
      <c r="J3" s="10">
        <f>('Decimalisation  1i'!A1*8)</f>
        <v>0</v>
      </c>
      <c r="K3" s="10">
        <f>('Decimalisation  1i'!A1*9)</f>
        <v>0</v>
      </c>
      <c r="L3" s="10">
        <f>('Decimalisation  1i'!A1*10)</f>
        <v>0</v>
      </c>
      <c r="M3" s="10">
        <f>('Decimalisation  1i'!A1*11)</f>
        <v>0</v>
      </c>
    </row>
    <row r="4" spans="1:13" ht="15.75" customHeight="1" x14ac:dyDescent="0.15">
      <c r="A4" s="14"/>
      <c r="B4" s="15">
        <f ca="1">(B2/B6)+(B6/B2)</f>
        <v>5.9435419057731593</v>
      </c>
      <c r="C4" s="10">
        <f ca="1">('Decimalisation  1i'!B3*1)</f>
        <v>1.5537285405469921</v>
      </c>
      <c r="D4" s="10">
        <f ca="1">('Decimalisation  1i'!B3*2)</f>
        <v>3.1074570810939841</v>
      </c>
      <c r="E4" s="10">
        <f ca="1">('Decimalisation  1i'!B3*3)</f>
        <v>4.6611856216409766</v>
      </c>
      <c r="F4" s="10">
        <f ca="1">('Decimalisation  1i'!B3*4)</f>
        <v>6.2149141621879682</v>
      </c>
      <c r="G4" s="10">
        <f ca="1">('Decimalisation  1i'!B3*5)</f>
        <v>7.7686427027349598</v>
      </c>
      <c r="H4" s="10">
        <f ca="1">('Decimalisation  1i'!B3*6)</f>
        <v>9.3223712432819532</v>
      </c>
      <c r="I4" s="10">
        <f ca="1">('Decimalisation  1i'!B3*7)</f>
        <v>10.876099783828945</v>
      </c>
      <c r="J4" s="10">
        <f ca="1">('Decimalisation  1i'!B3*8)</f>
        <v>12.429828324375936</v>
      </c>
      <c r="K4" s="10">
        <f ca="1">('Decimalisation  1i'!B3*9)</f>
        <v>13.983556864922928</v>
      </c>
      <c r="L4" s="10">
        <f ca="1">('Decimalisation  1i'!B3*10)</f>
        <v>15.53728540546992</v>
      </c>
      <c r="M4" s="10">
        <f ca="1">('Decimalisation  1i'!B3*11)</f>
        <v>17.091013946016911</v>
      </c>
    </row>
    <row r="5" spans="1:13" ht="15.75" customHeight="1" x14ac:dyDescent="0.15">
      <c r="A5" s="14"/>
      <c r="B5" s="15"/>
      <c r="C5" s="10">
        <f ca="1">('Decimalisation  1i'!C3*1)</f>
        <v>1.2478</v>
      </c>
      <c r="D5" s="10">
        <f ca="1">('Decimalisation  1i'!C3*2)</f>
        <v>2.4956</v>
      </c>
      <c r="E5" s="10">
        <f ca="1">('Decimalisation  1i'!C3*3)</f>
        <v>3.7434000000000003</v>
      </c>
      <c r="F5" s="10">
        <f ca="1">('Decimalisation  1i'!C3*4)</f>
        <v>4.9912000000000001</v>
      </c>
      <c r="G5" s="10">
        <f ca="1">('Decimalisation  1i'!C3*5)</f>
        <v>6.2389999999999999</v>
      </c>
      <c r="H5" s="10">
        <f ca="1">('Decimalisation  1i'!C3*6)</f>
        <v>7.4868000000000006</v>
      </c>
      <c r="I5" s="10">
        <f ca="1">('Decimalisation  1i'!C3*7)</f>
        <v>8.7346000000000004</v>
      </c>
      <c r="J5" s="10">
        <f ca="1">('Decimalisation  1i'!C3*8)</f>
        <v>9.9824000000000002</v>
      </c>
      <c r="K5" s="10">
        <f ca="1">('Decimalisation  1i'!C3*9)</f>
        <v>11.2302</v>
      </c>
      <c r="L5" s="10">
        <f ca="1">('Decimalisation  1i'!C3*10)</f>
        <v>12.478</v>
      </c>
      <c r="M5" s="10">
        <f ca="1">('Decimalisation  1i'!C3*11)</f>
        <v>13.7258</v>
      </c>
    </row>
    <row r="6" spans="1:13" ht="15.75" customHeight="1" x14ac:dyDescent="0.15">
      <c r="A6" s="11"/>
      <c r="B6" s="16">
        <f ca="1">SUM(B7:M7)</f>
        <v>-59.402972107966164</v>
      </c>
      <c r="C6" s="10">
        <f t="shared" ref="C6:M6" ca="1" si="2">(C3-C4)</f>
        <v>-1.5537285405469921</v>
      </c>
      <c r="D6" s="10">
        <f t="shared" ca="1" si="2"/>
        <v>-3.1074570810939841</v>
      </c>
      <c r="E6" s="10">
        <f t="shared" ca="1" si="2"/>
        <v>-4.6611856216409766</v>
      </c>
      <c r="F6" s="10">
        <f t="shared" ca="1" si="2"/>
        <v>-6.2149141621879682</v>
      </c>
      <c r="G6" s="10">
        <f t="shared" ca="1" si="2"/>
        <v>-7.7686427027349598</v>
      </c>
      <c r="H6" s="10">
        <f t="shared" ca="1" si="2"/>
        <v>-9.3223712432819532</v>
      </c>
      <c r="I6" s="10">
        <f t="shared" ca="1" si="2"/>
        <v>-10.876099783828945</v>
      </c>
      <c r="J6" s="10">
        <f t="shared" ca="1" si="2"/>
        <v>-12.429828324375936</v>
      </c>
      <c r="K6" s="10">
        <f t="shared" ca="1" si="2"/>
        <v>-13.983556864922928</v>
      </c>
      <c r="L6" s="10">
        <f t="shared" ca="1" si="2"/>
        <v>-15.53728540546992</v>
      </c>
      <c r="M6" s="10">
        <f t="shared" ca="1" si="2"/>
        <v>-17.091013946016911</v>
      </c>
    </row>
    <row r="7" spans="1:13" ht="15.75" customHeight="1" x14ac:dyDescent="0.15">
      <c r="A7" s="11"/>
      <c r="B7" s="10">
        <f ca="1">(H1-G2-F3-E4-D5-C6)</f>
        <v>-67.800370378597719</v>
      </c>
      <c r="C7" s="10">
        <f t="shared" ref="C7:M7" ca="1" si="3">(H2-G3-F4-E5-D6)</f>
        <v>2.4715141621879688</v>
      </c>
      <c r="D7" s="10">
        <f t="shared" ca="1" si="3"/>
        <v>2.7774427027349615</v>
      </c>
      <c r="E7" s="10">
        <f t="shared" ca="1" si="3"/>
        <v>3.0833712432819516</v>
      </c>
      <c r="F7" s="10">
        <f t="shared" ca="1" si="3"/>
        <v>3.3892997838289425</v>
      </c>
      <c r="G7" s="10">
        <f t="shared" ca="1" si="3"/>
        <v>3.6952283243759361</v>
      </c>
      <c r="H7" s="10">
        <f t="shared" ca="1" si="3"/>
        <v>4.0011568649229279</v>
      </c>
      <c r="I7" s="10">
        <f t="shared" ca="1" si="3"/>
        <v>-14.337657081093983</v>
      </c>
      <c r="J7" s="10">
        <f t="shared" ca="1" si="3"/>
        <v>-15.585457081093981</v>
      </c>
      <c r="K7" s="10">
        <f t="shared" ca="1" si="3"/>
        <v>1.8114854054699201</v>
      </c>
      <c r="L7" s="10">
        <f t="shared" ca="1" si="3"/>
        <v>17.091013946016911</v>
      </c>
      <c r="M7" s="10">
        <f t="shared" si="3"/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4.42578125" defaultRowHeight="15" customHeight="1" x14ac:dyDescent="0.15"/>
  <cols>
    <col min="1" max="1" width="14.42578125" customWidth="1"/>
    <col min="2" max="2" width="32.2265625" customWidth="1"/>
    <col min="3" max="6" width="14.42578125" customWidth="1"/>
  </cols>
  <sheetData>
    <row r="1" spans="1:2" ht="15.75" customHeight="1" x14ac:dyDescent="0.15">
      <c r="A1" s="17"/>
      <c r="B1" s="18">
        <f ca="1">'Reaction Complex  2i'!B4</f>
        <v>5.9435419057731593</v>
      </c>
    </row>
    <row r="2" spans="1:2" ht="15.75" customHeight="1" x14ac:dyDescent="0.15">
      <c r="A2" s="19"/>
      <c r="B2" s="20"/>
    </row>
    <row r="3" spans="1:2" ht="15.75" customHeight="1" x14ac:dyDescent="0.15">
      <c r="A3" s="19"/>
      <c r="B3" s="21"/>
    </row>
    <row r="4" spans="1:2" ht="15.75" customHeight="1" x14ac:dyDescent="0.15">
      <c r="A4" s="19"/>
      <c r="B4" s="18">
        <f>'Decimalisation  1i'!B2</f>
        <v>5</v>
      </c>
    </row>
    <row r="5" spans="1:2" ht="15.75" customHeight="1" x14ac:dyDescent="0.15">
      <c r="A5" s="19"/>
      <c r="B5" s="21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15"/>
  <cols>
    <col min="1" max="3" width="19.55078125" customWidth="1"/>
    <col min="4" max="6" width="14.42578125" customWidth="1"/>
  </cols>
  <sheetData>
    <row r="1" spans="1:3" ht="15.75" customHeight="1" x14ac:dyDescent="0.15">
      <c r="A1" s="22"/>
      <c r="B1" s="22"/>
      <c r="C1" s="23"/>
    </row>
    <row r="2" spans="1:3" ht="15.75" customHeight="1" x14ac:dyDescent="0.15">
      <c r="A2" s="22"/>
      <c r="B2" s="22"/>
      <c r="C2" s="23"/>
    </row>
    <row r="3" spans="1:3" ht="15.75" customHeight="1" x14ac:dyDescent="0.15">
      <c r="A3" s="22"/>
      <c r="B3" s="22" t="s">
        <v>8</v>
      </c>
      <c r="C3" s="24" t="s">
        <v>9</v>
      </c>
    </row>
    <row r="4" spans="1:3" ht="15.75" customHeight="1" x14ac:dyDescent="0.15">
      <c r="A4" s="22">
        <f>B4^B13</f>
        <v>6.2636258091275501</v>
      </c>
      <c r="B4" s="22">
        <f>'Square Root'!B4</f>
        <v>5</v>
      </c>
      <c r="C4" s="24">
        <f>B4^B13</f>
        <v>6.2636258091275501</v>
      </c>
    </row>
    <row r="5" spans="1:3" ht="15.75" customHeight="1" x14ac:dyDescent="0.15">
      <c r="A5" s="22"/>
      <c r="B5" s="22"/>
      <c r="C5" s="24"/>
    </row>
    <row r="6" spans="1:3" ht="15.75" customHeight="1" x14ac:dyDescent="0.15">
      <c r="A6" s="25"/>
      <c r="B6" s="25"/>
      <c r="C6" s="24"/>
    </row>
    <row r="7" spans="1:3" ht="15.75" customHeight="1" x14ac:dyDescent="0.15">
      <c r="A7" s="25"/>
      <c r="B7" s="25" t="s">
        <v>10</v>
      </c>
      <c r="C7" s="24" t="s">
        <v>9</v>
      </c>
    </row>
    <row r="8" spans="1:3" ht="15.75" customHeight="1" x14ac:dyDescent="0.15">
      <c r="A8" s="25">
        <f ca="1">B8^B13</f>
        <v>7.6280174026876546</v>
      </c>
      <c r="B8" s="25">
        <f ca="1">'Square Root'!B1</f>
        <v>5.9435419057731593</v>
      </c>
      <c r="C8" s="24">
        <f ca="1">B8^B13</f>
        <v>7.6280174026876546</v>
      </c>
    </row>
    <row r="9" spans="1:3" ht="15.75" customHeight="1" x14ac:dyDescent="0.15">
      <c r="A9" s="25"/>
      <c r="B9" s="25"/>
      <c r="C9" s="24"/>
    </row>
    <row r="10" spans="1:3" ht="15.75" customHeight="1" x14ac:dyDescent="0.15">
      <c r="A10" s="22"/>
      <c r="B10" s="22"/>
      <c r="C10" s="24"/>
    </row>
    <row r="11" spans="1:3" ht="15.75" customHeight="1" x14ac:dyDescent="0.15">
      <c r="A11" s="25"/>
      <c r="B11" s="25"/>
      <c r="C11" s="24"/>
    </row>
    <row r="12" spans="1:3" ht="15.75" customHeight="1" x14ac:dyDescent="0.15">
      <c r="A12" s="25"/>
      <c r="B12" s="25" t="s">
        <v>11</v>
      </c>
      <c r="C12" s="23"/>
    </row>
    <row r="13" spans="1:3" ht="15.75" customHeight="1" x14ac:dyDescent="0.15">
      <c r="A13" s="25"/>
      <c r="B13" s="25">
        <f>1.14</f>
        <v>1.1399999999999999</v>
      </c>
      <c r="C13" s="24"/>
    </row>
    <row r="14" spans="1:3" ht="15.75" customHeight="1" x14ac:dyDescent="0.15">
      <c r="A14" s="25"/>
      <c r="B14" s="25"/>
      <c r="C14" s="24"/>
    </row>
    <row r="15" spans="1:3" ht="15.75" customHeight="1" x14ac:dyDescent="0.15">
      <c r="A15" s="25"/>
      <c r="B15" s="25"/>
      <c r="C15" s="2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topLeftCell="B1" workbookViewId="0"/>
  </sheetViews>
  <sheetFormatPr defaultColWidth="14.42578125" defaultRowHeight="15" customHeight="1" x14ac:dyDescent="0.15"/>
  <cols>
    <col min="1" max="3" width="19.55078125" customWidth="1"/>
    <col min="4" max="4" width="18.0703125" customWidth="1"/>
    <col min="5" max="6" width="35.33203125" customWidth="1"/>
  </cols>
  <sheetData>
    <row r="1" spans="1:6" ht="15.75" customHeight="1" x14ac:dyDescent="0.15">
      <c r="A1" s="26" t="s">
        <v>12</v>
      </c>
      <c r="B1" s="26" t="s">
        <v>13</v>
      </c>
      <c r="C1" s="27" t="s">
        <v>14</v>
      </c>
      <c r="D1" s="28"/>
      <c r="E1" s="28"/>
      <c r="F1" s="29"/>
    </row>
    <row r="2" spans="1:6" ht="15.75" customHeight="1" x14ac:dyDescent="0.15">
      <c r="A2" s="26">
        <f ca="1">'Square Root'!B1</f>
        <v>5.9435419057731593</v>
      </c>
      <c r="B2" s="26">
        <f>'Square Root'!B4</f>
        <v>5</v>
      </c>
      <c r="C2" s="30">
        <f ca="1">A2-B2</f>
        <v>0.94354190577315933</v>
      </c>
      <c r="D2" s="28"/>
      <c r="E2" s="28"/>
      <c r="F2" s="29"/>
    </row>
    <row r="3" spans="1:6" ht="15.75" customHeight="1" x14ac:dyDescent="0.15">
      <c r="A3" s="31"/>
      <c r="B3" s="31"/>
      <c r="C3" s="32"/>
      <c r="D3" s="33" t="s">
        <v>15</v>
      </c>
      <c r="E3" s="28"/>
      <c r="F3" s="29"/>
    </row>
    <row r="4" spans="1:6" ht="15.75" customHeight="1" x14ac:dyDescent="0.15">
      <c r="A4" s="31"/>
      <c r="B4" s="31"/>
      <c r="C4" s="32"/>
      <c r="D4" s="34">
        <v>0</v>
      </c>
      <c r="E4" s="35">
        <f ca="1">(C2^-1.14)+(A2+B2/2)</f>
        <v>9.5120362792150246</v>
      </c>
      <c r="F4" s="35">
        <f ca="1">C2</f>
        <v>0.94354190577315933</v>
      </c>
    </row>
    <row r="5" spans="1:6" ht="15.75" customHeight="1" x14ac:dyDescent="0.15">
      <c r="A5" s="31"/>
      <c r="B5" s="31"/>
      <c r="C5" s="32"/>
      <c r="D5" s="33">
        <v>1</v>
      </c>
      <c r="E5" s="29">
        <f ca="1">(A2+B2/2)+F5</f>
        <v>9.3794382706541199</v>
      </c>
      <c r="F5" s="29">
        <f t="shared" ref="F5:F6" ca="1" si="0">F4^1.14</f>
        <v>0.93589636488095984</v>
      </c>
    </row>
    <row r="6" spans="1:6" ht="15.75" customHeight="1" x14ac:dyDescent="0.15">
      <c r="A6" s="31"/>
      <c r="B6" s="31"/>
      <c r="C6" s="32"/>
      <c r="D6" s="33">
        <v>2</v>
      </c>
      <c r="E6" s="29">
        <f ca="1">E5+F6</f>
        <v>10.306694259325582</v>
      </c>
      <c r="F6" s="29">
        <f t="shared" ca="1" si="0"/>
        <v>0.92725598867146153</v>
      </c>
    </row>
    <row r="7" spans="1:6" ht="15.75" customHeight="1" x14ac:dyDescent="0.15">
      <c r="A7" s="31"/>
      <c r="B7" s="31"/>
      <c r="C7" s="32"/>
      <c r="D7" s="36" t="s">
        <v>16</v>
      </c>
      <c r="E7" s="29">
        <f ca="1">E6-F7</f>
        <v>9.3371352590944827</v>
      </c>
      <c r="F7" s="29">
        <f ca="1">F6^-(('Holographic Principle'!C4-'Holographic Principle'!C8)*0.3)</f>
        <v>0.96955900023109842</v>
      </c>
    </row>
    <row r="8" spans="1:6" ht="15.75" customHeight="1" x14ac:dyDescent="0.15">
      <c r="A8" s="31"/>
      <c r="B8" s="31"/>
      <c r="C8" s="32"/>
      <c r="D8" s="33">
        <v>4</v>
      </c>
      <c r="E8" s="29">
        <f ca="1">E7+F8</f>
        <v>10.302507120973592</v>
      </c>
      <c r="F8" s="29">
        <f ca="1">F7^1.14</f>
        <v>0.96537186187910895</v>
      </c>
    </row>
    <row r="9" spans="1:6" ht="15.75" customHeight="1" x14ac:dyDescent="0.15">
      <c r="A9" s="31"/>
      <c r="B9" s="31"/>
      <c r="C9" s="32"/>
      <c r="D9" s="33" t="s">
        <v>17</v>
      </c>
      <c r="E9" s="29">
        <f ca="1">E8-F9</f>
        <v>9.3262622951965515</v>
      </c>
      <c r="F9" s="29">
        <f ca="1">F8^-(('Holographic Principle'!C4-'Holographic Principle'!C8)*0.5)</f>
        <v>0.97624482577704075</v>
      </c>
    </row>
    <row r="10" spans="1:6" ht="15.75" customHeight="1" x14ac:dyDescent="0.15">
      <c r="A10" s="31"/>
      <c r="B10" s="31"/>
      <c r="C10" s="32"/>
      <c r="D10" s="33">
        <v>6</v>
      </c>
      <c r="E10" s="29">
        <f t="shared" ref="E10:E14" ca="1" si="1">E9+F10</f>
        <v>10.299226738477362</v>
      </c>
      <c r="F10" s="29">
        <f t="shared" ref="F10:F14" ca="1" si="2">F9^1.14</f>
        <v>0.97296444328081055</v>
      </c>
    </row>
    <row r="11" spans="1:6" ht="15.75" customHeight="1" x14ac:dyDescent="0.15">
      <c r="A11" s="31"/>
      <c r="B11" s="31"/>
      <c r="C11" s="32"/>
      <c r="D11" s="33">
        <v>7</v>
      </c>
      <c r="E11" s="29">
        <f t="shared" ca="1" si="1"/>
        <v>11.268464989161334</v>
      </c>
      <c r="F11" s="29">
        <f t="shared" ca="1" si="2"/>
        <v>0.96923825068397274</v>
      </c>
    </row>
    <row r="12" spans="1:6" ht="15.75" customHeight="1" x14ac:dyDescent="0.15">
      <c r="A12" s="31"/>
      <c r="B12" s="31"/>
      <c r="C12" s="32"/>
      <c r="D12" s="33">
        <v>8</v>
      </c>
      <c r="E12" s="29">
        <f t="shared" ca="1" si="1"/>
        <v>12.233472784104334</v>
      </c>
      <c r="F12" s="29">
        <f t="shared" ca="1" si="2"/>
        <v>0.9650077949430006</v>
      </c>
    </row>
    <row r="13" spans="1:6" ht="15.75" customHeight="1" x14ac:dyDescent="0.15">
      <c r="A13" s="31"/>
      <c r="B13" s="31"/>
      <c r="C13" s="32"/>
      <c r="D13" s="33">
        <v>9</v>
      </c>
      <c r="E13" s="29">
        <f t="shared" ca="1" si="1"/>
        <v>13.193680378230008</v>
      </c>
      <c r="F13" s="29">
        <f t="shared" ca="1" si="2"/>
        <v>0.96020759412567314</v>
      </c>
    </row>
    <row r="14" spans="1:6" ht="15.75" customHeight="1" x14ac:dyDescent="0.15">
      <c r="A14" s="31"/>
      <c r="B14" s="31"/>
      <c r="C14" s="32"/>
      <c r="D14" s="33">
        <v>10</v>
      </c>
      <c r="E14" s="29">
        <f t="shared" ca="1" si="1"/>
        <v>14.148444862372354</v>
      </c>
      <c r="F14" s="29">
        <f t="shared" ca="1" si="2"/>
        <v>0.95476448414234627</v>
      </c>
    </row>
    <row r="15" spans="1:6" ht="15.75" customHeight="1" x14ac:dyDescent="0.15">
      <c r="A15" s="31"/>
      <c r="B15" s="31"/>
      <c r="C15" s="32"/>
      <c r="D15" s="33" t="s">
        <v>18</v>
      </c>
      <c r="E15" s="29">
        <f ca="1">E14-F15</f>
        <v>13.215560781792169</v>
      </c>
      <c r="F15" s="29">
        <f ca="1">F14^-(('Holographic Principle'!C4-'Holographic Principle'!C8)*1.1)</f>
        <v>0.93288408058018502</v>
      </c>
    </row>
    <row r="16" spans="1:6" ht="15.75" customHeight="1" x14ac:dyDescent="0.15">
      <c r="A16" s="31"/>
      <c r="B16" s="31"/>
      <c r="C16" s="32"/>
      <c r="D16" s="37">
        <v>12</v>
      </c>
      <c r="E16" s="38">
        <f ca="1">((E15^(E15-E4)^-1.14)/(E6^-F16))</f>
        <v>1.6288438821136051E-4</v>
      </c>
      <c r="F16" s="39">
        <f ca="1">F15</f>
        <v>0.93288408058018502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00"/>
  <sheetViews>
    <sheetView topLeftCell="F1" workbookViewId="0"/>
  </sheetViews>
  <sheetFormatPr defaultColWidth="14.42578125" defaultRowHeight="15" customHeight="1" x14ac:dyDescent="0.15"/>
  <cols>
    <col min="1" max="3" width="19.55078125" customWidth="1"/>
    <col min="4" max="4" width="18.0703125" customWidth="1"/>
    <col min="5" max="6" width="35.33203125" customWidth="1"/>
  </cols>
  <sheetData>
    <row r="1" spans="1:6" ht="15.75" customHeight="1" x14ac:dyDescent="0.15">
      <c r="A1" s="26" t="s">
        <v>12</v>
      </c>
      <c r="B1" s="26" t="s">
        <v>13</v>
      </c>
      <c r="C1" s="27" t="s">
        <v>14</v>
      </c>
      <c r="D1" s="28"/>
      <c r="E1" s="28"/>
      <c r="F1" s="29"/>
    </row>
    <row r="2" spans="1:6" ht="15.75" customHeight="1" x14ac:dyDescent="0.15">
      <c r="A2" s="26">
        <f>'Square Root'!B4</f>
        <v>5</v>
      </c>
      <c r="B2" s="26">
        <f ca="1">'Square Root'!B1</f>
        <v>5.9435419057731593</v>
      </c>
      <c r="C2" s="30">
        <f ca="1">A2-B2</f>
        <v>-0.94354190577315933</v>
      </c>
      <c r="D2" s="28"/>
      <c r="E2" s="28"/>
      <c r="F2" s="29"/>
    </row>
    <row r="3" spans="1:6" ht="15.75" customHeight="1" x14ac:dyDescent="0.15">
      <c r="A3" s="31"/>
      <c r="B3" s="31"/>
      <c r="C3" s="32"/>
      <c r="D3" s="33" t="s">
        <v>15</v>
      </c>
      <c r="E3" s="28"/>
      <c r="F3" s="29"/>
    </row>
    <row r="4" spans="1:6" ht="15.75" customHeight="1" x14ac:dyDescent="0.15">
      <c r="A4" s="31"/>
      <c r="B4" s="31"/>
      <c r="C4" s="32"/>
      <c r="D4" s="34">
        <v>0</v>
      </c>
      <c r="E4" s="35" t="e">
        <f ca="1">(C2^-1.14)+(A2+B2/2)</f>
        <v>#NUM!</v>
      </c>
      <c r="F4" s="35">
        <f ca="1">C2</f>
        <v>-0.94354190577315933</v>
      </c>
    </row>
    <row r="5" spans="1:6" ht="15.75" customHeight="1" x14ac:dyDescent="0.15">
      <c r="A5" s="31"/>
      <c r="B5" s="31"/>
      <c r="C5" s="32"/>
      <c r="D5" s="33">
        <v>1</v>
      </c>
      <c r="E5" s="29" t="e">
        <f ca="1">(A2+B2/2)+F5</f>
        <v>#NUM!</v>
      </c>
      <c r="F5" s="29" t="e">
        <f t="shared" ref="F5:F6" ca="1" si="0">F4^1.14</f>
        <v>#NUM!</v>
      </c>
    </row>
    <row r="6" spans="1:6" ht="15.75" customHeight="1" x14ac:dyDescent="0.15">
      <c r="A6" s="31"/>
      <c r="B6" s="31"/>
      <c r="C6" s="32"/>
      <c r="D6" s="33">
        <v>2</v>
      </c>
      <c r="E6" s="29" t="e">
        <f ca="1">E5+F6</f>
        <v>#NUM!</v>
      </c>
      <c r="F6" s="29" t="e">
        <f t="shared" ca="1" si="0"/>
        <v>#NUM!</v>
      </c>
    </row>
    <row r="7" spans="1:6" ht="15.75" customHeight="1" x14ac:dyDescent="0.15">
      <c r="A7" s="31"/>
      <c r="B7" s="31"/>
      <c r="C7" s="32"/>
      <c r="D7" s="36" t="s">
        <v>16</v>
      </c>
      <c r="E7" s="29" t="e">
        <f ca="1">E6-F7</f>
        <v>#NUM!</v>
      </c>
      <c r="F7" s="29" t="e">
        <f ca="1">F6^-(('Holographic Principle'!C4-'Holographic Principle'!C8)*0.3)</f>
        <v>#NUM!</v>
      </c>
    </row>
    <row r="8" spans="1:6" ht="15.75" customHeight="1" x14ac:dyDescent="0.15">
      <c r="A8" s="31"/>
      <c r="B8" s="31"/>
      <c r="C8" s="32"/>
      <c r="D8" s="33">
        <v>4</v>
      </c>
      <c r="E8" s="29" t="e">
        <f ca="1">E7+F8</f>
        <v>#NUM!</v>
      </c>
      <c r="F8" s="29" t="e">
        <f ca="1">F7^1.14</f>
        <v>#NUM!</v>
      </c>
    </row>
    <row r="9" spans="1:6" ht="15.75" customHeight="1" x14ac:dyDescent="0.15">
      <c r="A9" s="31"/>
      <c r="B9" s="31"/>
      <c r="C9" s="32"/>
      <c r="D9" s="33" t="s">
        <v>17</v>
      </c>
      <c r="E9" s="29" t="e">
        <f ca="1">E8-F9</f>
        <v>#NUM!</v>
      </c>
      <c r="F9" s="29" t="e">
        <f ca="1">F8^-(('Holographic Principle'!C4-'Holographic Principle'!C8)*0.5)</f>
        <v>#NUM!</v>
      </c>
    </row>
    <row r="10" spans="1:6" ht="15.75" customHeight="1" x14ac:dyDescent="0.15">
      <c r="A10" s="31"/>
      <c r="B10" s="31"/>
      <c r="C10" s="32"/>
      <c r="D10" s="33">
        <v>6</v>
      </c>
      <c r="E10" s="29" t="e">
        <f t="shared" ref="E10:E14" ca="1" si="1">E9+F10</f>
        <v>#NUM!</v>
      </c>
      <c r="F10" s="29" t="e">
        <f t="shared" ref="F10:F14" ca="1" si="2">F9^1.14</f>
        <v>#NUM!</v>
      </c>
    </row>
    <row r="11" spans="1:6" ht="15.75" customHeight="1" x14ac:dyDescent="0.15">
      <c r="A11" s="31"/>
      <c r="B11" s="31"/>
      <c r="C11" s="32"/>
      <c r="D11" s="33">
        <v>7</v>
      </c>
      <c r="E11" s="29" t="e">
        <f t="shared" ca="1" si="1"/>
        <v>#NUM!</v>
      </c>
      <c r="F11" s="29" t="e">
        <f t="shared" ca="1" si="2"/>
        <v>#NUM!</v>
      </c>
    </row>
    <row r="12" spans="1:6" ht="15.75" customHeight="1" x14ac:dyDescent="0.15">
      <c r="A12" s="31"/>
      <c r="B12" s="31"/>
      <c r="C12" s="32"/>
      <c r="D12" s="33">
        <v>8</v>
      </c>
      <c r="E12" s="29" t="e">
        <f t="shared" ca="1" si="1"/>
        <v>#NUM!</v>
      </c>
      <c r="F12" s="29" t="e">
        <f t="shared" ca="1" si="2"/>
        <v>#NUM!</v>
      </c>
    </row>
    <row r="13" spans="1:6" ht="15.75" customHeight="1" x14ac:dyDescent="0.15">
      <c r="A13" s="31"/>
      <c r="B13" s="31"/>
      <c r="C13" s="32"/>
      <c r="D13" s="33">
        <v>9</v>
      </c>
      <c r="E13" s="29" t="e">
        <f t="shared" ca="1" si="1"/>
        <v>#NUM!</v>
      </c>
      <c r="F13" s="29" t="e">
        <f t="shared" ca="1" si="2"/>
        <v>#NUM!</v>
      </c>
    </row>
    <row r="14" spans="1:6" ht="15.75" customHeight="1" x14ac:dyDescent="0.15">
      <c r="A14" s="31"/>
      <c r="B14" s="31"/>
      <c r="C14" s="32"/>
      <c r="D14" s="33">
        <v>10</v>
      </c>
      <c r="E14" s="29" t="e">
        <f t="shared" ca="1" si="1"/>
        <v>#NUM!</v>
      </c>
      <c r="F14" s="29" t="e">
        <f t="shared" ca="1" si="2"/>
        <v>#NUM!</v>
      </c>
    </row>
    <row r="15" spans="1:6" ht="15.75" customHeight="1" x14ac:dyDescent="0.15">
      <c r="A15" s="31"/>
      <c r="B15" s="31"/>
      <c r="C15" s="32"/>
      <c r="D15" s="33" t="s">
        <v>18</v>
      </c>
      <c r="E15" s="29" t="e">
        <f ca="1">E14-F15</f>
        <v>#NUM!</v>
      </c>
      <c r="F15" s="29" t="e">
        <f ca="1">F14^-(('Holographic Principle'!C4-'Holographic Principle'!C8)*1.1)</f>
        <v>#NUM!</v>
      </c>
    </row>
    <row r="16" spans="1:6" ht="15.75" customHeight="1" x14ac:dyDescent="0.15">
      <c r="A16" s="31"/>
      <c r="B16" s="31"/>
      <c r="C16" s="32"/>
      <c r="D16" s="37">
        <v>12</v>
      </c>
      <c r="E16" s="38" t="e">
        <f ca="1">((E15^(E15-E4)^-1.14)/(E6^-F16))</f>
        <v>#NUM!</v>
      </c>
      <c r="F16" s="39" t="e">
        <f ca="1">F15</f>
        <v>#NUM!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Decimalisation  1i</vt:lpstr>
      <vt:lpstr>Reaction Complex  2i</vt:lpstr>
      <vt:lpstr>Square Root</vt:lpstr>
      <vt:lpstr>Holographic Principle</vt:lpstr>
      <vt:lpstr>Lambda Alternate 1.</vt:lpstr>
      <vt:lpstr>Lambda Alternate 2</vt:lpstr>
      <vt:lpstr>Chart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2025-07-12T21:56:32Z</dcterms:created>
</cp:coreProperties>
</file>