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0_HuQuMa/"/>
    </mc:Choice>
  </mc:AlternateContent>
  <bookViews>
    <workbookView xWindow="0" yWindow="460" windowWidth="27200" windowHeight="16380" activeTab="5" xr2:uid="{2276C5C2-67B5-6A42-BBCB-4137E6BDBFD8}"/>
  </bookViews>
  <sheets>
    <sheet name="70M2" sheetId="2" r:id="rId1"/>
    <sheet name="ADEUDOS" sheetId="4" r:id="rId2"/>
    <sheet name="60M2" sheetId="3" r:id="rId3"/>
    <sheet name="proteinas" sheetId="5" r:id="rId4"/>
    <sheet name="Vitaminas" sheetId="6" r:id="rId5"/>
    <sheet name="Glucosa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0" i="6" l="1"/>
  <c r="L29" i="6"/>
  <c r="M29" i="6" s="1"/>
  <c r="L28" i="6"/>
  <c r="M28" i="6" s="1"/>
  <c r="L27" i="6"/>
  <c r="M27" i="6" s="1"/>
  <c r="L26" i="6"/>
  <c r="M26" i="6" s="1"/>
  <c r="L25" i="6"/>
  <c r="M25" i="6" s="1"/>
  <c r="L24" i="6"/>
  <c r="M24" i="6" s="1"/>
  <c r="L23" i="6"/>
  <c r="M23" i="6" s="1"/>
  <c r="L22" i="6"/>
  <c r="M22" i="6" s="1"/>
  <c r="L21" i="6"/>
  <c r="M21" i="6" s="1"/>
  <c r="L20" i="6"/>
  <c r="M20" i="6" s="1"/>
  <c r="L19" i="6"/>
  <c r="M19" i="6" s="1"/>
  <c r="L18" i="6"/>
  <c r="M18" i="6" s="1"/>
  <c r="L17" i="6"/>
  <c r="M17" i="6" s="1"/>
  <c r="L16" i="6"/>
  <c r="M16" i="6" s="1"/>
  <c r="L15" i="6"/>
  <c r="M15" i="6" s="1"/>
  <c r="L14" i="6"/>
  <c r="M14" i="6" s="1"/>
  <c r="L13" i="6"/>
  <c r="M13" i="6" s="1"/>
  <c r="L12" i="6"/>
  <c r="M12" i="6" s="1"/>
  <c r="L11" i="6"/>
  <c r="M11" i="6" s="1"/>
  <c r="L10" i="6"/>
  <c r="M10" i="6" s="1"/>
  <c r="L9" i="6"/>
  <c r="M9" i="6" s="1"/>
  <c r="L8" i="6"/>
  <c r="M8" i="6" s="1"/>
  <c r="L7" i="6"/>
  <c r="M7" i="6" s="1"/>
  <c r="L6" i="6"/>
  <c r="M6" i="6" s="1"/>
  <c r="M30" i="6"/>
  <c r="L14" i="5" l="1"/>
  <c r="L13" i="5"/>
  <c r="L12" i="5"/>
  <c r="L11" i="5"/>
  <c r="L10" i="5"/>
  <c r="L9" i="5"/>
  <c r="L8" i="5"/>
  <c r="L7" i="5"/>
  <c r="L15" i="5"/>
  <c r="H15" i="5"/>
  <c r="G15" i="5"/>
  <c r="F15" i="5"/>
  <c r="C15" i="5"/>
  <c r="D15" i="5" s="1"/>
  <c r="B15" i="5"/>
  <c r="I25" i="5"/>
  <c r="J25" i="5" s="1"/>
  <c r="E25" i="5"/>
  <c r="L25" i="5" s="1"/>
  <c r="L24" i="5"/>
  <c r="L23" i="5"/>
  <c r="H14" i="5"/>
  <c r="G14" i="5"/>
  <c r="F14" i="5"/>
  <c r="C14" i="5"/>
  <c r="D14" i="5" s="1"/>
  <c r="I24" i="5"/>
  <c r="J24" i="5" s="1"/>
  <c r="E24" i="5"/>
  <c r="H13" i="5"/>
  <c r="G13" i="5"/>
  <c r="F13" i="5"/>
  <c r="C13" i="5"/>
  <c r="D13" i="5" s="1"/>
  <c r="I23" i="5"/>
  <c r="J23" i="5" s="1"/>
  <c r="E23" i="5"/>
  <c r="L22" i="5"/>
  <c r="L21" i="5"/>
  <c r="L20" i="5"/>
  <c r="L19" i="5"/>
  <c r="L18" i="5"/>
  <c r="C12" i="5"/>
  <c r="H12" i="5"/>
  <c r="G12" i="5"/>
  <c r="F12" i="5"/>
  <c r="D12" i="5"/>
  <c r="I22" i="5"/>
  <c r="J22" i="5" s="1"/>
  <c r="E22" i="5"/>
  <c r="H11" i="5"/>
  <c r="D11" i="5"/>
  <c r="I11" i="5"/>
  <c r="J11" i="5" s="1"/>
  <c r="G11" i="5"/>
  <c r="F11" i="5"/>
  <c r="I21" i="5"/>
  <c r="J21" i="5" s="1"/>
  <c r="E21" i="5"/>
  <c r="I10" i="5"/>
  <c r="J10" i="5" s="1"/>
  <c r="G10" i="5"/>
  <c r="F10" i="5"/>
  <c r="I20" i="5"/>
  <c r="J20" i="5" s="1"/>
  <c r="E20" i="5"/>
  <c r="I9" i="5"/>
  <c r="J9" i="5" s="1"/>
  <c r="G9" i="5"/>
  <c r="F9" i="5"/>
  <c r="I19" i="5"/>
  <c r="J19" i="5" s="1"/>
  <c r="E19" i="5"/>
  <c r="I7" i="5"/>
  <c r="J7" i="5" s="1"/>
  <c r="I8" i="5"/>
  <c r="I18" i="5"/>
  <c r="J18" i="5" s="1"/>
  <c r="E18" i="5"/>
  <c r="G8" i="5" s="1"/>
  <c r="E7" i="5"/>
  <c r="I15" i="5" l="1"/>
  <c r="J15" i="5" s="1"/>
  <c r="I14" i="5"/>
  <c r="J14" i="5" s="1"/>
  <c r="I13" i="5"/>
  <c r="J13" i="5" s="1"/>
  <c r="I12" i="5"/>
  <c r="J12" i="5" s="1"/>
  <c r="F8" i="5"/>
  <c r="J8" i="5" s="1"/>
  <c r="E34" i="4" l="1"/>
  <c r="E36" i="4" s="1"/>
  <c r="D34" i="4"/>
  <c r="C34" i="4"/>
  <c r="M12" i="2"/>
  <c r="M13" i="2"/>
  <c r="M10" i="2"/>
  <c r="J14" i="2"/>
  <c r="L12" i="2"/>
  <c r="K12" i="2"/>
  <c r="K13" i="2"/>
  <c r="I13" i="2"/>
  <c r="J13" i="2" s="1"/>
  <c r="I12" i="2"/>
  <c r="J12" i="2" s="1"/>
  <c r="B29" i="3"/>
  <c r="C29" i="3" s="1"/>
  <c r="B22" i="3"/>
  <c r="C21" i="3"/>
  <c r="D21" i="3" s="1"/>
  <c r="C20" i="3"/>
  <c r="D20" i="3" s="1"/>
  <c r="C19" i="3"/>
  <c r="D19" i="3" s="1"/>
  <c r="C18" i="3"/>
  <c r="D18" i="3" s="1"/>
  <c r="C17" i="3"/>
  <c r="D1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C9" i="3"/>
  <c r="D9" i="3" s="1"/>
  <c r="B6" i="3"/>
  <c r="B29" i="2"/>
  <c r="C29" i="2" s="1"/>
  <c r="B22" i="2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10" i="2"/>
  <c r="D10" i="2" s="1"/>
  <c r="C9" i="2"/>
  <c r="D9" i="2" s="1"/>
  <c r="D22" i="2" s="1"/>
  <c r="B6" i="2"/>
  <c r="N14" i="2" l="1"/>
  <c r="N16" i="2"/>
  <c r="K10" i="2"/>
  <c r="C22" i="3"/>
  <c r="C24" i="3"/>
  <c r="C23" i="3"/>
  <c r="D10" i="3"/>
  <c r="D22" i="3" s="1"/>
  <c r="C22" i="2"/>
  <c r="L14" i="2" l="1"/>
  <c r="L16" i="2" s="1"/>
  <c r="L17" i="2" s="1"/>
  <c r="L18" i="2" s="1"/>
  <c r="L19" i="2" s="1"/>
  <c r="L20" i="2" s="1"/>
  <c r="L24" i="2" s="1"/>
  <c r="N17" i="2"/>
  <c r="N18" i="2" s="1"/>
  <c r="N19" i="2" s="1"/>
  <c r="N20" i="2" s="1"/>
  <c r="N24" i="2" s="1"/>
  <c r="C25" i="3"/>
  <c r="C26" i="3" s="1"/>
  <c r="C27" i="3" s="1"/>
  <c r="C28" i="3" s="1"/>
  <c r="C30" i="3" s="1"/>
  <c r="D29" i="3" s="1"/>
  <c r="D6" i="3"/>
  <c r="D28" i="3"/>
  <c r="D30" i="3" s="1"/>
  <c r="C23" i="2"/>
  <c r="C25" i="2" s="1"/>
  <c r="C26" i="2" s="1"/>
  <c r="C24" i="2"/>
  <c r="C27" i="2" l="1"/>
  <c r="C28" i="2" s="1"/>
  <c r="D6" i="2" l="1"/>
  <c r="F6" i="2" s="1"/>
  <c r="C30" i="2"/>
  <c r="D28" i="2" l="1"/>
  <c r="D29" i="2"/>
  <c r="D30" i="2" s="1"/>
</calcChain>
</file>

<file path=xl/sharedStrings.xml><?xml version="1.0" encoding="utf-8"?>
<sst xmlns="http://schemas.openxmlformats.org/spreadsheetml/2006/main" count="216" uniqueCount="136">
  <si>
    <t>Sala, comedor, cocina, baño completo, 2 recamaras, patio de servicio, estacionamiento para un auto</t>
  </si>
  <si>
    <t>M2 de Construccion</t>
  </si>
  <si>
    <t>Costo Total sin IVA (CD)</t>
  </si>
  <si>
    <t>PRELIMINARES</t>
  </si>
  <si>
    <t>CIMENTACION</t>
  </si>
  <si>
    <t>ESTRUCTURA</t>
  </si>
  <si>
    <t>ALBANILERIA</t>
  </si>
  <si>
    <t>PUERTAS Y VENTANAS</t>
  </si>
  <si>
    <t>PISOS Y AZULEJOS</t>
  </si>
  <si>
    <t>PINTURAS Y PASTAS</t>
  </si>
  <si>
    <t>MUEBLES DE BANO</t>
  </si>
  <si>
    <t>INST. HIDROSANITARIA</t>
  </si>
  <si>
    <t>INST. ELECTRICA</t>
  </si>
  <si>
    <t>INST. GAS</t>
  </si>
  <si>
    <t>JARDINERIA</t>
  </si>
  <si>
    <t>LIMPIEZA</t>
  </si>
  <si>
    <t>Subtotal 1</t>
  </si>
  <si>
    <t>Indirectos</t>
  </si>
  <si>
    <t>Utilidad</t>
  </si>
  <si>
    <t>Subtotal 2</t>
  </si>
  <si>
    <t>Subtotal 3</t>
  </si>
  <si>
    <t>Vivienda de interés social de 70 m2. en una planta, compuesta de:</t>
  </si>
  <si>
    <t>Costo por M2 Const. CD</t>
  </si>
  <si>
    <t>Costo por M2 Const. PV</t>
  </si>
  <si>
    <t>Costo por M2 Terreno</t>
  </si>
  <si>
    <t>IVA</t>
  </si>
  <si>
    <t>Subtotal 4</t>
  </si>
  <si>
    <t>Terreno (7X22)</t>
  </si>
  <si>
    <t>TOTAL</t>
  </si>
  <si>
    <t>Vivienda de interés social de 60 m2. en una planta, compuesta de:</t>
  </si>
  <si>
    <t>terreno</t>
  </si>
  <si>
    <t>const</t>
  </si>
  <si>
    <t>Avaluo</t>
  </si>
  <si>
    <t>CATASTRAL</t>
  </si>
  <si>
    <t>Costo Total</t>
  </si>
  <si>
    <t>Costo /m2</t>
  </si>
  <si>
    <t>COMERCIAL</t>
  </si>
  <si>
    <t>DOLLAR</t>
  </si>
  <si>
    <t>ANTICIPO</t>
  </si>
  <si>
    <t>SALDO</t>
  </si>
  <si>
    <t>ANIOS</t>
  </si>
  <si>
    <t>MENSUAL</t>
  </si>
  <si>
    <t>PROPUESTA</t>
  </si>
  <si>
    <t>PREDIAL CASA</t>
  </si>
  <si>
    <t>PREDIAL CALCETIN</t>
  </si>
  <si>
    <t>PREDIAL MIRAMAR</t>
  </si>
  <si>
    <t>PREDIAL MALECON</t>
  </si>
  <si>
    <t>AGUA CASA</t>
  </si>
  <si>
    <t>AGUA MALECON</t>
  </si>
  <si>
    <t>LUZ MALECON</t>
  </si>
  <si>
    <t>LUZ CASA</t>
  </si>
  <si>
    <t>TEL 61352249</t>
  </si>
  <si>
    <t>TEL 61351010</t>
  </si>
  <si>
    <t>TEL SEA COFFE</t>
  </si>
  <si>
    <t>TEL LA PAZ</t>
  </si>
  <si>
    <t>PREDIAL LA PAZ</t>
  </si>
  <si>
    <t>AGUA LA PAZ</t>
  </si>
  <si>
    <t>LUZ LA PAZ</t>
  </si>
  <si>
    <t>ADEUDOS BRAULIO</t>
  </si>
  <si>
    <t>SUBDIVISION</t>
  </si>
  <si>
    <t>LIC CONST</t>
  </si>
  <si>
    <t>EFECT</t>
  </si>
  <si>
    <t>TRASNF</t>
  </si>
  <si>
    <t>BRANDON</t>
  </si>
  <si>
    <t>Dentista</t>
  </si>
  <si>
    <t>Hipoteca</t>
  </si>
  <si>
    <t>Pago minimo</t>
  </si>
  <si>
    <t>Nutrilite</t>
  </si>
  <si>
    <t>contenido</t>
  </si>
  <si>
    <t>bote</t>
  </si>
  <si>
    <t>porciones</t>
  </si>
  <si>
    <t>Tamano</t>
  </si>
  <si>
    <t>Proteinas</t>
  </si>
  <si>
    <t>porcion (g)</t>
  </si>
  <si>
    <t>bote (g)</t>
  </si>
  <si>
    <t>Calorias</t>
  </si>
  <si>
    <t>(kcal)</t>
  </si>
  <si>
    <t>Precio</t>
  </si>
  <si>
    <t>Porcion</t>
  </si>
  <si>
    <t>RAW FIT Orgánico</t>
  </si>
  <si>
    <t>g proteina</t>
  </si>
  <si>
    <t>RAW PROTEIN Orgánico</t>
  </si>
  <si>
    <t>Proteína de soja en polvo</t>
  </si>
  <si>
    <t>RAW MEAL (Orgánico - Vanilla)</t>
  </si>
  <si>
    <t>PROTEINAS DE GUISANTES</t>
  </si>
  <si>
    <t>PROTEÍNA Y VERDURA EN POLVO</t>
  </si>
  <si>
    <t>Falcon Protein Birdman 510</t>
  </si>
  <si>
    <t>Falcon Protein Birdman 1170</t>
  </si>
  <si>
    <t>Nutrilite Double X</t>
  </si>
  <si>
    <t>Nutrilie Complejo B</t>
  </si>
  <si>
    <t>Nutrilite Lecitina-E</t>
  </si>
  <si>
    <t>Nutrilite Cal Mag D</t>
  </si>
  <si>
    <t>mg</t>
  </si>
  <si>
    <t>Niacina (B3) - mg</t>
  </si>
  <si>
    <t>Acido Pantotenico (B5) - mg</t>
  </si>
  <si>
    <t>Tiamina B1 - mg</t>
  </si>
  <si>
    <t>Rivoflabina (B2)  - mg</t>
  </si>
  <si>
    <t>Piridoxina (B6) - mg</t>
  </si>
  <si>
    <t>Acido Folico (B9) - mg</t>
  </si>
  <si>
    <t>Vitamina B12 - mg</t>
  </si>
  <si>
    <t>Vitamina C - mg</t>
  </si>
  <si>
    <t>Vitamina E -mg</t>
  </si>
  <si>
    <t>Vitamina A -mg</t>
  </si>
  <si>
    <t>Betacaroteno</t>
  </si>
  <si>
    <t>Biotina</t>
  </si>
  <si>
    <t>Vitamina D -mg</t>
  </si>
  <si>
    <t>Calcio</t>
  </si>
  <si>
    <t>Magnesio</t>
  </si>
  <si>
    <t>Zinc</t>
  </si>
  <si>
    <t>Hierro</t>
  </si>
  <si>
    <t>Manganeso</t>
  </si>
  <si>
    <t>Cobre</t>
  </si>
  <si>
    <t>Yodo</t>
  </si>
  <si>
    <t>Selenio</t>
  </si>
  <si>
    <t>Cromo</t>
  </si>
  <si>
    <t>Molibdeno</t>
  </si>
  <si>
    <t>fosforo</t>
  </si>
  <si>
    <t>Lecitina</t>
  </si>
  <si>
    <t>Recomendacion Diaria</t>
  </si>
  <si>
    <t>Vitamina K (filoquinona): 75 µg.</t>
  </si>
  <si>
    <t>Potasio: 2000 mg.</t>
  </si>
  <si>
    <t>Cloruro: 800 mg.</t>
  </si>
  <si>
    <t>Floruro: 3,5 mg.</t>
  </si>
  <si>
    <t>µg</t>
  </si>
  <si>
    <t>Suplementos</t>
  </si>
  <si>
    <t>Saldo</t>
  </si>
  <si>
    <t>Nutrilite Complejo B</t>
  </si>
  <si>
    <t>una</t>
  </si>
  <si>
    <t>SUPLEMENTO</t>
  </si>
  <si>
    <t>DOSIS MANANA</t>
  </si>
  <si>
    <t>DOSIS TARDE</t>
  </si>
  <si>
    <t>-</t>
  </si>
  <si>
    <t>dos</t>
  </si>
  <si>
    <t>fecha</t>
  </si>
  <si>
    <t>Hora</t>
  </si>
  <si>
    <t>BG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</si>
</sst>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MX$&quot;* #,##0.00_);_(&quot;MX$&quot;* \(#,##0.00\);_(&quot;MX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0.00000"/>
    <numFmt numFmtId="166" formatCode="0.0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0" xfId="0" applyNumberFormat="1"/>
    <xf numFmtId="10" fontId="0" fillId="0" borderId="0" xfId="3" applyNumberFormat="1" applyFont="1"/>
    <xf numFmtId="10" fontId="0" fillId="0" borderId="0" xfId="0" applyNumberFormat="1"/>
    <xf numFmtId="44" fontId="0" fillId="0" borderId="0" xfId="1" applyNumberFormat="1" applyFont="1"/>
    <xf numFmtId="44" fontId="0" fillId="0" borderId="0" xfId="0" applyNumberFormat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44" fontId="0" fillId="0" borderId="1" xfId="1" applyNumberFormat="1" applyFont="1" applyBorder="1"/>
    <xf numFmtId="44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right"/>
    </xf>
    <xf numFmtId="10" fontId="0" fillId="0" borderId="0" xfId="0" applyNumberFormat="1" applyBorder="1"/>
    <xf numFmtId="44" fontId="0" fillId="0" borderId="0" xfId="0" applyNumberForma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44" fontId="3" fillId="0" borderId="2" xfId="0" applyNumberFormat="1" applyFont="1" applyBorder="1"/>
    <xf numFmtId="0" fontId="0" fillId="0" borderId="0" xfId="0" applyAlignment="1">
      <alignment horizontal="left"/>
    </xf>
    <xf numFmtId="0" fontId="3" fillId="0" borderId="3" xfId="0" applyFont="1" applyBorder="1" applyAlignment="1">
      <alignment horizontal="right"/>
    </xf>
    <xf numFmtId="0" fontId="3" fillId="0" borderId="3" xfId="0" applyFont="1" applyBorder="1"/>
    <xf numFmtId="44" fontId="3" fillId="0" borderId="3" xfId="0" applyNumberFormat="1" applyFont="1" applyBorder="1"/>
    <xf numFmtId="9" fontId="0" fillId="0" borderId="0" xfId="3" applyFont="1"/>
    <xf numFmtId="0" fontId="0" fillId="0" borderId="0" xfId="0" applyAlignment="1">
      <alignment horizontal="center"/>
    </xf>
    <xf numFmtId="44" fontId="0" fillId="0" borderId="0" xfId="2" applyFont="1"/>
    <xf numFmtId="164" fontId="0" fillId="0" borderId="0" xfId="2" applyNumberFormat="1" applyFont="1"/>
    <xf numFmtId="164" fontId="0" fillId="0" borderId="0" xfId="0" applyNumberFormat="1"/>
    <xf numFmtId="0" fontId="4" fillId="0" borderId="0" xfId="4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/>
    <xf numFmtId="166" fontId="0" fillId="0" borderId="0" xfId="0" applyNumberFormat="1"/>
    <xf numFmtId="165" fontId="0" fillId="0" borderId="0" xfId="0" applyNumberFormat="1"/>
    <xf numFmtId="0" fontId="0" fillId="0" borderId="3" xfId="0" applyBorder="1" applyAlignment="1"/>
    <xf numFmtId="0" fontId="0" fillId="0" borderId="3" xfId="0" applyBorder="1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0" fontId="0" fillId="0" borderId="3" xfId="0" applyBorder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ovea.net/mx/product_detail.aspx?PID=5981&amp;deptid=3&amp;cid=22532&amp;OS=202&amp;NAME=RAW-FIT-Org&#225;nico-Original-451g" TargetMode="External"/><Relationship Id="rId2" Type="http://schemas.openxmlformats.org/officeDocument/2006/relationships/hyperlink" Target="https://www.biovea.net/mx/product_detail.aspx?PID=4469&amp;deptid=3&amp;cid=22532&amp;OS=202&amp;NAME=RAW-PROTEIN-Organic-Chocolate-23oz-650g" TargetMode="External"/><Relationship Id="rId1" Type="http://schemas.openxmlformats.org/officeDocument/2006/relationships/hyperlink" Target="https://www.biovea.net/mx/product_detail.aspx?PID=4722&amp;deptid=3&amp;cid=22532&amp;OS=202&amp;NAME=POLVO-DE-PROTE&#205;NA-Sabor-Vainilla-Natural-448g" TargetMode="External"/><Relationship Id="rId4" Type="http://schemas.openxmlformats.org/officeDocument/2006/relationships/hyperlink" Target="https://www.biovea.net/mx/product_detail.aspx?PID=2602&amp;deptid=3&amp;cid=22532&amp;OS=202&amp;NAME=PROTEINAS-DE-GUISANTES-45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136D-A91D-EE40-922C-FCB9E0322657}">
  <dimension ref="A1:N30"/>
  <sheetViews>
    <sheetView workbookViewId="0">
      <selection activeCell="J28" sqref="J28:K31"/>
    </sheetView>
  </sheetViews>
  <sheetFormatPr baseColWidth="10" defaultRowHeight="16" x14ac:dyDescent="0.2"/>
  <cols>
    <col min="1" max="1" width="20.1640625" customWidth="1"/>
    <col min="2" max="2" width="16.33203125" customWidth="1"/>
    <col min="3" max="3" width="20.33203125" customWidth="1"/>
    <col min="4" max="4" width="14.5" customWidth="1"/>
    <col min="6" max="6" width="16.83203125" bestFit="1" customWidth="1"/>
    <col min="9" max="9" width="16.83203125" bestFit="1" customWidth="1"/>
    <col min="10" max="10" width="15.1640625" bestFit="1" customWidth="1"/>
    <col min="11" max="12" width="16.83203125" bestFit="1" customWidth="1"/>
    <col min="13" max="13" width="18" customWidth="1"/>
    <col min="14" max="14" width="16.83203125" bestFit="1" customWidth="1"/>
  </cols>
  <sheetData>
    <row r="1" spans="1:14" x14ac:dyDescent="0.2">
      <c r="A1" t="s">
        <v>21</v>
      </c>
    </row>
    <row r="2" spans="1:14" x14ac:dyDescent="0.2">
      <c r="A2" t="s">
        <v>0</v>
      </c>
    </row>
    <row r="4" spans="1:14" x14ac:dyDescent="0.2">
      <c r="A4" t="s">
        <v>1</v>
      </c>
      <c r="B4" s="1">
        <v>70</v>
      </c>
    </row>
    <row r="5" spans="1:14" x14ac:dyDescent="0.2">
      <c r="A5" t="s">
        <v>2</v>
      </c>
      <c r="B5" s="4">
        <v>350000</v>
      </c>
    </row>
    <row r="6" spans="1:14" x14ac:dyDescent="0.2">
      <c r="A6" t="s">
        <v>22</v>
      </c>
      <c r="B6" s="4">
        <f>B5/B4</f>
        <v>5000</v>
      </c>
      <c r="C6" t="s">
        <v>23</v>
      </c>
      <c r="D6" s="4">
        <f>C28/B4</f>
        <v>7540</v>
      </c>
      <c r="F6" s="5">
        <f>D6*500</f>
        <v>3770000</v>
      </c>
    </row>
    <row r="7" spans="1:14" x14ac:dyDescent="0.2">
      <c r="A7" t="s">
        <v>24</v>
      </c>
      <c r="B7" s="4">
        <v>1500</v>
      </c>
      <c r="K7" t="s">
        <v>37</v>
      </c>
      <c r="L7" s="23">
        <v>18</v>
      </c>
    </row>
    <row r="9" spans="1:14" x14ac:dyDescent="0.2">
      <c r="A9" t="s">
        <v>3</v>
      </c>
      <c r="B9" s="2">
        <v>3.4200000000000001E-2</v>
      </c>
      <c r="C9" s="4">
        <f t="shared" ref="C9:C21" si="0">B9*$B$5</f>
        <v>11970</v>
      </c>
      <c r="D9" s="5">
        <f>C9/$B$4</f>
        <v>171</v>
      </c>
      <c r="I9" s="36" t="s">
        <v>33</v>
      </c>
      <c r="J9" s="36"/>
      <c r="K9" s="36" t="s">
        <v>36</v>
      </c>
      <c r="L9" s="36"/>
      <c r="M9" s="36" t="s">
        <v>42</v>
      </c>
      <c r="N9" s="36"/>
    </row>
    <row r="10" spans="1:14" x14ac:dyDescent="0.2">
      <c r="A10" t="s">
        <v>4</v>
      </c>
      <c r="B10" s="2">
        <v>0.13539999999999999</v>
      </c>
      <c r="C10" s="4">
        <f t="shared" si="0"/>
        <v>47390</v>
      </c>
      <c r="D10" s="5">
        <f t="shared" ref="D10:D21" si="1">C10/$B$4</f>
        <v>677</v>
      </c>
      <c r="F10" t="s">
        <v>32</v>
      </c>
      <c r="I10" s="37">
        <v>4700000</v>
      </c>
      <c r="J10" s="37"/>
      <c r="K10" s="37">
        <f>K12+K13</f>
        <v>9728500</v>
      </c>
      <c r="L10" s="37"/>
      <c r="M10" s="37">
        <f>M12+M13</f>
        <v>8525500</v>
      </c>
      <c r="N10" s="37"/>
    </row>
    <row r="11" spans="1:14" x14ac:dyDescent="0.2">
      <c r="A11" t="s">
        <v>5</v>
      </c>
      <c r="B11" s="2">
        <v>0.37640000000000001</v>
      </c>
      <c r="C11" s="4">
        <f t="shared" si="0"/>
        <v>131740</v>
      </c>
      <c r="D11" s="5">
        <f t="shared" si="1"/>
        <v>1882</v>
      </c>
      <c r="I11" s="22" t="s">
        <v>34</v>
      </c>
      <c r="J11" s="22" t="s">
        <v>35</v>
      </c>
      <c r="K11" s="22" t="s">
        <v>34</v>
      </c>
      <c r="L11" s="22" t="s">
        <v>35</v>
      </c>
      <c r="M11" s="22" t="s">
        <v>34</v>
      </c>
      <c r="N11" s="22" t="s">
        <v>35</v>
      </c>
    </row>
    <row r="12" spans="1:14" x14ac:dyDescent="0.2">
      <c r="A12" t="s">
        <v>6</v>
      </c>
      <c r="B12" s="2">
        <v>0.16539999999999999</v>
      </c>
      <c r="C12" s="4">
        <f t="shared" si="0"/>
        <v>57890</v>
      </c>
      <c r="D12" s="5">
        <f t="shared" si="1"/>
        <v>827</v>
      </c>
      <c r="F12" t="s">
        <v>30</v>
      </c>
      <c r="G12" s="21">
        <v>0.2</v>
      </c>
      <c r="H12">
        <v>500</v>
      </c>
      <c r="I12" s="5">
        <f>G12*I10</f>
        <v>940000</v>
      </c>
      <c r="J12" s="5">
        <f>I12/H12</f>
        <v>1880</v>
      </c>
      <c r="K12" s="5">
        <f>L12*H12</f>
        <v>4950000</v>
      </c>
      <c r="L12" s="5">
        <f>550*18</f>
        <v>9900</v>
      </c>
      <c r="M12" s="5">
        <f>N12*H12</f>
        <v>4250000</v>
      </c>
      <c r="N12" s="5">
        <v>8500</v>
      </c>
    </row>
    <row r="13" spans="1:14" x14ac:dyDescent="0.2">
      <c r="A13" t="s">
        <v>7</v>
      </c>
      <c r="B13" s="2">
        <v>6.8699999999999997E-2</v>
      </c>
      <c r="C13" s="4">
        <f t="shared" si="0"/>
        <v>24045</v>
      </c>
      <c r="D13" s="5">
        <f t="shared" si="1"/>
        <v>343.5</v>
      </c>
      <c r="F13" t="s">
        <v>31</v>
      </c>
      <c r="G13" s="21">
        <v>0.8</v>
      </c>
      <c r="H13">
        <v>503</v>
      </c>
      <c r="I13" s="5">
        <f>G13*I10</f>
        <v>3760000</v>
      </c>
      <c r="J13" s="5">
        <f>I13/H13</f>
        <v>7475.1491053677928</v>
      </c>
      <c r="K13" s="5">
        <f>L13*H13</f>
        <v>4778500</v>
      </c>
      <c r="L13" s="5">
        <v>9500</v>
      </c>
      <c r="M13" s="5">
        <f>N13*H13</f>
        <v>4275500</v>
      </c>
      <c r="N13" s="5">
        <v>8500</v>
      </c>
    </row>
    <row r="14" spans="1:14" x14ac:dyDescent="0.2">
      <c r="A14" t="s">
        <v>8</v>
      </c>
      <c r="B14" s="2">
        <v>1.41E-2</v>
      </c>
      <c r="C14" s="4">
        <f t="shared" si="0"/>
        <v>4935</v>
      </c>
      <c r="D14" s="5">
        <f t="shared" si="1"/>
        <v>70.5</v>
      </c>
      <c r="J14" s="24">
        <f>I10/L7</f>
        <v>261111.11111111112</v>
      </c>
      <c r="K14" s="24"/>
      <c r="L14" s="24">
        <f>K10/L7</f>
        <v>540472.22222222225</v>
      </c>
      <c r="M14" s="24"/>
      <c r="N14" s="24">
        <f>M10/L7</f>
        <v>473638.88888888888</v>
      </c>
    </row>
    <row r="15" spans="1:14" x14ac:dyDescent="0.2">
      <c r="A15" t="s">
        <v>9</v>
      </c>
      <c r="B15" s="2">
        <v>3.7900000000000003E-2</v>
      </c>
      <c r="C15" s="4">
        <f t="shared" si="0"/>
        <v>13265.000000000002</v>
      </c>
      <c r="D15" s="5">
        <f t="shared" si="1"/>
        <v>189.50000000000003</v>
      </c>
    </row>
    <row r="16" spans="1:14" x14ac:dyDescent="0.2">
      <c r="A16" t="s">
        <v>10</v>
      </c>
      <c r="B16" s="2">
        <v>3.7900000000000003E-2</v>
      </c>
      <c r="C16" s="4">
        <f t="shared" si="0"/>
        <v>13265.000000000002</v>
      </c>
      <c r="D16" s="5">
        <f t="shared" si="1"/>
        <v>189.50000000000003</v>
      </c>
      <c r="K16" s="21">
        <v>0.3</v>
      </c>
      <c r="L16" s="25">
        <f>L14*K16</f>
        <v>162141.66666666666</v>
      </c>
      <c r="M16" s="21">
        <v>0.3</v>
      </c>
      <c r="N16" s="25">
        <f>N14*M16</f>
        <v>142091.66666666666</v>
      </c>
    </row>
    <row r="17" spans="1:14" x14ac:dyDescent="0.2">
      <c r="A17" t="s">
        <v>11</v>
      </c>
      <c r="B17" s="2">
        <v>4.2999999999999997E-2</v>
      </c>
      <c r="C17" s="4">
        <f t="shared" si="0"/>
        <v>15049.999999999998</v>
      </c>
      <c r="D17" s="5">
        <f t="shared" si="1"/>
        <v>214.99999999999997</v>
      </c>
      <c r="K17" t="s">
        <v>38</v>
      </c>
      <c r="L17" s="5">
        <f>L16*L7</f>
        <v>2918550</v>
      </c>
      <c r="M17" t="s">
        <v>38</v>
      </c>
      <c r="N17" s="5">
        <f>N16*L7</f>
        <v>2557650</v>
      </c>
    </row>
    <row r="18" spans="1:14" x14ac:dyDescent="0.2">
      <c r="A18" t="s">
        <v>12</v>
      </c>
      <c r="B18" s="2">
        <v>4.82E-2</v>
      </c>
      <c r="C18" s="4">
        <f t="shared" si="0"/>
        <v>16870</v>
      </c>
      <c r="D18" s="5">
        <f t="shared" si="1"/>
        <v>241</v>
      </c>
      <c r="K18" t="s">
        <v>39</v>
      </c>
      <c r="L18" s="5">
        <f>K10-L17</f>
        <v>6809950</v>
      </c>
      <c r="M18" t="s">
        <v>39</v>
      </c>
      <c r="N18" s="5">
        <f>M10-N17</f>
        <v>5967850</v>
      </c>
    </row>
    <row r="19" spans="1:14" x14ac:dyDescent="0.2">
      <c r="A19" t="s">
        <v>13</v>
      </c>
      <c r="B19" s="2">
        <v>5.8999999999999999E-3</v>
      </c>
      <c r="C19" s="4">
        <f t="shared" si="0"/>
        <v>2065</v>
      </c>
      <c r="D19" s="5">
        <f t="shared" si="1"/>
        <v>29.5</v>
      </c>
      <c r="J19" t="s">
        <v>40</v>
      </c>
      <c r="K19">
        <v>20</v>
      </c>
      <c r="L19" s="5">
        <f>L18/K19</f>
        <v>340497.5</v>
      </c>
      <c r="M19">
        <v>20</v>
      </c>
      <c r="N19" s="5">
        <f>N18/M19</f>
        <v>298392.5</v>
      </c>
    </row>
    <row r="20" spans="1:14" x14ac:dyDescent="0.2">
      <c r="A20" t="s">
        <v>14</v>
      </c>
      <c r="B20" s="2">
        <v>1.32E-2</v>
      </c>
      <c r="C20" s="4">
        <f t="shared" si="0"/>
        <v>4620</v>
      </c>
      <c r="D20" s="5">
        <f t="shared" si="1"/>
        <v>66</v>
      </c>
      <c r="J20" t="s">
        <v>41</v>
      </c>
      <c r="L20" s="5">
        <f>L19/12</f>
        <v>28374.791666666668</v>
      </c>
      <c r="N20" s="5">
        <f>N19/12</f>
        <v>24866.041666666668</v>
      </c>
    </row>
    <row r="21" spans="1:14" x14ac:dyDescent="0.2">
      <c r="A21" t="s">
        <v>15</v>
      </c>
      <c r="B21" s="2">
        <v>1.9699999999999999E-2</v>
      </c>
      <c r="C21" s="4">
        <f t="shared" si="0"/>
        <v>6895</v>
      </c>
      <c r="D21" s="5">
        <f t="shared" si="1"/>
        <v>98.5</v>
      </c>
      <c r="L21" s="5">
        <v>-15000</v>
      </c>
      <c r="N21" s="5">
        <v>-15000</v>
      </c>
    </row>
    <row r="22" spans="1:14" x14ac:dyDescent="0.2">
      <c r="A22" s="6" t="s">
        <v>16</v>
      </c>
      <c r="B22" s="7">
        <f>SUM(B9:B21)</f>
        <v>1.0000000000000002</v>
      </c>
      <c r="C22" s="8">
        <f>SUM(C9:C21)</f>
        <v>350000</v>
      </c>
      <c r="D22" s="9">
        <f>SUM(D9:D21)</f>
        <v>5000</v>
      </c>
      <c r="L22" s="5">
        <v>-7500</v>
      </c>
      <c r="N22" s="5">
        <v>-7500</v>
      </c>
    </row>
    <row r="23" spans="1:14" x14ac:dyDescent="0.2">
      <c r="A23" t="s">
        <v>17</v>
      </c>
      <c r="B23" s="3">
        <v>0.2</v>
      </c>
      <c r="C23" s="5">
        <f>B23*C22</f>
        <v>70000</v>
      </c>
      <c r="L23" s="5">
        <v>-15000</v>
      </c>
      <c r="N23" s="5">
        <v>-15000</v>
      </c>
    </row>
    <row r="24" spans="1:14" x14ac:dyDescent="0.2">
      <c r="A24" t="s">
        <v>18</v>
      </c>
      <c r="B24" s="3">
        <v>0.1</v>
      </c>
      <c r="C24" s="5">
        <f>C22*B24</f>
        <v>35000</v>
      </c>
      <c r="L24" s="5">
        <f>SUM(L20:L23)</f>
        <v>-9125.2083333333321</v>
      </c>
      <c r="N24" s="5">
        <f>SUM(N20:N23)</f>
        <v>-12633.958333333332</v>
      </c>
    </row>
    <row r="25" spans="1:14" x14ac:dyDescent="0.2">
      <c r="A25" s="6" t="s">
        <v>19</v>
      </c>
      <c r="B25" s="10"/>
      <c r="C25" s="9">
        <f>SUM(C23:C24)</f>
        <v>105000</v>
      </c>
    </row>
    <row r="26" spans="1:14" x14ac:dyDescent="0.2">
      <c r="A26" s="6" t="s">
        <v>20</v>
      </c>
      <c r="B26" s="10"/>
      <c r="C26" s="9">
        <f>C25+C22</f>
        <v>455000</v>
      </c>
    </row>
    <row r="27" spans="1:14" x14ac:dyDescent="0.2">
      <c r="A27" s="11" t="s">
        <v>25</v>
      </c>
      <c r="B27" s="12">
        <v>0.16</v>
      </c>
      <c r="C27" s="13">
        <f>C26*B27</f>
        <v>72800</v>
      </c>
    </row>
    <row r="28" spans="1:14" ht="17" thickBot="1" x14ac:dyDescent="0.25">
      <c r="A28" s="14" t="s">
        <v>26</v>
      </c>
      <c r="B28" s="15"/>
      <c r="C28" s="16">
        <f>C27+C26</f>
        <v>527800</v>
      </c>
      <c r="D28" s="21">
        <f>C28/C30</f>
        <v>0.69557195571955721</v>
      </c>
    </row>
    <row r="29" spans="1:14" ht="17" thickTop="1" x14ac:dyDescent="0.2">
      <c r="A29" s="17" t="s">
        <v>27</v>
      </c>
      <c r="B29">
        <f>7*22</f>
        <v>154</v>
      </c>
      <c r="C29" s="5">
        <f>B29*B7</f>
        <v>231000</v>
      </c>
      <c r="D29" s="21">
        <f>C29/C30</f>
        <v>0.30442804428044279</v>
      </c>
    </row>
    <row r="30" spans="1:14" ht="17" thickBot="1" x14ac:dyDescent="0.25">
      <c r="A30" s="18" t="s">
        <v>28</v>
      </c>
      <c r="B30" s="19"/>
      <c r="C30" s="20">
        <f>C29+C28</f>
        <v>758800</v>
      </c>
      <c r="D30" s="21">
        <f>SUM(D28:D29)</f>
        <v>1</v>
      </c>
    </row>
  </sheetData>
  <mergeCells count="6">
    <mergeCell ref="I9:J9"/>
    <mergeCell ref="I10:J10"/>
    <mergeCell ref="K10:L10"/>
    <mergeCell ref="K9:L9"/>
    <mergeCell ref="M9:N9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BEB6-1FE9-7B44-BE16-B781574E6224}">
  <dimension ref="B4:F36"/>
  <sheetViews>
    <sheetView workbookViewId="0">
      <selection activeCell="J28" sqref="J28:K31"/>
    </sheetView>
  </sheetViews>
  <sheetFormatPr baseColWidth="10" defaultRowHeight="16" x14ac:dyDescent="0.2"/>
  <cols>
    <col min="2" max="2" width="21.6640625" customWidth="1"/>
    <col min="3" max="5" width="14.1640625" bestFit="1" customWidth="1"/>
  </cols>
  <sheetData>
    <row r="4" spans="2:6" x14ac:dyDescent="0.2">
      <c r="C4" t="s">
        <v>61</v>
      </c>
      <c r="D4" t="s">
        <v>63</v>
      </c>
      <c r="E4" t="s">
        <v>62</v>
      </c>
      <c r="F4" t="s">
        <v>28</v>
      </c>
    </row>
    <row r="5" spans="2:6" x14ac:dyDescent="0.2">
      <c r="B5" t="s">
        <v>43</v>
      </c>
      <c r="C5" s="5">
        <v>2500</v>
      </c>
      <c r="D5" s="5"/>
      <c r="E5" s="5"/>
    </row>
    <row r="6" spans="2:6" x14ac:dyDescent="0.2">
      <c r="B6" t="s">
        <v>44</v>
      </c>
      <c r="C6" s="5"/>
      <c r="D6" s="5">
        <v>2500</v>
      </c>
      <c r="E6" s="5"/>
    </row>
    <row r="7" spans="2:6" x14ac:dyDescent="0.2">
      <c r="B7" t="s">
        <v>45</v>
      </c>
      <c r="C7" s="5">
        <v>1000</v>
      </c>
      <c r="D7" s="5"/>
      <c r="E7" s="5"/>
    </row>
    <row r="8" spans="2:6" x14ac:dyDescent="0.2">
      <c r="B8" t="s">
        <v>46</v>
      </c>
      <c r="C8" s="5"/>
      <c r="D8" s="5">
        <v>7000</v>
      </c>
      <c r="E8" s="5"/>
    </row>
    <row r="9" spans="2:6" x14ac:dyDescent="0.2">
      <c r="B9" t="s">
        <v>55</v>
      </c>
      <c r="C9" s="5"/>
      <c r="D9" s="5"/>
      <c r="E9" s="5">
        <v>2000</v>
      </c>
    </row>
    <row r="10" spans="2:6" x14ac:dyDescent="0.2">
      <c r="C10" s="5"/>
      <c r="D10" s="5"/>
      <c r="E10" s="5"/>
    </row>
    <row r="11" spans="2:6" x14ac:dyDescent="0.2">
      <c r="B11" t="s">
        <v>56</v>
      </c>
      <c r="C11" s="5"/>
      <c r="D11" s="5"/>
      <c r="E11" s="5">
        <v>500</v>
      </c>
    </row>
    <row r="12" spans="2:6" x14ac:dyDescent="0.2">
      <c r="B12" t="s">
        <v>47</v>
      </c>
      <c r="C12" s="5">
        <v>700</v>
      </c>
      <c r="D12" s="5"/>
      <c r="E12" s="5"/>
    </row>
    <row r="13" spans="2:6" x14ac:dyDescent="0.2">
      <c r="B13" t="s">
        <v>48</v>
      </c>
      <c r="C13" s="5"/>
      <c r="D13" s="5">
        <v>10000</v>
      </c>
      <c r="E13" s="5"/>
    </row>
    <row r="14" spans="2:6" x14ac:dyDescent="0.2">
      <c r="C14" s="5"/>
      <c r="D14" s="5"/>
      <c r="E14" s="5"/>
    </row>
    <row r="15" spans="2:6" x14ac:dyDescent="0.2">
      <c r="B15" t="s">
        <v>57</v>
      </c>
      <c r="C15" s="5"/>
      <c r="D15" s="5"/>
      <c r="E15" s="5">
        <v>1500</v>
      </c>
    </row>
    <row r="16" spans="2:6" x14ac:dyDescent="0.2">
      <c r="B16" t="s">
        <v>49</v>
      </c>
      <c r="C16" s="5">
        <v>2000</v>
      </c>
      <c r="D16" s="5"/>
      <c r="E16" s="5"/>
    </row>
    <row r="17" spans="2:5" x14ac:dyDescent="0.2">
      <c r="B17" t="s">
        <v>50</v>
      </c>
      <c r="C17" s="5">
        <v>2000</v>
      </c>
      <c r="D17" s="5"/>
      <c r="E17" s="5"/>
    </row>
    <row r="18" spans="2:5" x14ac:dyDescent="0.2">
      <c r="C18" s="5"/>
      <c r="D18" s="5"/>
      <c r="E18" s="5"/>
    </row>
    <row r="19" spans="2:5" x14ac:dyDescent="0.2">
      <c r="B19" t="s">
        <v>51</v>
      </c>
      <c r="C19" s="5">
        <v>1000</v>
      </c>
      <c r="D19" s="5"/>
      <c r="E19" s="5"/>
    </row>
    <row r="20" spans="2:5" x14ac:dyDescent="0.2">
      <c r="B20" t="s">
        <v>52</v>
      </c>
      <c r="C20" s="5"/>
      <c r="D20" s="5"/>
      <c r="E20" s="5">
        <v>2000</v>
      </c>
    </row>
    <row r="21" spans="2:5" x14ac:dyDescent="0.2">
      <c r="B21" t="s">
        <v>53</v>
      </c>
      <c r="C21" s="5">
        <v>2000</v>
      </c>
      <c r="D21" s="5"/>
      <c r="E21" s="5"/>
    </row>
    <row r="22" spans="2:5" x14ac:dyDescent="0.2">
      <c r="B22" t="s">
        <v>54</v>
      </c>
      <c r="C22" s="5"/>
      <c r="D22" s="5"/>
      <c r="E22" s="5">
        <v>1500</v>
      </c>
    </row>
    <row r="23" spans="2:5" x14ac:dyDescent="0.2">
      <c r="C23" s="5"/>
      <c r="D23" s="5"/>
      <c r="E23" s="5"/>
    </row>
    <row r="24" spans="2:5" x14ac:dyDescent="0.2">
      <c r="B24" t="s">
        <v>58</v>
      </c>
      <c r="C24" s="5"/>
      <c r="D24" s="5"/>
      <c r="E24" s="5">
        <v>7000</v>
      </c>
    </row>
    <row r="25" spans="2:5" x14ac:dyDescent="0.2">
      <c r="C25" s="5"/>
      <c r="D25" s="5"/>
      <c r="E25" s="5"/>
    </row>
    <row r="26" spans="2:5" x14ac:dyDescent="0.2">
      <c r="B26" t="s">
        <v>59</v>
      </c>
      <c r="C26" s="5"/>
      <c r="D26" s="5"/>
      <c r="E26" s="5">
        <v>1000</v>
      </c>
    </row>
    <row r="27" spans="2:5" x14ac:dyDescent="0.2">
      <c r="B27" t="s">
        <v>60</v>
      </c>
      <c r="C27" s="5"/>
      <c r="D27" s="5"/>
      <c r="E27" s="5">
        <v>3000</v>
      </c>
    </row>
    <row r="28" spans="2:5" x14ac:dyDescent="0.2">
      <c r="C28" s="5"/>
      <c r="D28" s="5"/>
      <c r="E28" s="5"/>
    </row>
    <row r="29" spans="2:5" x14ac:dyDescent="0.2">
      <c r="B29" t="s">
        <v>64</v>
      </c>
      <c r="C29" s="5"/>
      <c r="D29" s="5"/>
      <c r="E29" s="5">
        <v>2500</v>
      </c>
    </row>
    <row r="30" spans="2:5" x14ac:dyDescent="0.2">
      <c r="B30" t="s">
        <v>65</v>
      </c>
      <c r="C30" s="5"/>
      <c r="D30" s="5"/>
      <c r="E30" s="5">
        <v>10000</v>
      </c>
    </row>
    <row r="31" spans="2:5" x14ac:dyDescent="0.2">
      <c r="B31" t="s">
        <v>66</v>
      </c>
      <c r="C31" s="5"/>
      <c r="D31" s="5"/>
      <c r="E31" s="5">
        <v>6000</v>
      </c>
    </row>
    <row r="32" spans="2:5" x14ac:dyDescent="0.2">
      <c r="C32" s="5"/>
      <c r="D32" s="5"/>
      <c r="E32" s="5"/>
    </row>
    <row r="33" spans="3:5" x14ac:dyDescent="0.2">
      <c r="C33" s="5"/>
      <c r="D33" s="5"/>
      <c r="E33" s="5"/>
    </row>
    <row r="34" spans="3:5" x14ac:dyDescent="0.2">
      <c r="C34" s="5">
        <f>SUM(C5:C33)</f>
        <v>11200</v>
      </c>
      <c r="D34" s="5">
        <f t="shared" ref="D34:E34" si="0">SUM(D5:D33)</f>
        <v>19500</v>
      </c>
      <c r="E34" s="5">
        <f t="shared" si="0"/>
        <v>37000</v>
      </c>
    </row>
    <row r="35" spans="3:5" x14ac:dyDescent="0.2">
      <c r="E35">
        <v>50000</v>
      </c>
    </row>
    <row r="36" spans="3:5" x14ac:dyDescent="0.2">
      <c r="E36" s="5">
        <f>E35-E34</f>
        <v>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41B2-6D17-7D4C-8102-41F9741A7E35}">
  <dimension ref="A1:D30"/>
  <sheetViews>
    <sheetView workbookViewId="0">
      <selection activeCell="J28" sqref="J28:K31"/>
    </sheetView>
  </sheetViews>
  <sheetFormatPr baseColWidth="10" defaultRowHeight="16" x14ac:dyDescent="0.2"/>
  <cols>
    <col min="1" max="1" width="20.1640625" customWidth="1"/>
    <col min="2" max="2" width="16.33203125" customWidth="1"/>
    <col min="3" max="3" width="20.33203125" customWidth="1"/>
    <col min="4" max="4" width="14.5" customWidth="1"/>
  </cols>
  <sheetData>
    <row r="1" spans="1:4" x14ac:dyDescent="0.2">
      <c r="A1" t="s">
        <v>29</v>
      </c>
    </row>
    <row r="2" spans="1:4" x14ac:dyDescent="0.2">
      <c r="A2" t="s">
        <v>0</v>
      </c>
    </row>
    <row r="4" spans="1:4" x14ac:dyDescent="0.2">
      <c r="A4" t="s">
        <v>1</v>
      </c>
      <c r="B4" s="1">
        <v>60</v>
      </c>
    </row>
    <row r="5" spans="1:4" x14ac:dyDescent="0.2">
      <c r="A5" t="s">
        <v>2</v>
      </c>
      <c r="B5" s="4">
        <v>325000</v>
      </c>
    </row>
    <row r="6" spans="1:4" x14ac:dyDescent="0.2">
      <c r="A6" t="s">
        <v>22</v>
      </c>
      <c r="B6" s="4">
        <f>B5/B4</f>
        <v>5416.666666666667</v>
      </c>
      <c r="C6" t="s">
        <v>23</v>
      </c>
      <c r="D6" s="4">
        <f>C28/B4</f>
        <v>8168.333333333333</v>
      </c>
    </row>
    <row r="7" spans="1:4" x14ac:dyDescent="0.2">
      <c r="A7" t="s">
        <v>24</v>
      </c>
      <c r="B7" s="4">
        <v>1350</v>
      </c>
    </row>
    <row r="9" spans="1:4" x14ac:dyDescent="0.2">
      <c r="A9" t="s">
        <v>3</v>
      </c>
      <c r="B9" s="2">
        <v>3.4200000000000001E-2</v>
      </c>
      <c r="C9" s="4">
        <f t="shared" ref="C9:C21" si="0">B9*$B$5</f>
        <v>11115</v>
      </c>
      <c r="D9" s="5">
        <f>C9/$B$4</f>
        <v>185.25</v>
      </c>
    </row>
    <row r="10" spans="1:4" x14ac:dyDescent="0.2">
      <c r="A10" t="s">
        <v>4</v>
      </c>
      <c r="B10" s="2">
        <v>0.13539999999999999</v>
      </c>
      <c r="C10" s="4">
        <f t="shared" si="0"/>
        <v>44005</v>
      </c>
      <c r="D10" s="5">
        <f t="shared" ref="D10:D21" si="1">C10/$B$4</f>
        <v>733.41666666666663</v>
      </c>
    </row>
    <row r="11" spans="1:4" x14ac:dyDescent="0.2">
      <c r="A11" t="s">
        <v>5</v>
      </c>
      <c r="B11" s="2">
        <v>0.37640000000000001</v>
      </c>
      <c r="C11" s="4">
        <f t="shared" si="0"/>
        <v>122330</v>
      </c>
      <c r="D11" s="5">
        <f t="shared" si="1"/>
        <v>2038.8333333333333</v>
      </c>
    </row>
    <row r="12" spans="1:4" x14ac:dyDescent="0.2">
      <c r="A12" t="s">
        <v>6</v>
      </c>
      <c r="B12" s="2">
        <v>0.16539999999999999</v>
      </c>
      <c r="C12" s="4">
        <f t="shared" si="0"/>
        <v>53755</v>
      </c>
      <c r="D12" s="5">
        <f t="shared" si="1"/>
        <v>895.91666666666663</v>
      </c>
    </row>
    <row r="13" spans="1:4" x14ac:dyDescent="0.2">
      <c r="A13" t="s">
        <v>7</v>
      </c>
      <c r="B13" s="2">
        <v>6.8699999999999997E-2</v>
      </c>
      <c r="C13" s="4">
        <f t="shared" si="0"/>
        <v>22327.5</v>
      </c>
      <c r="D13" s="5">
        <f t="shared" si="1"/>
        <v>372.125</v>
      </c>
    </row>
    <row r="14" spans="1:4" x14ac:dyDescent="0.2">
      <c r="A14" t="s">
        <v>8</v>
      </c>
      <c r="B14" s="2">
        <v>1.41E-2</v>
      </c>
      <c r="C14" s="4">
        <f t="shared" si="0"/>
        <v>4582.5</v>
      </c>
      <c r="D14" s="5">
        <f t="shared" si="1"/>
        <v>76.375</v>
      </c>
    </row>
    <row r="15" spans="1:4" x14ac:dyDescent="0.2">
      <c r="A15" t="s">
        <v>9</v>
      </c>
      <c r="B15" s="2">
        <v>3.7900000000000003E-2</v>
      </c>
      <c r="C15" s="4">
        <f t="shared" si="0"/>
        <v>12317.500000000002</v>
      </c>
      <c r="D15" s="5">
        <f t="shared" si="1"/>
        <v>205.29166666666669</v>
      </c>
    </row>
    <row r="16" spans="1:4" x14ac:dyDescent="0.2">
      <c r="A16" t="s">
        <v>10</v>
      </c>
      <c r="B16" s="2">
        <v>3.7900000000000003E-2</v>
      </c>
      <c r="C16" s="4">
        <f t="shared" si="0"/>
        <v>12317.500000000002</v>
      </c>
      <c r="D16" s="5">
        <f t="shared" si="1"/>
        <v>205.29166666666669</v>
      </c>
    </row>
    <row r="17" spans="1:4" x14ac:dyDescent="0.2">
      <c r="A17" t="s">
        <v>11</v>
      </c>
      <c r="B17" s="2">
        <v>4.2999999999999997E-2</v>
      </c>
      <c r="C17" s="4">
        <f t="shared" si="0"/>
        <v>13974.999999999998</v>
      </c>
      <c r="D17" s="5">
        <f t="shared" si="1"/>
        <v>232.91666666666663</v>
      </c>
    </row>
    <row r="18" spans="1:4" x14ac:dyDescent="0.2">
      <c r="A18" t="s">
        <v>12</v>
      </c>
      <c r="B18" s="2">
        <v>4.82E-2</v>
      </c>
      <c r="C18" s="4">
        <f t="shared" si="0"/>
        <v>15665</v>
      </c>
      <c r="D18" s="5">
        <f t="shared" si="1"/>
        <v>261.08333333333331</v>
      </c>
    </row>
    <row r="19" spans="1:4" x14ac:dyDescent="0.2">
      <c r="A19" t="s">
        <v>13</v>
      </c>
      <c r="B19" s="2">
        <v>5.8999999999999999E-3</v>
      </c>
      <c r="C19" s="4">
        <f t="shared" si="0"/>
        <v>1917.5</v>
      </c>
      <c r="D19" s="5">
        <f t="shared" si="1"/>
        <v>31.958333333333332</v>
      </c>
    </row>
    <row r="20" spans="1:4" x14ac:dyDescent="0.2">
      <c r="A20" t="s">
        <v>14</v>
      </c>
      <c r="B20" s="2">
        <v>1.32E-2</v>
      </c>
      <c r="C20" s="4">
        <f t="shared" si="0"/>
        <v>4290</v>
      </c>
      <c r="D20" s="5">
        <f t="shared" si="1"/>
        <v>71.5</v>
      </c>
    </row>
    <row r="21" spans="1:4" x14ac:dyDescent="0.2">
      <c r="A21" t="s">
        <v>15</v>
      </c>
      <c r="B21" s="2">
        <v>1.9699999999999999E-2</v>
      </c>
      <c r="C21" s="4">
        <f t="shared" si="0"/>
        <v>6402.5</v>
      </c>
      <c r="D21" s="5">
        <f t="shared" si="1"/>
        <v>106.70833333333333</v>
      </c>
    </row>
    <row r="22" spans="1:4" x14ac:dyDescent="0.2">
      <c r="A22" s="6" t="s">
        <v>16</v>
      </c>
      <c r="B22" s="7">
        <f>SUM(B9:B21)</f>
        <v>1.0000000000000002</v>
      </c>
      <c r="C22" s="8">
        <f>SUM(C9:C21)</f>
        <v>325000</v>
      </c>
      <c r="D22" s="9">
        <f>SUM(D9:D21)</f>
        <v>5416.6666666666661</v>
      </c>
    </row>
    <row r="23" spans="1:4" x14ac:dyDescent="0.2">
      <c r="A23" t="s">
        <v>17</v>
      </c>
      <c r="B23" s="3">
        <v>0.2</v>
      </c>
      <c r="C23" s="5">
        <f>B23*C22</f>
        <v>65000</v>
      </c>
    </row>
    <row r="24" spans="1:4" x14ac:dyDescent="0.2">
      <c r="A24" t="s">
        <v>18</v>
      </c>
      <c r="B24" s="3">
        <v>0.1</v>
      </c>
      <c r="C24" s="5">
        <f>C22*B24</f>
        <v>32500</v>
      </c>
    </row>
    <row r="25" spans="1:4" x14ac:dyDescent="0.2">
      <c r="A25" s="6" t="s">
        <v>19</v>
      </c>
      <c r="B25" s="10"/>
      <c r="C25" s="9">
        <f>SUM(C23:C24)</f>
        <v>97500</v>
      </c>
    </row>
    <row r="26" spans="1:4" x14ac:dyDescent="0.2">
      <c r="A26" s="6" t="s">
        <v>20</v>
      </c>
      <c r="B26" s="10"/>
      <c r="C26" s="9">
        <f>C25+C22</f>
        <v>422500</v>
      </c>
    </row>
    <row r="27" spans="1:4" x14ac:dyDescent="0.2">
      <c r="A27" s="11" t="s">
        <v>25</v>
      </c>
      <c r="B27" s="12">
        <v>0.16</v>
      </c>
      <c r="C27" s="13">
        <f>C26*B27</f>
        <v>67600</v>
      </c>
    </row>
    <row r="28" spans="1:4" ht="17" thickBot="1" x14ac:dyDescent="0.25">
      <c r="A28" s="14" t="s">
        <v>26</v>
      </c>
      <c r="B28" s="15"/>
      <c r="C28" s="16">
        <f>C27+C26</f>
        <v>490100</v>
      </c>
      <c r="D28" s="21">
        <f>C28/C30</f>
        <v>0.70214899713467049</v>
      </c>
    </row>
    <row r="29" spans="1:4" ht="17" thickTop="1" x14ac:dyDescent="0.2">
      <c r="A29" s="17" t="s">
        <v>27</v>
      </c>
      <c r="B29">
        <f>7*22</f>
        <v>154</v>
      </c>
      <c r="C29" s="5">
        <f>B29*B7</f>
        <v>207900</v>
      </c>
      <c r="D29" s="21">
        <f>C29/C30</f>
        <v>0.29785100286532951</v>
      </c>
    </row>
    <row r="30" spans="1:4" ht="17" thickBot="1" x14ac:dyDescent="0.25">
      <c r="A30" s="18" t="s">
        <v>28</v>
      </c>
      <c r="B30" s="19"/>
      <c r="C30" s="20">
        <f>C29+C28</f>
        <v>698000</v>
      </c>
      <c r="D30" s="21">
        <f>SUM(D28:D29)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79A8-1CC7-7841-9462-B8178C0DF592}">
  <dimension ref="B5:L25"/>
  <sheetViews>
    <sheetView zoomScale="125" workbookViewId="0">
      <selection activeCell="J15" sqref="J15"/>
    </sheetView>
  </sheetViews>
  <sheetFormatPr baseColWidth="10" defaultRowHeight="16" x14ac:dyDescent="0.2"/>
  <cols>
    <col min="2" max="2" width="28.6640625" bestFit="1" customWidth="1"/>
    <col min="8" max="8" width="14.5" customWidth="1"/>
    <col min="9" max="9" width="12.6640625" customWidth="1"/>
  </cols>
  <sheetData>
    <row r="5" spans="2:12" x14ac:dyDescent="0.2">
      <c r="C5" t="s">
        <v>68</v>
      </c>
      <c r="D5" t="s">
        <v>70</v>
      </c>
      <c r="E5" t="s">
        <v>71</v>
      </c>
      <c r="F5" t="s">
        <v>72</v>
      </c>
      <c r="G5" t="s">
        <v>75</v>
      </c>
      <c r="H5" t="s">
        <v>77</v>
      </c>
      <c r="I5" t="s">
        <v>77</v>
      </c>
      <c r="J5" t="s">
        <v>77</v>
      </c>
    </row>
    <row r="6" spans="2:12" x14ac:dyDescent="0.2">
      <c r="C6" t="s">
        <v>74</v>
      </c>
      <c r="D6" t="s">
        <v>74</v>
      </c>
      <c r="E6" t="s">
        <v>73</v>
      </c>
      <c r="F6" t="s">
        <v>73</v>
      </c>
      <c r="G6" t="s">
        <v>76</v>
      </c>
      <c r="H6" t="s">
        <v>69</v>
      </c>
      <c r="I6" t="s">
        <v>78</v>
      </c>
      <c r="J6" t="s">
        <v>80</v>
      </c>
    </row>
    <row r="7" spans="2:12" x14ac:dyDescent="0.2">
      <c r="B7" t="s">
        <v>67</v>
      </c>
      <c r="C7">
        <v>450</v>
      </c>
      <c r="D7">
        <v>45</v>
      </c>
      <c r="E7">
        <f>C7/D7</f>
        <v>10</v>
      </c>
      <c r="F7" s="1">
        <v>8</v>
      </c>
      <c r="G7">
        <v>40</v>
      </c>
      <c r="H7" s="5">
        <v>545</v>
      </c>
      <c r="I7" s="5">
        <f t="shared" ref="I7:I15" si="0">H7/D7</f>
        <v>12.111111111111111</v>
      </c>
      <c r="J7" s="5">
        <f>I7/F7</f>
        <v>1.5138888888888888</v>
      </c>
      <c r="L7" s="5">
        <f>H7/C7</f>
        <v>1.211111111111111</v>
      </c>
    </row>
    <row r="8" spans="2:12" x14ac:dyDescent="0.2">
      <c r="B8" s="26" t="s">
        <v>79</v>
      </c>
      <c r="C8">
        <v>451</v>
      </c>
      <c r="D8">
        <v>45</v>
      </c>
      <c r="E8">
        <v>10</v>
      </c>
      <c r="F8" s="1">
        <f t="shared" ref="F8:F15" si="1">(F18/E18)*E8</f>
        <v>6.2084257206208431</v>
      </c>
      <c r="G8" s="1">
        <f t="shared" ref="G8:G15" si="2">(G18/E18)*E8</f>
        <v>37.694013303769395</v>
      </c>
      <c r="H8" s="5">
        <v>864</v>
      </c>
      <c r="I8" s="5">
        <f t="shared" si="0"/>
        <v>19.2</v>
      </c>
      <c r="J8" s="5">
        <f t="shared" ref="J8" si="3">I8/F8</f>
        <v>3.0925714285714281</v>
      </c>
      <c r="L8" s="5">
        <f t="shared" ref="L8:L14" si="4">H8/C8</f>
        <v>1.9157427937915743</v>
      </c>
    </row>
    <row r="9" spans="2:12" x14ac:dyDescent="0.2">
      <c r="B9" s="26" t="s">
        <v>81</v>
      </c>
      <c r="C9">
        <v>650</v>
      </c>
      <c r="D9">
        <v>65</v>
      </c>
      <c r="E9">
        <v>10</v>
      </c>
      <c r="F9" s="1">
        <f t="shared" si="1"/>
        <v>7.3230769230769237</v>
      </c>
      <c r="G9" s="1">
        <f t="shared" si="2"/>
        <v>38.769230769230766</v>
      </c>
      <c r="H9" s="23">
        <v>763</v>
      </c>
      <c r="I9" s="5">
        <f t="shared" si="0"/>
        <v>11.738461538461538</v>
      </c>
      <c r="J9" s="5">
        <f t="shared" ref="J9" si="5">I9/F9</f>
        <v>1.6029411764705881</v>
      </c>
      <c r="L9" s="5">
        <f t="shared" si="4"/>
        <v>1.1738461538461538</v>
      </c>
    </row>
    <row r="10" spans="2:12" x14ac:dyDescent="0.2">
      <c r="B10" s="26" t="s">
        <v>82</v>
      </c>
      <c r="C10">
        <v>448</v>
      </c>
      <c r="D10">
        <v>45</v>
      </c>
      <c r="E10">
        <v>10</v>
      </c>
      <c r="F10" s="1">
        <f t="shared" si="1"/>
        <v>8.5714285714285712</v>
      </c>
      <c r="G10" s="1">
        <f t="shared" si="2"/>
        <v>39.285714285714285</v>
      </c>
      <c r="H10" s="23">
        <v>500.6</v>
      </c>
      <c r="I10" s="5">
        <f t="shared" si="0"/>
        <v>11.124444444444444</v>
      </c>
      <c r="J10" s="5">
        <f t="shared" ref="J10" si="6">I10/F10</f>
        <v>1.2978518518518518</v>
      </c>
      <c r="L10" s="5">
        <f t="shared" si="4"/>
        <v>1.1174107142857144</v>
      </c>
    </row>
    <row r="11" spans="2:12" x14ac:dyDescent="0.2">
      <c r="B11" t="s">
        <v>83</v>
      </c>
      <c r="C11">
        <v>949</v>
      </c>
      <c r="D11">
        <f>C11/E11</f>
        <v>94.9</v>
      </c>
      <c r="E11">
        <v>10</v>
      </c>
      <c r="F11" s="1">
        <f t="shared" si="1"/>
        <v>5.9009483667017903</v>
      </c>
      <c r="G11" s="1">
        <f t="shared" si="2"/>
        <v>35.405690200210749</v>
      </c>
      <c r="H11" s="23">
        <f>H21</f>
        <v>1050</v>
      </c>
      <c r="I11" s="5">
        <f t="shared" si="0"/>
        <v>11.064278187565858</v>
      </c>
      <c r="J11" s="5">
        <f t="shared" ref="J11" si="7">I11/F11</f>
        <v>1.8750000000000002</v>
      </c>
      <c r="L11" s="5">
        <f t="shared" si="4"/>
        <v>1.1064278187565859</v>
      </c>
    </row>
    <row r="12" spans="2:12" x14ac:dyDescent="0.2">
      <c r="B12" s="26" t="s">
        <v>84</v>
      </c>
      <c r="C12">
        <f>C22</f>
        <v>454</v>
      </c>
      <c r="D12">
        <f>C12/E12</f>
        <v>45.4</v>
      </c>
      <c r="E12">
        <v>10</v>
      </c>
      <c r="F12" s="1">
        <f t="shared" si="1"/>
        <v>8.2599118942731273</v>
      </c>
      <c r="G12" s="1">
        <f t="shared" si="2"/>
        <v>38.546255506607928</v>
      </c>
      <c r="H12" s="23">
        <f>H22</f>
        <v>375</v>
      </c>
      <c r="I12" s="5">
        <f t="shared" si="0"/>
        <v>8.2599118942731273</v>
      </c>
      <c r="J12" s="5">
        <f t="shared" ref="J12" si="8">I12/F12</f>
        <v>1</v>
      </c>
      <c r="L12" s="5">
        <f t="shared" si="4"/>
        <v>0.82599118942731276</v>
      </c>
    </row>
    <row r="13" spans="2:12" x14ac:dyDescent="0.2">
      <c r="B13" t="s">
        <v>85</v>
      </c>
      <c r="C13">
        <f>C23</f>
        <v>454</v>
      </c>
      <c r="D13">
        <f>C13/E13</f>
        <v>45.4</v>
      </c>
      <c r="E13">
        <v>10</v>
      </c>
      <c r="F13" s="1">
        <f t="shared" si="1"/>
        <v>7.2687224669603525</v>
      </c>
      <c r="G13" s="1">
        <f t="shared" si="2"/>
        <v>37.334801762114537</v>
      </c>
      <c r="H13" s="23">
        <f>H23</f>
        <v>869.15</v>
      </c>
      <c r="I13" s="5">
        <f t="shared" si="0"/>
        <v>19.144273127753305</v>
      </c>
      <c r="J13" s="5">
        <f t="shared" ref="J13" si="9">I13/F13</f>
        <v>2.6337878787878788</v>
      </c>
      <c r="L13" s="5">
        <f t="shared" si="4"/>
        <v>1.9144273127753304</v>
      </c>
    </row>
    <row r="14" spans="2:12" x14ac:dyDescent="0.2">
      <c r="B14" t="s">
        <v>86</v>
      </c>
      <c r="C14">
        <f>C24</f>
        <v>510</v>
      </c>
      <c r="D14">
        <f>C14/E14</f>
        <v>51</v>
      </c>
      <c r="E14">
        <v>10</v>
      </c>
      <c r="F14" s="1">
        <f t="shared" si="1"/>
        <v>8</v>
      </c>
      <c r="G14" s="1">
        <f t="shared" si="2"/>
        <v>36.333333333333336</v>
      </c>
      <c r="H14" s="23">
        <f>H24</f>
        <v>459</v>
      </c>
      <c r="I14" s="5">
        <f t="shared" si="0"/>
        <v>9</v>
      </c>
      <c r="J14" s="5">
        <f t="shared" ref="J14" si="10">I14/F14</f>
        <v>1.125</v>
      </c>
      <c r="L14" s="5">
        <f t="shared" si="4"/>
        <v>0.9</v>
      </c>
    </row>
    <row r="15" spans="2:12" x14ac:dyDescent="0.2">
      <c r="B15" t="str">
        <f>B25</f>
        <v>Falcon Protein Birdman 1170</v>
      </c>
      <c r="C15">
        <f>C25</f>
        <v>1170</v>
      </c>
      <c r="D15">
        <f>C15/E15</f>
        <v>117</v>
      </c>
      <c r="E15">
        <v>10</v>
      </c>
      <c r="F15" s="1">
        <f t="shared" si="1"/>
        <v>8</v>
      </c>
      <c r="G15" s="1">
        <f t="shared" si="2"/>
        <v>36.333333333333336</v>
      </c>
      <c r="H15" s="23">
        <f>H25</f>
        <v>846</v>
      </c>
      <c r="I15" s="5">
        <f t="shared" si="0"/>
        <v>7.2307692307692308</v>
      </c>
      <c r="J15" s="5">
        <f t="shared" ref="J15" si="11">I15/F15</f>
        <v>0.90384615384615385</v>
      </c>
      <c r="L15" s="5">
        <f>H15/C15</f>
        <v>0.72307692307692306</v>
      </c>
    </row>
    <row r="18" spans="2:12" x14ac:dyDescent="0.2">
      <c r="B18" t="s">
        <v>79</v>
      </c>
      <c r="C18">
        <v>451</v>
      </c>
      <c r="D18">
        <v>10</v>
      </c>
      <c r="E18">
        <f t="shared" ref="E18:E25" si="12">C18/D18</f>
        <v>45.1</v>
      </c>
      <c r="F18">
        <v>28</v>
      </c>
      <c r="G18">
        <v>170</v>
      </c>
      <c r="H18" s="5">
        <v>864</v>
      </c>
      <c r="I18" s="5">
        <f t="shared" ref="I18:I25" si="13">H18/D18</f>
        <v>86.4</v>
      </c>
      <c r="J18" s="5">
        <f t="shared" ref="J18:J25" si="14">I18/F18</f>
        <v>3.0857142857142859</v>
      </c>
      <c r="L18" s="1">
        <f>F18/E18</f>
        <v>0.62084257206208426</v>
      </c>
    </row>
    <row r="19" spans="2:12" x14ac:dyDescent="0.2">
      <c r="B19" t="s">
        <v>79</v>
      </c>
      <c r="C19">
        <v>650</v>
      </c>
      <c r="D19">
        <v>28</v>
      </c>
      <c r="E19" s="1">
        <f t="shared" si="12"/>
        <v>23.214285714285715</v>
      </c>
      <c r="F19">
        <v>17</v>
      </c>
      <c r="G19">
        <v>90</v>
      </c>
      <c r="H19" s="5">
        <v>763</v>
      </c>
      <c r="I19" s="5">
        <f t="shared" si="13"/>
        <v>27.25</v>
      </c>
      <c r="J19" s="5">
        <f t="shared" si="14"/>
        <v>1.6029411764705883</v>
      </c>
      <c r="L19" s="1">
        <f t="shared" ref="L19:L24" si="15">F19/E19</f>
        <v>0.73230769230769233</v>
      </c>
    </row>
    <row r="20" spans="2:12" x14ac:dyDescent="0.2">
      <c r="B20" t="s">
        <v>82</v>
      </c>
      <c r="C20">
        <v>448</v>
      </c>
      <c r="D20">
        <v>16</v>
      </c>
      <c r="E20" s="1">
        <f t="shared" si="12"/>
        <v>28</v>
      </c>
      <c r="F20">
        <v>24</v>
      </c>
      <c r="G20">
        <v>110</v>
      </c>
      <c r="H20" s="5">
        <v>500.6</v>
      </c>
      <c r="I20" s="5">
        <f t="shared" si="13"/>
        <v>31.287500000000001</v>
      </c>
      <c r="J20" s="5">
        <f t="shared" si="14"/>
        <v>1.3036458333333334</v>
      </c>
      <c r="L20" s="1">
        <f t="shared" si="15"/>
        <v>0.8571428571428571</v>
      </c>
    </row>
    <row r="21" spans="2:12" x14ac:dyDescent="0.2">
      <c r="B21" t="s">
        <v>83</v>
      </c>
      <c r="C21">
        <v>949</v>
      </c>
      <c r="D21">
        <v>14</v>
      </c>
      <c r="E21" s="1">
        <f t="shared" si="12"/>
        <v>67.785714285714292</v>
      </c>
      <c r="F21">
        <v>40</v>
      </c>
      <c r="G21">
        <v>240</v>
      </c>
      <c r="H21" s="5">
        <v>1050</v>
      </c>
      <c r="I21" s="5">
        <f t="shared" si="13"/>
        <v>75</v>
      </c>
      <c r="J21" s="5">
        <f t="shared" si="14"/>
        <v>1.875</v>
      </c>
      <c r="L21" s="1">
        <f t="shared" si="15"/>
        <v>0.59009483667017903</v>
      </c>
    </row>
    <row r="22" spans="2:12" x14ac:dyDescent="0.2">
      <c r="B22" t="s">
        <v>84</v>
      </c>
      <c r="C22">
        <v>454</v>
      </c>
      <c r="D22">
        <v>25</v>
      </c>
      <c r="E22" s="1">
        <f t="shared" si="12"/>
        <v>18.16</v>
      </c>
      <c r="F22">
        <v>15</v>
      </c>
      <c r="G22">
        <v>70</v>
      </c>
      <c r="H22" s="5">
        <v>375</v>
      </c>
      <c r="I22" s="5">
        <f t="shared" si="13"/>
        <v>15</v>
      </c>
      <c r="J22" s="5">
        <f t="shared" si="14"/>
        <v>1</v>
      </c>
      <c r="L22" s="1">
        <f t="shared" si="15"/>
        <v>0.82599118942731276</v>
      </c>
    </row>
    <row r="23" spans="2:12" x14ac:dyDescent="0.2">
      <c r="B23" t="s">
        <v>85</v>
      </c>
      <c r="C23">
        <v>454</v>
      </c>
      <c r="D23">
        <v>15</v>
      </c>
      <c r="E23" s="1">
        <f t="shared" si="12"/>
        <v>30.266666666666666</v>
      </c>
      <c r="F23">
        <v>22</v>
      </c>
      <c r="G23">
        <v>113</v>
      </c>
      <c r="H23" s="5">
        <v>869.15</v>
      </c>
      <c r="I23" s="5">
        <f t="shared" si="13"/>
        <v>57.943333333333335</v>
      </c>
      <c r="J23" s="5">
        <f t="shared" si="14"/>
        <v>2.6337878787878788</v>
      </c>
      <c r="L23" s="1">
        <f t="shared" si="15"/>
        <v>0.72687224669603523</v>
      </c>
    </row>
    <row r="24" spans="2:12" x14ac:dyDescent="0.2">
      <c r="B24" t="s">
        <v>86</v>
      </c>
      <c r="C24">
        <v>510</v>
      </c>
      <c r="D24">
        <v>17</v>
      </c>
      <c r="E24" s="1">
        <f t="shared" si="12"/>
        <v>30</v>
      </c>
      <c r="F24">
        <v>24</v>
      </c>
      <c r="G24">
        <v>109</v>
      </c>
      <c r="H24" s="5">
        <v>459</v>
      </c>
      <c r="I24" s="5">
        <f t="shared" si="13"/>
        <v>27</v>
      </c>
      <c r="J24" s="5">
        <f t="shared" si="14"/>
        <v>1.125</v>
      </c>
      <c r="L24" s="1">
        <f t="shared" si="15"/>
        <v>0.8</v>
      </c>
    </row>
    <row r="25" spans="2:12" x14ac:dyDescent="0.2">
      <c r="B25" t="s">
        <v>87</v>
      </c>
      <c r="C25">
        <v>1170</v>
      </c>
      <c r="D25">
        <v>39</v>
      </c>
      <c r="E25" s="1">
        <f t="shared" si="12"/>
        <v>30</v>
      </c>
      <c r="F25">
        <v>24</v>
      </c>
      <c r="G25">
        <v>109</v>
      </c>
      <c r="H25" s="5">
        <v>846</v>
      </c>
      <c r="I25" s="5">
        <f t="shared" si="13"/>
        <v>21.692307692307693</v>
      </c>
      <c r="J25" s="5">
        <f t="shared" si="14"/>
        <v>0.90384615384615385</v>
      </c>
      <c r="L25" s="1">
        <f t="shared" ref="L25" si="16">F25/E25</f>
        <v>0.8</v>
      </c>
    </row>
  </sheetData>
  <hyperlinks>
    <hyperlink ref="B10" r:id="rId1" xr:uid="{AF347994-EED3-2D49-A6AC-6FEFDB522702}"/>
    <hyperlink ref="B9" r:id="rId2" xr:uid="{89B86E01-BC87-8B4A-9F79-19A813B42354}"/>
    <hyperlink ref="B8" r:id="rId3" xr:uid="{66CDBC22-CD20-424D-998F-FA0D009CF200}"/>
    <hyperlink ref="B12" r:id="rId4" xr:uid="{A877E0BB-D10B-DC48-83A2-4B57792A81B8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8C5F-EE96-E841-B61D-A1FDA0E9CD4F}">
  <dimension ref="B5:R37"/>
  <sheetViews>
    <sheetView zoomScale="92" workbookViewId="0">
      <selection activeCell="C6" sqref="C6:D6"/>
    </sheetView>
  </sheetViews>
  <sheetFormatPr baseColWidth="10" defaultRowHeight="16" x14ac:dyDescent="0.2"/>
  <cols>
    <col min="2" max="2" width="26" customWidth="1"/>
    <col min="3" max="3" width="10.5" customWidth="1"/>
    <col min="4" max="4" width="4.6640625" customWidth="1"/>
    <col min="6" max="6" width="4.5" customWidth="1"/>
    <col min="8" max="8" width="4.33203125" customWidth="1"/>
    <col min="10" max="10" width="4.6640625" customWidth="1"/>
    <col min="11" max="11" width="16.6640625" customWidth="1"/>
    <col min="12" max="12" width="13.5" customWidth="1"/>
    <col min="13" max="13" width="14.33203125" customWidth="1"/>
    <col min="15" max="15" width="42.1640625" bestFit="1" customWidth="1"/>
    <col min="16" max="16" width="3.83203125" bestFit="1" customWidth="1"/>
  </cols>
  <sheetData>
    <row r="5" spans="2:15" ht="32" x14ac:dyDescent="0.2">
      <c r="C5" s="27" t="s">
        <v>89</v>
      </c>
      <c r="D5" s="28">
        <v>1</v>
      </c>
      <c r="E5" s="27" t="s">
        <v>88</v>
      </c>
      <c r="F5" s="28">
        <v>2</v>
      </c>
      <c r="G5" s="27" t="s">
        <v>90</v>
      </c>
      <c r="H5" s="28">
        <v>1</v>
      </c>
      <c r="I5" s="27" t="s">
        <v>91</v>
      </c>
      <c r="J5" s="28">
        <v>2</v>
      </c>
      <c r="K5" s="27" t="s">
        <v>118</v>
      </c>
      <c r="L5" s="28" t="s">
        <v>124</v>
      </c>
      <c r="M5" s="27" t="s">
        <v>125</v>
      </c>
    </row>
    <row r="6" spans="2:15" x14ac:dyDescent="0.2">
      <c r="B6" s="29" t="s">
        <v>93</v>
      </c>
      <c r="C6" s="39">
        <v>6.66</v>
      </c>
      <c r="D6" s="39"/>
      <c r="E6" s="39">
        <v>11.7</v>
      </c>
      <c r="F6" s="39"/>
      <c r="G6" s="39">
        <v>0</v>
      </c>
      <c r="H6" s="39"/>
      <c r="I6" s="39">
        <v>0</v>
      </c>
      <c r="J6" s="39"/>
      <c r="K6" s="33">
        <v>16</v>
      </c>
      <c r="L6" s="32">
        <f>(C6*$D$5)+(E6*$F$5)+(G6*$H$5)+(I6*$J$5)</f>
        <v>30.06</v>
      </c>
      <c r="M6" s="21">
        <f>L6/K6</f>
        <v>1.8787499999999999</v>
      </c>
      <c r="N6" t="s">
        <v>92</v>
      </c>
      <c r="O6" s="31"/>
    </row>
    <row r="7" spans="2:15" x14ac:dyDescent="0.2">
      <c r="B7" s="30" t="s">
        <v>94</v>
      </c>
      <c r="C7" s="39">
        <v>5</v>
      </c>
      <c r="D7" s="39"/>
      <c r="E7" s="39">
        <v>8</v>
      </c>
      <c r="F7" s="39"/>
      <c r="G7" s="39">
        <v>0</v>
      </c>
      <c r="H7" s="39"/>
      <c r="I7" s="39">
        <v>0</v>
      </c>
      <c r="J7" s="39"/>
      <c r="K7" s="33">
        <v>6</v>
      </c>
      <c r="L7" s="32">
        <f t="shared" ref="L7:L30" si="0">(C7*$D$5)+(E7*$F$5)+(G7*$H$5)+(I7*$J$5)</f>
        <v>21</v>
      </c>
      <c r="M7" s="21">
        <f t="shared" ref="M7:M29" si="1">L7/K7</f>
        <v>3.5</v>
      </c>
      <c r="N7" t="s">
        <v>92</v>
      </c>
      <c r="O7" s="31"/>
    </row>
    <row r="8" spans="2:15" x14ac:dyDescent="0.2">
      <c r="B8" s="29" t="s">
        <v>95</v>
      </c>
      <c r="C8" s="39">
        <v>1.2</v>
      </c>
      <c r="D8" s="39"/>
      <c r="E8" s="39">
        <v>5</v>
      </c>
      <c r="F8" s="39"/>
      <c r="G8" s="39">
        <v>0</v>
      </c>
      <c r="H8" s="39"/>
      <c r="I8" s="39">
        <v>0</v>
      </c>
      <c r="J8" s="39"/>
      <c r="K8" s="33">
        <v>1.2</v>
      </c>
      <c r="L8" s="32">
        <f t="shared" si="0"/>
        <v>11.2</v>
      </c>
      <c r="M8" s="21">
        <f t="shared" si="1"/>
        <v>9.3333333333333339</v>
      </c>
      <c r="N8" t="s">
        <v>92</v>
      </c>
      <c r="O8" s="31"/>
    </row>
    <row r="9" spans="2:15" x14ac:dyDescent="0.2">
      <c r="B9" t="s">
        <v>96</v>
      </c>
      <c r="C9" s="39">
        <v>1.2</v>
      </c>
      <c r="D9" s="39"/>
      <c r="E9" s="39">
        <v>5</v>
      </c>
      <c r="F9" s="39"/>
      <c r="G9" s="39">
        <v>0</v>
      </c>
      <c r="H9" s="39"/>
      <c r="I9" s="39">
        <v>0</v>
      </c>
      <c r="J9" s="39"/>
      <c r="K9" s="33">
        <v>1.4</v>
      </c>
      <c r="L9" s="32">
        <f t="shared" si="0"/>
        <v>11.2</v>
      </c>
      <c r="M9" s="21">
        <f t="shared" si="1"/>
        <v>8</v>
      </c>
      <c r="N9" t="s">
        <v>92</v>
      </c>
      <c r="O9" s="31"/>
    </row>
    <row r="10" spans="2:15" x14ac:dyDescent="0.2">
      <c r="B10" t="s">
        <v>97</v>
      </c>
      <c r="C10" s="39">
        <v>1.2</v>
      </c>
      <c r="D10" s="39"/>
      <c r="E10" s="39">
        <v>5</v>
      </c>
      <c r="F10" s="39"/>
      <c r="G10" s="39">
        <v>0</v>
      </c>
      <c r="H10" s="39"/>
      <c r="I10" s="39">
        <v>0</v>
      </c>
      <c r="J10" s="39"/>
      <c r="K10" s="33">
        <v>1.4</v>
      </c>
      <c r="L10" s="32">
        <f t="shared" si="0"/>
        <v>11.2</v>
      </c>
      <c r="M10" s="21">
        <f t="shared" si="1"/>
        <v>8</v>
      </c>
      <c r="N10" t="s">
        <v>92</v>
      </c>
      <c r="O10" s="31"/>
    </row>
    <row r="11" spans="2:15" x14ac:dyDescent="0.2">
      <c r="B11" t="s">
        <v>98</v>
      </c>
      <c r="C11" s="39">
        <v>1.3333E-4</v>
      </c>
      <c r="D11" s="39"/>
      <c r="E11" s="39">
        <v>0.13300000000000001</v>
      </c>
      <c r="F11" s="39"/>
      <c r="G11" s="39">
        <v>0</v>
      </c>
      <c r="H11" s="39"/>
      <c r="I11" s="39">
        <v>0</v>
      </c>
      <c r="J11" s="39"/>
      <c r="K11" s="33">
        <v>0.3</v>
      </c>
      <c r="L11" s="32">
        <f t="shared" si="0"/>
        <v>0.26613333</v>
      </c>
      <c r="M11" s="21">
        <f t="shared" si="1"/>
        <v>0.88711110000000004</v>
      </c>
      <c r="N11" t="s">
        <v>123</v>
      </c>
      <c r="O11" s="31"/>
    </row>
    <row r="12" spans="2:15" x14ac:dyDescent="0.2">
      <c r="B12" t="s">
        <v>99</v>
      </c>
      <c r="C12" s="39">
        <v>1.9999999999999999E-6</v>
      </c>
      <c r="D12" s="39"/>
      <c r="E12" s="39">
        <v>3.0000000000000001E-3</v>
      </c>
      <c r="F12" s="39"/>
      <c r="G12" s="39">
        <v>0</v>
      </c>
      <c r="H12" s="39"/>
      <c r="I12" s="39">
        <v>0</v>
      </c>
      <c r="J12" s="39"/>
      <c r="K12" s="33">
        <v>2.5000000000000001E-3</v>
      </c>
      <c r="L12" s="32">
        <f t="shared" si="0"/>
        <v>6.0020000000000004E-3</v>
      </c>
      <c r="M12" s="21">
        <f t="shared" si="1"/>
        <v>2.4008000000000003</v>
      </c>
      <c r="N12" t="s">
        <v>123</v>
      </c>
      <c r="O12" s="31"/>
    </row>
    <row r="13" spans="2:15" x14ac:dyDescent="0.2">
      <c r="B13" t="s">
        <v>100</v>
      </c>
      <c r="C13" s="39">
        <v>0</v>
      </c>
      <c r="D13" s="39"/>
      <c r="E13" s="39">
        <v>166.7</v>
      </c>
      <c r="F13" s="39"/>
      <c r="G13" s="39">
        <v>0</v>
      </c>
      <c r="H13" s="39"/>
      <c r="I13" s="39">
        <v>0</v>
      </c>
      <c r="J13" s="39"/>
      <c r="K13" s="33">
        <v>90</v>
      </c>
      <c r="L13" s="32">
        <f t="shared" si="0"/>
        <v>333.4</v>
      </c>
      <c r="M13" s="21">
        <f t="shared" si="1"/>
        <v>3.704444444444444</v>
      </c>
      <c r="N13" t="s">
        <v>92</v>
      </c>
      <c r="O13" s="31"/>
    </row>
    <row r="14" spans="2:15" x14ac:dyDescent="0.2">
      <c r="B14" t="s">
        <v>101</v>
      </c>
      <c r="C14" s="39">
        <v>0</v>
      </c>
      <c r="D14" s="39"/>
      <c r="E14" s="39">
        <v>12.4</v>
      </c>
      <c r="F14" s="39"/>
      <c r="G14" s="39">
        <v>60.4</v>
      </c>
      <c r="H14" s="39"/>
      <c r="I14" s="39">
        <v>0</v>
      </c>
      <c r="J14" s="39"/>
      <c r="K14" s="33">
        <v>15</v>
      </c>
      <c r="L14" s="32">
        <f t="shared" si="0"/>
        <v>85.2</v>
      </c>
      <c r="M14" s="21">
        <f t="shared" si="1"/>
        <v>5.6800000000000006</v>
      </c>
      <c r="N14" t="s">
        <v>92</v>
      </c>
      <c r="O14" s="31"/>
    </row>
    <row r="15" spans="2:15" x14ac:dyDescent="0.2">
      <c r="B15" t="s">
        <v>102</v>
      </c>
      <c r="C15" s="39">
        <v>0</v>
      </c>
      <c r="D15" s="39"/>
      <c r="E15" s="39">
        <v>0.75</v>
      </c>
      <c r="F15" s="39"/>
      <c r="G15" s="39">
        <v>0</v>
      </c>
      <c r="H15" s="39"/>
      <c r="I15" s="39">
        <v>0</v>
      </c>
      <c r="J15" s="39"/>
      <c r="K15" s="33">
        <v>0.9</v>
      </c>
      <c r="L15" s="32">
        <f t="shared" si="0"/>
        <v>1.5</v>
      </c>
      <c r="M15" s="21">
        <f t="shared" si="1"/>
        <v>1.6666666666666665</v>
      </c>
      <c r="N15" t="s">
        <v>123</v>
      </c>
      <c r="O15" s="31"/>
    </row>
    <row r="16" spans="2:15" x14ac:dyDescent="0.2">
      <c r="B16" t="s">
        <v>105</v>
      </c>
      <c r="C16" s="39">
        <v>0</v>
      </c>
      <c r="D16" s="39"/>
      <c r="E16" s="39">
        <v>3.3300000000000001E-3</v>
      </c>
      <c r="F16" s="39"/>
      <c r="G16" s="39">
        <v>0</v>
      </c>
      <c r="H16" s="39"/>
      <c r="I16" s="39">
        <v>5.0000000000000001E-3</v>
      </c>
      <c r="J16" s="39"/>
      <c r="K16" s="33">
        <v>5.0000000000000001E-3</v>
      </c>
      <c r="L16" s="32">
        <f t="shared" si="0"/>
        <v>1.6660000000000001E-2</v>
      </c>
      <c r="M16" s="21">
        <f t="shared" si="1"/>
        <v>3.3320000000000003</v>
      </c>
      <c r="N16" t="s">
        <v>123</v>
      </c>
      <c r="O16" s="31"/>
    </row>
    <row r="17" spans="2:15" x14ac:dyDescent="0.2">
      <c r="B17" t="s">
        <v>103</v>
      </c>
      <c r="C17" s="39">
        <v>0</v>
      </c>
      <c r="D17" s="39"/>
      <c r="E17" s="39">
        <v>0.5</v>
      </c>
      <c r="F17" s="39"/>
      <c r="G17" s="39">
        <v>0</v>
      </c>
      <c r="H17" s="39"/>
      <c r="I17" s="39">
        <v>0</v>
      </c>
      <c r="J17" s="39"/>
      <c r="K17" s="33">
        <v>4.8</v>
      </c>
      <c r="L17" s="32">
        <f t="shared" si="0"/>
        <v>1</v>
      </c>
      <c r="M17" s="21">
        <f t="shared" si="1"/>
        <v>0.20833333333333334</v>
      </c>
      <c r="N17" t="s">
        <v>92</v>
      </c>
    </row>
    <row r="18" spans="2:15" x14ac:dyDescent="0.2">
      <c r="B18" t="s">
        <v>104</v>
      </c>
      <c r="C18" s="39">
        <v>0</v>
      </c>
      <c r="D18" s="39"/>
      <c r="E18" s="39">
        <v>0.1</v>
      </c>
      <c r="F18" s="39"/>
      <c r="G18" s="39">
        <v>0</v>
      </c>
      <c r="H18" s="39"/>
      <c r="I18" s="39">
        <v>0</v>
      </c>
      <c r="J18" s="39"/>
      <c r="K18" s="33">
        <v>0.03</v>
      </c>
      <c r="L18" s="32">
        <f t="shared" si="0"/>
        <v>0.2</v>
      </c>
      <c r="M18" s="21">
        <f t="shared" si="1"/>
        <v>6.666666666666667</v>
      </c>
      <c r="N18" t="s">
        <v>123</v>
      </c>
      <c r="O18" s="31"/>
    </row>
    <row r="19" spans="2:15" x14ac:dyDescent="0.2">
      <c r="B19" t="s">
        <v>106</v>
      </c>
      <c r="C19" s="39">
        <v>0</v>
      </c>
      <c r="D19" s="39"/>
      <c r="E19" s="39">
        <v>300</v>
      </c>
      <c r="F19" s="39"/>
      <c r="G19" s="39">
        <v>0</v>
      </c>
      <c r="H19" s="39"/>
      <c r="I19" s="39">
        <v>200</v>
      </c>
      <c r="J19" s="39"/>
      <c r="K19" s="33">
        <v>1000</v>
      </c>
      <c r="L19" s="32">
        <f t="shared" si="0"/>
        <v>1000</v>
      </c>
      <c r="M19" s="21">
        <f t="shared" si="1"/>
        <v>1</v>
      </c>
      <c r="N19" t="s">
        <v>92</v>
      </c>
      <c r="O19" s="31"/>
    </row>
    <row r="20" spans="2:15" x14ac:dyDescent="0.2">
      <c r="B20" t="s">
        <v>107</v>
      </c>
      <c r="C20" s="39">
        <v>0</v>
      </c>
      <c r="D20" s="39"/>
      <c r="E20" s="39">
        <v>133</v>
      </c>
      <c r="F20" s="39"/>
      <c r="G20" s="39">
        <v>0</v>
      </c>
      <c r="H20" s="39"/>
      <c r="I20" s="39">
        <v>66.67</v>
      </c>
      <c r="J20" s="39"/>
      <c r="K20" s="33">
        <v>420</v>
      </c>
      <c r="L20" s="32">
        <f t="shared" si="0"/>
        <v>399.34000000000003</v>
      </c>
      <c r="M20" s="21">
        <f t="shared" si="1"/>
        <v>0.95080952380952388</v>
      </c>
      <c r="N20" t="s">
        <v>92</v>
      </c>
      <c r="O20" s="31"/>
    </row>
    <row r="21" spans="2:15" x14ac:dyDescent="0.2">
      <c r="B21" t="s">
        <v>116</v>
      </c>
      <c r="C21" s="39">
        <v>0</v>
      </c>
      <c r="D21" s="39"/>
      <c r="E21" s="39">
        <v>45.7</v>
      </c>
      <c r="F21" s="39"/>
      <c r="G21" s="39">
        <v>0</v>
      </c>
      <c r="H21" s="39"/>
      <c r="I21" s="39">
        <v>0</v>
      </c>
      <c r="J21" s="39"/>
      <c r="K21" s="33">
        <v>700</v>
      </c>
      <c r="L21" s="32">
        <f t="shared" si="0"/>
        <v>91.4</v>
      </c>
      <c r="M21" s="21">
        <f t="shared" si="1"/>
        <v>0.13057142857142859</v>
      </c>
      <c r="N21" t="s">
        <v>92</v>
      </c>
      <c r="O21" s="31"/>
    </row>
    <row r="22" spans="2:15" x14ac:dyDescent="0.2">
      <c r="B22" t="s">
        <v>108</v>
      </c>
      <c r="C22" s="39">
        <v>0</v>
      </c>
      <c r="D22" s="39"/>
      <c r="E22" s="39">
        <v>6.7</v>
      </c>
      <c r="F22" s="39"/>
      <c r="G22" s="39">
        <v>0</v>
      </c>
      <c r="H22" s="39"/>
      <c r="I22" s="39">
        <v>5</v>
      </c>
      <c r="J22" s="39"/>
      <c r="K22" s="33">
        <v>11</v>
      </c>
      <c r="L22" s="32">
        <f t="shared" si="0"/>
        <v>23.4</v>
      </c>
      <c r="M22" s="21">
        <f t="shared" si="1"/>
        <v>2.127272727272727</v>
      </c>
      <c r="N22" t="s">
        <v>92</v>
      </c>
      <c r="O22" s="31"/>
    </row>
    <row r="23" spans="2:15" x14ac:dyDescent="0.2">
      <c r="B23" t="s">
        <v>109</v>
      </c>
      <c r="C23" s="39">
        <v>0</v>
      </c>
      <c r="D23" s="39"/>
      <c r="E23" s="39">
        <v>6</v>
      </c>
      <c r="F23" s="39"/>
      <c r="G23" s="39">
        <v>0</v>
      </c>
      <c r="H23" s="39"/>
      <c r="I23" s="39">
        <v>0</v>
      </c>
      <c r="J23" s="39"/>
      <c r="K23" s="33">
        <v>14</v>
      </c>
      <c r="L23" s="32">
        <f t="shared" si="0"/>
        <v>12</v>
      </c>
      <c r="M23" s="21">
        <f t="shared" si="1"/>
        <v>0.8571428571428571</v>
      </c>
      <c r="N23" t="s">
        <v>92</v>
      </c>
      <c r="O23" s="31"/>
    </row>
    <row r="24" spans="2:15" x14ac:dyDescent="0.2">
      <c r="B24" t="s">
        <v>110</v>
      </c>
      <c r="C24" s="39">
        <v>0</v>
      </c>
      <c r="D24" s="39"/>
      <c r="E24" s="39">
        <v>1.7</v>
      </c>
      <c r="F24" s="39"/>
      <c r="G24" s="39">
        <v>0</v>
      </c>
      <c r="H24" s="39"/>
      <c r="I24" s="39">
        <v>1.17</v>
      </c>
      <c r="J24" s="39"/>
      <c r="K24" s="33">
        <v>2.2999999999999998</v>
      </c>
      <c r="L24" s="32">
        <f t="shared" si="0"/>
        <v>5.74</v>
      </c>
      <c r="M24" s="21">
        <f t="shared" si="1"/>
        <v>2.4956521739130437</v>
      </c>
      <c r="N24" t="s">
        <v>92</v>
      </c>
      <c r="O24" s="31"/>
    </row>
    <row r="25" spans="2:15" x14ac:dyDescent="0.2">
      <c r="B25" t="s">
        <v>111</v>
      </c>
      <c r="C25" s="39">
        <v>0</v>
      </c>
      <c r="D25" s="39"/>
      <c r="E25" s="39">
        <v>0.7</v>
      </c>
      <c r="F25" s="39"/>
      <c r="G25" s="39">
        <v>0</v>
      </c>
      <c r="H25" s="39"/>
      <c r="I25" s="39">
        <v>0</v>
      </c>
      <c r="J25" s="39"/>
      <c r="K25" s="33">
        <v>1</v>
      </c>
      <c r="L25" s="32">
        <f t="shared" si="0"/>
        <v>1.4</v>
      </c>
      <c r="M25" s="21">
        <f t="shared" si="1"/>
        <v>1.4</v>
      </c>
      <c r="N25" t="s">
        <v>92</v>
      </c>
      <c r="O25" s="31"/>
    </row>
    <row r="26" spans="2:15" x14ac:dyDescent="0.2">
      <c r="B26" t="s">
        <v>112</v>
      </c>
      <c r="C26" s="39">
        <v>0</v>
      </c>
      <c r="D26" s="39"/>
      <c r="E26" s="39">
        <v>0.05</v>
      </c>
      <c r="F26" s="39"/>
      <c r="G26" s="39">
        <v>0</v>
      </c>
      <c r="H26" s="39"/>
      <c r="I26" s="39">
        <v>0</v>
      </c>
      <c r="J26" s="39"/>
      <c r="K26" s="33">
        <v>0.15</v>
      </c>
      <c r="L26" s="32">
        <f t="shared" si="0"/>
        <v>0.1</v>
      </c>
      <c r="M26" s="21">
        <f t="shared" si="1"/>
        <v>0.66666666666666674</v>
      </c>
      <c r="N26" t="s">
        <v>123</v>
      </c>
      <c r="O26" s="31"/>
    </row>
    <row r="27" spans="2:15" x14ac:dyDescent="0.2">
      <c r="B27" t="s">
        <v>113</v>
      </c>
      <c r="C27" s="39">
        <v>0</v>
      </c>
      <c r="D27" s="39"/>
      <c r="E27" s="39">
        <v>5.0000000000000001E-3</v>
      </c>
      <c r="F27" s="39"/>
      <c r="G27" s="39">
        <v>0</v>
      </c>
      <c r="H27" s="39"/>
      <c r="I27" s="39">
        <v>0</v>
      </c>
      <c r="J27" s="39"/>
      <c r="K27" s="33">
        <v>5.5E-2</v>
      </c>
      <c r="L27" s="32">
        <f t="shared" si="0"/>
        <v>0.01</v>
      </c>
      <c r="M27" s="21">
        <f t="shared" si="1"/>
        <v>0.18181818181818182</v>
      </c>
      <c r="N27" t="s">
        <v>123</v>
      </c>
      <c r="O27" s="31"/>
    </row>
    <row r="28" spans="2:15" x14ac:dyDescent="0.2">
      <c r="B28" t="s">
        <v>114</v>
      </c>
      <c r="C28" s="39">
        <v>0</v>
      </c>
      <c r="D28" s="39"/>
      <c r="E28" s="39">
        <v>5.0000000000000001E-3</v>
      </c>
      <c r="F28" s="39"/>
      <c r="G28" s="39">
        <v>0</v>
      </c>
      <c r="H28" s="39"/>
      <c r="I28" s="39">
        <v>0</v>
      </c>
      <c r="J28" s="39"/>
      <c r="K28" s="33">
        <v>0.04</v>
      </c>
      <c r="L28" s="32">
        <f t="shared" si="0"/>
        <v>0.01</v>
      </c>
      <c r="M28" s="21">
        <f t="shared" si="1"/>
        <v>0.25</v>
      </c>
      <c r="N28" t="s">
        <v>123</v>
      </c>
      <c r="O28" s="31"/>
    </row>
    <row r="29" spans="2:15" x14ac:dyDescent="0.2">
      <c r="B29" t="s">
        <v>115</v>
      </c>
      <c r="C29" s="39">
        <v>0</v>
      </c>
      <c r="D29" s="39"/>
      <c r="E29" s="39">
        <v>5.0000000000000001E-3</v>
      </c>
      <c r="F29" s="39"/>
      <c r="G29" s="39">
        <v>0</v>
      </c>
      <c r="H29" s="39"/>
      <c r="I29" s="39">
        <v>0</v>
      </c>
      <c r="J29" s="39"/>
      <c r="K29" s="33">
        <v>0.05</v>
      </c>
      <c r="L29" s="32">
        <f t="shared" si="0"/>
        <v>0.01</v>
      </c>
      <c r="M29" s="21">
        <f t="shared" si="1"/>
        <v>0.19999999999999998</v>
      </c>
      <c r="N29" t="s">
        <v>123</v>
      </c>
      <c r="O29" s="31"/>
    </row>
    <row r="30" spans="2:15" x14ac:dyDescent="0.2">
      <c r="B30" t="s">
        <v>117</v>
      </c>
      <c r="C30" s="39">
        <v>0</v>
      </c>
      <c r="D30" s="39"/>
      <c r="E30" s="39">
        <v>0</v>
      </c>
      <c r="F30" s="39"/>
      <c r="G30" s="39">
        <v>870</v>
      </c>
      <c r="H30" s="39"/>
      <c r="I30" s="39">
        <v>0</v>
      </c>
      <c r="J30" s="39"/>
      <c r="K30" s="33">
        <v>290</v>
      </c>
      <c r="L30" s="32">
        <f t="shared" si="0"/>
        <v>870</v>
      </c>
      <c r="M30" s="32">
        <f t="shared" ref="M30" si="2">L30-K30</f>
        <v>580</v>
      </c>
    </row>
    <row r="31" spans="2:15" x14ac:dyDescent="0.2">
      <c r="C31" s="39"/>
      <c r="D31" s="39"/>
      <c r="E31" s="39"/>
      <c r="F31" s="39"/>
      <c r="G31" s="39"/>
      <c r="H31" s="39"/>
      <c r="I31" s="39"/>
      <c r="J31" s="39"/>
    </row>
    <row r="33" spans="2:18" ht="17" thickBot="1" x14ac:dyDescent="0.25">
      <c r="B33" s="34" t="s">
        <v>128</v>
      </c>
      <c r="C33" s="34" t="s">
        <v>129</v>
      </c>
      <c r="D33" s="35"/>
      <c r="E33" s="40" t="s">
        <v>130</v>
      </c>
      <c r="F33" s="40"/>
      <c r="O33" s="31" t="s">
        <v>119</v>
      </c>
      <c r="P33" t="s">
        <v>123</v>
      </c>
      <c r="Q33">
        <v>75</v>
      </c>
      <c r="R33">
        <v>120</v>
      </c>
    </row>
    <row r="34" spans="2:18" x14ac:dyDescent="0.2">
      <c r="B34" s="30" t="s">
        <v>126</v>
      </c>
      <c r="C34" s="38" t="s">
        <v>127</v>
      </c>
      <c r="D34" s="38"/>
      <c r="E34" s="38" t="s">
        <v>131</v>
      </c>
      <c r="F34" s="38"/>
      <c r="O34" s="31" t="s">
        <v>122</v>
      </c>
      <c r="P34" t="s">
        <v>92</v>
      </c>
      <c r="Q34">
        <v>3.5</v>
      </c>
      <c r="R34">
        <v>4</v>
      </c>
    </row>
    <row r="35" spans="2:18" x14ac:dyDescent="0.2">
      <c r="B35" s="30" t="s">
        <v>88</v>
      </c>
      <c r="C35" s="38" t="s">
        <v>132</v>
      </c>
      <c r="D35" s="38"/>
      <c r="E35" s="38" t="s">
        <v>132</v>
      </c>
      <c r="F35" s="38"/>
      <c r="O35" s="31" t="s">
        <v>120</v>
      </c>
      <c r="P35" t="s">
        <v>92</v>
      </c>
      <c r="Q35">
        <v>2000</v>
      </c>
    </row>
    <row r="36" spans="2:18" x14ac:dyDescent="0.2">
      <c r="B36" t="s">
        <v>90</v>
      </c>
      <c r="C36" s="38" t="s">
        <v>127</v>
      </c>
      <c r="D36" s="38"/>
      <c r="E36" s="38" t="s">
        <v>131</v>
      </c>
      <c r="F36" s="38"/>
      <c r="O36" s="31" t="s">
        <v>121</v>
      </c>
      <c r="P36" t="s">
        <v>92</v>
      </c>
      <c r="Q36">
        <v>800</v>
      </c>
    </row>
    <row r="37" spans="2:18" x14ac:dyDescent="0.2">
      <c r="B37" t="s">
        <v>91</v>
      </c>
      <c r="C37" s="38" t="s">
        <v>127</v>
      </c>
      <c r="D37" s="38"/>
      <c r="E37" s="38" t="s">
        <v>127</v>
      </c>
      <c r="F37" s="38"/>
    </row>
  </sheetData>
  <mergeCells count="113">
    <mergeCell ref="C12:D12"/>
    <mergeCell ref="C14:D14"/>
    <mergeCell ref="E17:F17"/>
    <mergeCell ref="E18:F18"/>
    <mergeCell ref="E19:F19"/>
    <mergeCell ref="C20:D20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C15:D15"/>
    <mergeCell ref="C16:D16"/>
    <mergeCell ref="C17:D17"/>
    <mergeCell ref="C18:D18"/>
    <mergeCell ref="C19:D19"/>
    <mergeCell ref="C6:D6"/>
    <mergeCell ref="C7:D7"/>
    <mergeCell ref="C8:D8"/>
    <mergeCell ref="C9:D9"/>
    <mergeCell ref="C10:D10"/>
    <mergeCell ref="C11:D11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20:J20"/>
    <mergeCell ref="C22:D22"/>
    <mergeCell ref="C23:D23"/>
    <mergeCell ref="C24:D24"/>
    <mergeCell ref="C13:D13"/>
    <mergeCell ref="E22:F22"/>
    <mergeCell ref="G22:H22"/>
    <mergeCell ref="I22:J22"/>
    <mergeCell ref="E23:F23"/>
    <mergeCell ref="G23:H23"/>
    <mergeCell ref="I15:J15"/>
    <mergeCell ref="I16:J16"/>
    <mergeCell ref="I17:J17"/>
    <mergeCell ref="I18:J18"/>
    <mergeCell ref="I19:J19"/>
    <mergeCell ref="G20:H20"/>
    <mergeCell ref="G15:H15"/>
    <mergeCell ref="G16:H16"/>
    <mergeCell ref="G17:H17"/>
    <mergeCell ref="G18:H18"/>
    <mergeCell ref="G19:H19"/>
    <mergeCell ref="E20:F20"/>
    <mergeCell ref="E15:F15"/>
    <mergeCell ref="E16:F16"/>
    <mergeCell ref="I27:J27"/>
    <mergeCell ref="I23:J23"/>
    <mergeCell ref="E24:F24"/>
    <mergeCell ref="G24:H24"/>
    <mergeCell ref="I24:J24"/>
    <mergeCell ref="C25:D25"/>
    <mergeCell ref="E25:F25"/>
    <mergeCell ref="G25:H25"/>
    <mergeCell ref="I25:J25"/>
    <mergeCell ref="I21:J21"/>
    <mergeCell ref="C34:D34"/>
    <mergeCell ref="E34:F34"/>
    <mergeCell ref="E33:F33"/>
    <mergeCell ref="C30:D30"/>
    <mergeCell ref="E30:F30"/>
    <mergeCell ref="G30:H30"/>
    <mergeCell ref="I30:J30"/>
    <mergeCell ref="C31:D31"/>
    <mergeCell ref="E31:F31"/>
    <mergeCell ref="G31:H31"/>
    <mergeCell ref="I31:J31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35:D35"/>
    <mergeCell ref="E35:F35"/>
    <mergeCell ref="C36:D36"/>
    <mergeCell ref="E36:F36"/>
    <mergeCell ref="C37:D37"/>
    <mergeCell ref="E37:F37"/>
    <mergeCell ref="C21:D21"/>
    <mergeCell ref="E21:F21"/>
    <mergeCell ref="G21:H21"/>
    <mergeCell ref="C27:D27"/>
    <mergeCell ref="E27:F27"/>
    <mergeCell ref="G27:H27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3957-8904-BC4E-8054-0A3E5B7EF78C}">
  <dimension ref="B5:D5"/>
  <sheetViews>
    <sheetView tabSelected="1" workbookViewId="0">
      <selection activeCell="B7" sqref="B7"/>
    </sheetView>
  </sheetViews>
  <sheetFormatPr baseColWidth="10" defaultRowHeight="16" x14ac:dyDescent="0.2"/>
  <sheetData>
    <row r="5" spans="2:4" x14ac:dyDescent="0.2">
      <c r="B5" t="s">
        <v>133</v>
      </c>
      <c r="C5" t="s">
        <v>134</v>
      </c>
      <c r="D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70M2</vt:lpstr>
      <vt:lpstr>ADEUDOS</vt:lpstr>
      <vt:lpstr>60M2</vt:lpstr>
      <vt:lpstr>proteinas</vt:lpstr>
      <vt:lpstr>Vitaminas</vt:lpstr>
      <vt:lpstr>Glucosa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Hugo Quintero</dc:creator>
  <cp:keywords>Keywords</cp:keywords>
  <cp:lastModifiedBy>Hugo Quintero</cp:lastModifiedBy>
  <dcterms:created xsi:type="dcterms:W3CDTF">2017-12-22T04:31:30Z</dcterms:created>
  <dcterms:modified xsi:type="dcterms:W3CDTF">2018-01-05T16:44:49Z</dcterms:modified>
</cp:coreProperties>
</file>