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fra-my.sharepoint.com/personal/julian_payne_environment-agency_gov_uk/Documents/Desktop/L7 Ecology/Dissertation/Data/"/>
    </mc:Choice>
  </mc:AlternateContent>
  <xr:revisionPtr revIDLastSave="303" documentId="8_{497CB359-7120-4104-B32E-EDD5411DC8CD}" xr6:coauthVersionLast="47" xr6:coauthVersionMax="47" xr10:uidLastSave="{A6A438C7-9617-4A91-92E8-8D9F15C3A16B}"/>
  <bookViews>
    <workbookView xWindow="1620" yWindow="-15870" windowWidth="25440" windowHeight="15390" activeTab="5" xr2:uid="{FA79B01F-58DC-46FA-9331-8242B9F63A9C}"/>
  </bookViews>
  <sheets>
    <sheet name="Cores" sheetId="3" r:id="rId1"/>
    <sheet name="rawsoildata" sheetId="1" r:id="rId2"/>
    <sheet name="Soildata" sheetId="5" r:id="rId3"/>
    <sheet name="SoildataV2" sheetId="7" r:id="rId4"/>
    <sheet name="SoildataV3" sheetId="8" r:id="rId5"/>
    <sheet name="Count" sheetId="2" r:id="rId6"/>
  </sheets>
  <definedNames>
    <definedName name="_xlnm._FilterDatabase" localSheetId="4" hidden="1">SoildataV3!$A$1:$AL$155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55" i="8" l="1"/>
  <c r="AA155" i="8"/>
  <c r="W155" i="8"/>
  <c r="X155" i="8" s="1"/>
  <c r="Q155" i="8"/>
  <c r="M155" i="8"/>
  <c r="P155" i="8" s="1"/>
  <c r="H155" i="8"/>
  <c r="AF154" i="8"/>
  <c r="AA154" i="8"/>
  <c r="X154" i="8"/>
  <c r="W154" i="8"/>
  <c r="Q154" i="8"/>
  <c r="P154" i="8"/>
  <c r="M154" i="8"/>
  <c r="H154" i="8"/>
  <c r="AF153" i="8"/>
  <c r="AA153" i="8"/>
  <c r="X153" i="8"/>
  <c r="W153" i="8"/>
  <c r="Q153" i="8"/>
  <c r="P153" i="8"/>
  <c r="M153" i="8"/>
  <c r="H153" i="8"/>
  <c r="AF152" i="8"/>
  <c r="AA152" i="8"/>
  <c r="X152" i="8"/>
  <c r="W152" i="8"/>
  <c r="Q152" i="8"/>
  <c r="P152" i="8"/>
  <c r="M152" i="8"/>
  <c r="H152" i="8"/>
  <c r="AF151" i="8"/>
  <c r="AA151" i="8"/>
  <c r="X151" i="8"/>
  <c r="W151" i="8"/>
  <c r="Q151" i="8"/>
  <c r="P151" i="8"/>
  <c r="M151" i="8"/>
  <c r="H151" i="8"/>
  <c r="AF150" i="8"/>
  <c r="AA150" i="8"/>
  <c r="X150" i="8"/>
  <c r="W150" i="8"/>
  <c r="Q150" i="8"/>
  <c r="P150" i="8"/>
  <c r="M150" i="8"/>
  <c r="H150" i="8"/>
  <c r="AF149" i="8"/>
  <c r="AA149" i="8"/>
  <c r="X149" i="8"/>
  <c r="W149" i="8"/>
  <c r="Q149" i="8"/>
  <c r="P149" i="8"/>
  <c r="M149" i="8"/>
  <c r="H149" i="8"/>
  <c r="AF148" i="8"/>
  <c r="AA148" i="8"/>
  <c r="X148" i="8"/>
  <c r="W148" i="8"/>
  <c r="Q148" i="8"/>
  <c r="P148" i="8"/>
  <c r="M148" i="8"/>
  <c r="H148" i="8"/>
  <c r="AF147" i="8"/>
  <c r="AA147" i="8"/>
  <c r="X147" i="8"/>
  <c r="W147" i="8"/>
  <c r="Q147" i="8"/>
  <c r="P147" i="8"/>
  <c r="M147" i="8"/>
  <c r="H147" i="8"/>
  <c r="AF146" i="8"/>
  <c r="AA146" i="8"/>
  <c r="X146" i="8"/>
  <c r="W146" i="8"/>
  <c r="Q146" i="8"/>
  <c r="P146" i="8"/>
  <c r="M146" i="8"/>
  <c r="H146" i="8"/>
  <c r="AF145" i="8"/>
  <c r="AA145" i="8"/>
  <c r="X145" i="8"/>
  <c r="W145" i="8"/>
  <c r="Q145" i="8"/>
  <c r="P145" i="8"/>
  <c r="M145" i="8"/>
  <c r="H145" i="8"/>
  <c r="AF144" i="8"/>
  <c r="AA144" i="8"/>
  <c r="X144" i="8"/>
  <c r="W144" i="8"/>
  <c r="Q144" i="8"/>
  <c r="P144" i="8"/>
  <c r="M144" i="8"/>
  <c r="H144" i="8"/>
  <c r="AF143" i="8"/>
  <c r="AA143" i="8"/>
  <c r="X143" i="8"/>
  <c r="W143" i="8"/>
  <c r="Q143" i="8"/>
  <c r="P143" i="8"/>
  <c r="M143" i="8"/>
  <c r="H143" i="8"/>
  <c r="AF142" i="8"/>
  <c r="AA142" i="8"/>
  <c r="X142" i="8"/>
  <c r="W142" i="8"/>
  <c r="Q142" i="8"/>
  <c r="P142" i="8"/>
  <c r="M142" i="8"/>
  <c r="H142" i="8"/>
  <c r="AF141" i="8"/>
  <c r="AA141" i="8"/>
  <c r="X141" i="8"/>
  <c r="W141" i="8"/>
  <c r="Q141" i="8"/>
  <c r="P141" i="8"/>
  <c r="M141" i="8"/>
  <c r="H141" i="8"/>
  <c r="AF140" i="8"/>
  <c r="AA140" i="8"/>
  <c r="X140" i="8"/>
  <c r="W140" i="8"/>
  <c r="Q140" i="8"/>
  <c r="P140" i="8"/>
  <c r="M140" i="8"/>
  <c r="H140" i="8"/>
  <c r="AF139" i="8"/>
  <c r="AA139" i="8"/>
  <c r="X139" i="8"/>
  <c r="W139" i="8"/>
  <c r="Q139" i="8"/>
  <c r="P139" i="8"/>
  <c r="M139" i="8"/>
  <c r="H139" i="8"/>
  <c r="AF138" i="8"/>
  <c r="AA138" i="8"/>
  <c r="X138" i="8"/>
  <c r="W138" i="8"/>
  <c r="Q138" i="8"/>
  <c r="P138" i="8"/>
  <c r="M138" i="8"/>
  <c r="H138" i="8"/>
  <c r="AF137" i="8"/>
  <c r="AA137" i="8"/>
  <c r="X137" i="8"/>
  <c r="W137" i="8"/>
  <c r="Q137" i="8"/>
  <c r="P137" i="8"/>
  <c r="M137" i="8"/>
  <c r="H137" i="8"/>
  <c r="AF136" i="8"/>
  <c r="AA136" i="8"/>
  <c r="X136" i="8"/>
  <c r="W136" i="8"/>
  <c r="Q136" i="8"/>
  <c r="P136" i="8"/>
  <c r="M136" i="8"/>
  <c r="H136" i="8"/>
  <c r="AF135" i="8"/>
  <c r="AA135" i="8"/>
  <c r="X135" i="8"/>
  <c r="W135" i="8"/>
  <c r="Q135" i="8"/>
  <c r="P135" i="8"/>
  <c r="M135" i="8"/>
  <c r="H135" i="8"/>
  <c r="AF134" i="8"/>
  <c r="AA134" i="8"/>
  <c r="X134" i="8"/>
  <c r="W134" i="8"/>
  <c r="Q134" i="8"/>
  <c r="P134" i="8"/>
  <c r="M134" i="8"/>
  <c r="H134" i="8"/>
  <c r="AF133" i="8"/>
  <c r="AA133" i="8"/>
  <c r="X133" i="8"/>
  <c r="W133" i="8"/>
  <c r="Q133" i="8"/>
  <c r="P133" i="8"/>
  <c r="M133" i="8"/>
  <c r="H133" i="8"/>
  <c r="AF132" i="8"/>
  <c r="AA132" i="8"/>
  <c r="X132" i="8"/>
  <c r="W132" i="8"/>
  <c r="Q132" i="8"/>
  <c r="P132" i="8"/>
  <c r="M132" i="8"/>
  <c r="H132" i="8"/>
  <c r="AF131" i="8"/>
  <c r="AA131" i="8"/>
  <c r="X131" i="8"/>
  <c r="W131" i="8"/>
  <c r="Q131" i="8"/>
  <c r="P131" i="8"/>
  <c r="M131" i="8"/>
  <c r="H131" i="8"/>
  <c r="AF130" i="8"/>
  <c r="AA130" i="8"/>
  <c r="X130" i="8"/>
  <c r="W130" i="8"/>
  <c r="Q130" i="8"/>
  <c r="P130" i="8"/>
  <c r="M130" i="8"/>
  <c r="H130" i="8"/>
  <c r="AF129" i="8"/>
  <c r="AA129" i="8"/>
  <c r="X129" i="8"/>
  <c r="W129" i="8"/>
  <c r="Q129" i="8"/>
  <c r="P129" i="8"/>
  <c r="M129" i="8"/>
  <c r="H129" i="8"/>
  <c r="AF128" i="8"/>
  <c r="AA128" i="8"/>
  <c r="X128" i="8"/>
  <c r="W128" i="8"/>
  <c r="Q128" i="8"/>
  <c r="P128" i="8"/>
  <c r="M128" i="8"/>
  <c r="H128" i="8"/>
  <c r="AF127" i="8"/>
  <c r="AA127" i="8"/>
  <c r="X127" i="8"/>
  <c r="W127" i="8"/>
  <c r="Q127" i="8"/>
  <c r="P127" i="8"/>
  <c r="M127" i="8"/>
  <c r="H127" i="8"/>
  <c r="AF126" i="8"/>
  <c r="AA126" i="8"/>
  <c r="X126" i="8"/>
  <c r="W126" i="8"/>
  <c r="Q126" i="8"/>
  <c r="P126" i="8"/>
  <c r="M126" i="8"/>
  <c r="H126" i="8"/>
  <c r="AF125" i="8"/>
  <c r="AA125" i="8"/>
  <c r="X125" i="8"/>
  <c r="W125" i="8"/>
  <c r="Q125" i="8"/>
  <c r="P125" i="8"/>
  <c r="M125" i="8"/>
  <c r="H125" i="8"/>
  <c r="AF124" i="8"/>
  <c r="AA124" i="8"/>
  <c r="X124" i="8"/>
  <c r="W124" i="8"/>
  <c r="Q124" i="8"/>
  <c r="P124" i="8"/>
  <c r="M124" i="8"/>
  <c r="H124" i="8"/>
  <c r="AF123" i="8"/>
  <c r="AA123" i="8"/>
  <c r="X123" i="8"/>
  <c r="W123" i="8"/>
  <c r="Q123" i="8"/>
  <c r="P123" i="8"/>
  <c r="M123" i="8"/>
  <c r="H123" i="8"/>
  <c r="AF122" i="8"/>
  <c r="AA122" i="8"/>
  <c r="X122" i="8"/>
  <c r="W122" i="8"/>
  <c r="Q122" i="8"/>
  <c r="P122" i="8"/>
  <c r="M122" i="8"/>
  <c r="H122" i="8"/>
  <c r="AF121" i="8"/>
  <c r="AA121" i="8"/>
  <c r="X121" i="8"/>
  <c r="W121" i="8"/>
  <c r="Q121" i="8"/>
  <c r="P121" i="8"/>
  <c r="M121" i="8"/>
  <c r="H121" i="8"/>
  <c r="AF120" i="8"/>
  <c r="AA120" i="8"/>
  <c r="X120" i="8"/>
  <c r="W120" i="8"/>
  <c r="Q120" i="8"/>
  <c r="P120" i="8"/>
  <c r="M120" i="8"/>
  <c r="H120" i="8"/>
  <c r="AF119" i="8"/>
  <c r="AA119" i="8"/>
  <c r="X119" i="8"/>
  <c r="W119" i="8"/>
  <c r="Q119" i="8"/>
  <c r="P119" i="8"/>
  <c r="M119" i="8"/>
  <c r="H119" i="8"/>
  <c r="AA118" i="8"/>
  <c r="Q118" i="8"/>
  <c r="P118" i="8"/>
  <c r="M118" i="8"/>
  <c r="H118" i="8"/>
  <c r="AF117" i="8"/>
  <c r="AA117" i="8"/>
  <c r="W117" i="8"/>
  <c r="X117" i="8" s="1"/>
  <c r="Q117" i="8"/>
  <c r="P117" i="8"/>
  <c r="M117" i="8"/>
  <c r="H117" i="8"/>
  <c r="AF116" i="8"/>
  <c r="AA116" i="8"/>
  <c r="W116" i="8"/>
  <c r="X116" i="8" s="1"/>
  <c r="Q116" i="8"/>
  <c r="M116" i="8"/>
  <c r="P116" i="8" s="1"/>
  <c r="H116" i="8"/>
  <c r="AF115" i="8"/>
  <c r="AA115" i="8"/>
  <c r="W115" i="8"/>
  <c r="X115" i="8" s="1"/>
  <c r="Q115" i="8"/>
  <c r="M115" i="8"/>
  <c r="P115" i="8" s="1"/>
  <c r="H115" i="8"/>
  <c r="AF114" i="8"/>
  <c r="AA114" i="8"/>
  <c r="W114" i="8"/>
  <c r="X114" i="8" s="1"/>
  <c r="Q114" i="8"/>
  <c r="M114" i="8"/>
  <c r="P114" i="8" s="1"/>
  <c r="H114" i="8"/>
  <c r="AF113" i="8"/>
  <c r="AA113" i="8"/>
  <c r="W113" i="8"/>
  <c r="X113" i="8" s="1"/>
  <c r="Q113" i="8"/>
  <c r="M113" i="8"/>
  <c r="P113" i="8" s="1"/>
  <c r="H113" i="8"/>
  <c r="AF112" i="8"/>
  <c r="AA112" i="8"/>
  <c r="W112" i="8"/>
  <c r="X112" i="8" s="1"/>
  <c r="Q112" i="8"/>
  <c r="M112" i="8"/>
  <c r="P112" i="8" s="1"/>
  <c r="H112" i="8"/>
  <c r="AF111" i="8"/>
  <c r="AA111" i="8"/>
  <c r="W111" i="8"/>
  <c r="X111" i="8" s="1"/>
  <c r="Q111" i="8"/>
  <c r="M111" i="8"/>
  <c r="P111" i="8" s="1"/>
  <c r="H111" i="8"/>
  <c r="AF110" i="8"/>
  <c r="AA110" i="8"/>
  <c r="W110" i="8"/>
  <c r="X110" i="8" s="1"/>
  <c r="Q110" i="8"/>
  <c r="M110" i="8"/>
  <c r="P110" i="8" s="1"/>
  <c r="H110" i="8"/>
  <c r="AF109" i="8"/>
  <c r="AA109" i="8"/>
  <c r="W109" i="8"/>
  <c r="X109" i="8" s="1"/>
  <c r="Q109" i="8"/>
  <c r="M109" i="8"/>
  <c r="P109" i="8" s="1"/>
  <c r="H109" i="8"/>
  <c r="AF108" i="8"/>
  <c r="AA108" i="8"/>
  <c r="W108" i="8"/>
  <c r="X108" i="8" s="1"/>
  <c r="Q108" i="8"/>
  <c r="M108" i="8"/>
  <c r="P108" i="8" s="1"/>
  <c r="H108" i="8"/>
  <c r="AF107" i="8"/>
  <c r="AA107" i="8"/>
  <c r="W107" i="8"/>
  <c r="X107" i="8" s="1"/>
  <c r="Q107" i="8"/>
  <c r="M107" i="8"/>
  <c r="P107" i="8" s="1"/>
  <c r="H107" i="8"/>
  <c r="AF106" i="8"/>
  <c r="AA106" i="8"/>
  <c r="W106" i="8"/>
  <c r="X106" i="8" s="1"/>
  <c r="Q106" i="8"/>
  <c r="M106" i="8"/>
  <c r="P106" i="8" s="1"/>
  <c r="H106" i="8"/>
  <c r="AF105" i="8"/>
  <c r="AA105" i="8"/>
  <c r="W105" i="8"/>
  <c r="X105" i="8" s="1"/>
  <c r="Q105" i="8"/>
  <c r="M105" i="8"/>
  <c r="P105" i="8" s="1"/>
  <c r="H105" i="8"/>
  <c r="AF104" i="8"/>
  <c r="AA104" i="8"/>
  <c r="W104" i="8"/>
  <c r="X104" i="8" s="1"/>
  <c r="Q104" i="8"/>
  <c r="M104" i="8"/>
  <c r="P104" i="8" s="1"/>
  <c r="H104" i="8"/>
  <c r="AF103" i="8"/>
  <c r="AA103" i="8"/>
  <c r="W103" i="8"/>
  <c r="X103" i="8" s="1"/>
  <c r="Q103" i="8"/>
  <c r="M103" i="8"/>
  <c r="P103" i="8" s="1"/>
  <c r="H103" i="8"/>
  <c r="AF102" i="8"/>
  <c r="AA102" i="8"/>
  <c r="W102" i="8"/>
  <c r="X102" i="8" s="1"/>
  <c r="Q102" i="8"/>
  <c r="M102" i="8"/>
  <c r="P102" i="8" s="1"/>
  <c r="H102" i="8"/>
  <c r="AF101" i="8"/>
  <c r="AA101" i="8"/>
  <c r="W101" i="8"/>
  <c r="X101" i="8" s="1"/>
  <c r="Q101" i="8"/>
  <c r="M101" i="8"/>
  <c r="P101" i="8" s="1"/>
  <c r="H101" i="8"/>
  <c r="AF100" i="8"/>
  <c r="AA100" i="8"/>
  <c r="W100" i="8"/>
  <c r="X100" i="8" s="1"/>
  <c r="Q100" i="8"/>
  <c r="M100" i="8"/>
  <c r="P100" i="8" s="1"/>
  <c r="H100" i="8"/>
  <c r="AF99" i="8"/>
  <c r="AA99" i="8"/>
  <c r="W99" i="8"/>
  <c r="X99" i="8" s="1"/>
  <c r="Q99" i="8"/>
  <c r="M99" i="8"/>
  <c r="P99" i="8" s="1"/>
  <c r="H99" i="8"/>
  <c r="AF98" i="8"/>
  <c r="AA98" i="8"/>
  <c r="W98" i="8"/>
  <c r="X98" i="8" s="1"/>
  <c r="Q98" i="8"/>
  <c r="M98" i="8"/>
  <c r="P98" i="8" s="1"/>
  <c r="H98" i="8"/>
  <c r="AF97" i="8"/>
  <c r="AA97" i="8"/>
  <c r="W97" i="8"/>
  <c r="X97" i="8" s="1"/>
  <c r="Q97" i="8"/>
  <c r="M97" i="8"/>
  <c r="P97" i="8" s="1"/>
  <c r="H97" i="8"/>
  <c r="AF96" i="8"/>
  <c r="AA96" i="8"/>
  <c r="W96" i="8"/>
  <c r="X96" i="8" s="1"/>
  <c r="Q96" i="8"/>
  <c r="M96" i="8"/>
  <c r="P96" i="8" s="1"/>
  <c r="H96" i="8"/>
  <c r="AF95" i="8"/>
  <c r="AA95" i="8"/>
  <c r="W95" i="8"/>
  <c r="X95" i="8" s="1"/>
  <c r="Q95" i="8"/>
  <c r="M95" i="8"/>
  <c r="P95" i="8" s="1"/>
  <c r="H95" i="8"/>
  <c r="AF94" i="8"/>
  <c r="AA94" i="8"/>
  <c r="W94" i="8"/>
  <c r="X94" i="8" s="1"/>
  <c r="Q94" i="8"/>
  <c r="M94" i="8"/>
  <c r="P94" i="8" s="1"/>
  <c r="H94" i="8"/>
  <c r="AF93" i="8"/>
  <c r="AA93" i="8"/>
  <c r="W93" i="8"/>
  <c r="X93" i="8" s="1"/>
  <c r="Q93" i="8"/>
  <c r="M93" i="8"/>
  <c r="P93" i="8" s="1"/>
  <c r="H93" i="8"/>
  <c r="AF92" i="8"/>
  <c r="AA92" i="8"/>
  <c r="W92" i="8"/>
  <c r="X92" i="8" s="1"/>
  <c r="Q92" i="8"/>
  <c r="M92" i="8"/>
  <c r="P92" i="8" s="1"/>
  <c r="H92" i="8"/>
  <c r="AF91" i="8"/>
  <c r="AA91" i="8"/>
  <c r="W91" i="8"/>
  <c r="X91" i="8" s="1"/>
  <c r="Q91" i="8"/>
  <c r="M91" i="8"/>
  <c r="P91" i="8" s="1"/>
  <c r="H91" i="8"/>
  <c r="AF90" i="8"/>
  <c r="AA90" i="8"/>
  <c r="W90" i="8"/>
  <c r="X90" i="8" s="1"/>
  <c r="Q90" i="8"/>
  <c r="M90" i="8"/>
  <c r="P90" i="8" s="1"/>
  <c r="H90" i="8"/>
  <c r="AF89" i="8"/>
  <c r="AA89" i="8"/>
  <c r="W89" i="8"/>
  <c r="X89" i="8" s="1"/>
  <c r="Q89" i="8"/>
  <c r="P89" i="8"/>
  <c r="M89" i="8"/>
  <c r="H89" i="8"/>
  <c r="AG88" i="8"/>
  <c r="AF88" i="8"/>
  <c r="AA88" i="8"/>
  <c r="W88" i="8"/>
  <c r="X88" i="8" s="1"/>
  <c r="Q88" i="8"/>
  <c r="M88" i="8"/>
  <c r="P88" i="8" s="1"/>
  <c r="H88" i="8"/>
  <c r="AF87" i="8"/>
  <c r="AA87" i="8"/>
  <c r="W87" i="8"/>
  <c r="X87" i="8" s="1"/>
  <c r="Q87" i="8"/>
  <c r="M87" i="8"/>
  <c r="P87" i="8" s="1"/>
  <c r="H87" i="8"/>
  <c r="AF86" i="8"/>
  <c r="AA86" i="8"/>
  <c r="W86" i="8"/>
  <c r="X86" i="8" s="1"/>
  <c r="Q86" i="8"/>
  <c r="M86" i="8"/>
  <c r="P86" i="8" s="1"/>
  <c r="H86" i="8"/>
  <c r="AF85" i="8"/>
  <c r="AA85" i="8"/>
  <c r="W85" i="8"/>
  <c r="X85" i="8" s="1"/>
  <c r="Q85" i="8"/>
  <c r="M85" i="8"/>
  <c r="P85" i="8" s="1"/>
  <c r="H85" i="8"/>
  <c r="AF84" i="8"/>
  <c r="AA84" i="8"/>
  <c r="W84" i="8"/>
  <c r="X84" i="8" s="1"/>
  <c r="Q84" i="8"/>
  <c r="M84" i="8"/>
  <c r="P84" i="8" s="1"/>
  <c r="H84" i="8"/>
  <c r="AF83" i="8"/>
  <c r="AA83" i="8"/>
  <c r="W83" i="8"/>
  <c r="X83" i="8" s="1"/>
  <c r="Q83" i="8"/>
  <c r="M83" i="8"/>
  <c r="P83" i="8" s="1"/>
  <c r="H83" i="8"/>
  <c r="AF82" i="8"/>
  <c r="AA82" i="8"/>
  <c r="W82" i="8"/>
  <c r="X82" i="8" s="1"/>
  <c r="Q82" i="8"/>
  <c r="M82" i="8"/>
  <c r="P82" i="8" s="1"/>
  <c r="H82" i="8"/>
  <c r="AF81" i="8"/>
  <c r="AA81" i="8"/>
  <c r="W81" i="8"/>
  <c r="X81" i="8" s="1"/>
  <c r="Q81" i="8"/>
  <c r="M81" i="8"/>
  <c r="P81" i="8" s="1"/>
  <c r="H81" i="8"/>
  <c r="AF80" i="8"/>
  <c r="AA80" i="8"/>
  <c r="W80" i="8"/>
  <c r="X80" i="8" s="1"/>
  <c r="Q80" i="8"/>
  <c r="M80" i="8"/>
  <c r="P80" i="8" s="1"/>
  <c r="H80" i="8"/>
  <c r="AA79" i="8"/>
  <c r="Q79" i="8"/>
  <c r="M79" i="8"/>
  <c r="P79" i="8" s="1"/>
  <c r="H79" i="8"/>
  <c r="AF78" i="8"/>
  <c r="AA78" i="8"/>
  <c r="W78" i="8"/>
  <c r="X78" i="8" s="1"/>
  <c r="Q78" i="8"/>
  <c r="M78" i="8"/>
  <c r="P78" i="8" s="1"/>
  <c r="H78" i="8"/>
  <c r="AF77" i="8"/>
  <c r="AA77" i="8"/>
  <c r="W77" i="8"/>
  <c r="X77" i="8" s="1"/>
  <c r="Q77" i="8"/>
  <c r="M77" i="8"/>
  <c r="P77" i="8" s="1"/>
  <c r="H77" i="8"/>
  <c r="AF76" i="8"/>
  <c r="AA76" i="8"/>
  <c r="W76" i="8"/>
  <c r="X76" i="8" s="1"/>
  <c r="Q76" i="8"/>
  <c r="M76" i="8"/>
  <c r="P76" i="8" s="1"/>
  <c r="H76" i="8"/>
  <c r="AF75" i="8"/>
  <c r="AA75" i="8"/>
  <c r="W75" i="8"/>
  <c r="X75" i="8" s="1"/>
  <c r="Q75" i="8"/>
  <c r="M75" i="8"/>
  <c r="P75" i="8" s="1"/>
  <c r="H75" i="8"/>
  <c r="AA74" i="8"/>
  <c r="Q74" i="8"/>
  <c r="M74" i="8"/>
  <c r="P74" i="8" s="1"/>
  <c r="H74" i="8"/>
  <c r="AF73" i="8"/>
  <c r="AA73" i="8"/>
  <c r="W73" i="8"/>
  <c r="X73" i="8" s="1"/>
  <c r="Q73" i="8"/>
  <c r="M73" i="8"/>
  <c r="P73" i="8" s="1"/>
  <c r="H73" i="8"/>
  <c r="AF72" i="8"/>
  <c r="AA72" i="8"/>
  <c r="W72" i="8"/>
  <c r="X72" i="8" s="1"/>
  <c r="Q72" i="8"/>
  <c r="M72" i="8"/>
  <c r="P72" i="8" s="1"/>
  <c r="H72" i="8"/>
  <c r="AF71" i="8"/>
  <c r="AA71" i="8"/>
  <c r="W71" i="8"/>
  <c r="X71" i="8" s="1"/>
  <c r="Q71" i="8"/>
  <c r="M71" i="8"/>
  <c r="P71" i="8" s="1"/>
  <c r="H71" i="8"/>
  <c r="AF70" i="8"/>
  <c r="AA70" i="8"/>
  <c r="W70" i="8"/>
  <c r="X70" i="8" s="1"/>
  <c r="Q70" i="8"/>
  <c r="M70" i="8"/>
  <c r="P70" i="8" s="1"/>
  <c r="H70" i="8"/>
  <c r="AF69" i="8"/>
  <c r="AA69" i="8"/>
  <c r="W69" i="8"/>
  <c r="X69" i="8" s="1"/>
  <c r="Q69" i="8"/>
  <c r="M69" i="8"/>
  <c r="P69" i="8" s="1"/>
  <c r="H69" i="8"/>
  <c r="AA68" i="8"/>
  <c r="Q68" i="8"/>
  <c r="M68" i="8"/>
  <c r="P68" i="8" s="1"/>
  <c r="H68" i="8"/>
  <c r="AF67" i="8"/>
  <c r="AA67" i="8"/>
  <c r="W67" i="8"/>
  <c r="X67" i="8" s="1"/>
  <c r="Q67" i="8"/>
  <c r="M67" i="8"/>
  <c r="P67" i="8" s="1"/>
  <c r="H67" i="8"/>
  <c r="AF66" i="8"/>
  <c r="AA66" i="8"/>
  <c r="W66" i="8"/>
  <c r="X66" i="8" s="1"/>
  <c r="Q66" i="8"/>
  <c r="M66" i="8"/>
  <c r="P66" i="8" s="1"/>
  <c r="H66" i="8"/>
  <c r="AF65" i="8"/>
  <c r="AA65" i="8"/>
  <c r="W65" i="8"/>
  <c r="X65" i="8" s="1"/>
  <c r="Q65" i="8"/>
  <c r="M65" i="8"/>
  <c r="P65" i="8" s="1"/>
  <c r="H65" i="8"/>
  <c r="AF64" i="8"/>
  <c r="AA64" i="8"/>
  <c r="W64" i="8"/>
  <c r="X64" i="8" s="1"/>
  <c r="Q64" i="8"/>
  <c r="M64" i="8"/>
  <c r="P64" i="8" s="1"/>
  <c r="H64" i="8"/>
  <c r="AF63" i="8"/>
  <c r="AA63" i="8"/>
  <c r="W63" i="8"/>
  <c r="X63" i="8" s="1"/>
  <c r="Q63" i="8"/>
  <c r="M63" i="8"/>
  <c r="P63" i="8" s="1"/>
  <c r="H63" i="8"/>
  <c r="AA62" i="8"/>
  <c r="Q62" i="8"/>
  <c r="M62" i="8"/>
  <c r="P62" i="8" s="1"/>
  <c r="H62" i="8"/>
  <c r="AF61" i="8"/>
  <c r="AA61" i="8"/>
  <c r="W61" i="8"/>
  <c r="X61" i="8" s="1"/>
  <c r="Q61" i="8"/>
  <c r="M61" i="8"/>
  <c r="P61" i="8" s="1"/>
  <c r="H61" i="8"/>
  <c r="AF60" i="8"/>
  <c r="AA60" i="8"/>
  <c r="W60" i="8"/>
  <c r="X60" i="8" s="1"/>
  <c r="Q60" i="8"/>
  <c r="M60" i="8"/>
  <c r="P60" i="8" s="1"/>
  <c r="H60" i="8"/>
  <c r="AF59" i="8"/>
  <c r="AA59" i="8"/>
  <c r="W59" i="8"/>
  <c r="X59" i="8" s="1"/>
  <c r="Q59" i="8"/>
  <c r="M59" i="8"/>
  <c r="P59" i="8" s="1"/>
  <c r="H59" i="8"/>
  <c r="AA58" i="8"/>
  <c r="Q58" i="8"/>
  <c r="M58" i="8"/>
  <c r="P58" i="8" s="1"/>
  <c r="H58" i="8"/>
  <c r="AF57" i="8"/>
  <c r="AA57" i="8"/>
  <c r="W57" i="8"/>
  <c r="X57" i="8" s="1"/>
  <c r="Q57" i="8"/>
  <c r="M57" i="8"/>
  <c r="P57" i="8" s="1"/>
  <c r="H57" i="8"/>
  <c r="AF56" i="8"/>
  <c r="AA56" i="8"/>
  <c r="X56" i="8"/>
  <c r="W56" i="8"/>
  <c r="Q56" i="8"/>
  <c r="M56" i="8"/>
  <c r="P56" i="8" s="1"/>
  <c r="H56" i="8"/>
  <c r="AF55" i="8"/>
  <c r="AA55" i="8"/>
  <c r="W55" i="8"/>
  <c r="X55" i="8" s="1"/>
  <c r="Q55" i="8"/>
  <c r="M55" i="8"/>
  <c r="P55" i="8" s="1"/>
  <c r="H55" i="8"/>
  <c r="AF54" i="8"/>
  <c r="AA54" i="8"/>
  <c r="W54" i="8"/>
  <c r="X54" i="8" s="1"/>
  <c r="Q54" i="8"/>
  <c r="M54" i="8"/>
  <c r="P54" i="8" s="1"/>
  <c r="H54" i="8"/>
  <c r="AF53" i="8"/>
  <c r="AA53" i="8"/>
  <c r="W53" i="8"/>
  <c r="X53" i="8" s="1"/>
  <c r="Q53" i="8"/>
  <c r="M53" i="8"/>
  <c r="P53" i="8" s="1"/>
  <c r="H53" i="8"/>
  <c r="AF52" i="8"/>
  <c r="AA52" i="8"/>
  <c r="W52" i="8"/>
  <c r="X52" i="8" s="1"/>
  <c r="Q52" i="8"/>
  <c r="M52" i="8"/>
  <c r="P52" i="8" s="1"/>
  <c r="H52" i="8"/>
  <c r="AF51" i="8"/>
  <c r="AA51" i="8"/>
  <c r="W51" i="8"/>
  <c r="X51" i="8" s="1"/>
  <c r="Q51" i="8"/>
  <c r="M51" i="8"/>
  <c r="P51" i="8" s="1"/>
  <c r="H51" i="8"/>
  <c r="AF50" i="8"/>
  <c r="AA50" i="8"/>
  <c r="W50" i="8"/>
  <c r="X50" i="8" s="1"/>
  <c r="Q50" i="8"/>
  <c r="M50" i="8"/>
  <c r="P50" i="8" s="1"/>
  <c r="H50" i="8"/>
  <c r="AF49" i="8"/>
  <c r="AA49" i="8"/>
  <c r="W49" i="8"/>
  <c r="X49" i="8" s="1"/>
  <c r="Q49" i="8"/>
  <c r="M49" i="8"/>
  <c r="P49" i="8" s="1"/>
  <c r="H49" i="8"/>
  <c r="AF48" i="8"/>
  <c r="AA48" i="8"/>
  <c r="X48" i="8"/>
  <c r="W48" i="8"/>
  <c r="Q48" i="8"/>
  <c r="M48" i="8"/>
  <c r="P48" i="8" s="1"/>
  <c r="H48" i="8"/>
  <c r="AF47" i="8"/>
  <c r="AA47" i="8"/>
  <c r="W47" i="8"/>
  <c r="X47" i="8" s="1"/>
  <c r="Q47" i="8"/>
  <c r="M47" i="8"/>
  <c r="P47" i="8" s="1"/>
  <c r="H47" i="8"/>
  <c r="AF46" i="8"/>
  <c r="AA46" i="8"/>
  <c r="W46" i="8"/>
  <c r="X46" i="8" s="1"/>
  <c r="Q46" i="8"/>
  <c r="M46" i="8"/>
  <c r="P46" i="8" s="1"/>
  <c r="H46" i="8"/>
  <c r="AF45" i="8"/>
  <c r="AA45" i="8"/>
  <c r="W45" i="8"/>
  <c r="X45" i="8" s="1"/>
  <c r="Q45" i="8"/>
  <c r="M45" i="8"/>
  <c r="P45" i="8" s="1"/>
  <c r="H45" i="8"/>
  <c r="AF44" i="8"/>
  <c r="AA44" i="8"/>
  <c r="W44" i="8"/>
  <c r="X44" i="8" s="1"/>
  <c r="Q44" i="8"/>
  <c r="M44" i="8"/>
  <c r="P44" i="8" s="1"/>
  <c r="H44" i="8"/>
  <c r="AF43" i="8"/>
  <c r="AA43" i="8"/>
  <c r="W43" i="8"/>
  <c r="X43" i="8" s="1"/>
  <c r="Q43" i="8"/>
  <c r="M43" i="8"/>
  <c r="P43" i="8" s="1"/>
  <c r="H43" i="8"/>
  <c r="AF42" i="8"/>
  <c r="AA42" i="8"/>
  <c r="W42" i="8"/>
  <c r="X42" i="8" s="1"/>
  <c r="Q42" i="8"/>
  <c r="M42" i="8"/>
  <c r="P42" i="8" s="1"/>
  <c r="H42" i="8"/>
  <c r="AF41" i="8"/>
  <c r="AA41" i="8"/>
  <c r="W41" i="8"/>
  <c r="X41" i="8" s="1"/>
  <c r="Q41" i="8"/>
  <c r="M41" i="8"/>
  <c r="P41" i="8" s="1"/>
  <c r="H41" i="8"/>
  <c r="AF40" i="8"/>
  <c r="AA40" i="8"/>
  <c r="X40" i="8"/>
  <c r="W40" i="8"/>
  <c r="Q40" i="8"/>
  <c r="M40" i="8"/>
  <c r="P40" i="8" s="1"/>
  <c r="H40" i="8"/>
  <c r="AF39" i="8"/>
  <c r="AA39" i="8"/>
  <c r="W39" i="8"/>
  <c r="X39" i="8" s="1"/>
  <c r="Q39" i="8"/>
  <c r="M39" i="8"/>
  <c r="P39" i="8" s="1"/>
  <c r="H39" i="8"/>
  <c r="AF38" i="8"/>
  <c r="AA38" i="8"/>
  <c r="W38" i="8"/>
  <c r="X38" i="8" s="1"/>
  <c r="Q38" i="8"/>
  <c r="M38" i="8"/>
  <c r="P38" i="8" s="1"/>
  <c r="H38" i="8"/>
  <c r="AF37" i="8"/>
  <c r="AA37" i="8"/>
  <c r="W37" i="8"/>
  <c r="X37" i="8" s="1"/>
  <c r="Q37" i="8"/>
  <c r="M37" i="8"/>
  <c r="P37" i="8" s="1"/>
  <c r="H37" i="8"/>
  <c r="AF36" i="8"/>
  <c r="AA36" i="8"/>
  <c r="X36" i="8"/>
  <c r="W36" i="8"/>
  <c r="Q36" i="8"/>
  <c r="M36" i="8"/>
  <c r="P36" i="8" s="1"/>
  <c r="H36" i="8"/>
  <c r="AF35" i="8"/>
  <c r="AA35" i="8"/>
  <c r="W35" i="8"/>
  <c r="X35" i="8" s="1"/>
  <c r="Q35" i="8"/>
  <c r="M35" i="8"/>
  <c r="P35" i="8" s="1"/>
  <c r="H35" i="8"/>
  <c r="AF34" i="8"/>
  <c r="AA34" i="8"/>
  <c r="W34" i="8"/>
  <c r="X34" i="8" s="1"/>
  <c r="Q34" i="8"/>
  <c r="M34" i="8"/>
  <c r="P34" i="8" s="1"/>
  <c r="H34" i="8"/>
  <c r="AF33" i="8"/>
  <c r="AA33" i="8"/>
  <c r="W33" i="8"/>
  <c r="X33" i="8" s="1"/>
  <c r="Q33" i="8"/>
  <c r="M33" i="8"/>
  <c r="P33" i="8" s="1"/>
  <c r="H33" i="8"/>
  <c r="AF32" i="8"/>
  <c r="AA32" i="8"/>
  <c r="W32" i="8"/>
  <c r="X32" i="8" s="1"/>
  <c r="Q32" i="8"/>
  <c r="M32" i="8"/>
  <c r="P32" i="8" s="1"/>
  <c r="H32" i="8"/>
  <c r="AF31" i="8"/>
  <c r="AA31" i="8"/>
  <c r="X31" i="8"/>
  <c r="W31" i="8"/>
  <c r="Q31" i="8"/>
  <c r="M31" i="8"/>
  <c r="P31" i="8" s="1"/>
  <c r="H31" i="8"/>
  <c r="AF30" i="8"/>
  <c r="AA30" i="8"/>
  <c r="W30" i="8"/>
  <c r="X30" i="8" s="1"/>
  <c r="Q30" i="8"/>
  <c r="M30" i="8"/>
  <c r="P30" i="8" s="1"/>
  <c r="H30" i="8"/>
  <c r="AA29" i="8"/>
  <c r="Q29" i="8"/>
  <c r="M29" i="8"/>
  <c r="P29" i="8" s="1"/>
  <c r="H29" i="8"/>
  <c r="AA28" i="8"/>
  <c r="Q28" i="8"/>
  <c r="M28" i="8"/>
  <c r="P28" i="8" s="1"/>
  <c r="H28" i="8"/>
  <c r="AA27" i="8"/>
  <c r="Q27" i="8"/>
  <c r="P27" i="8"/>
  <c r="M27" i="8"/>
  <c r="H27" i="8"/>
  <c r="AA26" i="8"/>
  <c r="Q26" i="8"/>
  <c r="M26" i="8"/>
  <c r="P26" i="8" s="1"/>
  <c r="H26" i="8"/>
  <c r="AF25" i="8"/>
  <c r="AA25" i="8"/>
  <c r="W25" i="8"/>
  <c r="X25" i="8" s="1"/>
  <c r="Q25" i="8"/>
  <c r="M25" i="8"/>
  <c r="P25" i="8" s="1"/>
  <c r="H25" i="8"/>
  <c r="AF24" i="8"/>
  <c r="AA24" i="8"/>
  <c r="W24" i="8"/>
  <c r="X24" i="8" s="1"/>
  <c r="Q24" i="8"/>
  <c r="M24" i="8"/>
  <c r="P24" i="8" s="1"/>
  <c r="H24" i="8"/>
  <c r="AF23" i="8"/>
  <c r="AA23" i="8"/>
  <c r="W23" i="8"/>
  <c r="X23" i="8" s="1"/>
  <c r="Q23" i="8"/>
  <c r="M23" i="8"/>
  <c r="P23" i="8" s="1"/>
  <c r="H23" i="8"/>
  <c r="AF22" i="8"/>
  <c r="AA22" i="8"/>
  <c r="W22" i="8"/>
  <c r="X22" i="8" s="1"/>
  <c r="Q22" i="8"/>
  <c r="M22" i="8"/>
  <c r="P22" i="8" s="1"/>
  <c r="H22" i="8"/>
  <c r="AF21" i="8"/>
  <c r="AA21" i="8"/>
  <c r="W21" i="8"/>
  <c r="X21" i="8" s="1"/>
  <c r="Q21" i="8"/>
  <c r="M21" i="8"/>
  <c r="P21" i="8" s="1"/>
  <c r="H21" i="8"/>
  <c r="AF20" i="8"/>
  <c r="AA20" i="8"/>
  <c r="W20" i="8"/>
  <c r="X20" i="8" s="1"/>
  <c r="Q20" i="8"/>
  <c r="M20" i="8"/>
  <c r="P20" i="8" s="1"/>
  <c r="H20" i="8"/>
  <c r="AF19" i="8"/>
  <c r="AA19" i="8"/>
  <c r="W19" i="8"/>
  <c r="X19" i="8" s="1"/>
  <c r="Q19" i="8"/>
  <c r="M19" i="8"/>
  <c r="P19" i="8" s="1"/>
  <c r="H19" i="8"/>
  <c r="AF18" i="8"/>
  <c r="AA18" i="8"/>
  <c r="W18" i="8"/>
  <c r="X18" i="8" s="1"/>
  <c r="Q18" i="8"/>
  <c r="M18" i="8"/>
  <c r="P18" i="8" s="1"/>
  <c r="H18" i="8"/>
  <c r="AF17" i="8"/>
  <c r="AA17" i="8"/>
  <c r="W17" i="8"/>
  <c r="X17" i="8" s="1"/>
  <c r="Q17" i="8"/>
  <c r="M17" i="8"/>
  <c r="P17" i="8" s="1"/>
  <c r="H17" i="8"/>
  <c r="AF16" i="8"/>
  <c r="AA16" i="8"/>
  <c r="W16" i="8"/>
  <c r="X16" i="8" s="1"/>
  <c r="Q16" i="8"/>
  <c r="M16" i="8"/>
  <c r="P16" i="8" s="1"/>
  <c r="H16" i="8"/>
  <c r="AF15" i="8"/>
  <c r="AA15" i="8"/>
  <c r="W15" i="8"/>
  <c r="X15" i="8" s="1"/>
  <c r="Q15" i="8"/>
  <c r="M15" i="8"/>
  <c r="P15" i="8" s="1"/>
  <c r="H15" i="8"/>
  <c r="AF14" i="8"/>
  <c r="AA14" i="8"/>
  <c r="W14" i="8"/>
  <c r="X14" i="8" s="1"/>
  <c r="Q14" i="8"/>
  <c r="M14" i="8"/>
  <c r="P14" i="8" s="1"/>
  <c r="H14" i="8"/>
  <c r="AF13" i="8"/>
  <c r="AA13" i="8"/>
  <c r="W13" i="8"/>
  <c r="X13" i="8" s="1"/>
  <c r="Q13" i="8"/>
  <c r="M13" i="8"/>
  <c r="P13" i="8" s="1"/>
  <c r="H13" i="8"/>
  <c r="AF12" i="8"/>
  <c r="AA12" i="8"/>
  <c r="W12" i="8"/>
  <c r="X12" i="8" s="1"/>
  <c r="Q12" i="8"/>
  <c r="M12" i="8"/>
  <c r="P12" i="8" s="1"/>
  <c r="H12" i="8"/>
  <c r="AF11" i="8"/>
  <c r="AA11" i="8"/>
  <c r="W11" i="8"/>
  <c r="X11" i="8" s="1"/>
  <c r="Q11" i="8"/>
  <c r="M11" i="8"/>
  <c r="P11" i="8" s="1"/>
  <c r="H11" i="8"/>
  <c r="AF10" i="8"/>
  <c r="AA10" i="8"/>
  <c r="W10" i="8"/>
  <c r="X10" i="8" s="1"/>
  <c r="Q10" i="8"/>
  <c r="M10" i="8"/>
  <c r="P10" i="8" s="1"/>
  <c r="H10" i="8"/>
  <c r="AF9" i="8"/>
  <c r="AA9" i="8"/>
  <c r="W9" i="8"/>
  <c r="X9" i="8" s="1"/>
  <c r="Q9" i="8"/>
  <c r="M9" i="8"/>
  <c r="P9" i="8" s="1"/>
  <c r="H9" i="8"/>
  <c r="AF8" i="8"/>
  <c r="AA8" i="8"/>
  <c r="W8" i="8"/>
  <c r="X8" i="8" s="1"/>
  <c r="Q8" i="8"/>
  <c r="M8" i="8"/>
  <c r="P8" i="8" s="1"/>
  <c r="H8" i="8"/>
  <c r="AF7" i="8"/>
  <c r="AA7" i="8"/>
  <c r="W7" i="8"/>
  <c r="X7" i="8" s="1"/>
  <c r="Q7" i="8"/>
  <c r="M7" i="8"/>
  <c r="P7" i="8" s="1"/>
  <c r="H7" i="8"/>
  <c r="AF6" i="8"/>
  <c r="AA6" i="8"/>
  <c r="W6" i="8"/>
  <c r="X6" i="8" s="1"/>
  <c r="Q6" i="8"/>
  <c r="M6" i="8"/>
  <c r="P6" i="8" s="1"/>
  <c r="H6" i="8"/>
  <c r="AF5" i="8"/>
  <c r="AA5" i="8"/>
  <c r="W5" i="8"/>
  <c r="X5" i="8" s="1"/>
  <c r="Q5" i="8"/>
  <c r="M5" i="8"/>
  <c r="P5" i="8" s="1"/>
  <c r="H5" i="8"/>
  <c r="AF4" i="8"/>
  <c r="AA4" i="8"/>
  <c r="W4" i="8"/>
  <c r="X4" i="8" s="1"/>
  <c r="Q4" i="8"/>
  <c r="M4" i="8"/>
  <c r="P4" i="8" s="1"/>
  <c r="H4" i="8"/>
  <c r="AF3" i="8"/>
  <c r="AA3" i="8"/>
  <c r="W3" i="8"/>
  <c r="X3" i="8" s="1"/>
  <c r="Q3" i="8"/>
  <c r="M3" i="8"/>
  <c r="P3" i="8" s="1"/>
  <c r="H3" i="8"/>
  <c r="AF2" i="8"/>
  <c r="AA2" i="8"/>
  <c r="W2" i="8"/>
  <c r="X2" i="8" s="1"/>
  <c r="Q2" i="8"/>
  <c r="M2" i="8"/>
  <c r="P2" i="8" s="1"/>
  <c r="H2" i="8"/>
  <c r="AF155" i="7"/>
  <c r="AA155" i="7"/>
  <c r="W155" i="7"/>
  <c r="X155" i="7" s="1"/>
  <c r="Q155" i="7"/>
  <c r="M155" i="7"/>
  <c r="P155" i="7" s="1"/>
  <c r="H155" i="7"/>
  <c r="AF154" i="7"/>
  <c r="AA154" i="7"/>
  <c r="W154" i="7"/>
  <c r="X154" i="7" s="1"/>
  <c r="Q154" i="7"/>
  <c r="M154" i="7"/>
  <c r="P154" i="7" s="1"/>
  <c r="H154" i="7"/>
  <c r="AF153" i="7"/>
  <c r="AA153" i="7"/>
  <c r="W153" i="7"/>
  <c r="X153" i="7" s="1"/>
  <c r="Q153" i="7"/>
  <c r="M153" i="7"/>
  <c r="P153" i="7" s="1"/>
  <c r="H153" i="7"/>
  <c r="AF152" i="7"/>
  <c r="AA152" i="7"/>
  <c r="W152" i="7"/>
  <c r="X152" i="7" s="1"/>
  <c r="Q152" i="7"/>
  <c r="M152" i="7"/>
  <c r="P152" i="7" s="1"/>
  <c r="H152" i="7"/>
  <c r="AF151" i="7"/>
  <c r="AA151" i="7"/>
  <c r="W151" i="7"/>
  <c r="X151" i="7" s="1"/>
  <c r="Q151" i="7"/>
  <c r="M151" i="7"/>
  <c r="P151" i="7" s="1"/>
  <c r="H151" i="7"/>
  <c r="AF150" i="7"/>
  <c r="AA150" i="7"/>
  <c r="W150" i="7"/>
  <c r="X150" i="7" s="1"/>
  <c r="Q150" i="7"/>
  <c r="M150" i="7"/>
  <c r="P150" i="7" s="1"/>
  <c r="H150" i="7"/>
  <c r="AF149" i="7"/>
  <c r="AA149" i="7"/>
  <c r="W149" i="7"/>
  <c r="X149" i="7" s="1"/>
  <c r="Q149" i="7"/>
  <c r="M149" i="7"/>
  <c r="P149" i="7" s="1"/>
  <c r="H149" i="7"/>
  <c r="AF148" i="7"/>
  <c r="AA148" i="7"/>
  <c r="W148" i="7"/>
  <c r="X148" i="7" s="1"/>
  <c r="Q148" i="7"/>
  <c r="M148" i="7"/>
  <c r="P148" i="7" s="1"/>
  <c r="H148" i="7"/>
  <c r="AF147" i="7"/>
  <c r="AA147" i="7"/>
  <c r="W147" i="7"/>
  <c r="X147" i="7" s="1"/>
  <c r="Q147" i="7"/>
  <c r="M147" i="7"/>
  <c r="P147" i="7" s="1"/>
  <c r="H147" i="7"/>
  <c r="AF146" i="7"/>
  <c r="AA146" i="7"/>
  <c r="W146" i="7"/>
  <c r="X146" i="7" s="1"/>
  <c r="Q146" i="7"/>
  <c r="M146" i="7"/>
  <c r="P146" i="7" s="1"/>
  <c r="H146" i="7"/>
  <c r="AF145" i="7"/>
  <c r="AA145" i="7"/>
  <c r="W145" i="7"/>
  <c r="X145" i="7" s="1"/>
  <c r="Q145" i="7"/>
  <c r="M145" i="7"/>
  <c r="P145" i="7" s="1"/>
  <c r="H145" i="7"/>
  <c r="AF144" i="7"/>
  <c r="AA144" i="7"/>
  <c r="W144" i="7"/>
  <c r="X144" i="7" s="1"/>
  <c r="Q144" i="7"/>
  <c r="M144" i="7"/>
  <c r="P144" i="7" s="1"/>
  <c r="H144" i="7"/>
  <c r="AF143" i="7"/>
  <c r="AA143" i="7"/>
  <c r="W143" i="7"/>
  <c r="X143" i="7" s="1"/>
  <c r="Q143" i="7"/>
  <c r="M143" i="7"/>
  <c r="P143" i="7" s="1"/>
  <c r="H143" i="7"/>
  <c r="AF142" i="7"/>
  <c r="AA142" i="7"/>
  <c r="W142" i="7"/>
  <c r="X142" i="7" s="1"/>
  <c r="Q142" i="7"/>
  <c r="M142" i="7"/>
  <c r="P142" i="7" s="1"/>
  <c r="H142" i="7"/>
  <c r="AF141" i="7"/>
  <c r="AA141" i="7"/>
  <c r="W141" i="7"/>
  <c r="X141" i="7" s="1"/>
  <c r="Q141" i="7"/>
  <c r="M141" i="7"/>
  <c r="P141" i="7" s="1"/>
  <c r="H141" i="7"/>
  <c r="AF140" i="7"/>
  <c r="AA140" i="7"/>
  <c r="W140" i="7"/>
  <c r="X140" i="7" s="1"/>
  <c r="Q140" i="7"/>
  <c r="M140" i="7"/>
  <c r="P140" i="7" s="1"/>
  <c r="H140" i="7"/>
  <c r="AF139" i="7"/>
  <c r="AA139" i="7"/>
  <c r="W139" i="7"/>
  <c r="X139" i="7" s="1"/>
  <c r="Q139" i="7"/>
  <c r="M139" i="7"/>
  <c r="P139" i="7" s="1"/>
  <c r="H139" i="7"/>
  <c r="AF138" i="7"/>
  <c r="AA138" i="7"/>
  <c r="W138" i="7"/>
  <c r="X138" i="7" s="1"/>
  <c r="Q138" i="7"/>
  <c r="M138" i="7"/>
  <c r="P138" i="7" s="1"/>
  <c r="H138" i="7"/>
  <c r="AF137" i="7"/>
  <c r="AA137" i="7"/>
  <c r="W137" i="7"/>
  <c r="X137" i="7" s="1"/>
  <c r="Q137" i="7"/>
  <c r="M137" i="7"/>
  <c r="P137" i="7" s="1"/>
  <c r="H137" i="7"/>
  <c r="AF136" i="7"/>
  <c r="AA136" i="7"/>
  <c r="W136" i="7"/>
  <c r="X136" i="7" s="1"/>
  <c r="Q136" i="7"/>
  <c r="M136" i="7"/>
  <c r="P136" i="7" s="1"/>
  <c r="H136" i="7"/>
  <c r="AF135" i="7"/>
  <c r="AA135" i="7"/>
  <c r="W135" i="7"/>
  <c r="X135" i="7" s="1"/>
  <c r="Q135" i="7"/>
  <c r="M135" i="7"/>
  <c r="P135" i="7" s="1"/>
  <c r="H135" i="7"/>
  <c r="AF134" i="7"/>
  <c r="AA134" i="7"/>
  <c r="W134" i="7"/>
  <c r="X134" i="7" s="1"/>
  <c r="Q134" i="7"/>
  <c r="M134" i="7"/>
  <c r="P134" i="7" s="1"/>
  <c r="H134" i="7"/>
  <c r="AF133" i="7"/>
  <c r="AA133" i="7"/>
  <c r="W133" i="7"/>
  <c r="X133" i="7" s="1"/>
  <c r="Q133" i="7"/>
  <c r="M133" i="7"/>
  <c r="P133" i="7" s="1"/>
  <c r="H133" i="7"/>
  <c r="AF132" i="7"/>
  <c r="AA132" i="7"/>
  <c r="W132" i="7"/>
  <c r="X132" i="7" s="1"/>
  <c r="Q132" i="7"/>
  <c r="M132" i="7"/>
  <c r="P132" i="7" s="1"/>
  <c r="H132" i="7"/>
  <c r="AF131" i="7"/>
  <c r="AA131" i="7"/>
  <c r="W131" i="7"/>
  <c r="X131" i="7" s="1"/>
  <c r="Q131" i="7"/>
  <c r="M131" i="7"/>
  <c r="P131" i="7" s="1"/>
  <c r="H131" i="7"/>
  <c r="AF130" i="7"/>
  <c r="AA130" i="7"/>
  <c r="W130" i="7"/>
  <c r="X130" i="7" s="1"/>
  <c r="Q130" i="7"/>
  <c r="M130" i="7"/>
  <c r="P130" i="7" s="1"/>
  <c r="H130" i="7"/>
  <c r="AF129" i="7"/>
  <c r="AA129" i="7"/>
  <c r="W129" i="7"/>
  <c r="X129" i="7" s="1"/>
  <c r="Q129" i="7"/>
  <c r="M129" i="7"/>
  <c r="P129" i="7" s="1"/>
  <c r="H129" i="7"/>
  <c r="AF128" i="7"/>
  <c r="AA128" i="7"/>
  <c r="W128" i="7"/>
  <c r="X128" i="7" s="1"/>
  <c r="Q128" i="7"/>
  <c r="M128" i="7"/>
  <c r="P128" i="7" s="1"/>
  <c r="H128" i="7"/>
  <c r="AF127" i="7"/>
  <c r="AA127" i="7"/>
  <c r="W127" i="7"/>
  <c r="X127" i="7" s="1"/>
  <c r="Q127" i="7"/>
  <c r="M127" i="7"/>
  <c r="P127" i="7" s="1"/>
  <c r="H127" i="7"/>
  <c r="AF126" i="7"/>
  <c r="AA126" i="7"/>
  <c r="W126" i="7"/>
  <c r="X126" i="7" s="1"/>
  <c r="Q126" i="7"/>
  <c r="M126" i="7"/>
  <c r="P126" i="7" s="1"/>
  <c r="H126" i="7"/>
  <c r="AF125" i="7"/>
  <c r="AA125" i="7"/>
  <c r="W125" i="7"/>
  <c r="X125" i="7" s="1"/>
  <c r="Q125" i="7"/>
  <c r="M125" i="7"/>
  <c r="P125" i="7" s="1"/>
  <c r="H125" i="7"/>
  <c r="AF124" i="7"/>
  <c r="AA124" i="7"/>
  <c r="W124" i="7"/>
  <c r="X124" i="7" s="1"/>
  <c r="Q124" i="7"/>
  <c r="M124" i="7"/>
  <c r="P124" i="7" s="1"/>
  <c r="H124" i="7"/>
  <c r="AF123" i="7"/>
  <c r="AA123" i="7"/>
  <c r="W123" i="7"/>
  <c r="X123" i="7" s="1"/>
  <c r="Q123" i="7"/>
  <c r="M123" i="7"/>
  <c r="P123" i="7" s="1"/>
  <c r="H123" i="7"/>
  <c r="AF122" i="7"/>
  <c r="AA122" i="7"/>
  <c r="W122" i="7"/>
  <c r="X122" i="7" s="1"/>
  <c r="Q122" i="7"/>
  <c r="M122" i="7"/>
  <c r="P122" i="7" s="1"/>
  <c r="H122" i="7"/>
  <c r="AF121" i="7"/>
  <c r="AA121" i="7"/>
  <c r="W121" i="7"/>
  <c r="X121" i="7" s="1"/>
  <c r="Q121" i="7"/>
  <c r="M121" i="7"/>
  <c r="P121" i="7" s="1"/>
  <c r="H121" i="7"/>
  <c r="AF120" i="7"/>
  <c r="AA120" i="7"/>
  <c r="W120" i="7"/>
  <c r="X120" i="7" s="1"/>
  <c r="Q120" i="7"/>
  <c r="M120" i="7"/>
  <c r="P120" i="7" s="1"/>
  <c r="H120" i="7"/>
  <c r="AF119" i="7"/>
  <c r="AA119" i="7"/>
  <c r="W119" i="7"/>
  <c r="X119" i="7" s="1"/>
  <c r="Q119" i="7"/>
  <c r="M119" i="7"/>
  <c r="P119" i="7" s="1"/>
  <c r="H119" i="7"/>
  <c r="AA118" i="7"/>
  <c r="Q118" i="7"/>
  <c r="M118" i="7"/>
  <c r="P118" i="7" s="1"/>
  <c r="H118" i="7"/>
  <c r="AF117" i="7"/>
  <c r="AA117" i="7"/>
  <c r="W117" i="7"/>
  <c r="X117" i="7" s="1"/>
  <c r="Q117" i="7"/>
  <c r="M117" i="7"/>
  <c r="P117" i="7" s="1"/>
  <c r="H117" i="7"/>
  <c r="AF116" i="7"/>
  <c r="AA116" i="7"/>
  <c r="W116" i="7"/>
  <c r="X116" i="7" s="1"/>
  <c r="Q116" i="7"/>
  <c r="M116" i="7"/>
  <c r="P116" i="7" s="1"/>
  <c r="H116" i="7"/>
  <c r="AF115" i="7"/>
  <c r="AA115" i="7"/>
  <c r="W115" i="7"/>
  <c r="X115" i="7" s="1"/>
  <c r="Q115" i="7"/>
  <c r="M115" i="7"/>
  <c r="P115" i="7" s="1"/>
  <c r="H115" i="7"/>
  <c r="AF114" i="7"/>
  <c r="AA114" i="7"/>
  <c r="W114" i="7"/>
  <c r="X114" i="7" s="1"/>
  <c r="Q114" i="7"/>
  <c r="M114" i="7"/>
  <c r="P114" i="7" s="1"/>
  <c r="H114" i="7"/>
  <c r="AF113" i="7"/>
  <c r="AA113" i="7"/>
  <c r="W113" i="7"/>
  <c r="X113" i="7" s="1"/>
  <c r="Q113" i="7"/>
  <c r="M113" i="7"/>
  <c r="P113" i="7" s="1"/>
  <c r="H113" i="7"/>
  <c r="AF112" i="7"/>
  <c r="AA112" i="7"/>
  <c r="W112" i="7"/>
  <c r="X112" i="7" s="1"/>
  <c r="Q112" i="7"/>
  <c r="M112" i="7"/>
  <c r="P112" i="7" s="1"/>
  <c r="H112" i="7"/>
  <c r="AF111" i="7"/>
  <c r="AA111" i="7"/>
  <c r="W111" i="7"/>
  <c r="X111" i="7" s="1"/>
  <c r="Q111" i="7"/>
  <c r="M111" i="7"/>
  <c r="P111" i="7" s="1"/>
  <c r="H111" i="7"/>
  <c r="AF110" i="7"/>
  <c r="AA110" i="7"/>
  <c r="W110" i="7"/>
  <c r="X110" i="7" s="1"/>
  <c r="Q110" i="7"/>
  <c r="M110" i="7"/>
  <c r="P110" i="7" s="1"/>
  <c r="H110" i="7"/>
  <c r="AF109" i="7"/>
  <c r="AA109" i="7"/>
  <c r="W109" i="7"/>
  <c r="X109" i="7" s="1"/>
  <c r="Q109" i="7"/>
  <c r="M109" i="7"/>
  <c r="P109" i="7" s="1"/>
  <c r="H109" i="7"/>
  <c r="AF108" i="7"/>
  <c r="AA108" i="7"/>
  <c r="W108" i="7"/>
  <c r="X108" i="7" s="1"/>
  <c r="Q108" i="7"/>
  <c r="M108" i="7"/>
  <c r="P108" i="7" s="1"/>
  <c r="H108" i="7"/>
  <c r="AF107" i="7"/>
  <c r="AA107" i="7"/>
  <c r="W107" i="7"/>
  <c r="X107" i="7" s="1"/>
  <c r="Q107" i="7"/>
  <c r="M107" i="7"/>
  <c r="P107" i="7" s="1"/>
  <c r="H107" i="7"/>
  <c r="AF106" i="7"/>
  <c r="AA106" i="7"/>
  <c r="W106" i="7"/>
  <c r="X106" i="7" s="1"/>
  <c r="Q106" i="7"/>
  <c r="M106" i="7"/>
  <c r="P106" i="7" s="1"/>
  <c r="H106" i="7"/>
  <c r="AF105" i="7"/>
  <c r="AA105" i="7"/>
  <c r="W105" i="7"/>
  <c r="X105" i="7" s="1"/>
  <c r="Q105" i="7"/>
  <c r="M105" i="7"/>
  <c r="P105" i="7" s="1"/>
  <c r="H105" i="7"/>
  <c r="AF104" i="7"/>
  <c r="AA104" i="7"/>
  <c r="W104" i="7"/>
  <c r="X104" i="7" s="1"/>
  <c r="Q104" i="7"/>
  <c r="M104" i="7"/>
  <c r="P104" i="7" s="1"/>
  <c r="H104" i="7"/>
  <c r="AF103" i="7"/>
  <c r="AA103" i="7"/>
  <c r="W103" i="7"/>
  <c r="X103" i="7" s="1"/>
  <c r="Q103" i="7"/>
  <c r="M103" i="7"/>
  <c r="P103" i="7" s="1"/>
  <c r="H103" i="7"/>
  <c r="AF102" i="7"/>
  <c r="AA102" i="7"/>
  <c r="W102" i="7"/>
  <c r="X102" i="7" s="1"/>
  <c r="Q102" i="7"/>
  <c r="M102" i="7"/>
  <c r="P102" i="7" s="1"/>
  <c r="H102" i="7"/>
  <c r="AF101" i="7"/>
  <c r="AA101" i="7"/>
  <c r="W101" i="7"/>
  <c r="X101" i="7" s="1"/>
  <c r="Q101" i="7"/>
  <c r="M101" i="7"/>
  <c r="P101" i="7" s="1"/>
  <c r="H101" i="7"/>
  <c r="AF100" i="7"/>
  <c r="AA100" i="7"/>
  <c r="W100" i="7"/>
  <c r="X100" i="7" s="1"/>
  <c r="Q100" i="7"/>
  <c r="M100" i="7"/>
  <c r="P100" i="7" s="1"/>
  <c r="H100" i="7"/>
  <c r="AF99" i="7"/>
  <c r="AA99" i="7"/>
  <c r="W99" i="7"/>
  <c r="X99" i="7" s="1"/>
  <c r="Q99" i="7"/>
  <c r="M99" i="7"/>
  <c r="P99" i="7" s="1"/>
  <c r="H99" i="7"/>
  <c r="AF98" i="7"/>
  <c r="AA98" i="7"/>
  <c r="W98" i="7"/>
  <c r="X98" i="7" s="1"/>
  <c r="Q98" i="7"/>
  <c r="M98" i="7"/>
  <c r="P98" i="7" s="1"/>
  <c r="H98" i="7"/>
  <c r="AF97" i="7"/>
  <c r="AA97" i="7"/>
  <c r="W97" i="7"/>
  <c r="X97" i="7" s="1"/>
  <c r="Q97" i="7"/>
  <c r="M97" i="7"/>
  <c r="P97" i="7" s="1"/>
  <c r="H97" i="7"/>
  <c r="AF96" i="7"/>
  <c r="AA96" i="7"/>
  <c r="W96" i="7"/>
  <c r="X96" i="7" s="1"/>
  <c r="Q96" i="7"/>
  <c r="M96" i="7"/>
  <c r="P96" i="7" s="1"/>
  <c r="H96" i="7"/>
  <c r="AF95" i="7"/>
  <c r="AA95" i="7"/>
  <c r="W95" i="7"/>
  <c r="X95" i="7" s="1"/>
  <c r="Q95" i="7"/>
  <c r="M95" i="7"/>
  <c r="P95" i="7" s="1"/>
  <c r="H95" i="7"/>
  <c r="AF94" i="7"/>
  <c r="AA94" i="7"/>
  <c r="W94" i="7"/>
  <c r="X94" i="7" s="1"/>
  <c r="Q94" i="7"/>
  <c r="M94" i="7"/>
  <c r="P94" i="7" s="1"/>
  <c r="H94" i="7"/>
  <c r="AF93" i="7"/>
  <c r="AA93" i="7"/>
  <c r="W93" i="7"/>
  <c r="X93" i="7" s="1"/>
  <c r="Q93" i="7"/>
  <c r="M93" i="7"/>
  <c r="P93" i="7" s="1"/>
  <c r="H93" i="7"/>
  <c r="AF92" i="7"/>
  <c r="AA92" i="7"/>
  <c r="W92" i="7"/>
  <c r="X92" i="7" s="1"/>
  <c r="Q92" i="7"/>
  <c r="M92" i="7"/>
  <c r="P92" i="7" s="1"/>
  <c r="H92" i="7"/>
  <c r="AF91" i="7"/>
  <c r="AA91" i="7"/>
  <c r="W91" i="7"/>
  <c r="X91" i="7" s="1"/>
  <c r="Q91" i="7"/>
  <c r="M91" i="7"/>
  <c r="P91" i="7" s="1"/>
  <c r="H91" i="7"/>
  <c r="AF90" i="7"/>
  <c r="AA90" i="7"/>
  <c r="W90" i="7"/>
  <c r="X90" i="7" s="1"/>
  <c r="Q90" i="7"/>
  <c r="M90" i="7"/>
  <c r="P90" i="7" s="1"/>
  <c r="H90" i="7"/>
  <c r="AF89" i="7"/>
  <c r="AA89" i="7"/>
  <c r="W89" i="7"/>
  <c r="X89" i="7" s="1"/>
  <c r="Q89" i="7"/>
  <c r="M89" i="7"/>
  <c r="P89" i="7" s="1"/>
  <c r="H89" i="7"/>
  <c r="AG88" i="7"/>
  <c r="AF88" i="7"/>
  <c r="AA88" i="7"/>
  <c r="W88" i="7"/>
  <c r="X88" i="7" s="1"/>
  <c r="Q88" i="7"/>
  <c r="M88" i="7"/>
  <c r="P88" i="7" s="1"/>
  <c r="H88" i="7"/>
  <c r="AF87" i="7"/>
  <c r="AA87" i="7"/>
  <c r="W87" i="7"/>
  <c r="X87" i="7" s="1"/>
  <c r="Q87" i="7"/>
  <c r="M87" i="7"/>
  <c r="P87" i="7" s="1"/>
  <c r="H87" i="7"/>
  <c r="AF86" i="7"/>
  <c r="AA86" i="7"/>
  <c r="W86" i="7"/>
  <c r="X86" i="7" s="1"/>
  <c r="Q86" i="7"/>
  <c r="M86" i="7"/>
  <c r="P86" i="7" s="1"/>
  <c r="H86" i="7"/>
  <c r="AF85" i="7"/>
  <c r="AA85" i="7"/>
  <c r="W85" i="7"/>
  <c r="X85" i="7" s="1"/>
  <c r="Q85" i="7"/>
  <c r="M85" i="7"/>
  <c r="P85" i="7" s="1"/>
  <c r="H85" i="7"/>
  <c r="AF84" i="7"/>
  <c r="AA84" i="7"/>
  <c r="W84" i="7"/>
  <c r="X84" i="7" s="1"/>
  <c r="Q84" i="7"/>
  <c r="M84" i="7"/>
  <c r="P84" i="7" s="1"/>
  <c r="H84" i="7"/>
  <c r="AF83" i="7"/>
  <c r="AA83" i="7"/>
  <c r="W83" i="7"/>
  <c r="X83" i="7" s="1"/>
  <c r="Q83" i="7"/>
  <c r="M83" i="7"/>
  <c r="P83" i="7" s="1"/>
  <c r="H83" i="7"/>
  <c r="AF82" i="7"/>
  <c r="AA82" i="7"/>
  <c r="W82" i="7"/>
  <c r="X82" i="7" s="1"/>
  <c r="Q82" i="7"/>
  <c r="M82" i="7"/>
  <c r="P82" i="7" s="1"/>
  <c r="H82" i="7"/>
  <c r="AF81" i="7"/>
  <c r="AA81" i="7"/>
  <c r="W81" i="7"/>
  <c r="X81" i="7" s="1"/>
  <c r="Q81" i="7"/>
  <c r="M81" i="7"/>
  <c r="P81" i="7" s="1"/>
  <c r="H81" i="7"/>
  <c r="AF80" i="7"/>
  <c r="AA80" i="7"/>
  <c r="W80" i="7"/>
  <c r="X80" i="7" s="1"/>
  <c r="Q80" i="7"/>
  <c r="M80" i="7"/>
  <c r="P80" i="7" s="1"/>
  <c r="H80" i="7"/>
  <c r="AA79" i="7"/>
  <c r="Q79" i="7"/>
  <c r="M79" i="7"/>
  <c r="P79" i="7" s="1"/>
  <c r="H79" i="7"/>
  <c r="AF78" i="7"/>
  <c r="AA78" i="7"/>
  <c r="W78" i="7"/>
  <c r="X78" i="7" s="1"/>
  <c r="Q78" i="7"/>
  <c r="M78" i="7"/>
  <c r="P78" i="7" s="1"/>
  <c r="H78" i="7"/>
  <c r="AF77" i="7"/>
  <c r="AA77" i="7"/>
  <c r="W77" i="7"/>
  <c r="X77" i="7" s="1"/>
  <c r="Q77" i="7"/>
  <c r="M77" i="7"/>
  <c r="P77" i="7" s="1"/>
  <c r="H77" i="7"/>
  <c r="AF76" i="7"/>
  <c r="AA76" i="7"/>
  <c r="W76" i="7"/>
  <c r="X76" i="7" s="1"/>
  <c r="Q76" i="7"/>
  <c r="M76" i="7"/>
  <c r="P76" i="7" s="1"/>
  <c r="H76" i="7"/>
  <c r="AF75" i="7"/>
  <c r="AA75" i="7"/>
  <c r="W75" i="7"/>
  <c r="X75" i="7" s="1"/>
  <c r="Q75" i="7"/>
  <c r="M75" i="7"/>
  <c r="P75" i="7" s="1"/>
  <c r="H75" i="7"/>
  <c r="AA74" i="7"/>
  <c r="Q74" i="7"/>
  <c r="M74" i="7"/>
  <c r="P74" i="7" s="1"/>
  <c r="H74" i="7"/>
  <c r="AF73" i="7"/>
  <c r="AA73" i="7"/>
  <c r="W73" i="7"/>
  <c r="X73" i="7" s="1"/>
  <c r="Q73" i="7"/>
  <c r="M73" i="7"/>
  <c r="P73" i="7" s="1"/>
  <c r="H73" i="7"/>
  <c r="AF72" i="7"/>
  <c r="AA72" i="7"/>
  <c r="W72" i="7"/>
  <c r="X72" i="7" s="1"/>
  <c r="Q72" i="7"/>
  <c r="M72" i="7"/>
  <c r="P72" i="7" s="1"/>
  <c r="H72" i="7"/>
  <c r="AF71" i="7"/>
  <c r="AA71" i="7"/>
  <c r="W71" i="7"/>
  <c r="X71" i="7" s="1"/>
  <c r="Q71" i="7"/>
  <c r="M71" i="7"/>
  <c r="P71" i="7" s="1"/>
  <c r="H71" i="7"/>
  <c r="AF70" i="7"/>
  <c r="AA70" i="7"/>
  <c r="W70" i="7"/>
  <c r="X70" i="7" s="1"/>
  <c r="Q70" i="7"/>
  <c r="M70" i="7"/>
  <c r="P70" i="7" s="1"/>
  <c r="H70" i="7"/>
  <c r="AF69" i="7"/>
  <c r="AA69" i="7"/>
  <c r="W69" i="7"/>
  <c r="X69" i="7" s="1"/>
  <c r="Q69" i="7"/>
  <c r="M69" i="7"/>
  <c r="P69" i="7" s="1"/>
  <c r="H69" i="7"/>
  <c r="AA68" i="7"/>
  <c r="Q68" i="7"/>
  <c r="M68" i="7"/>
  <c r="P68" i="7" s="1"/>
  <c r="H68" i="7"/>
  <c r="AF67" i="7"/>
  <c r="AA67" i="7"/>
  <c r="W67" i="7"/>
  <c r="X67" i="7" s="1"/>
  <c r="Q67" i="7"/>
  <c r="M67" i="7"/>
  <c r="P67" i="7" s="1"/>
  <c r="H67" i="7"/>
  <c r="AF66" i="7"/>
  <c r="AA66" i="7"/>
  <c r="W66" i="7"/>
  <c r="X66" i="7" s="1"/>
  <c r="Q66" i="7"/>
  <c r="M66" i="7"/>
  <c r="P66" i="7" s="1"/>
  <c r="H66" i="7"/>
  <c r="AF65" i="7"/>
  <c r="AA65" i="7"/>
  <c r="W65" i="7"/>
  <c r="X65" i="7" s="1"/>
  <c r="Q65" i="7"/>
  <c r="M65" i="7"/>
  <c r="P65" i="7" s="1"/>
  <c r="H65" i="7"/>
  <c r="AF64" i="7"/>
  <c r="AA64" i="7"/>
  <c r="W64" i="7"/>
  <c r="X64" i="7" s="1"/>
  <c r="Q64" i="7"/>
  <c r="M64" i="7"/>
  <c r="P64" i="7" s="1"/>
  <c r="H64" i="7"/>
  <c r="AF63" i="7"/>
  <c r="AA63" i="7"/>
  <c r="W63" i="7"/>
  <c r="X63" i="7" s="1"/>
  <c r="Q63" i="7"/>
  <c r="M63" i="7"/>
  <c r="P63" i="7" s="1"/>
  <c r="H63" i="7"/>
  <c r="AA62" i="7"/>
  <c r="Q62" i="7"/>
  <c r="M62" i="7"/>
  <c r="P62" i="7" s="1"/>
  <c r="H62" i="7"/>
  <c r="AF61" i="7"/>
  <c r="AA61" i="7"/>
  <c r="X61" i="7"/>
  <c r="W61" i="7"/>
  <c r="Q61" i="7"/>
  <c r="M61" i="7"/>
  <c r="P61" i="7" s="1"/>
  <c r="H61" i="7"/>
  <c r="AF60" i="7"/>
  <c r="AA60" i="7"/>
  <c r="X60" i="7"/>
  <c r="W60" i="7"/>
  <c r="Q60" i="7"/>
  <c r="M60" i="7"/>
  <c r="P60" i="7" s="1"/>
  <c r="H60" i="7"/>
  <c r="AF59" i="7"/>
  <c r="AA59" i="7"/>
  <c r="X59" i="7"/>
  <c r="W59" i="7"/>
  <c r="Q59" i="7"/>
  <c r="M59" i="7"/>
  <c r="P59" i="7" s="1"/>
  <c r="H59" i="7"/>
  <c r="AA58" i="7"/>
  <c r="Q58" i="7"/>
  <c r="P58" i="7"/>
  <c r="M58" i="7"/>
  <c r="H58" i="7"/>
  <c r="AF57" i="7"/>
  <c r="AA57" i="7"/>
  <c r="X57" i="7"/>
  <c r="W57" i="7"/>
  <c r="Q57" i="7"/>
  <c r="P57" i="7"/>
  <c r="M57" i="7"/>
  <c r="H57" i="7"/>
  <c r="AF56" i="7"/>
  <c r="AA56" i="7"/>
  <c r="X56" i="7"/>
  <c r="W56" i="7"/>
  <c r="Q56" i="7"/>
  <c r="P56" i="7"/>
  <c r="M56" i="7"/>
  <c r="H56" i="7"/>
  <c r="AF55" i="7"/>
  <c r="AA55" i="7"/>
  <c r="X55" i="7"/>
  <c r="W55" i="7"/>
  <c r="Q55" i="7"/>
  <c r="P55" i="7"/>
  <c r="M55" i="7"/>
  <c r="H55" i="7"/>
  <c r="AF54" i="7"/>
  <c r="AA54" i="7"/>
  <c r="X54" i="7"/>
  <c r="W54" i="7"/>
  <c r="Q54" i="7"/>
  <c r="P54" i="7"/>
  <c r="M54" i="7"/>
  <c r="H54" i="7"/>
  <c r="AF53" i="7"/>
  <c r="AA53" i="7"/>
  <c r="X53" i="7"/>
  <c r="W53" i="7"/>
  <c r="Q53" i="7"/>
  <c r="P53" i="7"/>
  <c r="M53" i="7"/>
  <c r="H53" i="7"/>
  <c r="AF52" i="7"/>
  <c r="AA52" i="7"/>
  <c r="X52" i="7"/>
  <c r="W52" i="7"/>
  <c r="Q52" i="7"/>
  <c r="P52" i="7"/>
  <c r="M52" i="7"/>
  <c r="H52" i="7"/>
  <c r="AF51" i="7"/>
  <c r="AA51" i="7"/>
  <c r="X51" i="7"/>
  <c r="W51" i="7"/>
  <c r="Q51" i="7"/>
  <c r="P51" i="7"/>
  <c r="M51" i="7"/>
  <c r="H51" i="7"/>
  <c r="AF50" i="7"/>
  <c r="AA50" i="7"/>
  <c r="X50" i="7"/>
  <c r="W50" i="7"/>
  <c r="Q50" i="7"/>
  <c r="P50" i="7"/>
  <c r="M50" i="7"/>
  <c r="H50" i="7"/>
  <c r="AF49" i="7"/>
  <c r="AA49" i="7"/>
  <c r="X49" i="7"/>
  <c r="W49" i="7"/>
  <c r="Q49" i="7"/>
  <c r="P49" i="7"/>
  <c r="M49" i="7"/>
  <c r="H49" i="7"/>
  <c r="AF48" i="7"/>
  <c r="AA48" i="7"/>
  <c r="X48" i="7"/>
  <c r="W48" i="7"/>
  <c r="Q48" i="7"/>
  <c r="P48" i="7"/>
  <c r="M48" i="7"/>
  <c r="H48" i="7"/>
  <c r="AF47" i="7"/>
  <c r="AA47" i="7"/>
  <c r="X47" i="7"/>
  <c r="W47" i="7"/>
  <c r="Q47" i="7"/>
  <c r="P47" i="7"/>
  <c r="M47" i="7"/>
  <c r="H47" i="7"/>
  <c r="AF46" i="7"/>
  <c r="AA46" i="7"/>
  <c r="X46" i="7"/>
  <c r="W46" i="7"/>
  <c r="Q46" i="7"/>
  <c r="P46" i="7"/>
  <c r="M46" i="7"/>
  <c r="H46" i="7"/>
  <c r="AF45" i="7"/>
  <c r="AA45" i="7"/>
  <c r="X45" i="7"/>
  <c r="W45" i="7"/>
  <c r="Q45" i="7"/>
  <c r="P45" i="7"/>
  <c r="M45" i="7"/>
  <c r="H45" i="7"/>
  <c r="AF44" i="7"/>
  <c r="AA44" i="7"/>
  <c r="X44" i="7"/>
  <c r="W44" i="7"/>
  <c r="Q44" i="7"/>
  <c r="P44" i="7"/>
  <c r="M44" i="7"/>
  <c r="H44" i="7"/>
  <c r="AF43" i="7"/>
  <c r="AA43" i="7"/>
  <c r="X43" i="7"/>
  <c r="W43" i="7"/>
  <c r="Q43" i="7"/>
  <c r="P43" i="7"/>
  <c r="M43" i="7"/>
  <c r="H43" i="7"/>
  <c r="AF42" i="7"/>
  <c r="AA42" i="7"/>
  <c r="X42" i="7"/>
  <c r="W42" i="7"/>
  <c r="Q42" i="7"/>
  <c r="P42" i="7"/>
  <c r="M42" i="7"/>
  <c r="H42" i="7"/>
  <c r="AF41" i="7"/>
  <c r="AA41" i="7"/>
  <c r="X41" i="7"/>
  <c r="W41" i="7"/>
  <c r="Q41" i="7"/>
  <c r="P41" i="7"/>
  <c r="M41" i="7"/>
  <c r="H41" i="7"/>
  <c r="AF40" i="7"/>
  <c r="AA40" i="7"/>
  <c r="X40" i="7"/>
  <c r="W40" i="7"/>
  <c r="Q40" i="7"/>
  <c r="P40" i="7"/>
  <c r="M40" i="7"/>
  <c r="H40" i="7"/>
  <c r="AF39" i="7"/>
  <c r="AA39" i="7"/>
  <c r="X39" i="7"/>
  <c r="W39" i="7"/>
  <c r="Q39" i="7"/>
  <c r="P39" i="7"/>
  <c r="M39" i="7"/>
  <c r="H39" i="7"/>
  <c r="AF38" i="7"/>
  <c r="AA38" i="7"/>
  <c r="X38" i="7"/>
  <c r="W38" i="7"/>
  <c r="Q38" i="7"/>
  <c r="P38" i="7"/>
  <c r="M38" i="7"/>
  <c r="H38" i="7"/>
  <c r="AF37" i="7"/>
  <c r="AA37" i="7"/>
  <c r="X37" i="7"/>
  <c r="W37" i="7"/>
  <c r="Q37" i="7"/>
  <c r="P37" i="7"/>
  <c r="M37" i="7"/>
  <c r="H37" i="7"/>
  <c r="AF36" i="7"/>
  <c r="AA36" i="7"/>
  <c r="X36" i="7"/>
  <c r="W36" i="7"/>
  <c r="Q36" i="7"/>
  <c r="P36" i="7"/>
  <c r="M36" i="7"/>
  <c r="H36" i="7"/>
  <c r="AF35" i="7"/>
  <c r="AA35" i="7"/>
  <c r="X35" i="7"/>
  <c r="W35" i="7"/>
  <c r="Q35" i="7"/>
  <c r="P35" i="7"/>
  <c r="M35" i="7"/>
  <c r="H35" i="7"/>
  <c r="AF34" i="7"/>
  <c r="AA34" i="7"/>
  <c r="X34" i="7"/>
  <c r="W34" i="7"/>
  <c r="Q34" i="7"/>
  <c r="P34" i="7"/>
  <c r="M34" i="7"/>
  <c r="H34" i="7"/>
  <c r="AF33" i="7"/>
  <c r="AA33" i="7"/>
  <c r="X33" i="7"/>
  <c r="W33" i="7"/>
  <c r="Q33" i="7"/>
  <c r="P33" i="7"/>
  <c r="M33" i="7"/>
  <c r="H33" i="7"/>
  <c r="AF32" i="7"/>
  <c r="AA32" i="7"/>
  <c r="X32" i="7"/>
  <c r="W32" i="7"/>
  <c r="Q32" i="7"/>
  <c r="P32" i="7"/>
  <c r="M32" i="7"/>
  <c r="H32" i="7"/>
  <c r="AF31" i="7"/>
  <c r="AA31" i="7"/>
  <c r="X31" i="7"/>
  <c r="W31" i="7"/>
  <c r="Q31" i="7"/>
  <c r="P31" i="7"/>
  <c r="M31" i="7"/>
  <c r="H31" i="7"/>
  <c r="AF30" i="7"/>
  <c r="AA30" i="7"/>
  <c r="X30" i="7"/>
  <c r="W30" i="7"/>
  <c r="Q30" i="7"/>
  <c r="P30" i="7"/>
  <c r="M30" i="7"/>
  <c r="H30" i="7"/>
  <c r="AA29" i="7"/>
  <c r="Q29" i="7"/>
  <c r="P29" i="7"/>
  <c r="M29" i="7"/>
  <c r="H29" i="7"/>
  <c r="AA28" i="7"/>
  <c r="Q28" i="7"/>
  <c r="P28" i="7"/>
  <c r="M28" i="7"/>
  <c r="H28" i="7"/>
  <c r="AA27" i="7"/>
  <c r="Q27" i="7"/>
  <c r="M27" i="7"/>
  <c r="P27" i="7" s="1"/>
  <c r="H27" i="7"/>
  <c r="AA26" i="7"/>
  <c r="Q26" i="7"/>
  <c r="M26" i="7"/>
  <c r="P26" i="7" s="1"/>
  <c r="H26" i="7"/>
  <c r="AF25" i="7"/>
  <c r="AA25" i="7"/>
  <c r="W25" i="7"/>
  <c r="X25" i="7" s="1"/>
  <c r="Q25" i="7"/>
  <c r="M25" i="7"/>
  <c r="P25" i="7" s="1"/>
  <c r="H25" i="7"/>
  <c r="AF24" i="7"/>
  <c r="AA24" i="7"/>
  <c r="W24" i="7"/>
  <c r="X24" i="7" s="1"/>
  <c r="Q24" i="7"/>
  <c r="M24" i="7"/>
  <c r="P24" i="7" s="1"/>
  <c r="H24" i="7"/>
  <c r="AF23" i="7"/>
  <c r="AA23" i="7"/>
  <c r="W23" i="7"/>
  <c r="X23" i="7" s="1"/>
  <c r="Q23" i="7"/>
  <c r="M23" i="7"/>
  <c r="P23" i="7" s="1"/>
  <c r="H23" i="7"/>
  <c r="AF22" i="7"/>
  <c r="AA22" i="7"/>
  <c r="W22" i="7"/>
  <c r="X22" i="7" s="1"/>
  <c r="Q22" i="7"/>
  <c r="M22" i="7"/>
  <c r="P22" i="7" s="1"/>
  <c r="H22" i="7"/>
  <c r="AF21" i="7"/>
  <c r="AA21" i="7"/>
  <c r="W21" i="7"/>
  <c r="X21" i="7" s="1"/>
  <c r="Q21" i="7"/>
  <c r="M21" i="7"/>
  <c r="P21" i="7" s="1"/>
  <c r="H21" i="7"/>
  <c r="AF20" i="7"/>
  <c r="AA20" i="7"/>
  <c r="W20" i="7"/>
  <c r="X20" i="7" s="1"/>
  <c r="Q20" i="7"/>
  <c r="M20" i="7"/>
  <c r="P20" i="7" s="1"/>
  <c r="H20" i="7"/>
  <c r="AF19" i="7"/>
  <c r="AA19" i="7"/>
  <c r="W19" i="7"/>
  <c r="X19" i="7" s="1"/>
  <c r="Q19" i="7"/>
  <c r="M19" i="7"/>
  <c r="P19" i="7" s="1"/>
  <c r="H19" i="7"/>
  <c r="AF18" i="7"/>
  <c r="AA18" i="7"/>
  <c r="W18" i="7"/>
  <c r="X18" i="7" s="1"/>
  <c r="Q18" i="7"/>
  <c r="M18" i="7"/>
  <c r="P18" i="7" s="1"/>
  <c r="H18" i="7"/>
  <c r="AF17" i="7"/>
  <c r="AA17" i="7"/>
  <c r="W17" i="7"/>
  <c r="X17" i="7" s="1"/>
  <c r="Q17" i="7"/>
  <c r="M17" i="7"/>
  <c r="P17" i="7" s="1"/>
  <c r="H17" i="7"/>
  <c r="AF16" i="7"/>
  <c r="AA16" i="7"/>
  <c r="W16" i="7"/>
  <c r="X16" i="7" s="1"/>
  <c r="Q16" i="7"/>
  <c r="M16" i="7"/>
  <c r="P16" i="7" s="1"/>
  <c r="H16" i="7"/>
  <c r="AF15" i="7"/>
  <c r="AA15" i="7"/>
  <c r="W15" i="7"/>
  <c r="X15" i="7" s="1"/>
  <c r="Q15" i="7"/>
  <c r="M15" i="7"/>
  <c r="P15" i="7" s="1"/>
  <c r="H15" i="7"/>
  <c r="AF14" i="7"/>
  <c r="AA14" i="7"/>
  <c r="W14" i="7"/>
  <c r="X14" i="7" s="1"/>
  <c r="Q14" i="7"/>
  <c r="M14" i="7"/>
  <c r="P14" i="7" s="1"/>
  <c r="H14" i="7"/>
  <c r="AF13" i="7"/>
  <c r="AA13" i="7"/>
  <c r="W13" i="7"/>
  <c r="X13" i="7" s="1"/>
  <c r="Q13" i="7"/>
  <c r="M13" i="7"/>
  <c r="P13" i="7" s="1"/>
  <c r="H13" i="7"/>
  <c r="AF12" i="7"/>
  <c r="AA12" i="7"/>
  <c r="W12" i="7"/>
  <c r="X12" i="7" s="1"/>
  <c r="Q12" i="7"/>
  <c r="M12" i="7"/>
  <c r="P12" i="7" s="1"/>
  <c r="H12" i="7"/>
  <c r="AF11" i="7"/>
  <c r="AA11" i="7"/>
  <c r="W11" i="7"/>
  <c r="X11" i="7" s="1"/>
  <c r="Q11" i="7"/>
  <c r="M11" i="7"/>
  <c r="P11" i="7" s="1"/>
  <c r="H11" i="7"/>
  <c r="AF10" i="7"/>
  <c r="AA10" i="7"/>
  <c r="W10" i="7"/>
  <c r="X10" i="7" s="1"/>
  <c r="Q10" i="7"/>
  <c r="M10" i="7"/>
  <c r="P10" i="7" s="1"/>
  <c r="H10" i="7"/>
  <c r="AF9" i="7"/>
  <c r="AA9" i="7"/>
  <c r="W9" i="7"/>
  <c r="X9" i="7" s="1"/>
  <c r="Q9" i="7"/>
  <c r="M9" i="7"/>
  <c r="P9" i="7" s="1"/>
  <c r="H9" i="7"/>
  <c r="AF8" i="7"/>
  <c r="AA8" i="7"/>
  <c r="W8" i="7"/>
  <c r="X8" i="7" s="1"/>
  <c r="Q8" i="7"/>
  <c r="M8" i="7"/>
  <c r="P8" i="7" s="1"/>
  <c r="H8" i="7"/>
  <c r="AF7" i="7"/>
  <c r="AA7" i="7"/>
  <c r="W7" i="7"/>
  <c r="X7" i="7" s="1"/>
  <c r="Q7" i="7"/>
  <c r="M7" i="7"/>
  <c r="P7" i="7" s="1"/>
  <c r="H7" i="7"/>
  <c r="AF6" i="7"/>
  <c r="AA6" i="7"/>
  <c r="W6" i="7"/>
  <c r="X6" i="7" s="1"/>
  <c r="Q6" i="7"/>
  <c r="M6" i="7"/>
  <c r="P6" i="7" s="1"/>
  <c r="H6" i="7"/>
  <c r="AF5" i="7"/>
  <c r="AA5" i="7"/>
  <c r="W5" i="7"/>
  <c r="X5" i="7" s="1"/>
  <c r="Q5" i="7"/>
  <c r="M5" i="7"/>
  <c r="P5" i="7" s="1"/>
  <c r="H5" i="7"/>
  <c r="AF4" i="7"/>
  <c r="AA4" i="7"/>
  <c r="W4" i="7"/>
  <c r="X4" i="7" s="1"/>
  <c r="Q4" i="7"/>
  <c r="M4" i="7"/>
  <c r="P4" i="7" s="1"/>
  <c r="H4" i="7"/>
  <c r="AF3" i="7"/>
  <c r="AA3" i="7"/>
  <c r="W3" i="7"/>
  <c r="X3" i="7" s="1"/>
  <c r="Q3" i="7"/>
  <c r="M3" i="7"/>
  <c r="P3" i="7" s="1"/>
  <c r="H3" i="7"/>
  <c r="AF2" i="7"/>
  <c r="AA2" i="7"/>
  <c r="W2" i="7"/>
  <c r="X2" i="7" s="1"/>
  <c r="Q2" i="7"/>
  <c r="M2" i="7"/>
  <c r="P2" i="7" s="1"/>
  <c r="H2" i="7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M155" i="5"/>
  <c r="P155" i="5" s="1"/>
  <c r="M154" i="5"/>
  <c r="P154" i="5" s="1"/>
  <c r="M153" i="5"/>
  <c r="P153" i="5" s="1"/>
  <c r="M152" i="5"/>
  <c r="P152" i="5" s="1"/>
  <c r="M151" i="5"/>
  <c r="P151" i="5" s="1"/>
  <c r="M150" i="5"/>
  <c r="P150" i="5" s="1"/>
  <c r="M149" i="5"/>
  <c r="P149" i="5" s="1"/>
  <c r="M148" i="5"/>
  <c r="P148" i="5" s="1"/>
  <c r="M147" i="5"/>
  <c r="P147" i="5" s="1"/>
  <c r="M146" i="5"/>
  <c r="P146" i="5" s="1"/>
  <c r="M145" i="5"/>
  <c r="P145" i="5" s="1"/>
  <c r="M144" i="5"/>
  <c r="P144" i="5" s="1"/>
  <c r="M143" i="5"/>
  <c r="P143" i="5" s="1"/>
  <c r="M142" i="5"/>
  <c r="P142" i="5" s="1"/>
  <c r="M141" i="5"/>
  <c r="P141" i="5" s="1"/>
  <c r="M140" i="5"/>
  <c r="P140" i="5" s="1"/>
  <c r="M139" i="5"/>
  <c r="P139" i="5" s="1"/>
  <c r="M138" i="5"/>
  <c r="P138" i="5" s="1"/>
  <c r="M137" i="5"/>
  <c r="P137" i="5" s="1"/>
  <c r="M136" i="5"/>
  <c r="P136" i="5" s="1"/>
  <c r="M135" i="5"/>
  <c r="P135" i="5" s="1"/>
  <c r="M134" i="5"/>
  <c r="P134" i="5" s="1"/>
  <c r="M133" i="5"/>
  <c r="P133" i="5" s="1"/>
  <c r="M132" i="5"/>
  <c r="P132" i="5" s="1"/>
  <c r="M131" i="5"/>
  <c r="P131" i="5" s="1"/>
  <c r="M130" i="5"/>
  <c r="P130" i="5" s="1"/>
  <c r="M129" i="5"/>
  <c r="P129" i="5" s="1"/>
  <c r="M128" i="5"/>
  <c r="P128" i="5" s="1"/>
  <c r="M127" i="5"/>
  <c r="P127" i="5" s="1"/>
  <c r="M126" i="5"/>
  <c r="P126" i="5" s="1"/>
  <c r="M125" i="5"/>
  <c r="P125" i="5" s="1"/>
  <c r="M124" i="5"/>
  <c r="P124" i="5" s="1"/>
  <c r="M123" i="5"/>
  <c r="P123" i="5" s="1"/>
  <c r="M122" i="5"/>
  <c r="P122" i="5" s="1"/>
  <c r="M121" i="5"/>
  <c r="P121" i="5" s="1"/>
  <c r="M120" i="5"/>
  <c r="P120" i="5" s="1"/>
  <c r="M119" i="5"/>
  <c r="P119" i="5" s="1"/>
  <c r="M118" i="5"/>
  <c r="P118" i="5" s="1"/>
  <c r="M117" i="5"/>
  <c r="P117" i="5" s="1"/>
  <c r="M116" i="5"/>
  <c r="P116" i="5" s="1"/>
  <c r="M115" i="5"/>
  <c r="P115" i="5" s="1"/>
  <c r="M114" i="5"/>
  <c r="P114" i="5" s="1"/>
  <c r="M113" i="5"/>
  <c r="P113" i="5" s="1"/>
  <c r="M112" i="5"/>
  <c r="P112" i="5" s="1"/>
  <c r="M111" i="5"/>
  <c r="P111" i="5" s="1"/>
  <c r="M110" i="5"/>
  <c r="P110" i="5" s="1"/>
  <c r="M109" i="5"/>
  <c r="P109" i="5" s="1"/>
  <c r="M108" i="5"/>
  <c r="P108" i="5" s="1"/>
  <c r="M107" i="5"/>
  <c r="P107" i="5" s="1"/>
  <c r="M106" i="5"/>
  <c r="P106" i="5" s="1"/>
  <c r="M105" i="5"/>
  <c r="P105" i="5" s="1"/>
  <c r="M104" i="5"/>
  <c r="P104" i="5" s="1"/>
  <c r="M103" i="5"/>
  <c r="P103" i="5" s="1"/>
  <c r="M102" i="5"/>
  <c r="P102" i="5" s="1"/>
  <c r="M101" i="5"/>
  <c r="P101" i="5" s="1"/>
  <c r="M100" i="5"/>
  <c r="P100" i="5" s="1"/>
  <c r="M99" i="5"/>
  <c r="P99" i="5" s="1"/>
  <c r="M98" i="5"/>
  <c r="P98" i="5" s="1"/>
  <c r="M97" i="5"/>
  <c r="P97" i="5" s="1"/>
  <c r="M96" i="5"/>
  <c r="P96" i="5" s="1"/>
  <c r="M95" i="5"/>
  <c r="P95" i="5" s="1"/>
  <c r="M94" i="5"/>
  <c r="P94" i="5" s="1"/>
  <c r="M93" i="5"/>
  <c r="P93" i="5" s="1"/>
  <c r="M92" i="5"/>
  <c r="P92" i="5" s="1"/>
  <c r="M91" i="5"/>
  <c r="P91" i="5" s="1"/>
  <c r="M90" i="5"/>
  <c r="P90" i="5" s="1"/>
  <c r="M89" i="5"/>
  <c r="P89" i="5" s="1"/>
  <c r="M88" i="5"/>
  <c r="P88" i="5" s="1"/>
  <c r="M87" i="5"/>
  <c r="P87" i="5" s="1"/>
  <c r="M86" i="5"/>
  <c r="P86" i="5" s="1"/>
  <c r="M85" i="5"/>
  <c r="P85" i="5" s="1"/>
  <c r="M84" i="5"/>
  <c r="P84" i="5" s="1"/>
  <c r="M83" i="5"/>
  <c r="P83" i="5" s="1"/>
  <c r="M82" i="5"/>
  <c r="P82" i="5" s="1"/>
  <c r="M81" i="5"/>
  <c r="P81" i="5" s="1"/>
  <c r="M80" i="5"/>
  <c r="P80" i="5" s="1"/>
  <c r="M79" i="5"/>
  <c r="P79" i="5" s="1"/>
  <c r="M78" i="5"/>
  <c r="P78" i="5" s="1"/>
  <c r="M77" i="5"/>
  <c r="P77" i="5" s="1"/>
  <c r="M76" i="5"/>
  <c r="P76" i="5" s="1"/>
  <c r="M75" i="5"/>
  <c r="P75" i="5" s="1"/>
  <c r="M74" i="5"/>
  <c r="P74" i="5" s="1"/>
  <c r="M73" i="5"/>
  <c r="P73" i="5" s="1"/>
  <c r="M72" i="5"/>
  <c r="P72" i="5" s="1"/>
  <c r="M71" i="5"/>
  <c r="P71" i="5" s="1"/>
  <c r="M70" i="5"/>
  <c r="P70" i="5" s="1"/>
  <c r="M69" i="5"/>
  <c r="P69" i="5" s="1"/>
  <c r="M68" i="5"/>
  <c r="P68" i="5" s="1"/>
  <c r="M67" i="5"/>
  <c r="P67" i="5" s="1"/>
  <c r="M66" i="5"/>
  <c r="P66" i="5" s="1"/>
  <c r="M65" i="5"/>
  <c r="P65" i="5" s="1"/>
  <c r="M64" i="5"/>
  <c r="P64" i="5" s="1"/>
  <c r="M63" i="5"/>
  <c r="P63" i="5" s="1"/>
  <c r="M62" i="5"/>
  <c r="P62" i="5" s="1"/>
  <c r="M61" i="5"/>
  <c r="P61" i="5" s="1"/>
  <c r="M60" i="5"/>
  <c r="P60" i="5" s="1"/>
  <c r="M59" i="5"/>
  <c r="P59" i="5" s="1"/>
  <c r="M58" i="5"/>
  <c r="P58" i="5" s="1"/>
  <c r="M57" i="5"/>
  <c r="P57" i="5" s="1"/>
  <c r="M56" i="5"/>
  <c r="P56" i="5" s="1"/>
  <c r="M55" i="5"/>
  <c r="P55" i="5" s="1"/>
  <c r="M54" i="5"/>
  <c r="P54" i="5" s="1"/>
  <c r="M53" i="5"/>
  <c r="P53" i="5" s="1"/>
  <c r="M52" i="5"/>
  <c r="P52" i="5" s="1"/>
  <c r="M51" i="5"/>
  <c r="P51" i="5" s="1"/>
  <c r="M50" i="5"/>
  <c r="P50" i="5" s="1"/>
  <c r="M49" i="5"/>
  <c r="P49" i="5" s="1"/>
  <c r="M48" i="5"/>
  <c r="P48" i="5" s="1"/>
  <c r="M47" i="5"/>
  <c r="P47" i="5" s="1"/>
  <c r="M46" i="5"/>
  <c r="P46" i="5" s="1"/>
  <c r="M45" i="5"/>
  <c r="P45" i="5" s="1"/>
  <c r="M44" i="5"/>
  <c r="P44" i="5" s="1"/>
  <c r="M43" i="5"/>
  <c r="P43" i="5" s="1"/>
  <c r="M42" i="5"/>
  <c r="P42" i="5" s="1"/>
  <c r="M41" i="5"/>
  <c r="P41" i="5" s="1"/>
  <c r="M40" i="5"/>
  <c r="P40" i="5" s="1"/>
  <c r="M39" i="5"/>
  <c r="P39" i="5" s="1"/>
  <c r="M38" i="5"/>
  <c r="P38" i="5" s="1"/>
  <c r="M37" i="5"/>
  <c r="P37" i="5" s="1"/>
  <c r="M36" i="5"/>
  <c r="P36" i="5" s="1"/>
  <c r="M35" i="5"/>
  <c r="P35" i="5" s="1"/>
  <c r="M34" i="5"/>
  <c r="P34" i="5" s="1"/>
  <c r="M33" i="5"/>
  <c r="P33" i="5" s="1"/>
  <c r="M32" i="5"/>
  <c r="P32" i="5" s="1"/>
  <c r="M31" i="5"/>
  <c r="P31" i="5" s="1"/>
  <c r="M30" i="5"/>
  <c r="P30" i="5" s="1"/>
  <c r="M29" i="5"/>
  <c r="P29" i="5" s="1"/>
  <c r="M28" i="5"/>
  <c r="P28" i="5" s="1"/>
  <c r="M27" i="5"/>
  <c r="P27" i="5" s="1"/>
  <c r="M26" i="5"/>
  <c r="P26" i="5" s="1"/>
  <c r="M25" i="5"/>
  <c r="P25" i="5" s="1"/>
  <c r="M24" i="5"/>
  <c r="P24" i="5" s="1"/>
  <c r="M23" i="5"/>
  <c r="P23" i="5" s="1"/>
  <c r="M22" i="5"/>
  <c r="P22" i="5" s="1"/>
  <c r="M21" i="5"/>
  <c r="P21" i="5" s="1"/>
  <c r="M20" i="5"/>
  <c r="P20" i="5" s="1"/>
  <c r="M19" i="5"/>
  <c r="P19" i="5" s="1"/>
  <c r="M18" i="5"/>
  <c r="P18" i="5" s="1"/>
  <c r="M17" i="5"/>
  <c r="P17" i="5" s="1"/>
  <c r="M16" i="5"/>
  <c r="P16" i="5" s="1"/>
  <c r="M15" i="5"/>
  <c r="P15" i="5" s="1"/>
  <c r="M14" i="5"/>
  <c r="P14" i="5" s="1"/>
  <c r="M13" i="5"/>
  <c r="P13" i="5" s="1"/>
  <c r="M12" i="5"/>
  <c r="P12" i="5" s="1"/>
  <c r="M11" i="5"/>
  <c r="P11" i="5" s="1"/>
  <c r="M10" i="5"/>
  <c r="P10" i="5" s="1"/>
  <c r="M9" i="5"/>
  <c r="P9" i="5" s="1"/>
  <c r="M8" i="5"/>
  <c r="P8" i="5" s="1"/>
  <c r="M7" i="5"/>
  <c r="P7" i="5" s="1"/>
  <c r="M6" i="5"/>
  <c r="P6" i="5" s="1"/>
  <c r="M5" i="5"/>
  <c r="P5" i="5" s="1"/>
  <c r="M4" i="5"/>
  <c r="P4" i="5" s="1"/>
  <c r="M3" i="5"/>
  <c r="P3" i="5" s="1"/>
  <c r="M2" i="5"/>
  <c r="P2" i="5" s="1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F155" i="1"/>
  <c r="AA155" i="1"/>
  <c r="AF154" i="1"/>
  <c r="AA154" i="1"/>
  <c r="AF153" i="1"/>
  <c r="AA153" i="1"/>
  <c r="AF152" i="1"/>
  <c r="AA152" i="1"/>
  <c r="AF151" i="1"/>
  <c r="AA151" i="1"/>
  <c r="AF150" i="1"/>
  <c r="AA150" i="1"/>
  <c r="AF149" i="1"/>
  <c r="AA149" i="1"/>
  <c r="AF148" i="1"/>
  <c r="AA148" i="1"/>
  <c r="AF147" i="1"/>
  <c r="AA147" i="1"/>
  <c r="AF146" i="1"/>
  <c r="AA146" i="1"/>
  <c r="AF145" i="1"/>
  <c r="AA145" i="1"/>
  <c r="AF144" i="1"/>
  <c r="AA144" i="1"/>
  <c r="AF143" i="1"/>
  <c r="AA143" i="1"/>
  <c r="AF142" i="1"/>
  <c r="AA142" i="1"/>
  <c r="AF141" i="1"/>
  <c r="AA141" i="1"/>
  <c r="AF140" i="1"/>
  <c r="AA140" i="1"/>
  <c r="AF139" i="1"/>
  <c r="AA139" i="1"/>
  <c r="AF138" i="1"/>
  <c r="AA138" i="1"/>
  <c r="AF137" i="1"/>
  <c r="AA137" i="1"/>
  <c r="AF136" i="1"/>
  <c r="AA136" i="1"/>
  <c r="AF135" i="1"/>
  <c r="AA135" i="1"/>
  <c r="AF134" i="1"/>
  <c r="AA134" i="1"/>
  <c r="AF133" i="1"/>
  <c r="AA133" i="1"/>
  <c r="AF132" i="1"/>
  <c r="AA132" i="1"/>
  <c r="AF131" i="1"/>
  <c r="AA131" i="1"/>
  <c r="AF130" i="1"/>
  <c r="AA130" i="1"/>
  <c r="AF129" i="1"/>
  <c r="AA129" i="1"/>
  <c r="AF128" i="1"/>
  <c r="AA128" i="1"/>
  <c r="AF127" i="1"/>
  <c r="AA127" i="1"/>
  <c r="AF126" i="1"/>
  <c r="AA126" i="1"/>
  <c r="AF125" i="1"/>
  <c r="AA125" i="1"/>
  <c r="AF124" i="1"/>
  <c r="AA124" i="1"/>
  <c r="AF123" i="1"/>
  <c r="AA123" i="1"/>
  <c r="AF122" i="1"/>
  <c r="AA122" i="1"/>
  <c r="AF121" i="1"/>
  <c r="AA121" i="1"/>
  <c r="AF120" i="1"/>
  <c r="AA120" i="1"/>
  <c r="AF119" i="1"/>
  <c r="AA119" i="1"/>
  <c r="AA118" i="1"/>
  <c r="AF117" i="1"/>
  <c r="AA117" i="1"/>
  <c r="AF116" i="1"/>
  <c r="AA116" i="1"/>
  <c r="AF115" i="1"/>
  <c r="AA115" i="1"/>
  <c r="AF114" i="1"/>
  <c r="AA114" i="1"/>
  <c r="AF113" i="1"/>
  <c r="AA113" i="1"/>
  <c r="AF112" i="1"/>
  <c r="AA112" i="1"/>
  <c r="AF111" i="1"/>
  <c r="AA111" i="1"/>
  <c r="AF110" i="1"/>
  <c r="AA110" i="1"/>
  <c r="AF109" i="1"/>
  <c r="AA109" i="1"/>
  <c r="AF108" i="1"/>
  <c r="AA108" i="1"/>
  <c r="AF107" i="1"/>
  <c r="AA107" i="1"/>
  <c r="AF106" i="1"/>
  <c r="AA106" i="1"/>
  <c r="AF105" i="1"/>
  <c r="AA105" i="1"/>
  <c r="AF104" i="1"/>
  <c r="AA104" i="1"/>
  <c r="AF103" i="1"/>
  <c r="AA103" i="1"/>
  <c r="AF102" i="1"/>
  <c r="AA102" i="1"/>
  <c r="AF101" i="1"/>
  <c r="AA101" i="1"/>
  <c r="AF100" i="1"/>
  <c r="AA100" i="1"/>
  <c r="AF99" i="1"/>
  <c r="AA99" i="1"/>
  <c r="AF98" i="1"/>
  <c r="AA98" i="1"/>
  <c r="AF97" i="1"/>
  <c r="AA97" i="1"/>
  <c r="AF96" i="1"/>
  <c r="AA96" i="1"/>
  <c r="AF95" i="1"/>
  <c r="AA95" i="1"/>
  <c r="AF94" i="1"/>
  <c r="AA94" i="1"/>
  <c r="AF93" i="1"/>
  <c r="AA93" i="1"/>
  <c r="AF92" i="1"/>
  <c r="AA92" i="1"/>
  <c r="AF91" i="1"/>
  <c r="AA91" i="1"/>
  <c r="AF90" i="1"/>
  <c r="AA90" i="1"/>
  <c r="AF89" i="1"/>
  <c r="AA89" i="1"/>
  <c r="AA88" i="1"/>
  <c r="AF87" i="1"/>
  <c r="AA87" i="1"/>
  <c r="AF86" i="1"/>
  <c r="AA86" i="1"/>
  <c r="AF85" i="1"/>
  <c r="AA85" i="1"/>
  <c r="AF84" i="1"/>
  <c r="AA84" i="1"/>
  <c r="AF83" i="1"/>
  <c r="AA83" i="1"/>
  <c r="AF82" i="1"/>
  <c r="AA82" i="1"/>
  <c r="AF81" i="1"/>
  <c r="AA81" i="1"/>
  <c r="AF80" i="1"/>
  <c r="AA80" i="1"/>
  <c r="AA79" i="1"/>
  <c r="AF78" i="1"/>
  <c r="AA78" i="1"/>
  <c r="AF77" i="1"/>
  <c r="AA77" i="1"/>
  <c r="AF76" i="1"/>
  <c r="AA76" i="1"/>
  <c r="AF75" i="1"/>
  <c r="AA75" i="1"/>
  <c r="AA74" i="1"/>
  <c r="AF73" i="1"/>
  <c r="AA73" i="1"/>
  <c r="AF72" i="1"/>
  <c r="AA72" i="1"/>
  <c r="AF71" i="1"/>
  <c r="AA71" i="1"/>
  <c r="AF70" i="1"/>
  <c r="AA70" i="1"/>
  <c r="AF69" i="1"/>
  <c r="AA69" i="1"/>
  <c r="AA68" i="1"/>
  <c r="AF67" i="1"/>
  <c r="AA67" i="1"/>
  <c r="AF66" i="1"/>
  <c r="AA66" i="1"/>
  <c r="AF65" i="1"/>
  <c r="AA65" i="1"/>
  <c r="AF64" i="1"/>
  <c r="AA64" i="1"/>
  <c r="AF63" i="1"/>
  <c r="AA63" i="1"/>
  <c r="AA62" i="1"/>
  <c r="AF61" i="1"/>
  <c r="AA61" i="1"/>
  <c r="AF60" i="1"/>
  <c r="AA60" i="1"/>
  <c r="AF59" i="1"/>
  <c r="AA59" i="1"/>
  <c r="AA58" i="1"/>
  <c r="AF57" i="1"/>
  <c r="AA57" i="1"/>
  <c r="AF56" i="1"/>
  <c r="AA56" i="1"/>
  <c r="AF55" i="1"/>
  <c r="AA55" i="1"/>
  <c r="AF54" i="1"/>
  <c r="AA54" i="1"/>
  <c r="AF53" i="1"/>
  <c r="AA53" i="1"/>
  <c r="AF52" i="1"/>
  <c r="AA52" i="1"/>
  <c r="AF51" i="1"/>
  <c r="AA51" i="1"/>
  <c r="AF50" i="1"/>
  <c r="AA50" i="1"/>
  <c r="AF49" i="1"/>
  <c r="AA49" i="1"/>
  <c r="AF48" i="1"/>
  <c r="AA48" i="1"/>
  <c r="AF47" i="1"/>
  <c r="AA47" i="1"/>
  <c r="AF46" i="1"/>
  <c r="AA46" i="1"/>
  <c r="AF45" i="1"/>
  <c r="AA45" i="1"/>
  <c r="AF44" i="1"/>
  <c r="AA44" i="1"/>
  <c r="AF43" i="1"/>
  <c r="AA43" i="1"/>
  <c r="AF42" i="1"/>
  <c r="AA42" i="1"/>
  <c r="AF41" i="1"/>
  <c r="AA41" i="1"/>
  <c r="AF40" i="1"/>
  <c r="AA40" i="1"/>
  <c r="AF39" i="1"/>
  <c r="AA39" i="1"/>
  <c r="AF38" i="1"/>
  <c r="AA38" i="1"/>
  <c r="AF37" i="1"/>
  <c r="AA37" i="1"/>
  <c r="AF36" i="1"/>
  <c r="AA36" i="1"/>
  <c r="AF35" i="1"/>
  <c r="AA35" i="1"/>
  <c r="AF34" i="1"/>
  <c r="AA34" i="1"/>
  <c r="AF33" i="1"/>
  <c r="AA33" i="1"/>
  <c r="AF32" i="1"/>
  <c r="AA32" i="1"/>
  <c r="AF31" i="1"/>
  <c r="AA31" i="1"/>
  <c r="AF30" i="1"/>
  <c r="AA30" i="1"/>
  <c r="AA29" i="1"/>
  <c r="AA28" i="1"/>
  <c r="AA27" i="1"/>
  <c r="AA26" i="1"/>
  <c r="AF25" i="1"/>
  <c r="AA25" i="1"/>
  <c r="AF24" i="1"/>
  <c r="AA24" i="1"/>
  <c r="AF23" i="1"/>
  <c r="AA23" i="1"/>
  <c r="AF22" i="1"/>
  <c r="AA22" i="1"/>
  <c r="AF21" i="1"/>
  <c r="AA21" i="1"/>
  <c r="AF20" i="1"/>
  <c r="AA20" i="1"/>
  <c r="AF19" i="1"/>
  <c r="AA19" i="1"/>
  <c r="AF18" i="1"/>
  <c r="AA18" i="1"/>
  <c r="AF17" i="1"/>
  <c r="AA17" i="1"/>
  <c r="AF16" i="1"/>
  <c r="AA16" i="1"/>
  <c r="AF15" i="1"/>
  <c r="AA15" i="1"/>
  <c r="AF14" i="1"/>
  <c r="AA14" i="1"/>
  <c r="AF13" i="1"/>
  <c r="AA13" i="1"/>
  <c r="AF12" i="1"/>
  <c r="AA12" i="1"/>
  <c r="AF11" i="1"/>
  <c r="AA11" i="1"/>
  <c r="AF10" i="1"/>
  <c r="AA10" i="1"/>
  <c r="AF9" i="1"/>
  <c r="AA9" i="1"/>
  <c r="AF8" i="1"/>
  <c r="AA8" i="1"/>
  <c r="AF7" i="1"/>
  <c r="AA7" i="1"/>
  <c r="AF6" i="1"/>
  <c r="AA6" i="1"/>
  <c r="AF5" i="1"/>
  <c r="AA5" i="1"/>
  <c r="AF4" i="1"/>
  <c r="AA4" i="1"/>
  <c r="AF3" i="1"/>
  <c r="AA3" i="1"/>
  <c r="AF2" i="1"/>
  <c r="AA2" i="1"/>
  <c r="AF155" i="5"/>
  <c r="AA155" i="5"/>
  <c r="W155" i="5"/>
  <c r="X155" i="5" s="1"/>
  <c r="AF154" i="5"/>
  <c r="AA154" i="5"/>
  <c r="W154" i="5"/>
  <c r="X154" i="5" s="1"/>
  <c r="AF153" i="5"/>
  <c r="AA153" i="5"/>
  <c r="W153" i="5"/>
  <c r="X153" i="5" s="1"/>
  <c r="AF152" i="5"/>
  <c r="AA152" i="5"/>
  <c r="W152" i="5"/>
  <c r="X152" i="5" s="1"/>
  <c r="AF151" i="5"/>
  <c r="AA151" i="5"/>
  <c r="W151" i="5"/>
  <c r="X151" i="5" s="1"/>
  <c r="AF150" i="5"/>
  <c r="AA150" i="5"/>
  <c r="W150" i="5"/>
  <c r="X150" i="5" s="1"/>
  <c r="AF149" i="5"/>
  <c r="AA149" i="5"/>
  <c r="W149" i="5"/>
  <c r="X149" i="5" s="1"/>
  <c r="AF148" i="5"/>
  <c r="AA148" i="5"/>
  <c r="W148" i="5"/>
  <c r="X148" i="5" s="1"/>
  <c r="AF147" i="5"/>
  <c r="AA147" i="5"/>
  <c r="W147" i="5"/>
  <c r="X147" i="5" s="1"/>
  <c r="AF146" i="5"/>
  <c r="AA146" i="5"/>
  <c r="W146" i="5"/>
  <c r="X146" i="5" s="1"/>
  <c r="AF145" i="5"/>
  <c r="AA145" i="5"/>
  <c r="W145" i="5"/>
  <c r="X145" i="5" s="1"/>
  <c r="AF144" i="5"/>
  <c r="AA144" i="5"/>
  <c r="W144" i="5"/>
  <c r="X144" i="5" s="1"/>
  <c r="AF143" i="5"/>
  <c r="AA143" i="5"/>
  <c r="W143" i="5"/>
  <c r="X143" i="5" s="1"/>
  <c r="AF142" i="5"/>
  <c r="AA142" i="5"/>
  <c r="W142" i="5"/>
  <c r="X142" i="5" s="1"/>
  <c r="AF141" i="5"/>
  <c r="AA141" i="5"/>
  <c r="W141" i="5"/>
  <c r="X141" i="5" s="1"/>
  <c r="AF140" i="5"/>
  <c r="AA140" i="5"/>
  <c r="W140" i="5"/>
  <c r="X140" i="5" s="1"/>
  <c r="AF139" i="5"/>
  <c r="AA139" i="5"/>
  <c r="W139" i="5"/>
  <c r="X139" i="5" s="1"/>
  <c r="AF138" i="5"/>
  <c r="AA138" i="5"/>
  <c r="W138" i="5"/>
  <c r="X138" i="5" s="1"/>
  <c r="AF137" i="5"/>
  <c r="AA137" i="5"/>
  <c r="W137" i="5"/>
  <c r="X137" i="5" s="1"/>
  <c r="AF136" i="5"/>
  <c r="AA136" i="5"/>
  <c r="W136" i="5"/>
  <c r="X136" i="5" s="1"/>
  <c r="AF135" i="5"/>
  <c r="AA135" i="5"/>
  <c r="W135" i="5"/>
  <c r="X135" i="5" s="1"/>
  <c r="AF134" i="5"/>
  <c r="AA134" i="5"/>
  <c r="W134" i="5"/>
  <c r="X134" i="5" s="1"/>
  <c r="AF133" i="5"/>
  <c r="AA133" i="5"/>
  <c r="W133" i="5"/>
  <c r="X133" i="5" s="1"/>
  <c r="AF132" i="5"/>
  <c r="AA132" i="5"/>
  <c r="W132" i="5"/>
  <c r="X132" i="5" s="1"/>
  <c r="AF131" i="5"/>
  <c r="AA131" i="5"/>
  <c r="W131" i="5"/>
  <c r="X131" i="5" s="1"/>
  <c r="AF130" i="5"/>
  <c r="AA130" i="5"/>
  <c r="W130" i="5"/>
  <c r="X130" i="5" s="1"/>
  <c r="AF129" i="5"/>
  <c r="AA129" i="5"/>
  <c r="W129" i="5"/>
  <c r="X129" i="5" s="1"/>
  <c r="AF128" i="5"/>
  <c r="AA128" i="5"/>
  <c r="W128" i="5"/>
  <c r="X128" i="5" s="1"/>
  <c r="AF127" i="5"/>
  <c r="AA127" i="5"/>
  <c r="W127" i="5"/>
  <c r="X127" i="5" s="1"/>
  <c r="AF126" i="5"/>
  <c r="AA126" i="5"/>
  <c r="W126" i="5"/>
  <c r="X126" i="5" s="1"/>
  <c r="AF125" i="5"/>
  <c r="AA125" i="5"/>
  <c r="W125" i="5"/>
  <c r="X125" i="5" s="1"/>
  <c r="AF124" i="5"/>
  <c r="AA124" i="5"/>
  <c r="W124" i="5"/>
  <c r="X124" i="5" s="1"/>
  <c r="AF123" i="5"/>
  <c r="AA123" i="5"/>
  <c r="W123" i="5"/>
  <c r="X123" i="5" s="1"/>
  <c r="AF122" i="5"/>
  <c r="AA122" i="5"/>
  <c r="W122" i="5"/>
  <c r="X122" i="5" s="1"/>
  <c r="AF121" i="5"/>
  <c r="AA121" i="5"/>
  <c r="W121" i="5"/>
  <c r="X121" i="5" s="1"/>
  <c r="AF120" i="5"/>
  <c r="AA120" i="5"/>
  <c r="W120" i="5"/>
  <c r="X120" i="5" s="1"/>
  <c r="AF119" i="5"/>
  <c r="AA119" i="5"/>
  <c r="W119" i="5"/>
  <c r="X119" i="5" s="1"/>
  <c r="AA118" i="5"/>
  <c r="AF117" i="5"/>
  <c r="AA117" i="5"/>
  <c r="W117" i="5"/>
  <c r="X117" i="5" s="1"/>
  <c r="AF116" i="5"/>
  <c r="AA116" i="5"/>
  <c r="W116" i="5"/>
  <c r="X116" i="5" s="1"/>
  <c r="AF115" i="5"/>
  <c r="AA115" i="5"/>
  <c r="W115" i="5"/>
  <c r="X115" i="5" s="1"/>
  <c r="AF114" i="5"/>
  <c r="AA114" i="5"/>
  <c r="W114" i="5"/>
  <c r="X114" i="5" s="1"/>
  <c r="AF113" i="5"/>
  <c r="AA113" i="5"/>
  <c r="W113" i="5"/>
  <c r="X113" i="5" s="1"/>
  <c r="AF112" i="5"/>
  <c r="AA112" i="5"/>
  <c r="W112" i="5"/>
  <c r="X112" i="5" s="1"/>
  <c r="AF111" i="5"/>
  <c r="AA111" i="5"/>
  <c r="W111" i="5"/>
  <c r="X111" i="5" s="1"/>
  <c r="AF110" i="5"/>
  <c r="AA110" i="5"/>
  <c r="W110" i="5"/>
  <c r="X110" i="5" s="1"/>
  <c r="AF109" i="5"/>
  <c r="AA109" i="5"/>
  <c r="W109" i="5"/>
  <c r="X109" i="5" s="1"/>
  <c r="AF108" i="5"/>
  <c r="AA108" i="5"/>
  <c r="W108" i="5"/>
  <c r="X108" i="5" s="1"/>
  <c r="AF107" i="5"/>
  <c r="AA107" i="5"/>
  <c r="W107" i="5"/>
  <c r="X107" i="5" s="1"/>
  <c r="AF106" i="5"/>
  <c r="AA106" i="5"/>
  <c r="W106" i="5"/>
  <c r="X106" i="5" s="1"/>
  <c r="AF105" i="5"/>
  <c r="AA105" i="5"/>
  <c r="W105" i="5"/>
  <c r="X105" i="5" s="1"/>
  <c r="AF104" i="5"/>
  <c r="AA104" i="5"/>
  <c r="W104" i="5"/>
  <c r="X104" i="5" s="1"/>
  <c r="AF103" i="5"/>
  <c r="AA103" i="5"/>
  <c r="W103" i="5"/>
  <c r="X103" i="5" s="1"/>
  <c r="AF102" i="5"/>
  <c r="AA102" i="5"/>
  <c r="W102" i="5"/>
  <c r="X102" i="5" s="1"/>
  <c r="AF101" i="5"/>
  <c r="AA101" i="5"/>
  <c r="W101" i="5"/>
  <c r="X101" i="5" s="1"/>
  <c r="AF100" i="5"/>
  <c r="AA100" i="5"/>
  <c r="W100" i="5"/>
  <c r="X100" i="5" s="1"/>
  <c r="AF99" i="5"/>
  <c r="AA99" i="5"/>
  <c r="W99" i="5"/>
  <c r="X99" i="5" s="1"/>
  <c r="AF98" i="5"/>
  <c r="AA98" i="5"/>
  <c r="W98" i="5"/>
  <c r="X98" i="5" s="1"/>
  <c r="AF97" i="5"/>
  <c r="AA97" i="5"/>
  <c r="W97" i="5"/>
  <c r="X97" i="5" s="1"/>
  <c r="AF96" i="5"/>
  <c r="AA96" i="5"/>
  <c r="W96" i="5"/>
  <c r="X96" i="5" s="1"/>
  <c r="AF95" i="5"/>
  <c r="AA95" i="5"/>
  <c r="W95" i="5"/>
  <c r="X95" i="5" s="1"/>
  <c r="AF94" i="5"/>
  <c r="AA94" i="5"/>
  <c r="W94" i="5"/>
  <c r="X94" i="5" s="1"/>
  <c r="AF93" i="5"/>
  <c r="AA93" i="5"/>
  <c r="W93" i="5"/>
  <c r="X93" i="5" s="1"/>
  <c r="AF92" i="5"/>
  <c r="AA92" i="5"/>
  <c r="W92" i="5"/>
  <c r="X92" i="5" s="1"/>
  <c r="AF91" i="5"/>
  <c r="AA91" i="5"/>
  <c r="W91" i="5"/>
  <c r="X91" i="5" s="1"/>
  <c r="AF90" i="5"/>
  <c r="AA90" i="5"/>
  <c r="W90" i="5"/>
  <c r="X90" i="5" s="1"/>
  <c r="AF89" i="5"/>
  <c r="AA89" i="5"/>
  <c r="W89" i="5"/>
  <c r="X89" i="5" s="1"/>
  <c r="AA88" i="5"/>
  <c r="W88" i="5"/>
  <c r="X88" i="5" s="1"/>
  <c r="AG88" i="5"/>
  <c r="AF88" i="5" s="1"/>
  <c r="AF87" i="5"/>
  <c r="AA87" i="5"/>
  <c r="W87" i="5"/>
  <c r="X87" i="5" s="1"/>
  <c r="AF86" i="5"/>
  <c r="AA86" i="5"/>
  <c r="W86" i="5"/>
  <c r="X86" i="5" s="1"/>
  <c r="AF85" i="5"/>
  <c r="AA85" i="5"/>
  <c r="W85" i="5"/>
  <c r="X85" i="5" s="1"/>
  <c r="AF84" i="5"/>
  <c r="AA84" i="5"/>
  <c r="W84" i="5"/>
  <c r="X84" i="5" s="1"/>
  <c r="AF83" i="5"/>
  <c r="AA83" i="5"/>
  <c r="W83" i="5"/>
  <c r="X83" i="5" s="1"/>
  <c r="AF82" i="5"/>
  <c r="AA82" i="5"/>
  <c r="W82" i="5"/>
  <c r="X82" i="5" s="1"/>
  <c r="AF81" i="5"/>
  <c r="AA81" i="5"/>
  <c r="W81" i="5"/>
  <c r="X81" i="5" s="1"/>
  <c r="AF80" i="5"/>
  <c r="AA80" i="5"/>
  <c r="W80" i="5"/>
  <c r="X80" i="5" s="1"/>
  <c r="AA79" i="5"/>
  <c r="AF78" i="5"/>
  <c r="AA78" i="5"/>
  <c r="W78" i="5"/>
  <c r="X78" i="5" s="1"/>
  <c r="AF77" i="5"/>
  <c r="AA77" i="5"/>
  <c r="W77" i="5"/>
  <c r="X77" i="5" s="1"/>
  <c r="AF76" i="5"/>
  <c r="AA76" i="5"/>
  <c r="W76" i="5"/>
  <c r="X76" i="5" s="1"/>
  <c r="AF75" i="5"/>
  <c r="AA75" i="5"/>
  <c r="W75" i="5"/>
  <c r="X75" i="5" s="1"/>
  <c r="AA74" i="5"/>
  <c r="AF73" i="5"/>
  <c r="AA73" i="5"/>
  <c r="W73" i="5"/>
  <c r="X73" i="5" s="1"/>
  <c r="AF72" i="5"/>
  <c r="AA72" i="5"/>
  <c r="W72" i="5"/>
  <c r="X72" i="5" s="1"/>
  <c r="AF71" i="5"/>
  <c r="AA71" i="5"/>
  <c r="W71" i="5"/>
  <c r="X71" i="5" s="1"/>
  <c r="AF70" i="5"/>
  <c r="AA70" i="5"/>
  <c r="W70" i="5"/>
  <c r="X70" i="5" s="1"/>
  <c r="AF69" i="5"/>
  <c r="AA69" i="5"/>
  <c r="W69" i="5"/>
  <c r="X69" i="5" s="1"/>
  <c r="AA68" i="5"/>
  <c r="AF67" i="5"/>
  <c r="AA67" i="5"/>
  <c r="W67" i="5"/>
  <c r="X67" i="5" s="1"/>
  <c r="AF66" i="5"/>
  <c r="AA66" i="5"/>
  <c r="W66" i="5"/>
  <c r="X66" i="5" s="1"/>
  <c r="AF65" i="5"/>
  <c r="AA65" i="5"/>
  <c r="W65" i="5"/>
  <c r="X65" i="5" s="1"/>
  <c r="AF64" i="5"/>
  <c r="AA64" i="5"/>
  <c r="W64" i="5"/>
  <c r="X64" i="5" s="1"/>
  <c r="AF63" i="5"/>
  <c r="AA63" i="5"/>
  <c r="W63" i="5"/>
  <c r="X63" i="5" s="1"/>
  <c r="AA62" i="5"/>
  <c r="AF61" i="5"/>
  <c r="AA61" i="5"/>
  <c r="W61" i="5"/>
  <c r="X61" i="5" s="1"/>
  <c r="AF60" i="5"/>
  <c r="AA60" i="5"/>
  <c r="W60" i="5"/>
  <c r="X60" i="5" s="1"/>
  <c r="AF59" i="5"/>
  <c r="AA59" i="5"/>
  <c r="W59" i="5"/>
  <c r="X59" i="5" s="1"/>
  <c r="AA58" i="5"/>
  <c r="AF57" i="5"/>
  <c r="AA57" i="5"/>
  <c r="W57" i="5"/>
  <c r="X57" i="5" s="1"/>
  <c r="AF56" i="5"/>
  <c r="AA56" i="5"/>
  <c r="W56" i="5"/>
  <c r="X56" i="5" s="1"/>
  <c r="AF55" i="5"/>
  <c r="AA55" i="5"/>
  <c r="W55" i="5"/>
  <c r="X55" i="5" s="1"/>
  <c r="AF54" i="5"/>
  <c r="AA54" i="5"/>
  <c r="W54" i="5"/>
  <c r="X54" i="5" s="1"/>
  <c r="AF53" i="5"/>
  <c r="AA53" i="5"/>
  <c r="W53" i="5"/>
  <c r="X53" i="5" s="1"/>
  <c r="AF52" i="5"/>
  <c r="AA52" i="5"/>
  <c r="W52" i="5"/>
  <c r="X52" i="5" s="1"/>
  <c r="AF51" i="5"/>
  <c r="AA51" i="5"/>
  <c r="W51" i="5"/>
  <c r="X51" i="5" s="1"/>
  <c r="AF50" i="5"/>
  <c r="AA50" i="5"/>
  <c r="W50" i="5"/>
  <c r="X50" i="5" s="1"/>
  <c r="AF49" i="5"/>
  <c r="AA49" i="5"/>
  <c r="W49" i="5"/>
  <c r="X49" i="5" s="1"/>
  <c r="AF48" i="5"/>
  <c r="AA48" i="5"/>
  <c r="W48" i="5"/>
  <c r="X48" i="5" s="1"/>
  <c r="AF47" i="5"/>
  <c r="AA47" i="5"/>
  <c r="W47" i="5"/>
  <c r="X47" i="5" s="1"/>
  <c r="AF46" i="5"/>
  <c r="AA46" i="5"/>
  <c r="W46" i="5"/>
  <c r="X46" i="5" s="1"/>
  <c r="AF45" i="5"/>
  <c r="AA45" i="5"/>
  <c r="W45" i="5"/>
  <c r="X45" i="5" s="1"/>
  <c r="AF44" i="5"/>
  <c r="AA44" i="5"/>
  <c r="W44" i="5"/>
  <c r="X44" i="5" s="1"/>
  <c r="AF43" i="5"/>
  <c r="AA43" i="5"/>
  <c r="W43" i="5"/>
  <c r="X43" i="5" s="1"/>
  <c r="AF42" i="5"/>
  <c r="AA42" i="5"/>
  <c r="W42" i="5"/>
  <c r="X42" i="5" s="1"/>
  <c r="AF41" i="5"/>
  <c r="AA41" i="5"/>
  <c r="W41" i="5"/>
  <c r="X41" i="5" s="1"/>
  <c r="AF40" i="5"/>
  <c r="AA40" i="5"/>
  <c r="W40" i="5"/>
  <c r="X40" i="5" s="1"/>
  <c r="AF39" i="5"/>
  <c r="AA39" i="5"/>
  <c r="W39" i="5"/>
  <c r="X39" i="5" s="1"/>
  <c r="AF38" i="5"/>
  <c r="AA38" i="5"/>
  <c r="W38" i="5"/>
  <c r="X38" i="5" s="1"/>
  <c r="AF37" i="5"/>
  <c r="AA37" i="5"/>
  <c r="W37" i="5"/>
  <c r="X37" i="5" s="1"/>
  <c r="AF36" i="5"/>
  <c r="AA36" i="5"/>
  <c r="W36" i="5"/>
  <c r="X36" i="5" s="1"/>
  <c r="AF35" i="5"/>
  <c r="AA35" i="5"/>
  <c r="W35" i="5"/>
  <c r="X35" i="5" s="1"/>
  <c r="AF34" i="5"/>
  <c r="AA34" i="5"/>
  <c r="W34" i="5"/>
  <c r="X34" i="5" s="1"/>
  <c r="AF33" i="5"/>
  <c r="AA33" i="5"/>
  <c r="W33" i="5"/>
  <c r="X33" i="5" s="1"/>
  <c r="AF32" i="5"/>
  <c r="AA32" i="5"/>
  <c r="W32" i="5"/>
  <c r="X32" i="5" s="1"/>
  <c r="AF31" i="5"/>
  <c r="AA31" i="5"/>
  <c r="W31" i="5"/>
  <c r="X31" i="5" s="1"/>
  <c r="AF30" i="5"/>
  <c r="AA30" i="5"/>
  <c r="W30" i="5"/>
  <c r="X30" i="5" s="1"/>
  <c r="AA29" i="5"/>
  <c r="AA28" i="5"/>
  <c r="AA27" i="5"/>
  <c r="AA26" i="5"/>
  <c r="AF25" i="5"/>
  <c r="AA25" i="5"/>
  <c r="W25" i="5"/>
  <c r="X25" i="5" s="1"/>
  <c r="AF24" i="5"/>
  <c r="AA24" i="5"/>
  <c r="W24" i="5"/>
  <c r="X24" i="5" s="1"/>
  <c r="AF23" i="5"/>
  <c r="AA23" i="5"/>
  <c r="W23" i="5"/>
  <c r="X23" i="5" s="1"/>
  <c r="AF22" i="5"/>
  <c r="AA22" i="5"/>
  <c r="W22" i="5"/>
  <c r="X22" i="5" s="1"/>
  <c r="AF21" i="5"/>
  <c r="AA21" i="5"/>
  <c r="W21" i="5"/>
  <c r="X21" i="5" s="1"/>
  <c r="AF20" i="5"/>
  <c r="AA20" i="5"/>
  <c r="W20" i="5"/>
  <c r="X20" i="5" s="1"/>
  <c r="AF19" i="5"/>
  <c r="AA19" i="5"/>
  <c r="W19" i="5"/>
  <c r="X19" i="5" s="1"/>
  <c r="AF18" i="5"/>
  <c r="AA18" i="5"/>
  <c r="W18" i="5"/>
  <c r="X18" i="5" s="1"/>
  <c r="AF17" i="5"/>
  <c r="AA17" i="5"/>
  <c r="W17" i="5"/>
  <c r="X17" i="5" s="1"/>
  <c r="AF16" i="5"/>
  <c r="AA16" i="5"/>
  <c r="W16" i="5"/>
  <c r="X16" i="5" s="1"/>
  <c r="AF15" i="5"/>
  <c r="AA15" i="5"/>
  <c r="W15" i="5"/>
  <c r="X15" i="5" s="1"/>
  <c r="AF14" i="5"/>
  <c r="AA14" i="5"/>
  <c r="W14" i="5"/>
  <c r="X14" i="5" s="1"/>
  <c r="AF13" i="5"/>
  <c r="AA13" i="5"/>
  <c r="W13" i="5"/>
  <c r="X13" i="5" s="1"/>
  <c r="AF12" i="5"/>
  <c r="AA12" i="5"/>
  <c r="W12" i="5"/>
  <c r="X12" i="5" s="1"/>
  <c r="AF11" i="5"/>
  <c r="AA11" i="5"/>
  <c r="W11" i="5"/>
  <c r="X11" i="5" s="1"/>
  <c r="AF10" i="5"/>
  <c r="AA10" i="5"/>
  <c r="W10" i="5"/>
  <c r="X10" i="5" s="1"/>
  <c r="AF9" i="5"/>
  <c r="AA9" i="5"/>
  <c r="W9" i="5"/>
  <c r="X9" i="5" s="1"/>
  <c r="AF8" i="5"/>
  <c r="AA8" i="5"/>
  <c r="W8" i="5"/>
  <c r="X8" i="5" s="1"/>
  <c r="AF7" i="5"/>
  <c r="AA7" i="5"/>
  <c r="W7" i="5"/>
  <c r="X7" i="5" s="1"/>
  <c r="AF6" i="5"/>
  <c r="AA6" i="5"/>
  <c r="W6" i="5"/>
  <c r="X6" i="5" s="1"/>
  <c r="AF5" i="5"/>
  <c r="AA5" i="5"/>
  <c r="W5" i="5"/>
  <c r="X5" i="5" s="1"/>
  <c r="AF4" i="5"/>
  <c r="AA4" i="5"/>
  <c r="W4" i="5"/>
  <c r="X4" i="5" s="1"/>
  <c r="AF3" i="5"/>
  <c r="AA3" i="5"/>
  <c r="W3" i="5"/>
  <c r="X3" i="5" s="1"/>
  <c r="AF2" i="5"/>
  <c r="AA2" i="5"/>
  <c r="W2" i="5"/>
  <c r="X2" i="5" s="1"/>
  <c r="W76" i="1" l="1"/>
  <c r="X76" i="1" s="1"/>
  <c r="W77" i="1"/>
  <c r="X77" i="1" s="1"/>
  <c r="W78" i="1"/>
  <c r="X78" i="1" s="1"/>
  <c r="W75" i="1"/>
  <c r="X75" i="1" s="1"/>
  <c r="W64" i="1"/>
  <c r="X64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9" i="1"/>
  <c r="X59" i="1" s="1"/>
  <c r="W60" i="1"/>
  <c r="X60" i="1" s="1"/>
  <c r="W61" i="1"/>
  <c r="X61" i="1" s="1"/>
  <c r="W63" i="1"/>
  <c r="X63" i="1" s="1"/>
  <c r="W65" i="1"/>
  <c r="X65" i="1" s="1"/>
  <c r="W66" i="1"/>
  <c r="X66" i="1" s="1"/>
  <c r="W67" i="1"/>
  <c r="X67" i="1" s="1"/>
  <c r="W69" i="1"/>
  <c r="X69" i="1" s="1"/>
  <c r="W70" i="1"/>
  <c r="X70" i="1" s="1"/>
  <c r="W71" i="1"/>
  <c r="X71" i="1" s="1"/>
  <c r="W72" i="1"/>
  <c r="X72" i="1" s="1"/>
  <c r="W73" i="1"/>
  <c r="X73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2" i="1"/>
  <c r="X2" i="1" s="1"/>
  <c r="AJ88" i="1"/>
  <c r="AF88" i="1" s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AI2" i="1"/>
  <c r="AH2" i="1"/>
  <c r="A3" i="3"/>
  <c r="B3" i="3"/>
  <c r="C3" i="3"/>
  <c r="D3" i="3"/>
  <c r="E3" i="3"/>
  <c r="H3" i="3" s="1"/>
  <c r="F3" i="3"/>
  <c r="G3" i="3"/>
  <c r="A4" i="3"/>
  <c r="B4" i="3"/>
  <c r="C4" i="3"/>
  <c r="D4" i="3"/>
  <c r="E4" i="3"/>
  <c r="H4" i="3" s="1"/>
  <c r="F4" i="3"/>
  <c r="G4" i="3"/>
  <c r="A5" i="3"/>
  <c r="B5" i="3"/>
  <c r="C5" i="3"/>
  <c r="D5" i="3"/>
  <c r="E5" i="3"/>
  <c r="I5" i="3" s="1"/>
  <c r="F5" i="3"/>
  <c r="G5" i="3"/>
  <c r="A6" i="3"/>
  <c r="B6" i="3"/>
  <c r="C6" i="3"/>
  <c r="D6" i="3"/>
  <c r="E6" i="3"/>
  <c r="H6" i="3" s="1"/>
  <c r="F6" i="3"/>
  <c r="G6" i="3"/>
  <c r="A7" i="3"/>
  <c r="B7" i="3"/>
  <c r="C7" i="3"/>
  <c r="D7" i="3"/>
  <c r="E7" i="3"/>
  <c r="H7" i="3" s="1"/>
  <c r="F7" i="3"/>
  <c r="G7" i="3"/>
  <c r="A8" i="3"/>
  <c r="B8" i="3"/>
  <c r="C8" i="3"/>
  <c r="D8" i="3"/>
  <c r="E8" i="3"/>
  <c r="H8" i="3" s="1"/>
  <c r="F8" i="3"/>
  <c r="G8" i="3"/>
  <c r="A9" i="3"/>
  <c r="B9" i="3"/>
  <c r="C9" i="3"/>
  <c r="D9" i="3"/>
  <c r="E9" i="3"/>
  <c r="I9" i="3" s="1"/>
  <c r="F9" i="3"/>
  <c r="G9" i="3"/>
  <c r="A10" i="3"/>
  <c r="B10" i="3"/>
  <c r="C10" i="3"/>
  <c r="D10" i="3"/>
  <c r="E10" i="3"/>
  <c r="H10" i="3" s="1"/>
  <c r="F10" i="3"/>
  <c r="G10" i="3"/>
  <c r="A11" i="3"/>
  <c r="B11" i="3"/>
  <c r="C11" i="3"/>
  <c r="D11" i="3"/>
  <c r="E11" i="3"/>
  <c r="H11" i="3" s="1"/>
  <c r="F11" i="3"/>
  <c r="G11" i="3"/>
  <c r="A12" i="3"/>
  <c r="B12" i="3"/>
  <c r="C12" i="3"/>
  <c r="D12" i="3"/>
  <c r="E12" i="3"/>
  <c r="H12" i="3" s="1"/>
  <c r="F12" i="3"/>
  <c r="G12" i="3"/>
  <c r="A13" i="3"/>
  <c r="B13" i="3"/>
  <c r="C13" i="3"/>
  <c r="D13" i="3"/>
  <c r="E13" i="3"/>
  <c r="I13" i="3" s="1"/>
  <c r="F13" i="3"/>
  <c r="G13" i="3"/>
  <c r="A14" i="3"/>
  <c r="B14" i="3"/>
  <c r="C14" i="3"/>
  <c r="D14" i="3"/>
  <c r="E14" i="3"/>
  <c r="H14" i="3" s="1"/>
  <c r="F14" i="3"/>
  <c r="G14" i="3"/>
  <c r="A15" i="3"/>
  <c r="B15" i="3"/>
  <c r="C15" i="3"/>
  <c r="D15" i="3"/>
  <c r="E15" i="3"/>
  <c r="H15" i="3" s="1"/>
  <c r="F15" i="3"/>
  <c r="G15" i="3"/>
  <c r="A16" i="3"/>
  <c r="B16" i="3"/>
  <c r="C16" i="3"/>
  <c r="D16" i="3"/>
  <c r="E16" i="3"/>
  <c r="H16" i="3" s="1"/>
  <c r="F16" i="3"/>
  <c r="G16" i="3"/>
  <c r="A17" i="3"/>
  <c r="B17" i="3"/>
  <c r="C17" i="3"/>
  <c r="D17" i="3"/>
  <c r="E17" i="3"/>
  <c r="I17" i="3" s="1"/>
  <c r="F17" i="3"/>
  <c r="G17" i="3"/>
  <c r="A18" i="3"/>
  <c r="B18" i="3"/>
  <c r="C18" i="3"/>
  <c r="D18" i="3"/>
  <c r="E18" i="3"/>
  <c r="H18" i="3" s="1"/>
  <c r="F18" i="3"/>
  <c r="G18" i="3"/>
  <c r="A19" i="3"/>
  <c r="B19" i="3"/>
  <c r="C19" i="3"/>
  <c r="D19" i="3"/>
  <c r="E19" i="3"/>
  <c r="H19" i="3" s="1"/>
  <c r="F19" i="3"/>
  <c r="G19" i="3"/>
  <c r="A20" i="3"/>
  <c r="B20" i="3"/>
  <c r="C20" i="3"/>
  <c r="D20" i="3"/>
  <c r="E20" i="3"/>
  <c r="H20" i="3" s="1"/>
  <c r="F20" i="3"/>
  <c r="G20" i="3"/>
  <c r="A21" i="3"/>
  <c r="B21" i="3"/>
  <c r="C21" i="3"/>
  <c r="D21" i="3"/>
  <c r="E21" i="3"/>
  <c r="I21" i="3" s="1"/>
  <c r="F21" i="3"/>
  <c r="G21" i="3"/>
  <c r="A22" i="3"/>
  <c r="B22" i="3"/>
  <c r="C22" i="3"/>
  <c r="D22" i="3"/>
  <c r="E22" i="3"/>
  <c r="H22" i="3" s="1"/>
  <c r="F22" i="3"/>
  <c r="G22" i="3"/>
  <c r="A23" i="3"/>
  <c r="B23" i="3"/>
  <c r="C23" i="3"/>
  <c r="D23" i="3"/>
  <c r="E23" i="3"/>
  <c r="H23" i="3" s="1"/>
  <c r="F23" i="3"/>
  <c r="G23" i="3"/>
  <c r="A24" i="3"/>
  <c r="B24" i="3"/>
  <c r="C24" i="3"/>
  <c r="D24" i="3"/>
  <c r="E24" i="3"/>
  <c r="H24" i="3" s="1"/>
  <c r="F24" i="3"/>
  <c r="G24" i="3"/>
  <c r="A25" i="3"/>
  <c r="B25" i="3"/>
  <c r="C25" i="3"/>
  <c r="D25" i="3"/>
  <c r="E25" i="3"/>
  <c r="I25" i="3" s="1"/>
  <c r="F25" i="3"/>
  <c r="G25" i="3"/>
  <c r="A26" i="3"/>
  <c r="B26" i="3"/>
  <c r="C26" i="3"/>
  <c r="D26" i="3"/>
  <c r="E26" i="3"/>
  <c r="H26" i="3" s="1"/>
  <c r="F26" i="3"/>
  <c r="G26" i="3"/>
  <c r="A27" i="3"/>
  <c r="B27" i="3"/>
  <c r="C27" i="3"/>
  <c r="D27" i="3"/>
  <c r="E27" i="3"/>
  <c r="H27" i="3" s="1"/>
  <c r="F27" i="3"/>
  <c r="G27" i="3"/>
  <c r="A28" i="3"/>
  <c r="B28" i="3"/>
  <c r="C28" i="3"/>
  <c r="D28" i="3"/>
  <c r="E28" i="3"/>
  <c r="H28" i="3" s="1"/>
  <c r="F28" i="3"/>
  <c r="G28" i="3"/>
  <c r="A29" i="3"/>
  <c r="B29" i="3"/>
  <c r="C29" i="3"/>
  <c r="D29" i="3"/>
  <c r="E29" i="3"/>
  <c r="I29" i="3" s="1"/>
  <c r="F29" i="3"/>
  <c r="G29" i="3"/>
  <c r="A30" i="3"/>
  <c r="B30" i="3"/>
  <c r="C30" i="3"/>
  <c r="D30" i="3"/>
  <c r="E30" i="3"/>
  <c r="H30" i="3" s="1"/>
  <c r="F30" i="3"/>
  <c r="G30" i="3"/>
  <c r="A31" i="3"/>
  <c r="B31" i="3"/>
  <c r="C31" i="3"/>
  <c r="D31" i="3"/>
  <c r="E31" i="3"/>
  <c r="H31" i="3" s="1"/>
  <c r="F31" i="3"/>
  <c r="G31" i="3"/>
  <c r="B2" i="3"/>
  <c r="C2" i="3"/>
  <c r="D2" i="3"/>
  <c r="E2" i="3"/>
  <c r="I2" i="3" s="1"/>
  <c r="F2" i="3"/>
  <c r="G2" i="3"/>
  <c r="A2" i="3"/>
  <c r="L2" i="2"/>
  <c r="K2" i="2"/>
  <c r="A4" i="2"/>
  <c r="E4" i="2" s="1"/>
  <c r="A5" i="2"/>
  <c r="D5" i="2" s="1"/>
  <c r="A6" i="2"/>
  <c r="F6" i="2" s="1"/>
  <c r="A7" i="2"/>
  <c r="B7" i="2" s="1"/>
  <c r="A8" i="2"/>
  <c r="B8" i="2" s="1"/>
  <c r="A9" i="2"/>
  <c r="D9" i="2" s="1"/>
  <c r="A10" i="2"/>
  <c r="F10" i="2" s="1"/>
  <c r="A11" i="2"/>
  <c r="B11" i="2" s="1"/>
  <c r="A12" i="2"/>
  <c r="B12" i="2" s="1"/>
  <c r="A13" i="2"/>
  <c r="H13" i="2" s="1"/>
  <c r="A14" i="2"/>
  <c r="H14" i="2" s="1"/>
  <c r="A15" i="2"/>
  <c r="H15" i="2" s="1"/>
  <c r="A16" i="2"/>
  <c r="F16" i="2" s="1"/>
  <c r="A17" i="2"/>
  <c r="H17" i="2" s="1"/>
  <c r="A18" i="2"/>
  <c r="B18" i="2" s="1"/>
  <c r="A19" i="2"/>
  <c r="D19" i="2" s="1"/>
  <c r="A20" i="2"/>
  <c r="F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D31" i="2" s="1"/>
  <c r="A32" i="2"/>
  <c r="F32" i="2" s="1"/>
  <c r="A33" i="2"/>
  <c r="H33" i="2" s="1"/>
  <c r="A34" i="2"/>
  <c r="B34" i="2" s="1"/>
  <c r="A35" i="2"/>
  <c r="H35" i="2" s="1"/>
  <c r="A36" i="2"/>
  <c r="H36" i="2" s="1"/>
  <c r="A37" i="2"/>
  <c r="H37" i="2" s="1"/>
  <c r="A38" i="2"/>
  <c r="H38" i="2" s="1"/>
  <c r="A39" i="2"/>
  <c r="H39" i="2" s="1"/>
  <c r="A40" i="2"/>
  <c r="F40" i="2" s="1"/>
  <c r="A41" i="2"/>
  <c r="H41" i="2" s="1"/>
  <c r="A42" i="2"/>
  <c r="B42" i="2" s="1"/>
  <c r="A43" i="2"/>
  <c r="D43" i="2" s="1"/>
  <c r="A44" i="2"/>
  <c r="F44" i="2" s="1"/>
  <c r="A45" i="2"/>
  <c r="H45" i="2" s="1"/>
  <c r="A46" i="2"/>
  <c r="H46" i="2" s="1"/>
  <c r="A47" i="2"/>
  <c r="H47" i="2" s="1"/>
  <c r="A48" i="2"/>
  <c r="F48" i="2" s="1"/>
  <c r="A49" i="2"/>
  <c r="H49" i="2" s="1"/>
  <c r="A50" i="2"/>
  <c r="B50" i="2" s="1"/>
  <c r="A51" i="2"/>
  <c r="D51" i="2" s="1"/>
  <c r="A52" i="2"/>
  <c r="F52" i="2" s="1"/>
  <c r="A53" i="2"/>
  <c r="H53" i="2" s="1"/>
  <c r="A54" i="2"/>
  <c r="B54" i="2" s="1"/>
  <c r="A55" i="2"/>
  <c r="H55" i="2" s="1"/>
  <c r="A56" i="2"/>
  <c r="H56" i="2" s="1"/>
  <c r="A57" i="2"/>
  <c r="H57" i="2" s="1"/>
  <c r="A58" i="2"/>
  <c r="H58" i="2" s="1"/>
  <c r="A59" i="2"/>
  <c r="H59" i="2" s="1"/>
  <c r="A60" i="2"/>
  <c r="H60" i="2" s="1"/>
  <c r="A61" i="2"/>
  <c r="H61" i="2" s="1"/>
  <c r="A62" i="2"/>
  <c r="B62" i="2" s="1"/>
  <c r="A63" i="2"/>
  <c r="D63" i="2" s="1"/>
  <c r="A64" i="2"/>
  <c r="F64" i="2" s="1"/>
  <c r="A65" i="2"/>
  <c r="H65" i="2" s="1"/>
  <c r="A66" i="2"/>
  <c r="B66" i="2" s="1"/>
  <c r="A67" i="2"/>
  <c r="H67" i="2" s="1"/>
  <c r="A68" i="2"/>
  <c r="H68" i="2" s="1"/>
  <c r="A69" i="2"/>
  <c r="H69" i="2" s="1"/>
  <c r="A70" i="2"/>
  <c r="H70" i="2" s="1"/>
  <c r="A71" i="2"/>
  <c r="H71" i="2" s="1"/>
  <c r="A72" i="2"/>
  <c r="F72" i="2" s="1"/>
  <c r="A73" i="2"/>
  <c r="H73" i="2" s="1"/>
  <c r="A74" i="2"/>
  <c r="B74" i="2" s="1"/>
  <c r="A75" i="2"/>
  <c r="D75" i="2" s="1"/>
  <c r="A76" i="2"/>
  <c r="F76" i="2" s="1"/>
  <c r="A77" i="2"/>
  <c r="H77" i="2" s="1"/>
  <c r="A78" i="2"/>
  <c r="H78" i="2" s="1"/>
  <c r="A79" i="2"/>
  <c r="H79" i="2" s="1"/>
  <c r="A80" i="2"/>
  <c r="F80" i="2" s="1"/>
  <c r="A81" i="2"/>
  <c r="H81" i="2" s="1"/>
  <c r="A82" i="2"/>
  <c r="B82" i="2" s="1"/>
  <c r="A83" i="2"/>
  <c r="D83" i="2" s="1"/>
  <c r="A84" i="2"/>
  <c r="F84" i="2" s="1"/>
  <c r="A85" i="2"/>
  <c r="H85" i="2" s="1"/>
  <c r="A86" i="2"/>
  <c r="H86" i="2" s="1"/>
  <c r="A87" i="2"/>
  <c r="H87" i="2" s="1"/>
  <c r="A88" i="2"/>
  <c r="H88" i="2" s="1"/>
  <c r="A89" i="2"/>
  <c r="H89" i="2" s="1"/>
  <c r="A90" i="2"/>
  <c r="H90" i="2" s="1"/>
  <c r="A91" i="2"/>
  <c r="H91" i="2" s="1"/>
  <c r="A92" i="2"/>
  <c r="H92" i="2" s="1"/>
  <c r="A93" i="2"/>
  <c r="H93" i="2" s="1"/>
  <c r="A94" i="2"/>
  <c r="B94" i="2" s="1"/>
  <c r="A95" i="2"/>
  <c r="D95" i="2" s="1"/>
  <c r="A96" i="2"/>
  <c r="F96" i="2" s="1"/>
  <c r="A97" i="2"/>
  <c r="H97" i="2" s="1"/>
  <c r="A98" i="2"/>
  <c r="B98" i="2" s="1"/>
  <c r="A99" i="2"/>
  <c r="H99" i="2" s="1"/>
  <c r="A100" i="2"/>
  <c r="H100" i="2" s="1"/>
  <c r="A101" i="2"/>
  <c r="H101" i="2" s="1"/>
  <c r="A102" i="2"/>
  <c r="H102" i="2" s="1"/>
  <c r="A103" i="2"/>
  <c r="H103" i="2" s="1"/>
  <c r="A104" i="2"/>
  <c r="F104" i="2" s="1"/>
  <c r="A105" i="2"/>
  <c r="H105" i="2" s="1"/>
  <c r="A106" i="2"/>
  <c r="B106" i="2" s="1"/>
  <c r="A107" i="2"/>
  <c r="D107" i="2" s="1"/>
  <c r="A108" i="2"/>
  <c r="F108" i="2" s="1"/>
  <c r="A109" i="2"/>
  <c r="H109" i="2" s="1"/>
  <c r="A110" i="2"/>
  <c r="H110" i="2" s="1"/>
  <c r="A111" i="2"/>
  <c r="H111" i="2" s="1"/>
  <c r="A112" i="2"/>
  <c r="F112" i="2" s="1"/>
  <c r="A113" i="2"/>
  <c r="H113" i="2" s="1"/>
  <c r="A114" i="2"/>
  <c r="B114" i="2" s="1"/>
  <c r="A115" i="2"/>
  <c r="D115" i="2" s="1"/>
  <c r="A116" i="2"/>
  <c r="F116" i="2" s="1"/>
  <c r="A117" i="2"/>
  <c r="H117" i="2" s="1"/>
  <c r="A118" i="2"/>
  <c r="H118" i="2" s="1"/>
  <c r="A119" i="2"/>
  <c r="H119" i="2" s="1"/>
  <c r="A120" i="2"/>
  <c r="H120" i="2" s="1"/>
  <c r="A121" i="2"/>
  <c r="H121" i="2" s="1"/>
  <c r="A122" i="2"/>
  <c r="H122" i="2" s="1"/>
  <c r="A123" i="2"/>
  <c r="H123" i="2" s="1"/>
  <c r="A124" i="2"/>
  <c r="F124" i="2" s="1"/>
  <c r="A125" i="2"/>
  <c r="G125" i="2" s="1"/>
  <c r="A126" i="2"/>
  <c r="C126" i="2" s="1"/>
  <c r="A127" i="2"/>
  <c r="F127" i="2" s="1"/>
  <c r="A128" i="2"/>
  <c r="B128" i="2" s="1"/>
  <c r="A129" i="2"/>
  <c r="B129" i="2" s="1"/>
  <c r="A130" i="2"/>
  <c r="D130" i="2" s="1"/>
  <c r="A131" i="2"/>
  <c r="F131" i="2" s="1"/>
  <c r="A132" i="2"/>
  <c r="B132" i="2" s="1"/>
  <c r="A133" i="2"/>
  <c r="B133" i="2" s="1"/>
  <c r="A134" i="2"/>
  <c r="D134" i="2" s="1"/>
  <c r="A135" i="2"/>
  <c r="F135" i="2" s="1"/>
  <c r="A136" i="2"/>
  <c r="B136" i="2" s="1"/>
  <c r="A137" i="2"/>
  <c r="B137" i="2" s="1"/>
  <c r="A138" i="2"/>
  <c r="D138" i="2" s="1"/>
  <c r="A139" i="2"/>
  <c r="F139" i="2" s="1"/>
  <c r="A140" i="2"/>
  <c r="B140" i="2" s="1"/>
  <c r="A141" i="2"/>
  <c r="B141" i="2" s="1"/>
  <c r="A142" i="2"/>
  <c r="D142" i="2" s="1"/>
  <c r="A143" i="2"/>
  <c r="F143" i="2" s="1"/>
  <c r="A144" i="2"/>
  <c r="B144" i="2" s="1"/>
  <c r="A145" i="2"/>
  <c r="B145" i="2" s="1"/>
  <c r="A146" i="2"/>
  <c r="D146" i="2" s="1"/>
  <c r="A147" i="2"/>
  <c r="F147" i="2" s="1"/>
  <c r="A148" i="2"/>
  <c r="B148" i="2" s="1"/>
  <c r="A149" i="2"/>
  <c r="B149" i="2" s="1"/>
  <c r="A150" i="2"/>
  <c r="D150" i="2" s="1"/>
  <c r="A151" i="2"/>
  <c r="F151" i="2" s="1"/>
  <c r="A152" i="2"/>
  <c r="B152" i="2" s="1"/>
  <c r="A153" i="2"/>
  <c r="B153" i="2" s="1"/>
  <c r="A154" i="2"/>
  <c r="D154" i="2" s="1"/>
  <c r="A155" i="2"/>
  <c r="F155" i="2" s="1"/>
  <c r="A156" i="2"/>
  <c r="B156" i="2" s="1"/>
  <c r="A157" i="2"/>
  <c r="B157" i="2" s="1"/>
  <c r="A1" i="2"/>
  <c r="I27" i="3" l="1"/>
  <c r="I14" i="3"/>
  <c r="H7" i="2"/>
  <c r="I26" i="3"/>
  <c r="H13" i="3"/>
  <c r="H25" i="3"/>
  <c r="I11" i="3"/>
  <c r="I22" i="3"/>
  <c r="I10" i="3"/>
  <c r="H21" i="3"/>
  <c r="H9" i="3"/>
  <c r="I19" i="3"/>
  <c r="I6" i="3"/>
  <c r="I30" i="3"/>
  <c r="I18" i="3"/>
  <c r="H5" i="3"/>
  <c r="H29" i="3"/>
  <c r="H17" i="3"/>
  <c r="I3" i="3"/>
  <c r="H2" i="3"/>
  <c r="I28" i="3"/>
  <c r="I24" i="3"/>
  <c r="I20" i="3"/>
  <c r="I16" i="3"/>
  <c r="I12" i="3"/>
  <c r="I8" i="3"/>
  <c r="I4" i="3"/>
  <c r="H4" i="2"/>
  <c r="I31" i="3"/>
  <c r="I23" i="3"/>
  <c r="I15" i="3"/>
  <c r="I7" i="3"/>
  <c r="H8" i="2"/>
  <c r="H9" i="2"/>
  <c r="H44" i="2"/>
  <c r="H54" i="2"/>
  <c r="H63" i="2"/>
  <c r="H95" i="2"/>
  <c r="H127" i="2"/>
  <c r="H135" i="2"/>
  <c r="H143" i="2"/>
  <c r="H151" i="2"/>
  <c r="C10" i="2"/>
  <c r="H10" i="2"/>
  <c r="H18" i="2"/>
  <c r="H34" i="2"/>
  <c r="H64" i="2"/>
  <c r="H72" i="2"/>
  <c r="H80" i="2"/>
  <c r="H96" i="2"/>
  <c r="H104" i="2"/>
  <c r="H112" i="2"/>
  <c r="H128" i="2"/>
  <c r="H136" i="2"/>
  <c r="H144" i="2"/>
  <c r="H152" i="2"/>
  <c r="F136" i="2"/>
  <c r="H11" i="2"/>
  <c r="H19" i="2"/>
  <c r="H129" i="2"/>
  <c r="H137" i="2"/>
  <c r="H145" i="2"/>
  <c r="H153" i="2"/>
  <c r="H12" i="2"/>
  <c r="H20" i="2"/>
  <c r="H66" i="2"/>
  <c r="H74" i="2"/>
  <c r="H82" i="2"/>
  <c r="H98" i="2"/>
  <c r="H106" i="2"/>
  <c r="H114" i="2"/>
  <c r="H130" i="2"/>
  <c r="H138" i="2"/>
  <c r="H146" i="2"/>
  <c r="H154" i="2"/>
  <c r="H5" i="2"/>
  <c r="H50" i="2"/>
  <c r="H75" i="2"/>
  <c r="H83" i="2"/>
  <c r="H107" i="2"/>
  <c r="H115" i="2"/>
  <c r="H131" i="2"/>
  <c r="H139" i="2"/>
  <c r="H147" i="2"/>
  <c r="H155" i="2"/>
  <c r="H6" i="2"/>
  <c r="H51" i="2"/>
  <c r="H76" i="2"/>
  <c r="H84" i="2"/>
  <c r="H108" i="2"/>
  <c r="H116" i="2"/>
  <c r="H124" i="2"/>
  <c r="H132" i="2"/>
  <c r="H140" i="2"/>
  <c r="H148" i="2"/>
  <c r="H156" i="2"/>
  <c r="H31" i="2"/>
  <c r="H42" i="2"/>
  <c r="H52" i="2"/>
  <c r="H125" i="2"/>
  <c r="H133" i="2"/>
  <c r="H141" i="2"/>
  <c r="H149" i="2"/>
  <c r="H157" i="2"/>
  <c r="H16" i="2"/>
  <c r="H32" i="2"/>
  <c r="H43" i="2"/>
  <c r="H62" i="2"/>
  <c r="H94" i="2"/>
  <c r="H126" i="2"/>
  <c r="H134" i="2"/>
  <c r="H142" i="2"/>
  <c r="H150" i="2"/>
  <c r="H40" i="2"/>
  <c r="H48" i="2"/>
  <c r="C143" i="2"/>
  <c r="B9" i="2"/>
  <c r="E136" i="2"/>
  <c r="D155" i="2"/>
  <c r="B130" i="2"/>
  <c r="C155" i="2"/>
  <c r="G129" i="2"/>
  <c r="F148" i="2"/>
  <c r="E148" i="2"/>
  <c r="D143" i="2"/>
  <c r="G8" i="2"/>
  <c r="B154" i="2"/>
  <c r="D147" i="2"/>
  <c r="F140" i="2"/>
  <c r="D135" i="2"/>
  <c r="F128" i="2"/>
  <c r="C4" i="2"/>
  <c r="F7" i="2"/>
  <c r="G153" i="2"/>
  <c r="C147" i="2"/>
  <c r="E140" i="2"/>
  <c r="C135" i="2"/>
  <c r="E128" i="2"/>
  <c r="G12" i="2"/>
  <c r="E7" i="2"/>
  <c r="F152" i="2"/>
  <c r="B146" i="2"/>
  <c r="D139" i="2"/>
  <c r="F132" i="2"/>
  <c r="D127" i="2"/>
  <c r="F11" i="2"/>
  <c r="B5" i="2"/>
  <c r="E152" i="2"/>
  <c r="G145" i="2"/>
  <c r="C139" i="2"/>
  <c r="E132" i="2"/>
  <c r="C127" i="2"/>
  <c r="E11" i="2"/>
  <c r="F156" i="2"/>
  <c r="D151" i="2"/>
  <c r="F144" i="2"/>
  <c r="B138" i="2"/>
  <c r="D131" i="2"/>
  <c r="D10" i="2"/>
  <c r="E156" i="2"/>
  <c r="C151" i="2"/>
  <c r="E144" i="2"/>
  <c r="G137" i="2"/>
  <c r="C131" i="2"/>
  <c r="D118" i="2"/>
  <c r="E118" i="2"/>
  <c r="F118" i="2"/>
  <c r="G118" i="2"/>
  <c r="C118" i="2"/>
  <c r="D78" i="2"/>
  <c r="E78" i="2"/>
  <c r="F78" i="2"/>
  <c r="G78" i="2"/>
  <c r="C78" i="2"/>
  <c r="D38" i="2"/>
  <c r="E38" i="2"/>
  <c r="F38" i="2"/>
  <c r="G38" i="2"/>
  <c r="C38" i="2"/>
  <c r="B125" i="2"/>
  <c r="C125" i="2"/>
  <c r="D125" i="2"/>
  <c r="E125" i="2"/>
  <c r="F125" i="2"/>
  <c r="B85" i="2"/>
  <c r="C85" i="2"/>
  <c r="D85" i="2"/>
  <c r="E85" i="2"/>
  <c r="F85" i="2"/>
  <c r="G85" i="2"/>
  <c r="B37" i="2"/>
  <c r="C37" i="2"/>
  <c r="D37" i="2"/>
  <c r="E37" i="2"/>
  <c r="F37" i="2"/>
  <c r="G37" i="2"/>
  <c r="G157" i="2"/>
  <c r="G141" i="2"/>
  <c r="F119" i="2"/>
  <c r="G119" i="2"/>
  <c r="B119" i="2"/>
  <c r="C119" i="2"/>
  <c r="E119" i="2"/>
  <c r="F111" i="2"/>
  <c r="G111" i="2"/>
  <c r="B111" i="2"/>
  <c r="C111" i="2"/>
  <c r="E111" i="2"/>
  <c r="F103" i="2"/>
  <c r="G103" i="2"/>
  <c r="B103" i="2"/>
  <c r="C103" i="2"/>
  <c r="E103" i="2"/>
  <c r="F95" i="2"/>
  <c r="G95" i="2"/>
  <c r="B95" i="2"/>
  <c r="C95" i="2"/>
  <c r="E95" i="2"/>
  <c r="F87" i="2"/>
  <c r="G87" i="2"/>
  <c r="B87" i="2"/>
  <c r="C87" i="2"/>
  <c r="E87" i="2"/>
  <c r="F79" i="2"/>
  <c r="G79" i="2"/>
  <c r="B79" i="2"/>
  <c r="C79" i="2"/>
  <c r="E79" i="2"/>
  <c r="F71" i="2"/>
  <c r="G71" i="2"/>
  <c r="B71" i="2"/>
  <c r="C71" i="2"/>
  <c r="E71" i="2"/>
  <c r="F63" i="2"/>
  <c r="G63" i="2"/>
  <c r="B63" i="2"/>
  <c r="C63" i="2"/>
  <c r="E63" i="2"/>
  <c r="F55" i="2"/>
  <c r="G55" i="2"/>
  <c r="B55" i="2"/>
  <c r="C55" i="2"/>
  <c r="E55" i="2"/>
  <c r="F47" i="2"/>
  <c r="G47" i="2"/>
  <c r="B47" i="2"/>
  <c r="C47" i="2"/>
  <c r="E47" i="2"/>
  <c r="F39" i="2"/>
  <c r="G39" i="2"/>
  <c r="B39" i="2"/>
  <c r="C39" i="2"/>
  <c r="E39" i="2"/>
  <c r="F31" i="2"/>
  <c r="G31" i="2"/>
  <c r="B31" i="2"/>
  <c r="C31" i="2"/>
  <c r="E31" i="2"/>
  <c r="F23" i="2"/>
  <c r="G23" i="2"/>
  <c r="B23" i="2"/>
  <c r="C23" i="2"/>
  <c r="E23" i="2"/>
  <c r="F15" i="2"/>
  <c r="G15" i="2"/>
  <c r="B15" i="2"/>
  <c r="C15" i="2"/>
  <c r="E15" i="2"/>
  <c r="D4" i="2"/>
  <c r="G11" i="2"/>
  <c r="E10" i="2"/>
  <c r="C9" i="2"/>
  <c r="G7" i="2"/>
  <c r="E6" i="2"/>
  <c r="C5" i="2"/>
  <c r="G156" i="2"/>
  <c r="E155" i="2"/>
  <c r="C154" i="2"/>
  <c r="G152" i="2"/>
  <c r="E151" i="2"/>
  <c r="C150" i="2"/>
  <c r="G148" i="2"/>
  <c r="E147" i="2"/>
  <c r="C146" i="2"/>
  <c r="G144" i="2"/>
  <c r="E143" i="2"/>
  <c r="C142" i="2"/>
  <c r="G140" i="2"/>
  <c r="E139" i="2"/>
  <c r="C138" i="2"/>
  <c r="G136" i="2"/>
  <c r="E135" i="2"/>
  <c r="C134" i="2"/>
  <c r="G132" i="2"/>
  <c r="E131" i="2"/>
  <c r="C130" i="2"/>
  <c r="G128" i="2"/>
  <c r="E127" i="2"/>
  <c r="B126" i="2"/>
  <c r="D119" i="2"/>
  <c r="D87" i="2"/>
  <c r="D55" i="2"/>
  <c r="D23" i="2"/>
  <c r="D86" i="2"/>
  <c r="E86" i="2"/>
  <c r="F86" i="2"/>
  <c r="G86" i="2"/>
  <c r="C86" i="2"/>
  <c r="D30" i="2"/>
  <c r="E30" i="2"/>
  <c r="F30" i="2"/>
  <c r="G30" i="2"/>
  <c r="C30" i="2"/>
  <c r="B77" i="2"/>
  <c r="C77" i="2"/>
  <c r="D77" i="2"/>
  <c r="E77" i="2"/>
  <c r="F77" i="2"/>
  <c r="G77" i="2"/>
  <c r="B13" i="2"/>
  <c r="C13" i="2"/>
  <c r="D13" i="2"/>
  <c r="E13" i="2"/>
  <c r="F13" i="2"/>
  <c r="G13" i="2"/>
  <c r="B124" i="2"/>
  <c r="C124" i="2"/>
  <c r="D124" i="2"/>
  <c r="G124" i="2"/>
  <c r="B116" i="2"/>
  <c r="C116" i="2"/>
  <c r="D116" i="2"/>
  <c r="E116" i="2"/>
  <c r="G116" i="2"/>
  <c r="B108" i="2"/>
  <c r="C108" i="2"/>
  <c r="D108" i="2"/>
  <c r="E108" i="2"/>
  <c r="G108" i="2"/>
  <c r="B100" i="2"/>
  <c r="C100" i="2"/>
  <c r="D100" i="2"/>
  <c r="E100" i="2"/>
  <c r="G100" i="2"/>
  <c r="B92" i="2"/>
  <c r="C92" i="2"/>
  <c r="D92" i="2"/>
  <c r="E92" i="2"/>
  <c r="G92" i="2"/>
  <c r="B84" i="2"/>
  <c r="C84" i="2"/>
  <c r="D84" i="2"/>
  <c r="E84" i="2"/>
  <c r="G84" i="2"/>
  <c r="B76" i="2"/>
  <c r="C76" i="2"/>
  <c r="D76" i="2"/>
  <c r="E76" i="2"/>
  <c r="G76" i="2"/>
  <c r="B68" i="2"/>
  <c r="C68" i="2"/>
  <c r="D68" i="2"/>
  <c r="E68" i="2"/>
  <c r="G68" i="2"/>
  <c r="B60" i="2"/>
  <c r="C60" i="2"/>
  <c r="D60" i="2"/>
  <c r="E60" i="2"/>
  <c r="G60" i="2"/>
  <c r="B52" i="2"/>
  <c r="C52" i="2"/>
  <c r="D52" i="2"/>
  <c r="E52" i="2"/>
  <c r="G52" i="2"/>
  <c r="B44" i="2"/>
  <c r="C44" i="2"/>
  <c r="D44" i="2"/>
  <c r="E44" i="2"/>
  <c r="G44" i="2"/>
  <c r="B36" i="2"/>
  <c r="C36" i="2"/>
  <c r="D36" i="2"/>
  <c r="E36" i="2"/>
  <c r="G36" i="2"/>
  <c r="B28" i="2"/>
  <c r="C28" i="2"/>
  <c r="D28" i="2"/>
  <c r="E28" i="2"/>
  <c r="G28" i="2"/>
  <c r="B20" i="2"/>
  <c r="C20" i="2"/>
  <c r="D20" i="2"/>
  <c r="E20" i="2"/>
  <c r="G20" i="2"/>
  <c r="F12" i="2"/>
  <c r="D11" i="2"/>
  <c r="B10" i="2"/>
  <c r="F8" i="2"/>
  <c r="D7" i="2"/>
  <c r="B6" i="2"/>
  <c r="F157" i="2"/>
  <c r="D156" i="2"/>
  <c r="B155" i="2"/>
  <c r="F153" i="2"/>
  <c r="D152" i="2"/>
  <c r="B151" i="2"/>
  <c r="F149" i="2"/>
  <c r="D148" i="2"/>
  <c r="B147" i="2"/>
  <c r="F145" i="2"/>
  <c r="D144" i="2"/>
  <c r="B143" i="2"/>
  <c r="F141" i="2"/>
  <c r="D140" i="2"/>
  <c r="B139" i="2"/>
  <c r="F137" i="2"/>
  <c r="D136" i="2"/>
  <c r="B135" i="2"/>
  <c r="F133" i="2"/>
  <c r="D132" i="2"/>
  <c r="B131" i="2"/>
  <c r="F129" i="2"/>
  <c r="D128" i="2"/>
  <c r="B127" i="2"/>
  <c r="E124" i="2"/>
  <c r="B30" i="2"/>
  <c r="D102" i="2"/>
  <c r="E102" i="2"/>
  <c r="F102" i="2"/>
  <c r="G102" i="2"/>
  <c r="C102" i="2"/>
  <c r="D46" i="2"/>
  <c r="E46" i="2"/>
  <c r="F46" i="2"/>
  <c r="G46" i="2"/>
  <c r="C46" i="2"/>
  <c r="B86" i="2"/>
  <c r="B109" i="2"/>
  <c r="C109" i="2"/>
  <c r="D109" i="2"/>
  <c r="E109" i="2"/>
  <c r="F109" i="2"/>
  <c r="G109" i="2"/>
  <c r="B61" i="2"/>
  <c r="C61" i="2"/>
  <c r="D61" i="2"/>
  <c r="E61" i="2"/>
  <c r="F61" i="2"/>
  <c r="G61" i="2"/>
  <c r="B21" i="2"/>
  <c r="C21" i="2"/>
  <c r="D21" i="2"/>
  <c r="E21" i="2"/>
  <c r="F21" i="2"/>
  <c r="G21" i="2"/>
  <c r="G149" i="2"/>
  <c r="G133" i="2"/>
  <c r="F123" i="2"/>
  <c r="G123" i="2"/>
  <c r="B123" i="2"/>
  <c r="E123" i="2"/>
  <c r="F115" i="2"/>
  <c r="G115" i="2"/>
  <c r="B115" i="2"/>
  <c r="C115" i="2"/>
  <c r="E115" i="2"/>
  <c r="F107" i="2"/>
  <c r="G107" i="2"/>
  <c r="B107" i="2"/>
  <c r="C107" i="2"/>
  <c r="E107" i="2"/>
  <c r="F99" i="2"/>
  <c r="G99" i="2"/>
  <c r="B99" i="2"/>
  <c r="C99" i="2"/>
  <c r="E99" i="2"/>
  <c r="F91" i="2"/>
  <c r="G91" i="2"/>
  <c r="B91" i="2"/>
  <c r="C91" i="2"/>
  <c r="E91" i="2"/>
  <c r="F83" i="2"/>
  <c r="G83" i="2"/>
  <c r="B83" i="2"/>
  <c r="C83" i="2"/>
  <c r="E83" i="2"/>
  <c r="F75" i="2"/>
  <c r="G75" i="2"/>
  <c r="B75" i="2"/>
  <c r="C75" i="2"/>
  <c r="E75" i="2"/>
  <c r="F67" i="2"/>
  <c r="G67" i="2"/>
  <c r="B67" i="2"/>
  <c r="C67" i="2"/>
  <c r="E67" i="2"/>
  <c r="F59" i="2"/>
  <c r="G59" i="2"/>
  <c r="B59" i="2"/>
  <c r="C59" i="2"/>
  <c r="E59" i="2"/>
  <c r="F51" i="2"/>
  <c r="G51" i="2"/>
  <c r="B51" i="2"/>
  <c r="C51" i="2"/>
  <c r="E51" i="2"/>
  <c r="F43" i="2"/>
  <c r="G43" i="2"/>
  <c r="B43" i="2"/>
  <c r="C43" i="2"/>
  <c r="E43" i="2"/>
  <c r="F35" i="2"/>
  <c r="G35" i="2"/>
  <c r="B35" i="2"/>
  <c r="C35" i="2"/>
  <c r="E35" i="2"/>
  <c r="F27" i="2"/>
  <c r="G27" i="2"/>
  <c r="B27" i="2"/>
  <c r="C27" i="2"/>
  <c r="E27" i="2"/>
  <c r="F19" i="2"/>
  <c r="G19" i="2"/>
  <c r="B19" i="2"/>
  <c r="C19" i="2"/>
  <c r="E19" i="2"/>
  <c r="B4" i="2"/>
  <c r="E12" i="2"/>
  <c r="C11" i="2"/>
  <c r="G9" i="2"/>
  <c r="E8" i="2"/>
  <c r="C7" i="2"/>
  <c r="G5" i="2"/>
  <c r="E157" i="2"/>
  <c r="C156" i="2"/>
  <c r="G154" i="2"/>
  <c r="E153" i="2"/>
  <c r="C152" i="2"/>
  <c r="G150" i="2"/>
  <c r="E149" i="2"/>
  <c r="C148" i="2"/>
  <c r="G146" i="2"/>
  <c r="E145" i="2"/>
  <c r="C144" i="2"/>
  <c r="G142" i="2"/>
  <c r="E141" i="2"/>
  <c r="C140" i="2"/>
  <c r="G138" i="2"/>
  <c r="E137" i="2"/>
  <c r="C136" i="2"/>
  <c r="G134" i="2"/>
  <c r="E133" i="2"/>
  <c r="C132" i="2"/>
  <c r="G130" i="2"/>
  <c r="E129" i="2"/>
  <c r="C128" i="2"/>
  <c r="G126" i="2"/>
  <c r="D123" i="2"/>
  <c r="D103" i="2"/>
  <c r="F92" i="2"/>
  <c r="D71" i="2"/>
  <c r="F60" i="2"/>
  <c r="D39" i="2"/>
  <c r="F28" i="2"/>
  <c r="D70" i="2"/>
  <c r="E70" i="2"/>
  <c r="F70" i="2"/>
  <c r="G70" i="2"/>
  <c r="C70" i="2"/>
  <c r="D6" i="2"/>
  <c r="B101" i="2"/>
  <c r="C101" i="2"/>
  <c r="D101" i="2"/>
  <c r="E101" i="2"/>
  <c r="F101" i="2"/>
  <c r="G101" i="2"/>
  <c r="B45" i="2"/>
  <c r="C45" i="2"/>
  <c r="D45" i="2"/>
  <c r="E45" i="2"/>
  <c r="F45" i="2"/>
  <c r="G45" i="2"/>
  <c r="D122" i="2"/>
  <c r="E122" i="2"/>
  <c r="F122" i="2"/>
  <c r="G122" i="2"/>
  <c r="C122" i="2"/>
  <c r="D114" i="2"/>
  <c r="E114" i="2"/>
  <c r="F114" i="2"/>
  <c r="G114" i="2"/>
  <c r="C114" i="2"/>
  <c r="D106" i="2"/>
  <c r="E106" i="2"/>
  <c r="F106" i="2"/>
  <c r="G106" i="2"/>
  <c r="C106" i="2"/>
  <c r="D98" i="2"/>
  <c r="E98" i="2"/>
  <c r="F98" i="2"/>
  <c r="G98" i="2"/>
  <c r="C98" i="2"/>
  <c r="D90" i="2"/>
  <c r="E90" i="2"/>
  <c r="F90" i="2"/>
  <c r="G90" i="2"/>
  <c r="C90" i="2"/>
  <c r="D82" i="2"/>
  <c r="E82" i="2"/>
  <c r="F82" i="2"/>
  <c r="G82" i="2"/>
  <c r="C82" i="2"/>
  <c r="D74" i="2"/>
  <c r="E74" i="2"/>
  <c r="F74" i="2"/>
  <c r="G74" i="2"/>
  <c r="C74" i="2"/>
  <c r="D66" i="2"/>
  <c r="E66" i="2"/>
  <c r="F66" i="2"/>
  <c r="G66" i="2"/>
  <c r="C66" i="2"/>
  <c r="D58" i="2"/>
  <c r="E58" i="2"/>
  <c r="F58" i="2"/>
  <c r="G58" i="2"/>
  <c r="C58" i="2"/>
  <c r="D50" i="2"/>
  <c r="E50" i="2"/>
  <c r="F50" i="2"/>
  <c r="G50" i="2"/>
  <c r="C50" i="2"/>
  <c r="D42" i="2"/>
  <c r="E42" i="2"/>
  <c r="F42" i="2"/>
  <c r="G42" i="2"/>
  <c r="C42" i="2"/>
  <c r="D34" i="2"/>
  <c r="E34" i="2"/>
  <c r="F34" i="2"/>
  <c r="G34" i="2"/>
  <c r="C34" i="2"/>
  <c r="D26" i="2"/>
  <c r="E26" i="2"/>
  <c r="F26" i="2"/>
  <c r="G26" i="2"/>
  <c r="C26" i="2"/>
  <c r="D18" i="2"/>
  <c r="E18" i="2"/>
  <c r="F18" i="2"/>
  <c r="G18" i="2"/>
  <c r="C18" i="2"/>
  <c r="G4" i="2"/>
  <c r="D12" i="2"/>
  <c r="F9" i="2"/>
  <c r="D8" i="2"/>
  <c r="F5" i="2"/>
  <c r="D157" i="2"/>
  <c r="F154" i="2"/>
  <c r="D153" i="2"/>
  <c r="F150" i="2"/>
  <c r="D149" i="2"/>
  <c r="F146" i="2"/>
  <c r="D145" i="2"/>
  <c r="F142" i="2"/>
  <c r="D141" i="2"/>
  <c r="F138" i="2"/>
  <c r="D137" i="2"/>
  <c r="F134" i="2"/>
  <c r="D133" i="2"/>
  <c r="F130" i="2"/>
  <c r="D129" i="2"/>
  <c r="F126" i="2"/>
  <c r="C123" i="2"/>
  <c r="B102" i="2"/>
  <c r="D91" i="2"/>
  <c r="B70" i="2"/>
  <c r="D59" i="2"/>
  <c r="B38" i="2"/>
  <c r="D27" i="2"/>
  <c r="D110" i="2"/>
  <c r="E110" i="2"/>
  <c r="F110" i="2"/>
  <c r="G110" i="2"/>
  <c r="C110" i="2"/>
  <c r="D62" i="2"/>
  <c r="E62" i="2"/>
  <c r="F62" i="2"/>
  <c r="G62" i="2"/>
  <c r="C62" i="2"/>
  <c r="D22" i="2"/>
  <c r="E22" i="2"/>
  <c r="F22" i="2"/>
  <c r="G22" i="2"/>
  <c r="C22" i="2"/>
  <c r="B150" i="2"/>
  <c r="B134" i="2"/>
  <c r="B117" i="2"/>
  <c r="C117" i="2"/>
  <c r="D117" i="2"/>
  <c r="E117" i="2"/>
  <c r="F117" i="2"/>
  <c r="G117" i="2"/>
  <c r="B69" i="2"/>
  <c r="C69" i="2"/>
  <c r="D69" i="2"/>
  <c r="E69" i="2"/>
  <c r="F69" i="2"/>
  <c r="G69" i="2"/>
  <c r="B29" i="2"/>
  <c r="C29" i="2"/>
  <c r="D29" i="2"/>
  <c r="E29" i="2"/>
  <c r="F29" i="2"/>
  <c r="G29" i="2"/>
  <c r="B121" i="2"/>
  <c r="C121" i="2"/>
  <c r="D121" i="2"/>
  <c r="E121" i="2"/>
  <c r="F121" i="2"/>
  <c r="G121" i="2"/>
  <c r="B113" i="2"/>
  <c r="C113" i="2"/>
  <c r="D113" i="2"/>
  <c r="E113" i="2"/>
  <c r="F113" i="2"/>
  <c r="G113" i="2"/>
  <c r="B105" i="2"/>
  <c r="C105" i="2"/>
  <c r="D105" i="2"/>
  <c r="E105" i="2"/>
  <c r="F105" i="2"/>
  <c r="G105" i="2"/>
  <c r="B97" i="2"/>
  <c r="C97" i="2"/>
  <c r="D97" i="2"/>
  <c r="E97" i="2"/>
  <c r="F97" i="2"/>
  <c r="G97" i="2"/>
  <c r="B89" i="2"/>
  <c r="C89" i="2"/>
  <c r="D89" i="2"/>
  <c r="E89" i="2"/>
  <c r="F89" i="2"/>
  <c r="G89" i="2"/>
  <c r="B81" i="2"/>
  <c r="C81" i="2"/>
  <c r="D81" i="2"/>
  <c r="E81" i="2"/>
  <c r="F81" i="2"/>
  <c r="G81" i="2"/>
  <c r="B73" i="2"/>
  <c r="C73" i="2"/>
  <c r="D73" i="2"/>
  <c r="E73" i="2"/>
  <c r="F73" i="2"/>
  <c r="G73" i="2"/>
  <c r="B65" i="2"/>
  <c r="C65" i="2"/>
  <c r="D65" i="2"/>
  <c r="E65" i="2"/>
  <c r="F65" i="2"/>
  <c r="G65" i="2"/>
  <c r="B57" i="2"/>
  <c r="C57" i="2"/>
  <c r="D57" i="2"/>
  <c r="E57" i="2"/>
  <c r="F57" i="2"/>
  <c r="G57" i="2"/>
  <c r="B49" i="2"/>
  <c r="C49" i="2"/>
  <c r="D49" i="2"/>
  <c r="E49" i="2"/>
  <c r="F49" i="2"/>
  <c r="G49" i="2"/>
  <c r="B41" i="2"/>
  <c r="C41" i="2"/>
  <c r="D41" i="2"/>
  <c r="E41" i="2"/>
  <c r="F41" i="2"/>
  <c r="G41" i="2"/>
  <c r="B33" i="2"/>
  <c r="C33" i="2"/>
  <c r="D33" i="2"/>
  <c r="E33" i="2"/>
  <c r="F33" i="2"/>
  <c r="G33" i="2"/>
  <c r="B25" i="2"/>
  <c r="C25" i="2"/>
  <c r="D25" i="2"/>
  <c r="E25" i="2"/>
  <c r="F25" i="2"/>
  <c r="G25" i="2"/>
  <c r="B17" i="2"/>
  <c r="C17" i="2"/>
  <c r="D17" i="2"/>
  <c r="E17" i="2"/>
  <c r="F17" i="2"/>
  <c r="G17" i="2"/>
  <c r="F4" i="2"/>
  <c r="C12" i="2"/>
  <c r="G10" i="2"/>
  <c r="E9" i="2"/>
  <c r="C8" i="2"/>
  <c r="G6" i="2"/>
  <c r="E5" i="2"/>
  <c r="C157" i="2"/>
  <c r="G155" i="2"/>
  <c r="E154" i="2"/>
  <c r="C153" i="2"/>
  <c r="G151" i="2"/>
  <c r="E150" i="2"/>
  <c r="C149" i="2"/>
  <c r="G147" i="2"/>
  <c r="E146" i="2"/>
  <c r="C145" i="2"/>
  <c r="G143" i="2"/>
  <c r="E142" i="2"/>
  <c r="C141" i="2"/>
  <c r="G139" i="2"/>
  <c r="E138" i="2"/>
  <c r="C137" i="2"/>
  <c r="G135" i="2"/>
  <c r="E134" i="2"/>
  <c r="C133" i="2"/>
  <c r="G131" i="2"/>
  <c r="E130" i="2"/>
  <c r="C129" i="2"/>
  <c r="G127" i="2"/>
  <c r="E126" i="2"/>
  <c r="B122" i="2"/>
  <c r="D111" i="2"/>
  <c r="F100" i="2"/>
  <c r="B90" i="2"/>
  <c r="D79" i="2"/>
  <c r="F68" i="2"/>
  <c r="B58" i="2"/>
  <c r="D47" i="2"/>
  <c r="F36" i="2"/>
  <c r="B26" i="2"/>
  <c r="D15" i="2"/>
  <c r="D94" i="2"/>
  <c r="E94" i="2"/>
  <c r="F94" i="2"/>
  <c r="G94" i="2"/>
  <c r="C94" i="2"/>
  <c r="D54" i="2"/>
  <c r="E54" i="2"/>
  <c r="F54" i="2"/>
  <c r="G54" i="2"/>
  <c r="C54" i="2"/>
  <c r="D14" i="2"/>
  <c r="E14" i="2"/>
  <c r="F14" i="2"/>
  <c r="G14" i="2"/>
  <c r="C14" i="2"/>
  <c r="B142" i="2"/>
  <c r="B118" i="2"/>
  <c r="B22" i="2"/>
  <c r="B93" i="2"/>
  <c r="C93" i="2"/>
  <c r="D93" i="2"/>
  <c r="E93" i="2"/>
  <c r="F93" i="2"/>
  <c r="G93" i="2"/>
  <c r="B53" i="2"/>
  <c r="C53" i="2"/>
  <c r="D53" i="2"/>
  <c r="E53" i="2"/>
  <c r="F53" i="2"/>
  <c r="G53" i="2"/>
  <c r="C6" i="2"/>
  <c r="B120" i="2"/>
  <c r="C120" i="2"/>
  <c r="D120" i="2"/>
  <c r="E120" i="2"/>
  <c r="G120" i="2"/>
  <c r="B112" i="2"/>
  <c r="C112" i="2"/>
  <c r="D112" i="2"/>
  <c r="E112" i="2"/>
  <c r="G112" i="2"/>
  <c r="B104" i="2"/>
  <c r="C104" i="2"/>
  <c r="D104" i="2"/>
  <c r="E104" i="2"/>
  <c r="G104" i="2"/>
  <c r="B96" i="2"/>
  <c r="C96" i="2"/>
  <c r="D96" i="2"/>
  <c r="E96" i="2"/>
  <c r="G96" i="2"/>
  <c r="B88" i="2"/>
  <c r="C88" i="2"/>
  <c r="D88" i="2"/>
  <c r="E88" i="2"/>
  <c r="G88" i="2"/>
  <c r="B80" i="2"/>
  <c r="C80" i="2"/>
  <c r="D80" i="2"/>
  <c r="E80" i="2"/>
  <c r="G80" i="2"/>
  <c r="B72" i="2"/>
  <c r="C72" i="2"/>
  <c r="D72" i="2"/>
  <c r="E72" i="2"/>
  <c r="G72" i="2"/>
  <c r="B64" i="2"/>
  <c r="C64" i="2"/>
  <c r="D64" i="2"/>
  <c r="E64" i="2"/>
  <c r="G64" i="2"/>
  <c r="B56" i="2"/>
  <c r="C56" i="2"/>
  <c r="D56" i="2"/>
  <c r="E56" i="2"/>
  <c r="G56" i="2"/>
  <c r="B48" i="2"/>
  <c r="C48" i="2"/>
  <c r="D48" i="2"/>
  <c r="E48" i="2"/>
  <c r="G48" i="2"/>
  <c r="B40" i="2"/>
  <c r="C40" i="2"/>
  <c r="D40" i="2"/>
  <c r="E40" i="2"/>
  <c r="G40" i="2"/>
  <c r="B32" i="2"/>
  <c r="C32" i="2"/>
  <c r="D32" i="2"/>
  <c r="E32" i="2"/>
  <c r="G32" i="2"/>
  <c r="B24" i="2"/>
  <c r="C24" i="2"/>
  <c r="D24" i="2"/>
  <c r="E24" i="2"/>
  <c r="G24" i="2"/>
  <c r="B16" i="2"/>
  <c r="C16" i="2"/>
  <c r="D16" i="2"/>
  <c r="E16" i="2"/>
  <c r="G16" i="2"/>
  <c r="D126" i="2"/>
  <c r="F120" i="2"/>
  <c r="B110" i="2"/>
  <c r="D99" i="2"/>
  <c r="F88" i="2"/>
  <c r="B78" i="2"/>
  <c r="D67" i="2"/>
  <c r="F56" i="2"/>
  <c r="B46" i="2"/>
  <c r="D35" i="2"/>
  <c r="F24" i="2"/>
  <c r="B14" i="2"/>
  <c r="I94" i="2" l="1"/>
  <c r="I106" i="2"/>
  <c r="I66" i="2"/>
  <c r="I157" i="2"/>
  <c r="I156" i="2"/>
  <c r="I139" i="2"/>
  <c r="I132" i="2"/>
  <c r="I137" i="2"/>
  <c r="I136" i="2"/>
  <c r="I153" i="2"/>
  <c r="I82" i="2"/>
  <c r="I128" i="2"/>
  <c r="I149" i="2"/>
  <c r="I42" i="2"/>
  <c r="I148" i="2"/>
  <c r="I54" i="2"/>
  <c r="I141" i="2"/>
  <c r="I140" i="2"/>
  <c r="I34" i="2"/>
  <c r="I129" i="2"/>
  <c r="I98" i="2"/>
  <c r="I152" i="2"/>
  <c r="I7" i="2"/>
  <c r="I74" i="2"/>
  <c r="I11" i="2"/>
  <c r="I8" i="2"/>
  <c r="I32" i="2"/>
  <c r="I96" i="2"/>
  <c r="I26" i="2"/>
  <c r="I145" i="2"/>
  <c r="I41" i="2"/>
  <c r="I73" i="2"/>
  <c r="I105" i="2"/>
  <c r="I69" i="2"/>
  <c r="I150" i="2"/>
  <c r="I62" i="2"/>
  <c r="I18" i="2"/>
  <c r="I50" i="2"/>
  <c r="I114" i="2"/>
  <c r="I133" i="2"/>
  <c r="I144" i="2"/>
  <c r="I12" i="2"/>
  <c r="I51" i="2"/>
  <c r="I115" i="2"/>
  <c r="I127" i="2"/>
  <c r="I68" i="2"/>
  <c r="I13" i="2"/>
  <c r="I31" i="2"/>
  <c r="I95" i="2"/>
  <c r="I46" i="2"/>
  <c r="I48" i="2"/>
  <c r="I67" i="2"/>
  <c r="I109" i="2"/>
  <c r="I84" i="2"/>
  <c r="I47" i="2"/>
  <c r="I111" i="2"/>
  <c r="I146" i="2"/>
  <c r="I24" i="2"/>
  <c r="I88" i="2"/>
  <c r="I58" i="2"/>
  <c r="I70" i="2"/>
  <c r="I43" i="2"/>
  <c r="I107" i="2"/>
  <c r="I86" i="2"/>
  <c r="I131" i="2"/>
  <c r="I10" i="2"/>
  <c r="I60" i="2"/>
  <c r="I23" i="2"/>
  <c r="I87" i="2"/>
  <c r="I138" i="2"/>
  <c r="I9" i="2"/>
  <c r="I72" i="2"/>
  <c r="I122" i="2"/>
  <c r="I4" i="2"/>
  <c r="I33" i="2"/>
  <c r="I124" i="2"/>
  <c r="I64" i="2"/>
  <c r="I93" i="2"/>
  <c r="I25" i="2"/>
  <c r="I57" i="2"/>
  <c r="I89" i="2"/>
  <c r="I121" i="2"/>
  <c r="I19" i="2"/>
  <c r="I83" i="2"/>
  <c r="I123" i="2"/>
  <c r="I61" i="2"/>
  <c r="I143" i="2"/>
  <c r="I36" i="2"/>
  <c r="I100" i="2"/>
  <c r="I63" i="2"/>
  <c r="I125" i="2"/>
  <c r="I6" i="2"/>
  <c r="I38" i="2"/>
  <c r="I91" i="2"/>
  <c r="I108" i="2"/>
  <c r="I71" i="2"/>
  <c r="I112" i="2"/>
  <c r="I65" i="2"/>
  <c r="I151" i="2"/>
  <c r="I104" i="2"/>
  <c r="I22" i="2"/>
  <c r="I102" i="2"/>
  <c r="I101" i="2"/>
  <c r="I59" i="2"/>
  <c r="I155" i="2"/>
  <c r="I76" i="2"/>
  <c r="I126" i="2"/>
  <c r="I103" i="2"/>
  <c r="I5" i="2"/>
  <c r="I27" i="2"/>
  <c r="I44" i="2"/>
  <c r="I97" i="2"/>
  <c r="I16" i="2"/>
  <c r="I53" i="2"/>
  <c r="I90" i="2"/>
  <c r="I17" i="2"/>
  <c r="I49" i="2"/>
  <c r="I35" i="2"/>
  <c r="I99" i="2"/>
  <c r="I21" i="2"/>
  <c r="I30" i="2"/>
  <c r="I135" i="2"/>
  <c r="I52" i="2"/>
  <c r="I116" i="2"/>
  <c r="I77" i="2"/>
  <c r="I15" i="2"/>
  <c r="I79" i="2"/>
  <c r="H2" i="2"/>
  <c r="I130" i="2"/>
  <c r="I37" i="2"/>
  <c r="I154" i="2"/>
  <c r="I29" i="2"/>
  <c r="I20" i="2"/>
  <c r="I78" i="2"/>
  <c r="I14" i="2"/>
  <c r="I80" i="2"/>
  <c r="I118" i="2"/>
  <c r="I81" i="2"/>
  <c r="I113" i="2"/>
  <c r="I117" i="2"/>
  <c r="I110" i="2"/>
  <c r="I56" i="2"/>
  <c r="I120" i="2"/>
  <c r="I142" i="2"/>
  <c r="I134" i="2"/>
  <c r="I45" i="2"/>
  <c r="I75" i="2"/>
  <c r="I147" i="2"/>
  <c r="I28" i="2"/>
  <c r="I92" i="2"/>
  <c r="I55" i="2"/>
  <c r="I119" i="2"/>
  <c r="I85" i="2"/>
  <c r="I40" i="2"/>
  <c r="I39" i="2"/>
  <c r="E2" i="2"/>
  <c r="B2" i="2"/>
  <c r="G2" i="2"/>
  <c r="D2" i="2"/>
  <c r="F2" i="2"/>
  <c r="C2" i="2"/>
  <c r="I2" i="2" l="1"/>
</calcChain>
</file>

<file path=xl/sharedStrings.xml><?xml version="1.0" encoding="utf-8"?>
<sst xmlns="http://schemas.openxmlformats.org/spreadsheetml/2006/main" count="6486" uniqueCount="421">
  <si>
    <t>C07</t>
  </si>
  <si>
    <t>C01</t>
  </si>
  <si>
    <t>Right floodplain in line with upstream of Forde Abbey</t>
  </si>
  <si>
    <t>Floodplain</t>
  </si>
  <si>
    <t>ST 35907 05369</t>
  </si>
  <si>
    <t>C01S01</t>
  </si>
  <si>
    <t>Sandy silty loam</t>
  </si>
  <si>
    <t xml:space="preserve">Dry </t>
  </si>
  <si>
    <t>C01S02</t>
  </si>
  <si>
    <t>C01S03</t>
  </si>
  <si>
    <t>C01S04</t>
  </si>
  <si>
    <t>C01S05</t>
  </si>
  <si>
    <t>C01S06</t>
  </si>
  <si>
    <t>C01S07</t>
  </si>
  <si>
    <t>C02</t>
  </si>
  <si>
    <t>C03</t>
  </si>
  <si>
    <t>C04</t>
  </si>
  <si>
    <t>C05</t>
  </si>
  <si>
    <t>C06</t>
  </si>
  <si>
    <t>Sandy silty clay</t>
  </si>
  <si>
    <t>Grey clay</t>
  </si>
  <si>
    <t>Damp</t>
  </si>
  <si>
    <t>Sandy dark loam</t>
  </si>
  <si>
    <t>Coarse sand and loam</t>
  </si>
  <si>
    <t>Oganic fragments</t>
  </si>
  <si>
    <t>Wet</t>
  </si>
  <si>
    <t>Far right floodplain, in line with u/s of Forde Abbey</t>
  </si>
  <si>
    <t xml:space="preserve">Paleochannel </t>
  </si>
  <si>
    <t>ST 35902 05395</t>
  </si>
  <si>
    <t>C02S01</t>
  </si>
  <si>
    <t>C02S02</t>
  </si>
  <si>
    <t>C02S03</t>
  </si>
  <si>
    <t>C02S04</t>
  </si>
  <si>
    <t>C02S05</t>
  </si>
  <si>
    <t>Fdpn1</t>
  </si>
  <si>
    <t>Fdpn2</t>
  </si>
  <si>
    <t>GryCl</t>
  </si>
  <si>
    <t>Loam</t>
  </si>
  <si>
    <t>Sandy Loam, light brown wood</t>
  </si>
  <si>
    <t>Wood fragments &amp; silty sand</t>
  </si>
  <si>
    <t>Mid-right floodplain, 10-20m u/s of Sawmill Cottage</t>
  </si>
  <si>
    <t>ST 35761 05247</t>
  </si>
  <si>
    <t>C03S01</t>
  </si>
  <si>
    <t>C03S02</t>
  </si>
  <si>
    <t>C03S03</t>
  </si>
  <si>
    <t>C03S04</t>
  </si>
  <si>
    <t>C03S05</t>
  </si>
  <si>
    <t>Sandy loamy silt</t>
  </si>
  <si>
    <t>C03S06</t>
  </si>
  <si>
    <t>Grey clay below WT</t>
  </si>
  <si>
    <t>Clayey loam</t>
  </si>
  <si>
    <t>R floodplain, 8m into field, 10-20m u/s of Sawmill Cottage</t>
  </si>
  <si>
    <t>ST 35771 05201</t>
  </si>
  <si>
    <t>C04S01</t>
  </si>
  <si>
    <t>C04S02</t>
  </si>
  <si>
    <t>C04S03</t>
  </si>
  <si>
    <t>C04S04</t>
  </si>
  <si>
    <t>C04S05</t>
  </si>
  <si>
    <t>C04S06</t>
  </si>
  <si>
    <t>Clayey loamy silt</t>
  </si>
  <si>
    <t>Clayey silt</t>
  </si>
  <si>
    <t>Silty clay (sandy grey)</t>
  </si>
  <si>
    <t>Loam over gravel</t>
  </si>
  <si>
    <t>R floodplain, depression in field d/s Forde Abbey between the OxBow and tributary delta</t>
  </si>
  <si>
    <t>ST 35454 05140</t>
  </si>
  <si>
    <t>C05S01</t>
  </si>
  <si>
    <t>C05S02</t>
  </si>
  <si>
    <t>C05S03</t>
  </si>
  <si>
    <t>C05S04</t>
  </si>
  <si>
    <t>Silty clay</t>
  </si>
  <si>
    <t>Silty greyish clay</t>
  </si>
  <si>
    <t>River bed</t>
  </si>
  <si>
    <t>RiverBed</t>
  </si>
  <si>
    <t>Intermediate</t>
  </si>
  <si>
    <t>Left floodplain u/s and opposite Amerham Mill</t>
  </si>
  <si>
    <t>ST 36952 05634</t>
  </si>
  <si>
    <t>C06S01</t>
  </si>
  <si>
    <t>C06S02</t>
  </si>
  <si>
    <t>C06S03</t>
  </si>
  <si>
    <t>C06S04</t>
  </si>
  <si>
    <t>C06S05</t>
  </si>
  <si>
    <t>C06S06</t>
  </si>
  <si>
    <t>C06S07</t>
  </si>
  <si>
    <t>Clayey Silt</t>
  </si>
  <si>
    <t>Loamy clay</t>
  </si>
  <si>
    <t>Loam (wood fragments)</t>
  </si>
  <si>
    <t>Wetland</t>
  </si>
  <si>
    <t>Silty, fine sand, loam (river bed and old wood)</t>
  </si>
  <si>
    <t>ST 36962 05652</t>
  </si>
  <si>
    <t>C07S01</t>
  </si>
  <si>
    <t>C07S02</t>
  </si>
  <si>
    <t>C07S03</t>
  </si>
  <si>
    <t>C07S04</t>
  </si>
  <si>
    <t>C07S05</t>
  </si>
  <si>
    <t>Loam with sand &amp; gravel</t>
  </si>
  <si>
    <t>C08</t>
  </si>
  <si>
    <t>42m west field and ditch line, Hodge Ditch to Forde Abbey</t>
  </si>
  <si>
    <t>ST 35167 05025</t>
  </si>
  <si>
    <t>C08S01</t>
  </si>
  <si>
    <t>Clayey silt with organics</t>
  </si>
  <si>
    <t>Silty Clay &amp; Oxide Brown</t>
  </si>
  <si>
    <t>Silty clay with oxide browns</t>
  </si>
  <si>
    <t>Silty clay with oxides and 1 chert</t>
  </si>
  <si>
    <t>Silty grey clay (streaks of brown oxides)</t>
  </si>
  <si>
    <t>Silty oxide streaked clay</t>
  </si>
  <si>
    <t>C08S02</t>
  </si>
  <si>
    <t>C08S03</t>
  </si>
  <si>
    <t>C08S04</t>
  </si>
  <si>
    <t>Oxide silty clay</t>
  </si>
  <si>
    <t>Silty clay with oxides</t>
  </si>
  <si>
    <t>Silty oxide grey clay</t>
  </si>
  <si>
    <t>Clayey loamy gravels</t>
  </si>
  <si>
    <t>C09</t>
  </si>
  <si>
    <t>38m N small ox bow, Hodge Ditch to Forde Abbey</t>
  </si>
  <si>
    <t>C09S01</t>
  </si>
  <si>
    <t>C09S02</t>
  </si>
  <si>
    <t>C09S03</t>
  </si>
  <si>
    <t>C09S04</t>
  </si>
  <si>
    <t>C09S05</t>
  </si>
  <si>
    <t>C09S06</t>
  </si>
  <si>
    <t>C09S07</t>
  </si>
  <si>
    <t>Loamy silt</t>
  </si>
  <si>
    <t>Silty clay with large Fe oxide nodules</t>
  </si>
  <si>
    <t>Silty clay oxide rich</t>
  </si>
  <si>
    <t>Loamy clay over gravels</t>
  </si>
  <si>
    <t>C10</t>
  </si>
  <si>
    <t>D/s Winsham outfall, midway LH valley slope to channel</t>
  </si>
  <si>
    <t>ST 35168 04992</t>
  </si>
  <si>
    <t>ST 37506 05931</t>
  </si>
  <si>
    <t>C10S01</t>
  </si>
  <si>
    <t>C10S02</t>
  </si>
  <si>
    <t>C10S03</t>
  </si>
  <si>
    <t>C10S04</t>
  </si>
  <si>
    <t>C10S05</t>
  </si>
  <si>
    <t>C10S06</t>
  </si>
  <si>
    <t>Silty sandy clay</t>
  </si>
  <si>
    <t>Silty light brown clay</t>
  </si>
  <si>
    <t>Grey clay (with sand)</t>
  </si>
  <si>
    <t>Gravels and cobbles in loam</t>
  </si>
  <si>
    <t>C11</t>
  </si>
  <si>
    <t>D/s Winsham outfall, Paleo-meander under willows</t>
  </si>
  <si>
    <t>ST 37472 05958</t>
  </si>
  <si>
    <t>C11S01</t>
  </si>
  <si>
    <t>C11S02</t>
  </si>
  <si>
    <t>C11S03</t>
  </si>
  <si>
    <t>C11S04</t>
  </si>
  <si>
    <t>Clayey sandy silt</t>
  </si>
  <si>
    <t>Loam with gravels</t>
  </si>
  <si>
    <t>Sandy silty loam with gravels and cobbles</t>
  </si>
  <si>
    <t>C12</t>
  </si>
  <si>
    <t>Synderford, Shedrick Mill wetland oxbow flush</t>
  </si>
  <si>
    <t>ST 37704 04720</t>
  </si>
  <si>
    <t>C12S01</t>
  </si>
  <si>
    <t>C12S02</t>
  </si>
  <si>
    <t>C12S03</t>
  </si>
  <si>
    <t>C12S04</t>
  </si>
  <si>
    <t>C12S05</t>
  </si>
  <si>
    <t>C12S06</t>
  </si>
  <si>
    <t>Blue grey clay</t>
  </si>
  <si>
    <t>Clayey silty loam</t>
  </si>
  <si>
    <t>Gritty loam and wood fragments</t>
  </si>
  <si>
    <t>Loam and large wood</t>
  </si>
  <si>
    <t>Gritty loam and gravel</t>
  </si>
  <si>
    <t>C13</t>
  </si>
  <si>
    <t>Synderford, Shedrick Mill btwn channel &amp; wetland oxbow</t>
  </si>
  <si>
    <t>ST 37725 04722</t>
  </si>
  <si>
    <t>C13S01</t>
  </si>
  <si>
    <t>C13S02</t>
  </si>
  <si>
    <t>C13S03</t>
  </si>
  <si>
    <t>C13S04</t>
  </si>
  <si>
    <t>C13S05</t>
  </si>
  <si>
    <t>Silty clay with oxide nodules</t>
  </si>
  <si>
    <t>Grey clay (with charcoal)</t>
  </si>
  <si>
    <t>Loam over gravel and cobbles</t>
  </si>
  <si>
    <t>C14</t>
  </si>
  <si>
    <t>2nd old meander LHS d/s Shedrick Bridge</t>
  </si>
  <si>
    <t>ST 37757 05283</t>
  </si>
  <si>
    <t>C14S01</t>
  </si>
  <si>
    <t>C14S02</t>
  </si>
  <si>
    <t>C14S03</t>
  </si>
  <si>
    <t>C14S04</t>
  </si>
  <si>
    <t>C14S05</t>
  </si>
  <si>
    <t>Topsoil</t>
  </si>
  <si>
    <t>Loamy clay with gravels</t>
  </si>
  <si>
    <t>C15</t>
  </si>
  <si>
    <t>2nd old meander LHS d/s Shedrick Bridge, centre of valley</t>
  </si>
  <si>
    <t>ST 37777 05286</t>
  </si>
  <si>
    <t>C15S01</t>
  </si>
  <si>
    <t>C15S02</t>
  </si>
  <si>
    <t>C15S03</t>
  </si>
  <si>
    <t>C15S04</t>
  </si>
  <si>
    <t>C15S05</t>
  </si>
  <si>
    <t>C15S06</t>
  </si>
  <si>
    <t>Topsoil - silt organics</t>
  </si>
  <si>
    <t>Clay silt oxide mix</t>
  </si>
  <si>
    <t>C16</t>
  </si>
  <si>
    <t>Clapton, opposite Greenacres, Wayford Lane</t>
  </si>
  <si>
    <t>ST 41206 06334</t>
  </si>
  <si>
    <t>C16S01</t>
  </si>
  <si>
    <t>C16S02</t>
  </si>
  <si>
    <t>C16S03</t>
  </si>
  <si>
    <t>C16S04</t>
  </si>
  <si>
    <t>C16S05</t>
  </si>
  <si>
    <t>C16S06</t>
  </si>
  <si>
    <t>C16S07</t>
  </si>
  <si>
    <t>Coarse gritty silty clay mix</t>
  </si>
  <si>
    <t>Black brown clayey loam</t>
  </si>
  <si>
    <t>Black brown loam</t>
  </si>
  <si>
    <t>Brown loam</t>
  </si>
  <si>
    <t>C17S01</t>
  </si>
  <si>
    <t>C17S02</t>
  </si>
  <si>
    <t>C17S03</t>
  </si>
  <si>
    <t>C17S04</t>
  </si>
  <si>
    <t>C17S05</t>
  </si>
  <si>
    <t>C17S06</t>
  </si>
  <si>
    <t>C17S07</t>
  </si>
  <si>
    <t>C17</t>
  </si>
  <si>
    <t>ST 41206 06352</t>
  </si>
  <si>
    <t>Loamy clayey silt</t>
  </si>
  <si>
    <t>silty clay mix</t>
  </si>
  <si>
    <t>Grey clay with silts</t>
  </si>
  <si>
    <t>Dark brown loam with occaisonal wood fragments</t>
  </si>
  <si>
    <t>Light brown loam</t>
  </si>
  <si>
    <t>C18</t>
  </si>
  <si>
    <t>Land downstream of Clapton, in line with tight meander</t>
  </si>
  <si>
    <t>ST 41007 06405</t>
  </si>
  <si>
    <t>C18S01</t>
  </si>
  <si>
    <t>C18S02</t>
  </si>
  <si>
    <t>C18S03</t>
  </si>
  <si>
    <t>C18S04</t>
  </si>
  <si>
    <t>C18S05</t>
  </si>
  <si>
    <t>Clay/silty oxide clay mix</t>
  </si>
  <si>
    <t>Loam over gravels</t>
  </si>
  <si>
    <t>C19</t>
  </si>
  <si>
    <t>ST 37976 05771</t>
  </si>
  <si>
    <t>C19S01</t>
  </si>
  <si>
    <t>C19S02</t>
  </si>
  <si>
    <t>C19S03</t>
  </si>
  <si>
    <t>C19S04</t>
  </si>
  <si>
    <t>C19S05</t>
  </si>
  <si>
    <t>Sandy clayey silt</t>
  </si>
  <si>
    <t>Gley oxide streaked</t>
  </si>
  <si>
    <t>Loam and gravels</t>
  </si>
  <si>
    <t>C20</t>
  </si>
  <si>
    <t>ST 37955 05759</t>
  </si>
  <si>
    <t>C20S01</t>
  </si>
  <si>
    <t>C20S02</t>
  </si>
  <si>
    <t>C20S03</t>
  </si>
  <si>
    <t>C20S04</t>
  </si>
  <si>
    <t>C20S05</t>
  </si>
  <si>
    <t>C20S06</t>
  </si>
  <si>
    <t>Sandy silty clay gley wth roots</t>
  </si>
  <si>
    <t>silty clay gley</t>
  </si>
  <si>
    <t>Gray loam</t>
  </si>
  <si>
    <t>Loam, large wood fragments and charcoal</t>
  </si>
  <si>
    <t>Gravel bed clay</t>
  </si>
  <si>
    <t>Clayey loam, mainly wood</t>
  </si>
  <si>
    <t>C21</t>
  </si>
  <si>
    <t>Magdalen Farm 80m u/s railline, centre of valley</t>
  </si>
  <si>
    <t>Magdalen Farm ~80m u/s railline, LHS of the valley</t>
  </si>
  <si>
    <t>Across ford from Bere Chapel, in line apex of bend</t>
  </si>
  <si>
    <t>ST 39316 05855</t>
  </si>
  <si>
    <t>C21S01</t>
  </si>
  <si>
    <t>C21S02</t>
  </si>
  <si>
    <t>C21S03</t>
  </si>
  <si>
    <t>C21S04</t>
  </si>
  <si>
    <t>C21S05</t>
  </si>
  <si>
    <t>C21S06</t>
  </si>
  <si>
    <t>C21S07</t>
  </si>
  <si>
    <t>Slightly clayey silt</t>
  </si>
  <si>
    <t>Gley - grey clay slightly oxidised</t>
  </si>
  <si>
    <t>Dark wood fragmented loam</t>
  </si>
  <si>
    <t>Gritty woody loam over gravel</t>
  </si>
  <si>
    <t>Clayey silt with oxide stain</t>
  </si>
  <si>
    <t>C22</t>
  </si>
  <si>
    <t>Across ford from Bere Chapel, 3rd way to RHS valley floor</t>
  </si>
  <si>
    <t>ST 39309 05877</t>
  </si>
  <si>
    <t>C22S01</t>
  </si>
  <si>
    <t>C22S02</t>
  </si>
  <si>
    <t>C22S03</t>
  </si>
  <si>
    <t>C22S04</t>
  </si>
  <si>
    <t>C22S05</t>
  </si>
  <si>
    <t>C22S06</t>
  </si>
  <si>
    <t>C22S07</t>
  </si>
  <si>
    <t>Silty clay oxide streaked</t>
  </si>
  <si>
    <t>Grey brown silty clay gley</t>
  </si>
  <si>
    <t>Grey silty clay gley some oxide stain</t>
  </si>
  <si>
    <t>Gley - grey clay with some oxide</t>
  </si>
  <si>
    <t>Gley - grey silty clay large fraction oxides at gravel layer</t>
  </si>
  <si>
    <t>Gritty grey clay</t>
  </si>
  <si>
    <t>Gritty loam</t>
  </si>
  <si>
    <t>Humus</t>
  </si>
  <si>
    <t>Rich chocolate brown humus</t>
  </si>
  <si>
    <t>C23</t>
  </si>
  <si>
    <t>Oathill, on footpath north of footbridge, centre valley</t>
  </si>
  <si>
    <t>ST 40466 06091</t>
  </si>
  <si>
    <t>C23S01</t>
  </si>
  <si>
    <t>C23S02</t>
  </si>
  <si>
    <t>C23S03</t>
  </si>
  <si>
    <t>C23S04</t>
  </si>
  <si>
    <t>Fine silty clay</t>
  </si>
  <si>
    <t>Silty sand (some clay) over gravels and cobbles</t>
  </si>
  <si>
    <t>C24</t>
  </si>
  <si>
    <t>Oathill, footpath north of footbridge, wetland on edge floodplain</t>
  </si>
  <si>
    <t>ST 40455 06120</t>
  </si>
  <si>
    <t>C24S01</t>
  </si>
  <si>
    <t>C24S02</t>
  </si>
  <si>
    <t>C24S03</t>
  </si>
  <si>
    <t>C24S04</t>
  </si>
  <si>
    <t>C24S05</t>
  </si>
  <si>
    <t>C24S06</t>
  </si>
  <si>
    <t>Silty clay, oxide stained gley</t>
  </si>
  <si>
    <t>Loam with vegetation</t>
  </si>
  <si>
    <t>C25</t>
  </si>
  <si>
    <t>Oathill, LHS floodplain, inline oak and u/s channel</t>
  </si>
  <si>
    <t>ST 40421 06031</t>
  </si>
  <si>
    <t>C25S01</t>
  </si>
  <si>
    <t>C25S02</t>
  </si>
  <si>
    <t>C25S03</t>
  </si>
  <si>
    <t>C25S04</t>
  </si>
  <si>
    <t>C25S05</t>
  </si>
  <si>
    <t>Silt</t>
  </si>
  <si>
    <t>Clay with oxide stain</t>
  </si>
  <si>
    <t>Grey (slightly) silty clay</t>
  </si>
  <si>
    <t>Loam (over gravel bed)</t>
  </si>
  <si>
    <t>C26</t>
  </si>
  <si>
    <t>Opposite Wetwood Coppice, S field, RHS, 2nd old meander</t>
  </si>
  <si>
    <t>ST 38559 02563</t>
  </si>
  <si>
    <t>C26S01</t>
  </si>
  <si>
    <t>C26S02</t>
  </si>
  <si>
    <t>Silty clay with oxide stains</t>
  </si>
  <si>
    <t>Clay with oxide stains</t>
  </si>
  <si>
    <t>C28</t>
  </si>
  <si>
    <t>Opposite Wetwood Coppice, S field, right of channel, start of 2nd old meander</t>
  </si>
  <si>
    <t>ST 38554 02530</t>
  </si>
  <si>
    <t>C28S01</t>
  </si>
  <si>
    <t>C28S02</t>
  </si>
  <si>
    <t>C28S03</t>
  </si>
  <si>
    <t>Silty clay (some oxide)</t>
  </si>
  <si>
    <t>Silty clay oxide stained gley</t>
  </si>
  <si>
    <t>Gravels in tan clay</t>
  </si>
  <si>
    <t>C29</t>
  </si>
  <si>
    <t>Field d/s Lower Causeway Coppice trib, 5m right of river</t>
  </si>
  <si>
    <t>ST 38569 03017</t>
  </si>
  <si>
    <t>C29S01</t>
  </si>
  <si>
    <t>C29S02</t>
  </si>
  <si>
    <t>C29S03</t>
  </si>
  <si>
    <t>C29S04</t>
  </si>
  <si>
    <t>Sightly clayey silt</t>
  </si>
  <si>
    <t>Silty clayey oxide streaks and stains</t>
  </si>
  <si>
    <t>Humus (with gravels and wood)</t>
  </si>
  <si>
    <t>C30</t>
  </si>
  <si>
    <t>Field d/s Lower Causeway Coppice trib, 5m from hillslope toe</t>
  </si>
  <si>
    <t>ST 38582 03014</t>
  </si>
  <si>
    <t>C30S01</t>
  </si>
  <si>
    <t>C30S02</t>
  </si>
  <si>
    <t>C30S03</t>
  </si>
  <si>
    <t>Silty clay, oxide peppered gley</t>
  </si>
  <si>
    <t>Stiff clay, orange oxide gley</t>
  </si>
  <si>
    <t>Clay with gravels</t>
  </si>
  <si>
    <t>Riverbed</t>
  </si>
  <si>
    <t>Total</t>
  </si>
  <si>
    <t>All</t>
  </si>
  <si>
    <t>Test LOI</t>
  </si>
  <si>
    <t>wet_weight</t>
  </si>
  <si>
    <t>core_code</t>
  </si>
  <si>
    <t>location</t>
  </si>
  <si>
    <t>core_type</t>
  </si>
  <si>
    <t>date</t>
  </si>
  <si>
    <t>grid</t>
  </si>
  <si>
    <t>surface_elevation</t>
  </si>
  <si>
    <t>gravel_elevation</t>
  </si>
  <si>
    <t>soil_code</t>
  </si>
  <si>
    <t>depth_cm</t>
  </si>
  <si>
    <t>time</t>
  </si>
  <si>
    <t>soil_description</t>
  </si>
  <si>
    <t>horizon_type</t>
  </si>
  <si>
    <t>dry_weight</t>
  </si>
  <si>
    <t>loi</t>
  </si>
  <si>
    <t>test_for_loi</t>
  </si>
  <si>
    <t>test_for_npoc</t>
  </si>
  <si>
    <t>Test NPOC</t>
  </si>
  <si>
    <t>Loam (with wood and reed fragments)</t>
  </si>
  <si>
    <t>Easting</t>
  </si>
  <si>
    <t>Northing</t>
  </si>
  <si>
    <t>tray_weight</t>
  </si>
  <si>
    <t>fresh_weight</t>
  </si>
  <si>
    <t>crucible</t>
  </si>
  <si>
    <t>dry_sample</t>
  </si>
  <si>
    <t>post_furnace_weight</t>
  </si>
  <si>
    <t>post_furnace_combined_weight</t>
  </si>
  <si>
    <t>5..81</t>
  </si>
  <si>
    <t>npoc</t>
  </si>
  <si>
    <t>tn</t>
  </si>
  <si>
    <t>loi_calc</t>
  </si>
  <si>
    <t>Horizon_order</t>
  </si>
  <si>
    <t>Gley</t>
  </si>
  <si>
    <t>Soil_Moisture</t>
  </si>
  <si>
    <t>River</t>
  </si>
  <si>
    <t>Axe</t>
  </si>
  <si>
    <t>Synderford</t>
  </si>
  <si>
    <t>No</t>
  </si>
  <si>
    <t>Yes</t>
  </si>
  <si>
    <t>Shedrick Mill wetland oxbow flush</t>
  </si>
  <si>
    <t>Shedrick Mill btwn channel &amp; wetland oxbow</t>
  </si>
  <si>
    <t>Distance</t>
  </si>
  <si>
    <t>DistFromRiver</t>
  </si>
  <si>
    <t>wetdrydamp</t>
  </si>
  <si>
    <t>Week</t>
  </si>
  <si>
    <t>TimeToFreeze</t>
  </si>
  <si>
    <t>Week1</t>
  </si>
  <si>
    <t>Week2</t>
  </si>
  <si>
    <t>Week3</t>
  </si>
  <si>
    <t>GleyWithOxides</t>
  </si>
  <si>
    <t>GreyClay</t>
  </si>
  <si>
    <t>Floodplain1</t>
  </si>
  <si>
    <t>Floodplain2</t>
  </si>
  <si>
    <t>GravelDepth</t>
  </si>
  <si>
    <t>HeightOverGravel</t>
  </si>
  <si>
    <t>DepthBelowFloodplain</t>
  </si>
  <si>
    <t>BuriedWetland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</si>
</sst>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2" fontId="0" fillId="0" borderId="0" xfId="0" applyNumberFormat="1"/>
    <xf numFmtId="2" fontId="0" fillId="0" borderId="1" xfId="0" applyNumberFormat="1" applyBorder="1"/>
    <xf numFmtId="2" fontId="3" fillId="0" borderId="0" xfId="0" applyNumberFormat="1" applyFont="1"/>
    <xf numFmtId="2" fontId="3" fillId="0" borderId="1" xfId="0" applyNumberFormat="1" applyFont="1" applyBorder="1"/>
    <xf numFmtId="1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2" fontId="3" fillId="2" borderId="0" xfId="0" applyNumberFormat="1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2" fontId="0" fillId="3" borderId="0" xfId="0" applyNumberFormat="1" applyFill="1"/>
    <xf numFmtId="2" fontId="3" fillId="3" borderId="0" xfId="0" applyNumberFormat="1" applyFont="1" applyFill="1"/>
    <xf numFmtId="164" fontId="0" fillId="3" borderId="0" xfId="0" applyNumberFormat="1" applyFill="1"/>
    <xf numFmtId="1" fontId="0" fillId="3" borderId="0" xfId="0" applyNumberFormat="1" applyFill="1"/>
    <xf numFmtId="0" fontId="0" fillId="3" borderId="1" xfId="0" applyFill="1" applyBorder="1"/>
    <xf numFmtId="14" fontId="0" fillId="3" borderId="1" xfId="0" applyNumberFormat="1" applyFill="1" applyBorder="1"/>
    <xf numFmtId="20" fontId="0" fillId="3" borderId="1" xfId="0" applyNumberFormat="1" applyFill="1" applyBorder="1"/>
    <xf numFmtId="2" fontId="0" fillId="3" borderId="1" xfId="0" applyNumberFormat="1" applyFill="1" applyBorder="1"/>
    <xf numFmtId="2" fontId="3" fillId="3" borderId="1" xfId="0" applyNumberFormat="1" applyFont="1" applyFill="1" applyBorder="1"/>
    <xf numFmtId="164" fontId="0" fillId="3" borderId="1" xfId="0" applyNumberFormat="1" applyFill="1" applyBorder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2" fontId="0" fillId="4" borderId="0" xfId="0" applyNumberFormat="1" applyFill="1"/>
    <xf numFmtId="2" fontId="3" fillId="4" borderId="0" xfId="0" applyNumberFormat="1" applyFont="1" applyFill="1"/>
    <xf numFmtId="164" fontId="0" fillId="4" borderId="0" xfId="0" applyNumberFormat="1" applyFill="1"/>
    <xf numFmtId="1" fontId="0" fillId="4" borderId="0" xfId="0" applyNumberFormat="1" applyFill="1"/>
    <xf numFmtId="0" fontId="4" fillId="4" borderId="0" xfId="0" applyFont="1" applyFill="1"/>
    <xf numFmtId="0" fontId="5" fillId="0" borderId="0" xfId="0" applyFont="1" applyAlignment="1">
      <alignment vertical="top" wrapText="1"/>
    </xf>
    <xf numFmtId="0" fontId="3" fillId="0" borderId="0" xfId="0" applyFont="1"/>
    <xf numFmtId="0" fontId="0" fillId="5" borderId="0" xfId="0" applyFill="1"/>
    <xf numFmtId="2" fontId="0" fillId="5" borderId="0" xfId="0" applyNumberFormat="1" applyFill="1"/>
    <xf numFmtId="2" fontId="3" fillId="5" borderId="0" xfId="0" applyNumberFormat="1" applyFont="1" applyFill="1"/>
    <xf numFmtId="1" fontId="0" fillId="5" borderId="0" xfId="0" applyNumberFormat="1" applyFill="1"/>
    <xf numFmtId="1" fontId="0" fillId="0" borderId="1" xfId="0" applyNumberFormat="1" applyBorder="1"/>
    <xf numFmtId="1" fontId="0" fillId="3" borderId="1" xfId="0" applyNumberFormat="1" applyFill="1" applyBorder="1"/>
    <xf numFmtId="14" fontId="0" fillId="5" borderId="0" xfId="0" applyNumberFormat="1" applyFill="1"/>
    <xf numFmtId="20" fontId="0" fillId="5" borderId="0" xfId="0" applyNumberFormat="1" applyFill="1"/>
    <xf numFmtId="164" fontId="0" fillId="5" borderId="0" xfId="0" applyNumberFormat="1" applyFill="1"/>
    <xf numFmtId="165" fontId="0" fillId="0" borderId="0" xfId="0" applyNumberFormat="1"/>
    <xf numFmtId="165" fontId="0" fillId="0" borderId="1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3" borderId="1" xfId="0" applyNumberFormat="1" applyFill="1" applyBorder="1"/>
    <xf numFmtId="0" fontId="6" fillId="4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8399-1ACD-434C-B501-914E442509C9}">
  <dimension ref="A1:I31"/>
  <sheetViews>
    <sheetView workbookViewId="0">
      <selection activeCell="L10" sqref="L10"/>
    </sheetView>
  </sheetViews>
  <sheetFormatPr defaultRowHeight="14.5" x14ac:dyDescent="0.35"/>
  <cols>
    <col min="1" max="1" width="5.6328125" customWidth="1"/>
    <col min="2" max="2" width="46.81640625" bestFit="1" customWidth="1"/>
    <col min="3" max="3" width="11.54296875" customWidth="1"/>
    <col min="4" max="4" width="10.6328125" bestFit="1" customWidth="1"/>
    <col min="5" max="5" width="14" bestFit="1" customWidth="1"/>
    <col min="6" max="6" width="7.81640625" customWidth="1"/>
    <col min="7" max="7" width="8.36328125" customWidth="1"/>
  </cols>
  <sheetData>
    <row r="1" spans="1:9" ht="43.5" x14ac:dyDescent="0.35">
      <c r="A1" s="8" t="s">
        <v>365</v>
      </c>
      <c r="B1" s="8" t="s">
        <v>366</v>
      </c>
      <c r="C1" s="8" t="s">
        <v>367</v>
      </c>
      <c r="D1" s="8" t="s">
        <v>368</v>
      </c>
      <c r="E1" s="8" t="s">
        <v>369</v>
      </c>
      <c r="F1" s="8" t="s">
        <v>370</v>
      </c>
      <c r="G1" s="8" t="s">
        <v>371</v>
      </c>
      <c r="H1" s="8" t="s">
        <v>383</v>
      </c>
      <c r="I1" s="8" t="s">
        <v>384</v>
      </c>
    </row>
    <row r="2" spans="1:9" x14ac:dyDescent="0.35">
      <c r="A2" t="str">
        <f>rawsoildata!A2</f>
        <v>C01</v>
      </c>
      <c r="B2" t="str">
        <f>rawsoildata!B2</f>
        <v>Right floodplain in line with upstream of Forde Abbey</v>
      </c>
      <c r="C2" t="str">
        <f>rawsoildata!D2</f>
        <v>Floodplain</v>
      </c>
      <c r="D2" s="2">
        <f>rawsoildata!F2</f>
        <v>45126</v>
      </c>
      <c r="E2" t="str">
        <f>rawsoildata!AG2</f>
        <v>ST 35907 05369</v>
      </c>
      <c r="F2">
        <f>rawsoildata!J2</f>
        <v>63.17</v>
      </c>
      <c r="G2">
        <f>rawsoildata!K2</f>
        <v>60.08</v>
      </c>
      <c r="H2">
        <f>MID(E2,4,5)+300000</f>
        <v>335907</v>
      </c>
      <c r="I2">
        <f>RIGHT(E2,5)+100000</f>
        <v>105369</v>
      </c>
    </row>
    <row r="3" spans="1:9" x14ac:dyDescent="0.35">
      <c r="A3" t="str">
        <f>rawsoildata!A9</f>
        <v>C02</v>
      </c>
      <c r="B3" t="str">
        <f>rawsoildata!B9</f>
        <v>Far right floodplain, in line with u/s of Forde Abbey</v>
      </c>
      <c r="C3" t="str">
        <f>rawsoildata!D9</f>
        <v xml:space="preserve">Paleochannel </v>
      </c>
      <c r="D3" s="2">
        <f>rawsoildata!F9</f>
        <v>45126</v>
      </c>
      <c r="E3" t="str">
        <f>rawsoildata!AG9</f>
        <v>ST 35902 05395</v>
      </c>
      <c r="F3">
        <f>rawsoildata!J9</f>
        <v>62.5</v>
      </c>
      <c r="G3">
        <f>rawsoildata!K9</f>
        <v>60.29</v>
      </c>
      <c r="H3">
        <f t="shared" ref="H3:H31" si="0">MID(E3,4,5)+300000</f>
        <v>335902</v>
      </c>
      <c r="I3">
        <f t="shared" ref="I3:I31" si="1">RIGHT(E3,5)+100000</f>
        <v>105395</v>
      </c>
    </row>
    <row r="4" spans="1:9" x14ac:dyDescent="0.35">
      <c r="A4" t="str">
        <f>rawsoildata!A14</f>
        <v>C03</v>
      </c>
      <c r="B4" t="str">
        <f>rawsoildata!B14</f>
        <v>Mid-right floodplain, 10-20m u/s of Sawmill Cottage</v>
      </c>
      <c r="C4" t="str">
        <f>rawsoildata!D14</f>
        <v xml:space="preserve">Paleochannel </v>
      </c>
      <c r="D4" s="2">
        <f>rawsoildata!F14</f>
        <v>45127</v>
      </c>
      <c r="E4" t="str">
        <f>rawsoildata!AG14</f>
        <v>ST 35761 05247</v>
      </c>
      <c r="F4">
        <f>rawsoildata!J14</f>
        <v>61.93</v>
      </c>
      <c r="G4">
        <f>rawsoildata!K14</f>
        <v>59.33</v>
      </c>
      <c r="H4">
        <f t="shared" si="0"/>
        <v>335761</v>
      </c>
      <c r="I4">
        <f t="shared" si="1"/>
        <v>105247</v>
      </c>
    </row>
    <row r="5" spans="1:9" x14ac:dyDescent="0.35">
      <c r="A5" t="str">
        <f>rawsoildata!A20</f>
        <v>C04</v>
      </c>
      <c r="B5" t="str">
        <f>rawsoildata!B20</f>
        <v>R floodplain, 8m into field, 10-20m u/s of Sawmill Cottage</v>
      </c>
      <c r="C5" t="str">
        <f>rawsoildata!D20</f>
        <v>Floodplain</v>
      </c>
      <c r="D5" s="2">
        <f>rawsoildata!F20</f>
        <v>45127</v>
      </c>
      <c r="E5" t="str">
        <f>rawsoildata!AG20</f>
        <v>ST 35771 05201</v>
      </c>
      <c r="F5">
        <f>rawsoildata!J20</f>
        <v>62.42</v>
      </c>
      <c r="G5">
        <f>rawsoildata!K20</f>
        <v>59.42</v>
      </c>
      <c r="H5">
        <f t="shared" si="0"/>
        <v>335771</v>
      </c>
      <c r="I5">
        <f t="shared" si="1"/>
        <v>105201</v>
      </c>
    </row>
    <row r="6" spans="1:9" x14ac:dyDescent="0.35">
      <c r="A6" t="str">
        <f>rawsoildata!A26</f>
        <v>C05</v>
      </c>
      <c r="B6" t="str">
        <f>rawsoildata!B26</f>
        <v>R floodplain, depression in field d/s Forde Abbey between the OxBow and tributary delta</v>
      </c>
      <c r="C6" t="str">
        <f>rawsoildata!D26</f>
        <v xml:space="preserve">Paleochannel </v>
      </c>
      <c r="D6" s="2">
        <f>rawsoildata!F26</f>
        <v>45127</v>
      </c>
      <c r="E6" t="str">
        <f>rawsoildata!AG26</f>
        <v>ST 35454 05140</v>
      </c>
      <c r="F6">
        <f>rawsoildata!J26</f>
        <v>60.8</v>
      </c>
      <c r="G6">
        <f>rawsoildata!K26</f>
        <v>59.72</v>
      </c>
      <c r="H6">
        <f t="shared" si="0"/>
        <v>335454</v>
      </c>
      <c r="I6">
        <f t="shared" si="1"/>
        <v>105140</v>
      </c>
    </row>
    <row r="7" spans="1:9" x14ac:dyDescent="0.35">
      <c r="A7" t="str">
        <f>rawsoildata!A30</f>
        <v>C06</v>
      </c>
      <c r="B7" t="str">
        <f>rawsoildata!B30</f>
        <v>Left floodplain u/s and opposite Amerham Mill</v>
      </c>
      <c r="C7" t="str">
        <f>rawsoildata!D30</f>
        <v xml:space="preserve">Paleochannel </v>
      </c>
      <c r="D7" s="2">
        <f>rawsoildata!F30</f>
        <v>45128</v>
      </c>
      <c r="E7" t="str">
        <f>rawsoildata!AG30</f>
        <v>ST 36952 05634</v>
      </c>
      <c r="F7">
        <f>rawsoildata!J30</f>
        <v>65.989999999999995</v>
      </c>
      <c r="G7">
        <f>rawsoildata!K30</f>
        <v>63.04</v>
      </c>
      <c r="H7">
        <f t="shared" si="0"/>
        <v>336952</v>
      </c>
      <c r="I7">
        <f t="shared" si="1"/>
        <v>105634</v>
      </c>
    </row>
    <row r="8" spans="1:9" x14ac:dyDescent="0.35">
      <c r="A8" t="str">
        <f>rawsoildata!A37</f>
        <v>C07</v>
      </c>
      <c r="B8" t="str">
        <f>rawsoildata!B37</f>
        <v>Left floodplain u/s and opposite Amerham Mill</v>
      </c>
      <c r="C8" t="str">
        <f>rawsoildata!D37</f>
        <v>Floodplain</v>
      </c>
      <c r="D8" s="2">
        <f>rawsoildata!F37</f>
        <v>45128</v>
      </c>
      <c r="E8" t="str">
        <f>rawsoildata!AG37</f>
        <v>ST 36962 05652</v>
      </c>
      <c r="F8">
        <f>rawsoildata!J37</f>
        <v>66.400000000000006</v>
      </c>
      <c r="G8">
        <f>rawsoildata!K37</f>
        <v>63.2</v>
      </c>
      <c r="H8">
        <f t="shared" si="0"/>
        <v>336962</v>
      </c>
      <c r="I8">
        <f t="shared" si="1"/>
        <v>105652</v>
      </c>
    </row>
    <row r="9" spans="1:9" x14ac:dyDescent="0.35">
      <c r="A9" t="str">
        <f>rawsoildata!A42</f>
        <v>C08</v>
      </c>
      <c r="B9" t="str">
        <f>rawsoildata!B42</f>
        <v>42m west field and ditch line, Hodge Ditch to Forde Abbey</v>
      </c>
      <c r="C9" t="str">
        <f>rawsoildata!D42</f>
        <v xml:space="preserve">Paleochannel </v>
      </c>
      <c r="D9" s="2">
        <f>rawsoildata!F42</f>
        <v>45139</v>
      </c>
      <c r="E9" t="str">
        <f>rawsoildata!AG42</f>
        <v>ST 35167 05025</v>
      </c>
      <c r="F9">
        <f>rawsoildata!J42</f>
        <v>59.7</v>
      </c>
      <c r="G9">
        <f>rawsoildata!K42</f>
        <v>58.7</v>
      </c>
      <c r="H9">
        <f t="shared" si="0"/>
        <v>335167</v>
      </c>
      <c r="I9">
        <f t="shared" si="1"/>
        <v>105025</v>
      </c>
    </row>
    <row r="10" spans="1:9" x14ac:dyDescent="0.35">
      <c r="A10" t="str">
        <f>rawsoildata!A46</f>
        <v>C09</v>
      </c>
      <c r="B10" t="str">
        <f>rawsoildata!B46</f>
        <v>38m N small ox bow, Hodge Ditch to Forde Abbey</v>
      </c>
      <c r="C10" t="str">
        <f>rawsoildata!D46</f>
        <v>Floodplain</v>
      </c>
      <c r="D10" s="2">
        <f>rawsoildata!F46</f>
        <v>45139</v>
      </c>
      <c r="E10" t="str">
        <f>rawsoildata!AG46</f>
        <v>ST 35168 04992</v>
      </c>
      <c r="F10">
        <f>rawsoildata!J46</f>
        <v>60.19</v>
      </c>
      <c r="G10">
        <f>rawsoildata!K46</f>
        <v>57.29</v>
      </c>
      <c r="H10">
        <f t="shared" si="0"/>
        <v>335168</v>
      </c>
      <c r="I10">
        <f t="shared" si="1"/>
        <v>104992</v>
      </c>
    </row>
    <row r="11" spans="1:9" x14ac:dyDescent="0.35">
      <c r="A11" t="str">
        <f>rawsoildata!A53</f>
        <v>C10</v>
      </c>
      <c r="B11" t="str">
        <f>rawsoildata!B53</f>
        <v>D/s Winsham outfall, midway LH valley slope to channel</v>
      </c>
      <c r="C11" t="str">
        <f>rawsoildata!D53</f>
        <v>Floodplain</v>
      </c>
      <c r="D11" s="2">
        <f>rawsoildata!F53</f>
        <v>45140</v>
      </c>
      <c r="E11" t="str">
        <f>rawsoildata!AG53</f>
        <v>ST 37506 05931</v>
      </c>
      <c r="F11">
        <f>rawsoildata!J53</f>
        <v>68.150000000000006</v>
      </c>
      <c r="G11">
        <f>rawsoildata!K53</f>
        <v>66</v>
      </c>
      <c r="H11">
        <f t="shared" si="0"/>
        <v>337506</v>
      </c>
      <c r="I11">
        <f t="shared" si="1"/>
        <v>105931</v>
      </c>
    </row>
    <row r="12" spans="1:9" x14ac:dyDescent="0.35">
      <c r="A12" t="str">
        <f>rawsoildata!A59</f>
        <v>C11</v>
      </c>
      <c r="B12" t="str">
        <f>rawsoildata!B59</f>
        <v>D/s Winsham outfall, Paleo-meander under willows</v>
      </c>
      <c r="C12" t="str">
        <f>rawsoildata!D59</f>
        <v xml:space="preserve">Paleochannel </v>
      </c>
      <c r="D12" s="2">
        <f>rawsoildata!F59</f>
        <v>45140</v>
      </c>
      <c r="E12" t="str">
        <f>rawsoildata!AG59</f>
        <v>ST 37472 05958</v>
      </c>
      <c r="F12">
        <f>rawsoildata!J59</f>
        <v>67.5</v>
      </c>
      <c r="G12">
        <f>rawsoildata!K59</f>
        <v>66</v>
      </c>
      <c r="H12">
        <f t="shared" si="0"/>
        <v>337472</v>
      </c>
      <c r="I12">
        <f t="shared" si="1"/>
        <v>105958</v>
      </c>
    </row>
    <row r="13" spans="1:9" x14ac:dyDescent="0.35">
      <c r="A13" t="str">
        <f>rawsoildata!A63</f>
        <v>C12</v>
      </c>
      <c r="B13" t="str">
        <f>rawsoildata!B63</f>
        <v>Synderford, Shedrick Mill wetland oxbow flush</v>
      </c>
      <c r="C13" t="str">
        <f>rawsoildata!D63</f>
        <v xml:space="preserve">Paleochannel </v>
      </c>
      <c r="D13" s="2">
        <f>rawsoildata!F63</f>
        <v>45141</v>
      </c>
      <c r="E13" t="str">
        <f>rawsoildata!AG63</f>
        <v>ST 37704 04720</v>
      </c>
      <c r="F13">
        <f>rawsoildata!J63</f>
        <v>78.75</v>
      </c>
      <c r="G13">
        <f>rawsoildata!K63</f>
        <v>77.5</v>
      </c>
      <c r="H13">
        <f t="shared" si="0"/>
        <v>337704</v>
      </c>
      <c r="I13">
        <f t="shared" si="1"/>
        <v>104720</v>
      </c>
    </row>
    <row r="14" spans="1:9" x14ac:dyDescent="0.35">
      <c r="A14" t="str">
        <f>rawsoildata!A69</f>
        <v>C13</v>
      </c>
      <c r="B14" t="str">
        <f>rawsoildata!B69</f>
        <v>Synderford, Shedrick Mill btwn channel &amp; wetland oxbow</v>
      </c>
      <c r="C14" t="str">
        <f>rawsoildata!D69</f>
        <v>Floodplain</v>
      </c>
      <c r="D14" s="2">
        <f>rawsoildata!F69</f>
        <v>45141</v>
      </c>
      <c r="E14" t="str">
        <f>rawsoildata!AG69</f>
        <v>ST 37725 04722</v>
      </c>
      <c r="F14">
        <f>rawsoildata!J69</f>
        <v>79.099999999999994</v>
      </c>
      <c r="G14">
        <f>rawsoildata!K69</f>
        <v>77.5</v>
      </c>
      <c r="H14">
        <f t="shared" si="0"/>
        <v>337725</v>
      </c>
      <c r="I14">
        <f t="shared" si="1"/>
        <v>104722</v>
      </c>
    </row>
    <row r="15" spans="1:9" x14ac:dyDescent="0.35">
      <c r="A15" t="str">
        <f>rawsoildata!A74</f>
        <v>C14</v>
      </c>
      <c r="B15" t="str">
        <f>rawsoildata!B74</f>
        <v>2nd old meander LHS d/s Shedrick Bridge</v>
      </c>
      <c r="C15" t="str">
        <f>rawsoildata!D74</f>
        <v xml:space="preserve">Paleochannel </v>
      </c>
      <c r="D15" s="2">
        <f>rawsoildata!F74</f>
        <v>45141</v>
      </c>
      <c r="E15" t="str">
        <f>rawsoildata!AG74</f>
        <v>ST 37757 05283</v>
      </c>
      <c r="F15">
        <f>rawsoildata!J74</f>
        <v>73.61</v>
      </c>
      <c r="G15">
        <f>rawsoildata!K74</f>
        <v>72.31</v>
      </c>
      <c r="H15">
        <f t="shared" si="0"/>
        <v>337757</v>
      </c>
      <c r="I15">
        <f t="shared" si="1"/>
        <v>105283</v>
      </c>
    </row>
    <row r="16" spans="1:9" x14ac:dyDescent="0.35">
      <c r="A16" t="str">
        <f>rawsoildata!A79</f>
        <v>C15</v>
      </c>
      <c r="B16" t="str">
        <f>rawsoildata!B79</f>
        <v>2nd old meander LHS d/s Shedrick Bridge, centre of valley</v>
      </c>
      <c r="C16" t="str">
        <f>rawsoildata!D79</f>
        <v>Floodplain</v>
      </c>
      <c r="D16" s="2">
        <f>rawsoildata!F79</f>
        <v>45141</v>
      </c>
      <c r="E16" t="str">
        <f>rawsoildata!AG79</f>
        <v>ST 37777 05286</v>
      </c>
      <c r="F16">
        <f>rawsoildata!J79</f>
        <v>73.75</v>
      </c>
      <c r="G16">
        <f>rawsoildata!K79</f>
        <v>72.349999999999994</v>
      </c>
      <c r="H16">
        <f t="shared" si="0"/>
        <v>337777</v>
      </c>
      <c r="I16">
        <f t="shared" si="1"/>
        <v>105286</v>
      </c>
    </row>
    <row r="17" spans="1:9" x14ac:dyDescent="0.35">
      <c r="A17" t="str">
        <f>rawsoildata!A85</f>
        <v>C16</v>
      </c>
      <c r="B17" t="str">
        <f>rawsoildata!B85</f>
        <v>Clapton, opposite Greenacres, Wayford Lane</v>
      </c>
      <c r="C17" t="str">
        <f>rawsoildata!D85</f>
        <v xml:space="preserve">Paleochannel </v>
      </c>
      <c r="D17" s="2">
        <f>rawsoildata!F85</f>
        <v>45142</v>
      </c>
      <c r="E17" t="str">
        <f>rawsoildata!AG85</f>
        <v>ST 41206 06334</v>
      </c>
      <c r="F17">
        <f>rawsoildata!J85</f>
        <v>81.790000000000006</v>
      </c>
      <c r="G17">
        <f>rawsoildata!K85</f>
        <v>80.14</v>
      </c>
      <c r="H17">
        <f t="shared" si="0"/>
        <v>341206</v>
      </c>
      <c r="I17">
        <f t="shared" si="1"/>
        <v>106334</v>
      </c>
    </row>
    <row r="18" spans="1:9" x14ac:dyDescent="0.35">
      <c r="A18" t="str">
        <f>rawsoildata!A92</f>
        <v>C17</v>
      </c>
      <c r="B18" t="str">
        <f>rawsoildata!B92</f>
        <v>Clapton, opposite Greenacres, Wayford Lane</v>
      </c>
      <c r="C18" t="str">
        <f>rawsoildata!D92</f>
        <v>Floodplain</v>
      </c>
      <c r="D18" s="2">
        <f>rawsoildata!F92</f>
        <v>45142</v>
      </c>
      <c r="E18" t="str">
        <f>rawsoildata!AG92</f>
        <v>ST 41206 06352</v>
      </c>
      <c r="F18">
        <f>rawsoildata!J92</f>
        <v>82.6</v>
      </c>
      <c r="G18">
        <f>rawsoildata!K92</f>
        <v>80.12</v>
      </c>
      <c r="H18">
        <f t="shared" si="0"/>
        <v>341206</v>
      </c>
      <c r="I18">
        <f t="shared" si="1"/>
        <v>106352</v>
      </c>
    </row>
    <row r="19" spans="1:9" x14ac:dyDescent="0.35">
      <c r="A19" t="str">
        <f>rawsoildata!A99</f>
        <v>C18</v>
      </c>
      <c r="B19" t="str">
        <f>rawsoildata!B99</f>
        <v>Land downstream of Clapton, in line with tight meander</v>
      </c>
      <c r="C19" t="str">
        <f>rawsoildata!D99</f>
        <v>Floodplain</v>
      </c>
      <c r="D19" s="2">
        <f>rawsoildata!F99</f>
        <v>45142</v>
      </c>
      <c r="E19" t="str">
        <f>rawsoildata!AG99</f>
        <v>ST 41007 06405</v>
      </c>
      <c r="F19">
        <f>rawsoildata!J99</f>
        <v>81.95</v>
      </c>
      <c r="G19">
        <f>rawsoildata!K99</f>
        <v>79.53</v>
      </c>
      <c r="H19">
        <f t="shared" si="0"/>
        <v>341007</v>
      </c>
      <c r="I19">
        <f t="shared" si="1"/>
        <v>106405</v>
      </c>
    </row>
    <row r="20" spans="1:9" x14ac:dyDescent="0.35">
      <c r="A20" t="str">
        <f>rawsoildata!A104</f>
        <v>C19</v>
      </c>
      <c r="B20" t="str">
        <f>rawsoildata!B104</f>
        <v>Magdalen Farm 80m u/s railline, centre of valley</v>
      </c>
      <c r="C20" t="str">
        <f>rawsoildata!D104</f>
        <v>Floodplain</v>
      </c>
      <c r="D20" s="2">
        <f>rawsoildata!F104</f>
        <v>45173</v>
      </c>
      <c r="E20" t="str">
        <f>rawsoildata!AG104</f>
        <v>ST 37976 05771</v>
      </c>
      <c r="F20">
        <f>rawsoildata!J104</f>
        <v>70.34</v>
      </c>
      <c r="G20">
        <f>rawsoildata!K104</f>
        <v>67.569999999999993</v>
      </c>
      <c r="H20">
        <f t="shared" si="0"/>
        <v>337976</v>
      </c>
      <c r="I20">
        <f t="shared" si="1"/>
        <v>105771</v>
      </c>
    </row>
    <row r="21" spans="1:9" x14ac:dyDescent="0.35">
      <c r="A21" t="str">
        <f>rawsoildata!A109</f>
        <v>C20</v>
      </c>
      <c r="B21" t="str">
        <f>rawsoildata!B109</f>
        <v>Magdalen Farm ~80m u/s railline, LHS of the valley</v>
      </c>
      <c r="C21" t="str">
        <f>rawsoildata!D109</f>
        <v xml:space="preserve">Paleochannel </v>
      </c>
      <c r="D21" s="2">
        <f>rawsoildata!F109</f>
        <v>45173</v>
      </c>
      <c r="E21" t="str">
        <f>rawsoildata!AG109</f>
        <v>ST 37955 05759</v>
      </c>
      <c r="F21">
        <f>rawsoildata!J109</f>
        <v>69.3</v>
      </c>
      <c r="G21">
        <f>rawsoildata!K109</f>
        <v>68.05</v>
      </c>
      <c r="H21">
        <f t="shared" si="0"/>
        <v>337955</v>
      </c>
      <c r="I21">
        <f t="shared" si="1"/>
        <v>105759</v>
      </c>
    </row>
    <row r="22" spans="1:9" x14ac:dyDescent="0.35">
      <c r="A22" t="str">
        <f>rawsoildata!A115</f>
        <v>C21</v>
      </c>
      <c r="B22" t="str">
        <f>rawsoildata!B115</f>
        <v>Across ford from Bere Chapel, in line apex of bend</v>
      </c>
      <c r="C22" t="str">
        <f>rawsoildata!D115</f>
        <v>Floodplain</v>
      </c>
      <c r="D22" s="2">
        <f>rawsoildata!F115</f>
        <v>45174</v>
      </c>
      <c r="E22" t="str">
        <f>rawsoildata!AG115</f>
        <v>ST 39316 05855</v>
      </c>
      <c r="F22">
        <f>rawsoildata!J115</f>
        <v>75.650000000000006</v>
      </c>
      <c r="G22">
        <f>rawsoildata!K115</f>
        <v>72.3</v>
      </c>
      <c r="H22">
        <f t="shared" si="0"/>
        <v>339316</v>
      </c>
      <c r="I22">
        <f t="shared" si="1"/>
        <v>105855</v>
      </c>
    </row>
    <row r="23" spans="1:9" x14ac:dyDescent="0.35">
      <c r="A23" t="str">
        <f>rawsoildata!A122</f>
        <v>C22</v>
      </c>
      <c r="B23" t="str">
        <f>rawsoildata!B122</f>
        <v>Across ford from Bere Chapel, 3rd way to RHS valley floor</v>
      </c>
      <c r="C23" t="str">
        <f>rawsoildata!D122</f>
        <v xml:space="preserve">Paleochannel </v>
      </c>
      <c r="D23" s="2">
        <f>rawsoildata!F122</f>
        <v>45174</v>
      </c>
      <c r="E23" t="str">
        <f>rawsoildata!AG122</f>
        <v>ST 39309 05877</v>
      </c>
      <c r="F23">
        <f>rawsoildata!J122</f>
        <v>75.19</v>
      </c>
      <c r="G23">
        <f>rawsoildata!K122</f>
        <v>72.11</v>
      </c>
      <c r="H23">
        <f t="shared" si="0"/>
        <v>339309</v>
      </c>
      <c r="I23">
        <f t="shared" si="1"/>
        <v>105877</v>
      </c>
    </row>
    <row r="24" spans="1:9" x14ac:dyDescent="0.35">
      <c r="A24" t="str">
        <f>rawsoildata!A129</f>
        <v>C23</v>
      </c>
      <c r="B24" t="str">
        <f>rawsoildata!B129</f>
        <v>Oathill, on footpath north of footbridge, centre valley</v>
      </c>
      <c r="C24" t="str">
        <f>rawsoildata!D129</f>
        <v>Floodplain</v>
      </c>
      <c r="D24" s="2">
        <f>rawsoildata!F129</f>
        <v>45175</v>
      </c>
      <c r="E24" t="str">
        <f>rawsoildata!AG129</f>
        <v>ST 40466 06091</v>
      </c>
      <c r="F24">
        <f>rawsoildata!J129</f>
        <v>79.75</v>
      </c>
      <c r="G24">
        <f>rawsoildata!K129</f>
        <v>77.900000000000006</v>
      </c>
      <c r="H24">
        <f t="shared" si="0"/>
        <v>340466</v>
      </c>
      <c r="I24">
        <f t="shared" si="1"/>
        <v>106091</v>
      </c>
    </row>
    <row r="25" spans="1:9" x14ac:dyDescent="0.35">
      <c r="A25" t="str">
        <f>rawsoildata!A133</f>
        <v>C24</v>
      </c>
      <c r="B25" t="str">
        <f>rawsoildata!B133</f>
        <v>Oathill, footpath north of footbridge, wetland on edge floodplain</v>
      </c>
      <c r="C25" t="str">
        <f>rawsoildata!D133</f>
        <v xml:space="preserve">Paleochannel </v>
      </c>
      <c r="D25" s="2">
        <f>rawsoildata!F133</f>
        <v>45175</v>
      </c>
      <c r="E25" t="str">
        <f>rawsoildata!AG133</f>
        <v>ST 40455 06120</v>
      </c>
      <c r="F25">
        <f>rawsoildata!J133</f>
        <v>78.62</v>
      </c>
      <c r="G25">
        <f>rawsoildata!K133</f>
        <v>75.319999999999993</v>
      </c>
      <c r="H25">
        <f t="shared" si="0"/>
        <v>340455</v>
      </c>
      <c r="I25">
        <f t="shared" si="1"/>
        <v>106120</v>
      </c>
    </row>
    <row r="26" spans="1:9" x14ac:dyDescent="0.35">
      <c r="A26" t="str">
        <f>rawsoildata!A139</f>
        <v>C25</v>
      </c>
      <c r="B26" t="str">
        <f>rawsoildata!B139</f>
        <v>Oathill, LHS floodplain, inline oak and u/s channel</v>
      </c>
      <c r="C26" t="str">
        <f>rawsoildata!D139</f>
        <v>Floodplain</v>
      </c>
      <c r="D26" s="2">
        <f>rawsoildata!F139</f>
        <v>45175</v>
      </c>
      <c r="E26" t="str">
        <f>rawsoildata!AG139</f>
        <v>ST 40421 06031</v>
      </c>
      <c r="F26">
        <f>rawsoildata!J139</f>
        <v>79.45</v>
      </c>
      <c r="G26">
        <f>rawsoildata!K139</f>
        <v>76.849999999999994</v>
      </c>
      <c r="H26">
        <f t="shared" si="0"/>
        <v>340421</v>
      </c>
      <c r="I26">
        <f t="shared" si="1"/>
        <v>106031</v>
      </c>
    </row>
    <row r="27" spans="1:9" x14ac:dyDescent="0.35">
      <c r="A27" t="str">
        <f>rawsoildata!A144</f>
        <v>C26</v>
      </c>
      <c r="B27" t="str">
        <f>rawsoildata!B144</f>
        <v>Opposite Wetwood Coppice, S field, RHS, 2nd old meander</v>
      </c>
      <c r="C27" t="str">
        <f>rawsoildata!D144</f>
        <v xml:space="preserve">Paleochannel </v>
      </c>
      <c r="D27" s="2">
        <f>rawsoildata!F144</f>
        <v>45176</v>
      </c>
      <c r="E27" t="str">
        <f>rawsoildata!AG144</f>
        <v>ST 38559 02563</v>
      </c>
      <c r="F27">
        <f>rawsoildata!J144</f>
        <v>107.4</v>
      </c>
      <c r="G27">
        <f>rawsoildata!K144</f>
        <v>106.48</v>
      </c>
      <c r="H27">
        <f t="shared" si="0"/>
        <v>338559</v>
      </c>
      <c r="I27">
        <f t="shared" si="1"/>
        <v>102563</v>
      </c>
    </row>
    <row r="28" spans="1:9" x14ac:dyDescent="0.35">
      <c r="A28" t="str">
        <f>rawsoildata!A146</f>
        <v>C28</v>
      </c>
      <c r="B28" t="str">
        <f>rawsoildata!B146</f>
        <v>Opposite Wetwood Coppice, S field, right of channel, start of 2nd old meander</v>
      </c>
      <c r="C28" t="str">
        <f>rawsoildata!D146</f>
        <v>Floodplain</v>
      </c>
      <c r="D28" s="2">
        <f>rawsoildata!F146</f>
        <v>45176</v>
      </c>
      <c r="E28" t="str">
        <f>rawsoildata!AG146</f>
        <v>ST 38554 02530</v>
      </c>
      <c r="F28">
        <f>rawsoildata!J146</f>
        <v>107.7</v>
      </c>
      <c r="G28">
        <f>rawsoildata!K146</f>
        <v>106.48</v>
      </c>
      <c r="H28">
        <f t="shared" si="0"/>
        <v>338554</v>
      </c>
      <c r="I28">
        <f t="shared" si="1"/>
        <v>102530</v>
      </c>
    </row>
    <row r="29" spans="1:9" x14ac:dyDescent="0.35">
      <c r="A29" t="str">
        <f>rawsoildata!A149</f>
        <v>C29</v>
      </c>
      <c r="B29" t="str">
        <f>rawsoildata!B149</f>
        <v>Field d/s Lower Causeway Coppice trib, 5m right of river</v>
      </c>
      <c r="C29" t="str">
        <f>rawsoildata!D149</f>
        <v>Floodplain</v>
      </c>
      <c r="D29" s="2">
        <f>rawsoildata!F149</f>
        <v>45176</v>
      </c>
      <c r="E29" t="str">
        <f>rawsoildata!AG149</f>
        <v>ST 38569 03017</v>
      </c>
      <c r="F29">
        <f>rawsoildata!J149</f>
        <v>100.7</v>
      </c>
      <c r="G29">
        <f>rawsoildata!K149</f>
        <v>99.34</v>
      </c>
      <c r="H29">
        <f t="shared" si="0"/>
        <v>338569</v>
      </c>
      <c r="I29">
        <f t="shared" si="1"/>
        <v>103017</v>
      </c>
    </row>
    <row r="30" spans="1:9" x14ac:dyDescent="0.35">
      <c r="A30" t="str">
        <f>rawsoildata!A152</f>
        <v>C29</v>
      </c>
      <c r="B30" t="str">
        <f>rawsoildata!B152</f>
        <v>Field d/s Lower Causeway Coppice trib, 5m right of river</v>
      </c>
      <c r="C30" t="str">
        <f>rawsoildata!D152</f>
        <v>Floodplain</v>
      </c>
      <c r="D30" s="2">
        <f>rawsoildata!F152</f>
        <v>45176</v>
      </c>
      <c r="E30" t="str">
        <f>rawsoildata!AG152</f>
        <v>ST 38569 03017</v>
      </c>
      <c r="F30">
        <f>rawsoildata!J152</f>
        <v>100.7</v>
      </c>
      <c r="G30">
        <f>rawsoildata!K152</f>
        <v>99.34</v>
      </c>
      <c r="H30">
        <f t="shared" si="0"/>
        <v>338569</v>
      </c>
      <c r="I30">
        <f t="shared" si="1"/>
        <v>103017</v>
      </c>
    </row>
    <row r="31" spans="1:9" x14ac:dyDescent="0.35">
      <c r="A31" t="str">
        <f>rawsoildata!A153</f>
        <v>C30</v>
      </c>
      <c r="B31" t="str">
        <f>rawsoildata!B153</f>
        <v>Field d/s Lower Causeway Coppice trib, 5m from hillslope toe</v>
      </c>
      <c r="C31" t="str">
        <f>rawsoildata!D153</f>
        <v>Floodplain</v>
      </c>
      <c r="D31" s="2">
        <f>rawsoildata!F153</f>
        <v>45176</v>
      </c>
      <c r="E31" t="str">
        <f>rawsoildata!AG153</f>
        <v>ST 38582 03014</v>
      </c>
      <c r="F31">
        <f>rawsoildata!J153</f>
        <v>100.55</v>
      </c>
      <c r="G31">
        <f>rawsoildata!K153</f>
        <v>99.58</v>
      </c>
      <c r="H31">
        <f t="shared" si="0"/>
        <v>338582</v>
      </c>
      <c r="I31">
        <f t="shared" si="1"/>
        <v>103014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B896-F909-4EBC-A9B0-ED99486426B2}">
  <dimension ref="A1:AL155"/>
  <sheetViews>
    <sheetView topLeftCell="B1" workbookViewId="0">
      <pane ySplit="1" topLeftCell="A2" activePane="bottomLeft" state="frozen"/>
      <selection pane="bottomLeft" activeCell="C1" sqref="C1:C1048576"/>
    </sheetView>
  </sheetViews>
  <sheetFormatPr defaultRowHeight="14.5" x14ac:dyDescent="0.35"/>
  <cols>
    <col min="1" max="1" width="5.90625" customWidth="1"/>
    <col min="2" max="2" width="37.54296875" customWidth="1"/>
    <col min="3" max="3" width="10.36328125" bestFit="1" customWidth="1"/>
    <col min="4" max="4" width="9.90625" bestFit="1" customWidth="1"/>
    <col min="5" max="5" width="8.08984375" bestFit="1" customWidth="1"/>
    <col min="6" max="6" width="10.54296875" customWidth="1"/>
    <col min="7" max="7" width="6.453125" customWidth="1"/>
    <col min="8" max="8" width="7.453125" customWidth="1"/>
    <col min="9" max="9" width="8.08984375" bestFit="1" customWidth="1"/>
    <col min="10" max="10" width="8.81640625" bestFit="1" customWidth="1"/>
    <col min="11" max="11" width="8.54296875" bestFit="1" customWidth="1"/>
    <col min="12" max="12" width="8.08984375" customWidth="1"/>
    <col min="13" max="13" width="7.36328125" customWidth="1"/>
    <col min="14" max="14" width="5.81640625" customWidth="1"/>
    <col min="15" max="15" width="5.54296875" bestFit="1" customWidth="1"/>
    <col min="16" max="16" width="25.90625" customWidth="1"/>
    <col min="17" max="17" width="6.08984375" customWidth="1"/>
    <col min="18" max="18" width="14.81640625" bestFit="1" customWidth="1"/>
    <col min="19" max="19" width="4.54296875" customWidth="1"/>
    <col min="20" max="20" width="6.1796875" customWidth="1"/>
    <col min="21" max="21" width="5.36328125" customWidth="1"/>
    <col min="22" max="22" width="6.81640625" customWidth="1"/>
    <col min="23" max="23" width="6.6328125" customWidth="1"/>
    <col min="24" max="25" width="5.6328125" customWidth="1"/>
    <col min="26" max="26" width="5.54296875" customWidth="1"/>
    <col min="27" max="27" width="3.08984375" customWidth="1"/>
    <col min="28" max="28" width="5.08984375" customWidth="1"/>
    <col min="29" max="29" width="7.6328125" customWidth="1"/>
    <col min="30" max="30" width="6.81640625" customWidth="1"/>
    <col min="31" max="31" width="6.6328125" customWidth="1"/>
    <col min="32" max="32" width="7.54296875" style="45" customWidth="1"/>
    <col min="33" max="33" width="13.90625" customWidth="1"/>
    <col min="34" max="34" width="7" customWidth="1"/>
    <col min="35" max="35" width="8.453125" customWidth="1"/>
    <col min="36" max="36" width="6" customWidth="1"/>
    <col min="37" max="37" width="6.1796875" customWidth="1"/>
    <col min="38" max="38" width="4.54296875" customWidth="1"/>
  </cols>
  <sheetData>
    <row r="1" spans="1:38" s="7" customFormat="1" ht="43.25" customHeight="1" x14ac:dyDescent="0.35">
      <c r="A1" s="8" t="s">
        <v>365</v>
      </c>
      <c r="B1" s="8" t="s">
        <v>366</v>
      </c>
      <c r="C1" s="8" t="s">
        <v>398</v>
      </c>
      <c r="D1" s="8" t="s">
        <v>367</v>
      </c>
      <c r="E1" s="8" t="s">
        <v>86</v>
      </c>
      <c r="F1" s="8" t="s">
        <v>368</v>
      </c>
      <c r="G1" s="8" t="s">
        <v>408</v>
      </c>
      <c r="H1" s="8" t="s">
        <v>409</v>
      </c>
      <c r="I1" s="8" t="s">
        <v>405</v>
      </c>
      <c r="J1" s="8" t="s">
        <v>370</v>
      </c>
      <c r="K1" s="8" t="s">
        <v>371</v>
      </c>
      <c r="L1" s="8" t="s">
        <v>406</v>
      </c>
      <c r="M1" s="8" t="s">
        <v>372</v>
      </c>
      <c r="N1" s="8" t="s">
        <v>373</v>
      </c>
      <c r="O1" s="8" t="s">
        <v>374</v>
      </c>
      <c r="P1" s="8" t="s">
        <v>375</v>
      </c>
      <c r="Q1" s="8" t="s">
        <v>407</v>
      </c>
      <c r="R1" s="7" t="s">
        <v>376</v>
      </c>
      <c r="S1" s="8" t="s">
        <v>379</v>
      </c>
      <c r="T1" s="8" t="s">
        <v>387</v>
      </c>
      <c r="U1" s="8" t="s">
        <v>388</v>
      </c>
      <c r="V1" s="8" t="s">
        <v>390</v>
      </c>
      <c r="W1" s="8" t="s">
        <v>389</v>
      </c>
      <c r="X1" s="7" t="s">
        <v>394</v>
      </c>
      <c r="Y1" s="7" t="s">
        <v>378</v>
      </c>
      <c r="Z1" s="8" t="s">
        <v>395</v>
      </c>
      <c r="AB1" s="8" t="s">
        <v>380</v>
      </c>
      <c r="AC1" s="8" t="s">
        <v>392</v>
      </c>
      <c r="AD1" s="8" t="s">
        <v>393</v>
      </c>
      <c r="AE1" s="8" t="s">
        <v>386</v>
      </c>
      <c r="AF1" s="44" t="s">
        <v>397</v>
      </c>
      <c r="AG1" s="8" t="s">
        <v>369</v>
      </c>
      <c r="AH1" s="8" t="s">
        <v>383</v>
      </c>
      <c r="AI1" s="8" t="s">
        <v>384</v>
      </c>
      <c r="AJ1" s="8" t="s">
        <v>364</v>
      </c>
      <c r="AK1" s="8" t="s">
        <v>377</v>
      </c>
      <c r="AL1" s="8" t="s">
        <v>385</v>
      </c>
    </row>
    <row r="2" spans="1:38" x14ac:dyDescent="0.35">
      <c r="A2" t="s">
        <v>1</v>
      </c>
      <c r="B2" t="s">
        <v>2</v>
      </c>
      <c r="C2" t="s">
        <v>399</v>
      </c>
      <c r="D2" t="s">
        <v>3</v>
      </c>
      <c r="E2" t="s">
        <v>401</v>
      </c>
      <c r="F2" s="2">
        <v>45126</v>
      </c>
      <c r="G2" s="2" t="s">
        <v>410</v>
      </c>
      <c r="H2" s="13">
        <f>F$37-F2+1</f>
        <v>3</v>
      </c>
      <c r="I2">
        <v>840</v>
      </c>
      <c r="J2">
        <v>63.17</v>
      </c>
      <c r="K2">
        <v>60.08</v>
      </c>
      <c r="L2">
        <v>10</v>
      </c>
      <c r="M2" t="s">
        <v>5</v>
      </c>
      <c r="N2">
        <v>30</v>
      </c>
      <c r="O2" s="3">
        <v>0.48125000000000001</v>
      </c>
      <c r="P2" t="s">
        <v>6</v>
      </c>
      <c r="Q2" t="s">
        <v>7</v>
      </c>
      <c r="R2" t="s">
        <v>415</v>
      </c>
      <c r="S2">
        <v>1</v>
      </c>
      <c r="T2" s="9">
        <v>18.45</v>
      </c>
      <c r="U2" s="9">
        <v>5.0599999999999996</v>
      </c>
      <c r="V2" s="9">
        <v>23.18</v>
      </c>
      <c r="W2" s="11">
        <f t="shared" ref="W2:W25" si="0">V2-T2</f>
        <v>4.7300000000000004</v>
      </c>
      <c r="X2" s="14">
        <f>((U2-W2)/U2)*100</f>
        <v>6.5217391304347672</v>
      </c>
      <c r="Y2" s="9">
        <v>6.5217391304347672</v>
      </c>
      <c r="Z2" s="13">
        <v>1</v>
      </c>
      <c r="AA2" s="13">
        <f t="shared" ref="AA2:AA33" si="1">IF(R2="Fdpn1",1,IF(R2="Fdpn2",2,IF(R2="Intermediate",3,IF(R2="GryCl", 4,IF(R2="Wetland", 5,IF(R2="Riverbed",6,7))))))</f>
        <v>7</v>
      </c>
      <c r="AB2">
        <v>1</v>
      </c>
      <c r="AC2" s="9">
        <v>22.348936170212767</v>
      </c>
      <c r="AD2" s="9">
        <v>1.7621476846057573</v>
      </c>
      <c r="AE2" s="9">
        <v>7.99</v>
      </c>
      <c r="AF2" s="11">
        <f t="shared" ref="AF2:AF25" si="2">(AJ2-AK2)/AK2</f>
        <v>0.26069428891377383</v>
      </c>
      <c r="AG2" t="s">
        <v>4</v>
      </c>
      <c r="AH2">
        <f>MID(AG2,4,5)+300000</f>
        <v>335907</v>
      </c>
      <c r="AI2">
        <f>RIGHT(AG2,5)+100000</f>
        <v>105369</v>
      </c>
      <c r="AJ2" s="9">
        <v>56.29</v>
      </c>
      <c r="AK2" s="9">
        <v>44.65</v>
      </c>
      <c r="AL2" s="9">
        <v>5.99</v>
      </c>
    </row>
    <row r="3" spans="1:38" x14ac:dyDescent="0.35">
      <c r="A3" t="s">
        <v>1</v>
      </c>
      <c r="B3" t="s">
        <v>2</v>
      </c>
      <c r="C3" t="s">
        <v>399</v>
      </c>
      <c r="D3" t="s">
        <v>3</v>
      </c>
      <c r="E3" t="s">
        <v>401</v>
      </c>
      <c r="F3" s="2">
        <v>45126</v>
      </c>
      <c r="G3" s="2" t="s">
        <v>410</v>
      </c>
      <c r="H3" s="13">
        <f t="shared" ref="H3:H41" si="3">F$37-F3+1</f>
        <v>3</v>
      </c>
      <c r="I3">
        <v>840</v>
      </c>
      <c r="J3">
        <v>63.17</v>
      </c>
      <c r="K3">
        <v>60.08</v>
      </c>
      <c r="L3">
        <v>10</v>
      </c>
      <c r="M3" t="s">
        <v>8</v>
      </c>
      <c r="N3">
        <v>110</v>
      </c>
      <c r="O3" s="3">
        <v>0.50624999999999998</v>
      </c>
      <c r="P3" t="s">
        <v>6</v>
      </c>
      <c r="Q3" t="s">
        <v>7</v>
      </c>
      <c r="R3" t="s">
        <v>416</v>
      </c>
      <c r="S3">
        <v>1</v>
      </c>
      <c r="T3" s="9">
        <v>10.35</v>
      </c>
      <c r="U3" s="9">
        <v>5.08</v>
      </c>
      <c r="V3" s="9">
        <v>15.19</v>
      </c>
      <c r="W3" s="11">
        <f t="shared" si="0"/>
        <v>4.84</v>
      </c>
      <c r="X3" s="14">
        <f t="shared" ref="X3:X66" si="4">((U3-W3)/U3)*100</f>
        <v>4.7244094488189017</v>
      </c>
      <c r="Y3" s="9">
        <v>4.7244094488189017</v>
      </c>
      <c r="Z3" s="13">
        <v>2</v>
      </c>
      <c r="AA3" s="13">
        <f t="shared" si="1"/>
        <v>7</v>
      </c>
      <c r="AB3">
        <v>1</v>
      </c>
      <c r="AC3" s="9">
        <v>10.971568627450981</v>
      </c>
      <c r="AD3" s="9">
        <v>1.1479852941176469</v>
      </c>
      <c r="AE3" s="9">
        <v>8.16</v>
      </c>
      <c r="AF3" s="11">
        <f t="shared" si="2"/>
        <v>0.2548576592860371</v>
      </c>
      <c r="AG3" t="s">
        <v>4</v>
      </c>
      <c r="AH3">
        <f t="shared" ref="AH3:AH66" si="5">MID(AG3,4,5)+300000</f>
        <v>335907</v>
      </c>
      <c r="AI3">
        <f t="shared" ref="AI3:AI66" si="6">RIGHT(AG3,5)+100000</f>
        <v>105369</v>
      </c>
      <c r="AJ3" s="9">
        <v>55.54</v>
      </c>
      <c r="AK3" s="9">
        <v>44.26</v>
      </c>
      <c r="AL3" s="9">
        <v>5.46</v>
      </c>
    </row>
    <row r="4" spans="1:38" x14ac:dyDescent="0.35">
      <c r="A4" t="s">
        <v>1</v>
      </c>
      <c r="B4" t="s">
        <v>2</v>
      </c>
      <c r="C4" t="s">
        <v>399</v>
      </c>
      <c r="D4" t="s">
        <v>3</v>
      </c>
      <c r="E4" t="s">
        <v>401</v>
      </c>
      <c r="F4" s="2">
        <v>45126</v>
      </c>
      <c r="G4" s="2" t="s">
        <v>410</v>
      </c>
      <c r="H4" s="13">
        <f t="shared" si="3"/>
        <v>3</v>
      </c>
      <c r="I4">
        <v>840</v>
      </c>
      <c r="J4">
        <v>63.17</v>
      </c>
      <c r="K4">
        <v>60.08</v>
      </c>
      <c r="L4">
        <v>10</v>
      </c>
      <c r="M4" t="s">
        <v>9</v>
      </c>
      <c r="N4">
        <v>155</v>
      </c>
      <c r="O4" s="3">
        <v>0.52708333333333335</v>
      </c>
      <c r="P4" t="s">
        <v>19</v>
      </c>
      <c r="Q4" t="s">
        <v>7</v>
      </c>
      <c r="R4" t="s">
        <v>413</v>
      </c>
      <c r="S4">
        <v>1</v>
      </c>
      <c r="T4" s="9">
        <v>9.16</v>
      </c>
      <c r="U4" s="9">
        <v>5</v>
      </c>
      <c r="V4" s="9">
        <v>13.99</v>
      </c>
      <c r="W4" s="11">
        <f t="shared" si="0"/>
        <v>4.83</v>
      </c>
      <c r="X4" s="14">
        <f t="shared" si="4"/>
        <v>3.399999999999999</v>
      </c>
      <c r="Y4" s="9">
        <v>3.399999999999999</v>
      </c>
      <c r="Z4" s="13">
        <v>3</v>
      </c>
      <c r="AA4" s="13">
        <f t="shared" si="1"/>
        <v>7</v>
      </c>
      <c r="AB4">
        <v>1</v>
      </c>
      <c r="AC4" s="9">
        <v>40.41528976572134</v>
      </c>
      <c r="AD4" s="9">
        <v>3.2995758323057958</v>
      </c>
      <c r="AE4" s="9">
        <v>8.11</v>
      </c>
      <c r="AF4" s="11">
        <f t="shared" si="2"/>
        <v>0.23889372822299648</v>
      </c>
      <c r="AG4" t="s">
        <v>4</v>
      </c>
      <c r="AH4">
        <f t="shared" si="5"/>
        <v>335907</v>
      </c>
      <c r="AI4">
        <f t="shared" si="6"/>
        <v>105369</v>
      </c>
      <c r="AJ4" s="9">
        <v>56.89</v>
      </c>
      <c r="AK4" s="9">
        <v>45.92</v>
      </c>
      <c r="AL4" s="9">
        <v>6.16</v>
      </c>
    </row>
    <row r="5" spans="1:38" x14ac:dyDescent="0.35">
      <c r="A5" t="s">
        <v>1</v>
      </c>
      <c r="B5" t="s">
        <v>2</v>
      </c>
      <c r="C5" t="s">
        <v>399</v>
      </c>
      <c r="D5" t="s">
        <v>3</v>
      </c>
      <c r="E5" t="s">
        <v>401</v>
      </c>
      <c r="F5" s="2">
        <v>45126</v>
      </c>
      <c r="G5" s="2" t="s">
        <v>410</v>
      </c>
      <c r="H5" s="13">
        <f t="shared" si="3"/>
        <v>3</v>
      </c>
      <c r="I5">
        <v>840</v>
      </c>
      <c r="J5">
        <v>63.17</v>
      </c>
      <c r="K5">
        <v>60.08</v>
      </c>
      <c r="L5">
        <v>10</v>
      </c>
      <c r="M5" t="s">
        <v>10</v>
      </c>
      <c r="N5">
        <v>230</v>
      </c>
      <c r="O5" s="3">
        <v>0.52708333333333335</v>
      </c>
      <c r="P5" t="s">
        <v>20</v>
      </c>
      <c r="Q5" t="s">
        <v>21</v>
      </c>
      <c r="R5" t="s">
        <v>414</v>
      </c>
      <c r="S5">
        <v>1</v>
      </c>
      <c r="T5" s="9">
        <v>13.87</v>
      </c>
      <c r="U5" s="9">
        <v>5.04</v>
      </c>
      <c r="V5" s="9">
        <v>18.75</v>
      </c>
      <c r="W5" s="11">
        <f t="shared" si="0"/>
        <v>4.8800000000000008</v>
      </c>
      <c r="X5" s="14">
        <f t="shared" si="4"/>
        <v>3.1746031746031598</v>
      </c>
      <c r="Y5" s="9">
        <v>3.1746031746031598</v>
      </c>
      <c r="Z5" s="13">
        <v>4</v>
      </c>
      <c r="AA5" s="13">
        <f t="shared" si="1"/>
        <v>7</v>
      </c>
      <c r="AB5">
        <v>1</v>
      </c>
      <c r="AC5" s="9">
        <v>43.224875621890554</v>
      </c>
      <c r="AD5" s="9">
        <v>4.1203432835820903</v>
      </c>
      <c r="AE5" s="9">
        <v>8.0399999999999991</v>
      </c>
      <c r="AF5" s="11">
        <f t="shared" si="2"/>
        <v>0.27846648301193744</v>
      </c>
      <c r="AG5" t="s">
        <v>4</v>
      </c>
      <c r="AH5">
        <f t="shared" si="5"/>
        <v>335907</v>
      </c>
      <c r="AI5">
        <f t="shared" si="6"/>
        <v>105369</v>
      </c>
      <c r="AJ5" s="9">
        <v>55.69</v>
      </c>
      <c r="AK5" s="9">
        <v>43.56</v>
      </c>
      <c r="AL5" s="9">
        <v>5.29</v>
      </c>
    </row>
    <row r="6" spans="1:38" x14ac:dyDescent="0.35">
      <c r="A6" t="s">
        <v>1</v>
      </c>
      <c r="B6" t="s">
        <v>2</v>
      </c>
      <c r="C6" t="s">
        <v>399</v>
      </c>
      <c r="D6" t="s">
        <v>3</v>
      </c>
      <c r="E6" t="s">
        <v>401</v>
      </c>
      <c r="F6" s="2">
        <v>45126</v>
      </c>
      <c r="G6" s="2" t="s">
        <v>410</v>
      </c>
      <c r="H6" s="13">
        <f t="shared" si="3"/>
        <v>3</v>
      </c>
      <c r="I6">
        <v>840</v>
      </c>
      <c r="J6">
        <v>63.17</v>
      </c>
      <c r="K6">
        <v>60.08</v>
      </c>
      <c r="L6">
        <v>10</v>
      </c>
      <c r="M6" t="s">
        <v>11</v>
      </c>
      <c r="N6">
        <v>280</v>
      </c>
      <c r="O6" s="3">
        <v>0.55555555555555558</v>
      </c>
      <c r="P6" t="s">
        <v>22</v>
      </c>
      <c r="Q6" t="s">
        <v>21</v>
      </c>
      <c r="R6" t="s">
        <v>86</v>
      </c>
      <c r="S6">
        <v>1</v>
      </c>
      <c r="T6" s="9">
        <v>13.83</v>
      </c>
      <c r="U6" s="9">
        <v>5.0199999999999996</v>
      </c>
      <c r="V6" s="9">
        <v>18.09</v>
      </c>
      <c r="W6" s="11">
        <f t="shared" si="0"/>
        <v>4.26</v>
      </c>
      <c r="X6" s="14">
        <f t="shared" si="4"/>
        <v>15.139442231075694</v>
      </c>
      <c r="Y6" s="9">
        <v>15.139442231075694</v>
      </c>
      <c r="Z6" s="13">
        <v>5</v>
      </c>
      <c r="AA6" s="13">
        <f t="shared" si="1"/>
        <v>5</v>
      </c>
      <c r="AB6">
        <v>1</v>
      </c>
      <c r="AC6" s="9">
        <v>14.790074441687343</v>
      </c>
      <c r="AD6" s="9">
        <v>1.2535434243176178</v>
      </c>
      <c r="AE6" s="9">
        <v>8.06</v>
      </c>
      <c r="AF6" s="11">
        <f t="shared" si="2"/>
        <v>0.65525049532974811</v>
      </c>
      <c r="AG6" t="s">
        <v>4</v>
      </c>
      <c r="AH6">
        <f t="shared" si="5"/>
        <v>335907</v>
      </c>
      <c r="AI6">
        <f t="shared" si="6"/>
        <v>105369</v>
      </c>
      <c r="AJ6" s="9">
        <v>58.48</v>
      </c>
      <c r="AK6" s="9">
        <v>35.33</v>
      </c>
      <c r="AL6" s="9">
        <v>5.78</v>
      </c>
    </row>
    <row r="7" spans="1:38" x14ac:dyDescent="0.35">
      <c r="A7" t="s">
        <v>1</v>
      </c>
      <c r="B7" t="s">
        <v>2</v>
      </c>
      <c r="C7" t="s">
        <v>399</v>
      </c>
      <c r="D7" t="s">
        <v>3</v>
      </c>
      <c r="E7" t="s">
        <v>401</v>
      </c>
      <c r="F7" s="2">
        <v>45126</v>
      </c>
      <c r="G7" s="2" t="s">
        <v>410</v>
      </c>
      <c r="H7" s="13">
        <f t="shared" si="3"/>
        <v>3</v>
      </c>
      <c r="I7">
        <v>840</v>
      </c>
      <c r="J7">
        <v>63.17</v>
      </c>
      <c r="K7">
        <v>60.08</v>
      </c>
      <c r="L7">
        <v>10</v>
      </c>
      <c r="M7" t="s">
        <v>12</v>
      </c>
      <c r="N7">
        <v>295</v>
      </c>
      <c r="O7" s="3">
        <v>0.55555555555555558</v>
      </c>
      <c r="P7" t="s">
        <v>23</v>
      </c>
      <c r="Q7" t="s">
        <v>21</v>
      </c>
      <c r="R7" t="s">
        <v>86</v>
      </c>
      <c r="S7">
        <v>1</v>
      </c>
      <c r="T7" s="9">
        <v>18.29</v>
      </c>
      <c r="U7" s="9">
        <v>5.08</v>
      </c>
      <c r="V7" s="9">
        <v>22.62</v>
      </c>
      <c r="W7" s="11">
        <f t="shared" si="0"/>
        <v>4.3300000000000018</v>
      </c>
      <c r="X7" s="14">
        <f t="shared" si="4"/>
        <v>14.76377952755902</v>
      </c>
      <c r="Y7" s="9">
        <v>14.76377952755902</v>
      </c>
      <c r="Z7" s="13">
        <v>5</v>
      </c>
      <c r="AA7" s="13">
        <f t="shared" si="1"/>
        <v>5</v>
      </c>
      <c r="AB7">
        <v>0</v>
      </c>
      <c r="AC7" s="9"/>
      <c r="AD7" s="9"/>
      <c r="AE7" s="9"/>
      <c r="AF7" s="11">
        <f t="shared" si="2"/>
        <v>0.81194125159642394</v>
      </c>
      <c r="AG7" t="s">
        <v>4</v>
      </c>
      <c r="AH7">
        <f t="shared" si="5"/>
        <v>335907</v>
      </c>
      <c r="AI7">
        <f t="shared" si="6"/>
        <v>105369</v>
      </c>
      <c r="AJ7" s="9">
        <v>56.75</v>
      </c>
      <c r="AK7" s="9">
        <v>31.32</v>
      </c>
      <c r="AL7" s="9">
        <v>4.96</v>
      </c>
    </row>
    <row r="8" spans="1:38" s="4" customFormat="1" x14ac:dyDescent="0.35">
      <c r="A8" s="4" t="s">
        <v>1</v>
      </c>
      <c r="B8" s="4" t="s">
        <v>2</v>
      </c>
      <c r="C8" s="4" t="s">
        <v>399</v>
      </c>
      <c r="D8" s="4" t="s">
        <v>3</v>
      </c>
      <c r="E8" s="4" t="s">
        <v>401</v>
      </c>
      <c r="F8" s="5">
        <v>45126</v>
      </c>
      <c r="G8" s="5" t="s">
        <v>410</v>
      </c>
      <c r="H8" s="50">
        <f t="shared" si="3"/>
        <v>3</v>
      </c>
      <c r="I8" s="4">
        <v>840</v>
      </c>
      <c r="J8" s="4">
        <v>63.17</v>
      </c>
      <c r="K8" s="4">
        <v>60.08</v>
      </c>
      <c r="L8" s="4">
        <v>10</v>
      </c>
      <c r="M8" s="4" t="s">
        <v>13</v>
      </c>
      <c r="N8" s="4">
        <v>330</v>
      </c>
      <c r="O8" s="6">
        <v>0.55555555555555558</v>
      </c>
      <c r="P8" s="4" t="s">
        <v>24</v>
      </c>
      <c r="Q8" s="4" t="s">
        <v>25</v>
      </c>
      <c r="R8" s="4" t="s">
        <v>86</v>
      </c>
      <c r="S8" s="4">
        <v>1</v>
      </c>
      <c r="T8" s="10">
        <v>10.48</v>
      </c>
      <c r="U8" s="10">
        <v>5.0199999999999996</v>
      </c>
      <c r="V8" s="10">
        <v>14.16</v>
      </c>
      <c r="W8" s="12">
        <f t="shared" si="0"/>
        <v>3.6799999999999997</v>
      </c>
      <c r="X8" s="15">
        <f t="shared" si="4"/>
        <v>26.693227091633464</v>
      </c>
      <c r="Y8" s="10">
        <v>26.693227091633464</v>
      </c>
      <c r="Z8" s="13">
        <v>5</v>
      </c>
      <c r="AA8" s="13">
        <f t="shared" si="1"/>
        <v>5</v>
      </c>
      <c r="AB8" s="4">
        <v>1</v>
      </c>
      <c r="AC8" s="10">
        <v>18.654545454545456</v>
      </c>
      <c r="AD8" s="10">
        <v>1.5075626535626534</v>
      </c>
      <c r="AE8" s="10">
        <v>8.14</v>
      </c>
      <c r="AF8" s="12">
        <f t="shared" si="2"/>
        <v>0.92080217539089038</v>
      </c>
      <c r="AG8" s="4" t="s">
        <v>4</v>
      </c>
      <c r="AH8" s="4">
        <f t="shared" si="5"/>
        <v>335907</v>
      </c>
      <c r="AI8" s="4">
        <f t="shared" si="6"/>
        <v>105369</v>
      </c>
      <c r="AJ8" s="10">
        <v>56.51</v>
      </c>
      <c r="AK8" s="10">
        <v>29.42</v>
      </c>
      <c r="AL8" s="10">
        <v>5.66</v>
      </c>
    </row>
    <row r="9" spans="1:38" x14ac:dyDescent="0.35">
      <c r="A9" t="s">
        <v>14</v>
      </c>
      <c r="B9" t="s">
        <v>26</v>
      </c>
      <c r="C9" t="s">
        <v>399</v>
      </c>
      <c r="D9" t="s">
        <v>27</v>
      </c>
      <c r="E9" t="s">
        <v>402</v>
      </c>
      <c r="F9" s="2">
        <v>45126</v>
      </c>
      <c r="G9" s="2" t="s">
        <v>410</v>
      </c>
      <c r="H9" s="13">
        <f t="shared" si="3"/>
        <v>3</v>
      </c>
      <c r="I9">
        <v>845</v>
      </c>
      <c r="J9">
        <v>62.5</v>
      </c>
      <c r="K9">
        <v>60.29</v>
      </c>
      <c r="L9">
        <v>37</v>
      </c>
      <c r="M9" t="s">
        <v>29</v>
      </c>
      <c r="N9">
        <v>30</v>
      </c>
      <c r="O9" s="3">
        <v>0.6479166666666667</v>
      </c>
      <c r="P9" t="s">
        <v>100</v>
      </c>
      <c r="Q9" t="s">
        <v>7</v>
      </c>
      <c r="R9" t="s">
        <v>415</v>
      </c>
      <c r="S9">
        <v>1</v>
      </c>
      <c r="T9" s="9">
        <v>17.77</v>
      </c>
      <c r="U9" s="9">
        <v>5.0599999999999996</v>
      </c>
      <c r="V9" s="9">
        <v>22.39</v>
      </c>
      <c r="W9" s="11">
        <f t="shared" si="0"/>
        <v>4.620000000000001</v>
      </c>
      <c r="X9" s="14">
        <f t="shared" si="4"/>
        <v>8.6956521739130164</v>
      </c>
      <c r="Y9" s="9">
        <v>8.6956521739130164</v>
      </c>
      <c r="Z9" s="13">
        <v>1</v>
      </c>
      <c r="AA9" s="13">
        <f t="shared" si="1"/>
        <v>7</v>
      </c>
      <c r="AB9">
        <v>1</v>
      </c>
      <c r="AC9" s="9">
        <v>13.440198511166253</v>
      </c>
      <c r="AD9" s="9">
        <v>1.5860496277915632</v>
      </c>
      <c r="AE9" s="9">
        <v>8.06</v>
      </c>
      <c r="AF9" s="11">
        <f t="shared" si="2"/>
        <v>0.3794360719494409</v>
      </c>
      <c r="AG9" t="s">
        <v>28</v>
      </c>
      <c r="AH9">
        <f t="shared" si="5"/>
        <v>335902</v>
      </c>
      <c r="AI9">
        <f t="shared" si="6"/>
        <v>105395</v>
      </c>
      <c r="AJ9" s="9">
        <v>56.75</v>
      </c>
      <c r="AK9" s="9">
        <v>41.14</v>
      </c>
      <c r="AL9" s="9">
        <v>5.61</v>
      </c>
    </row>
    <row r="10" spans="1:38" s="16" customFormat="1" x14ac:dyDescent="0.35">
      <c r="A10" s="16" t="s">
        <v>14</v>
      </c>
      <c r="B10" s="16" t="s">
        <v>26</v>
      </c>
      <c r="C10" s="16" t="s">
        <v>399</v>
      </c>
      <c r="D10" s="16" t="s">
        <v>27</v>
      </c>
      <c r="E10" s="16" t="s">
        <v>402</v>
      </c>
      <c r="F10" s="17">
        <v>45126</v>
      </c>
      <c r="G10" s="17" t="s">
        <v>410</v>
      </c>
      <c r="H10" s="22">
        <f t="shared" si="3"/>
        <v>3</v>
      </c>
      <c r="I10" s="16">
        <v>845</v>
      </c>
      <c r="J10" s="16">
        <v>62.5</v>
      </c>
      <c r="K10" s="16">
        <v>60.29</v>
      </c>
      <c r="L10" s="16">
        <v>37</v>
      </c>
      <c r="M10" s="16" t="s">
        <v>30</v>
      </c>
      <c r="N10" s="16">
        <v>75</v>
      </c>
      <c r="O10" s="18">
        <v>0.6479166666666667</v>
      </c>
      <c r="P10" s="16" t="s">
        <v>20</v>
      </c>
      <c r="Q10" s="16" t="s">
        <v>7</v>
      </c>
      <c r="R10" s="16" t="s">
        <v>414</v>
      </c>
      <c r="S10" s="16">
        <v>1</v>
      </c>
      <c r="T10" s="19">
        <v>14.08</v>
      </c>
      <c r="U10" s="19">
        <v>5.05</v>
      </c>
      <c r="V10" s="19">
        <v>18.71</v>
      </c>
      <c r="W10" s="20">
        <f t="shared" si="0"/>
        <v>4.6300000000000008</v>
      </c>
      <c r="X10" s="21">
        <f t="shared" si="4"/>
        <v>8.3168316831682976</v>
      </c>
      <c r="Y10" s="19">
        <v>8.3168316831682976</v>
      </c>
      <c r="Z10" s="22">
        <v>4</v>
      </c>
      <c r="AA10" s="22">
        <f t="shared" si="1"/>
        <v>7</v>
      </c>
      <c r="AB10" s="16">
        <v>1</v>
      </c>
      <c r="AC10" s="19">
        <v>21.721</v>
      </c>
      <c r="AD10" s="19">
        <v>1.9569450000000002</v>
      </c>
      <c r="AE10" s="19">
        <v>8</v>
      </c>
      <c r="AF10" s="20">
        <f t="shared" si="2"/>
        <v>0.43097061002716708</v>
      </c>
      <c r="AG10" s="16" t="s">
        <v>28</v>
      </c>
      <c r="AH10" s="16">
        <f t="shared" si="5"/>
        <v>335902</v>
      </c>
      <c r="AI10" s="16">
        <f t="shared" si="6"/>
        <v>105395</v>
      </c>
      <c r="AJ10" s="19">
        <v>57.94</v>
      </c>
      <c r="AK10" s="19">
        <v>40.49</v>
      </c>
      <c r="AL10" s="19">
        <v>5.97</v>
      </c>
    </row>
    <row r="11" spans="1:38" x14ac:dyDescent="0.35">
      <c r="A11" t="s">
        <v>14</v>
      </c>
      <c r="B11" t="s">
        <v>26</v>
      </c>
      <c r="C11" t="s">
        <v>399</v>
      </c>
      <c r="D11" t="s">
        <v>27</v>
      </c>
      <c r="E11" t="s">
        <v>402</v>
      </c>
      <c r="F11" s="2">
        <v>45126</v>
      </c>
      <c r="G11" s="2" t="s">
        <v>410</v>
      </c>
      <c r="H11" s="13">
        <f t="shared" si="3"/>
        <v>3</v>
      </c>
      <c r="I11">
        <v>845</v>
      </c>
      <c r="J11">
        <v>62.5</v>
      </c>
      <c r="K11">
        <v>60.29</v>
      </c>
      <c r="L11">
        <v>37</v>
      </c>
      <c r="M11" t="s">
        <v>31</v>
      </c>
      <c r="N11">
        <v>95</v>
      </c>
      <c r="O11" s="3">
        <v>0.6479166666666667</v>
      </c>
      <c r="P11" t="s">
        <v>37</v>
      </c>
      <c r="Q11" t="s">
        <v>7</v>
      </c>
      <c r="R11" t="s">
        <v>86</v>
      </c>
      <c r="S11">
        <v>1</v>
      </c>
      <c r="T11" s="9">
        <v>19.87</v>
      </c>
      <c r="U11" s="9">
        <v>5.07</v>
      </c>
      <c r="V11" s="9">
        <v>24.24</v>
      </c>
      <c r="W11" s="11">
        <f t="shared" si="0"/>
        <v>4.3699999999999974</v>
      </c>
      <c r="X11" s="14">
        <f t="shared" si="4"/>
        <v>13.806706114398478</v>
      </c>
      <c r="Y11" s="9">
        <v>13.806706114398478</v>
      </c>
      <c r="Z11" s="13">
        <v>5</v>
      </c>
      <c r="AA11" s="13">
        <f t="shared" si="1"/>
        <v>5</v>
      </c>
      <c r="AB11">
        <v>1</v>
      </c>
      <c r="AC11" s="9">
        <v>18.506666666666668</v>
      </c>
      <c r="AD11" s="9">
        <v>1.6281207547169811</v>
      </c>
      <c r="AE11" s="9">
        <v>7.95</v>
      </c>
      <c r="AF11" s="11">
        <f t="shared" si="2"/>
        <v>0.7044570744839963</v>
      </c>
      <c r="AG11" t="s">
        <v>28</v>
      </c>
      <c r="AH11">
        <f t="shared" si="5"/>
        <v>335902</v>
      </c>
      <c r="AI11">
        <f t="shared" si="6"/>
        <v>105395</v>
      </c>
      <c r="AJ11" s="9">
        <v>56.98</v>
      </c>
      <c r="AK11" s="9">
        <v>33.43</v>
      </c>
      <c r="AL11" s="9">
        <v>5.41</v>
      </c>
    </row>
    <row r="12" spans="1:38" x14ac:dyDescent="0.35">
      <c r="A12" t="s">
        <v>14</v>
      </c>
      <c r="B12" t="s">
        <v>26</v>
      </c>
      <c r="C12" s="23" t="s">
        <v>399</v>
      </c>
      <c r="D12" t="s">
        <v>27</v>
      </c>
      <c r="E12" s="23" t="s">
        <v>402</v>
      </c>
      <c r="F12" s="2">
        <v>45126</v>
      </c>
      <c r="G12" s="2" t="s">
        <v>410</v>
      </c>
      <c r="H12" s="13">
        <f t="shared" si="3"/>
        <v>3</v>
      </c>
      <c r="I12" s="23">
        <v>845</v>
      </c>
      <c r="J12">
        <v>62.5</v>
      </c>
      <c r="K12">
        <v>60.29</v>
      </c>
      <c r="L12" s="23">
        <v>37</v>
      </c>
      <c r="M12" t="s">
        <v>32</v>
      </c>
      <c r="N12">
        <v>160</v>
      </c>
      <c r="O12" s="3">
        <v>0.66319444444444442</v>
      </c>
      <c r="P12" t="s">
        <v>38</v>
      </c>
      <c r="Q12" t="s">
        <v>25</v>
      </c>
      <c r="R12" t="s">
        <v>86</v>
      </c>
      <c r="S12">
        <v>1</v>
      </c>
      <c r="T12" s="9">
        <v>14.99</v>
      </c>
      <c r="U12" s="9">
        <v>5.0599999999999996</v>
      </c>
      <c r="V12" s="9">
        <v>18.78</v>
      </c>
      <c r="W12" s="11">
        <f t="shared" si="0"/>
        <v>3.7900000000000009</v>
      </c>
      <c r="X12" s="14">
        <f t="shared" si="4"/>
        <v>25.09881422924899</v>
      </c>
      <c r="Y12" s="9">
        <v>25.09881422924899</v>
      </c>
      <c r="Z12" s="13">
        <v>5</v>
      </c>
      <c r="AA12" s="29">
        <f t="shared" si="1"/>
        <v>5</v>
      </c>
      <c r="AB12" s="23">
        <v>1</v>
      </c>
      <c r="AC12" s="26">
        <v>18.538785625774473</v>
      </c>
      <c r="AD12" s="26">
        <v>1.6822255266418833</v>
      </c>
      <c r="AE12" s="26">
        <v>8.07</v>
      </c>
      <c r="AF12" s="27">
        <f t="shared" si="2"/>
        <v>1.039901995099755</v>
      </c>
      <c r="AG12" t="s">
        <v>28</v>
      </c>
      <c r="AH12">
        <f t="shared" si="5"/>
        <v>335902</v>
      </c>
      <c r="AI12">
        <f t="shared" si="6"/>
        <v>105395</v>
      </c>
      <c r="AJ12" s="9">
        <v>58.28</v>
      </c>
      <c r="AK12" s="9">
        <v>28.57</v>
      </c>
      <c r="AL12" s="9">
        <v>5.46</v>
      </c>
    </row>
    <row r="13" spans="1:38" s="4" customFormat="1" x14ac:dyDescent="0.35">
      <c r="A13" s="4" t="s">
        <v>14</v>
      </c>
      <c r="B13" s="4" t="s">
        <v>26</v>
      </c>
      <c r="C13" s="4" t="s">
        <v>399</v>
      </c>
      <c r="D13" s="4" t="s">
        <v>27</v>
      </c>
      <c r="E13" s="4" t="s">
        <v>402</v>
      </c>
      <c r="F13" s="5">
        <v>45126</v>
      </c>
      <c r="G13" s="5" t="s">
        <v>410</v>
      </c>
      <c r="H13" s="50">
        <f t="shared" si="3"/>
        <v>3</v>
      </c>
      <c r="I13" s="4">
        <v>845</v>
      </c>
      <c r="J13" s="4">
        <v>62.5</v>
      </c>
      <c r="K13" s="4">
        <v>60.29</v>
      </c>
      <c r="L13" s="4">
        <v>37</v>
      </c>
      <c r="M13" s="4" t="s">
        <v>33</v>
      </c>
      <c r="N13" s="4">
        <v>205</v>
      </c>
      <c r="O13" s="6">
        <v>0.67361111111111116</v>
      </c>
      <c r="P13" s="4" t="s">
        <v>39</v>
      </c>
      <c r="Q13" s="4" t="s">
        <v>25</v>
      </c>
      <c r="R13" s="4" t="s">
        <v>86</v>
      </c>
      <c r="S13" s="4">
        <v>1</v>
      </c>
      <c r="T13" s="10">
        <v>18.43</v>
      </c>
      <c r="U13" s="10">
        <v>5.01</v>
      </c>
      <c r="V13" s="10">
        <v>22.48</v>
      </c>
      <c r="W13" s="12">
        <f t="shared" si="0"/>
        <v>4.0500000000000007</v>
      </c>
      <c r="X13" s="15">
        <f t="shared" si="4"/>
        <v>19.161676646706567</v>
      </c>
      <c r="Y13" s="10">
        <v>19.161676646706567</v>
      </c>
      <c r="Z13" s="13">
        <v>5</v>
      </c>
      <c r="AA13" s="13">
        <f t="shared" si="1"/>
        <v>5</v>
      </c>
      <c r="AB13" s="4">
        <v>1</v>
      </c>
      <c r="AC13" s="10">
        <v>15.282656826568264</v>
      </c>
      <c r="AD13" s="10">
        <v>1.4828487084870847</v>
      </c>
      <c r="AE13" s="10">
        <v>8.1300000000000008</v>
      </c>
      <c r="AF13" s="12">
        <f t="shared" si="2"/>
        <v>1.041056765440914</v>
      </c>
      <c r="AG13" s="4" t="s">
        <v>28</v>
      </c>
      <c r="AH13" s="4">
        <f t="shared" si="5"/>
        <v>335902</v>
      </c>
      <c r="AI13" s="4">
        <f t="shared" si="6"/>
        <v>105395</v>
      </c>
      <c r="AJ13" s="10">
        <v>57.17</v>
      </c>
      <c r="AK13" s="10">
        <v>28.01</v>
      </c>
      <c r="AL13" s="10">
        <v>5.95</v>
      </c>
    </row>
    <row r="14" spans="1:38" x14ac:dyDescent="0.35">
      <c r="A14" t="s">
        <v>15</v>
      </c>
      <c r="B14" t="s">
        <v>40</v>
      </c>
      <c r="C14" t="s">
        <v>399</v>
      </c>
      <c r="D14" t="s">
        <v>27</v>
      </c>
      <c r="E14" t="s">
        <v>401</v>
      </c>
      <c r="F14" s="2">
        <v>45127</v>
      </c>
      <c r="G14" s="2" t="s">
        <v>410</v>
      </c>
      <c r="H14" s="13">
        <f t="shared" si="3"/>
        <v>2</v>
      </c>
      <c r="I14">
        <v>651</v>
      </c>
      <c r="J14">
        <v>61.93</v>
      </c>
      <c r="K14">
        <v>59.33</v>
      </c>
      <c r="L14">
        <v>39</v>
      </c>
      <c r="M14" t="s">
        <v>42</v>
      </c>
      <c r="N14">
        <v>10</v>
      </c>
      <c r="O14" s="3">
        <v>0.43541666666666662</v>
      </c>
      <c r="P14" t="s">
        <v>47</v>
      </c>
      <c r="Q14" t="s">
        <v>7</v>
      </c>
      <c r="R14" t="s">
        <v>415</v>
      </c>
      <c r="S14">
        <v>1</v>
      </c>
      <c r="T14" s="9">
        <v>9.6199999999999992</v>
      </c>
      <c r="U14" s="9">
        <v>5.0199999999999996</v>
      </c>
      <c r="V14" s="9">
        <v>14.22</v>
      </c>
      <c r="W14" s="11">
        <f t="shared" si="0"/>
        <v>4.6000000000000014</v>
      </c>
      <c r="X14" s="14">
        <f t="shared" si="4"/>
        <v>8.3665338645417968</v>
      </c>
      <c r="Y14" s="9">
        <v>8.3665338645417968</v>
      </c>
      <c r="Z14" s="13">
        <v>1</v>
      </c>
      <c r="AA14" s="13">
        <f t="shared" si="1"/>
        <v>7</v>
      </c>
      <c r="AB14">
        <v>1</v>
      </c>
      <c r="AC14" s="9">
        <v>27.250061349693251</v>
      </c>
      <c r="AD14" s="9">
        <v>2.9162650306748463</v>
      </c>
      <c r="AE14" s="9">
        <v>8.15</v>
      </c>
      <c r="AF14" s="11">
        <f t="shared" si="2"/>
        <v>0.24415811312513649</v>
      </c>
      <c r="AG14" t="s">
        <v>41</v>
      </c>
      <c r="AH14">
        <f t="shared" si="5"/>
        <v>335761</v>
      </c>
      <c r="AI14">
        <f t="shared" si="6"/>
        <v>105247</v>
      </c>
      <c r="AJ14" s="9">
        <v>56.97</v>
      </c>
      <c r="AK14" s="9">
        <v>45.79</v>
      </c>
      <c r="AL14" s="9">
        <v>5.85</v>
      </c>
    </row>
    <row r="15" spans="1:38" x14ac:dyDescent="0.35">
      <c r="A15" t="s">
        <v>15</v>
      </c>
      <c r="B15" t="s">
        <v>40</v>
      </c>
      <c r="C15" s="36" t="s">
        <v>399</v>
      </c>
      <c r="D15" t="s">
        <v>27</v>
      </c>
      <c r="E15" s="36" t="s">
        <v>401</v>
      </c>
      <c r="F15" s="2">
        <v>45127</v>
      </c>
      <c r="G15" s="2" t="s">
        <v>410</v>
      </c>
      <c r="H15" s="13">
        <f t="shared" si="3"/>
        <v>2</v>
      </c>
      <c r="I15" s="36">
        <v>651</v>
      </c>
      <c r="J15">
        <v>61.93</v>
      </c>
      <c r="K15">
        <v>59.33</v>
      </c>
      <c r="L15" s="36">
        <v>39</v>
      </c>
      <c r="M15" t="s">
        <v>43</v>
      </c>
      <c r="N15">
        <v>60</v>
      </c>
      <c r="O15" s="3">
        <v>0.43541666666666662</v>
      </c>
      <c r="P15" t="s">
        <v>101</v>
      </c>
      <c r="Q15" t="s">
        <v>7</v>
      </c>
      <c r="R15" t="s">
        <v>413</v>
      </c>
      <c r="S15">
        <v>1</v>
      </c>
      <c r="T15" s="9">
        <v>17.440000000000001</v>
      </c>
      <c r="U15" s="9">
        <v>5.09</v>
      </c>
      <c r="V15" s="9">
        <v>22.18</v>
      </c>
      <c r="W15" s="11">
        <f t="shared" si="0"/>
        <v>4.7399999999999984</v>
      </c>
      <c r="X15" s="14">
        <f t="shared" si="4"/>
        <v>6.8762278978389286</v>
      </c>
      <c r="Y15" s="9">
        <v>6.8762278978389286</v>
      </c>
      <c r="Z15" s="13">
        <v>3</v>
      </c>
      <c r="AA15" s="42">
        <f t="shared" si="1"/>
        <v>7</v>
      </c>
      <c r="AB15" s="36">
        <v>1</v>
      </c>
      <c r="AC15" s="39">
        <v>17.319454770755886</v>
      </c>
      <c r="AD15" s="39">
        <v>1.8061412639405203</v>
      </c>
      <c r="AE15" s="39">
        <v>8.07</v>
      </c>
      <c r="AF15" s="40">
        <f t="shared" si="2"/>
        <v>0.27347758197635524</v>
      </c>
      <c r="AG15" t="s">
        <v>41</v>
      </c>
      <c r="AH15">
        <f t="shared" si="5"/>
        <v>335761</v>
      </c>
      <c r="AI15">
        <f t="shared" si="6"/>
        <v>105247</v>
      </c>
      <c r="AJ15" s="9">
        <v>57.09</v>
      </c>
      <c r="AK15" s="9">
        <v>44.83</v>
      </c>
      <c r="AL15" s="9">
        <v>5.6</v>
      </c>
    </row>
    <row r="16" spans="1:38" x14ac:dyDescent="0.35">
      <c r="A16" t="s">
        <v>15</v>
      </c>
      <c r="B16" t="s">
        <v>40</v>
      </c>
      <c r="C16" t="s">
        <v>399</v>
      </c>
      <c r="D16" t="s">
        <v>27</v>
      </c>
      <c r="E16" t="s">
        <v>401</v>
      </c>
      <c r="F16" s="2">
        <v>45127</v>
      </c>
      <c r="G16" s="2" t="s">
        <v>410</v>
      </c>
      <c r="H16" s="13">
        <f t="shared" si="3"/>
        <v>2</v>
      </c>
      <c r="I16">
        <v>651</v>
      </c>
      <c r="J16">
        <v>61.93</v>
      </c>
      <c r="K16">
        <v>59.33</v>
      </c>
      <c r="L16">
        <v>39</v>
      </c>
      <c r="M16" t="s">
        <v>44</v>
      </c>
      <c r="N16">
        <v>105</v>
      </c>
      <c r="O16" s="3">
        <v>0.43541666666666662</v>
      </c>
      <c r="P16" t="s">
        <v>102</v>
      </c>
      <c r="Q16" t="s">
        <v>7</v>
      </c>
      <c r="R16" t="s">
        <v>413</v>
      </c>
      <c r="S16">
        <v>1</v>
      </c>
      <c r="T16" s="9">
        <v>10.84</v>
      </c>
      <c r="U16" s="9">
        <v>5.07</v>
      </c>
      <c r="V16" s="9">
        <v>15.75</v>
      </c>
      <c r="W16" s="11">
        <f t="shared" si="0"/>
        <v>4.91</v>
      </c>
      <c r="X16" s="14">
        <f t="shared" si="4"/>
        <v>3.1558185404339278</v>
      </c>
      <c r="Y16" s="9">
        <v>3.1558185404339278</v>
      </c>
      <c r="Z16" s="13">
        <v>3</v>
      </c>
      <c r="AA16" s="13">
        <f t="shared" si="1"/>
        <v>7</v>
      </c>
      <c r="AB16">
        <v>1</v>
      </c>
      <c r="AC16" s="9">
        <v>10.714037267080744</v>
      </c>
      <c r="AD16" s="9">
        <v>1.4031751552795031</v>
      </c>
      <c r="AE16" s="9">
        <v>8.0500000000000007</v>
      </c>
      <c r="AF16" s="11">
        <f t="shared" si="2"/>
        <v>0.23888422818791949</v>
      </c>
      <c r="AG16" t="s">
        <v>41</v>
      </c>
      <c r="AH16">
        <f t="shared" si="5"/>
        <v>335761</v>
      </c>
      <c r="AI16">
        <f t="shared" si="6"/>
        <v>105247</v>
      </c>
      <c r="AJ16" s="9">
        <v>59.07</v>
      </c>
      <c r="AK16" s="9">
        <v>47.68</v>
      </c>
      <c r="AL16" s="9">
        <v>4.96</v>
      </c>
    </row>
    <row r="17" spans="1:38" x14ac:dyDescent="0.35">
      <c r="A17" t="s">
        <v>15</v>
      </c>
      <c r="B17" t="s">
        <v>40</v>
      </c>
      <c r="C17" t="s">
        <v>399</v>
      </c>
      <c r="D17" t="s">
        <v>27</v>
      </c>
      <c r="E17" t="s">
        <v>401</v>
      </c>
      <c r="F17" s="2">
        <v>45127</v>
      </c>
      <c r="G17" s="2" t="s">
        <v>410</v>
      </c>
      <c r="H17" s="13">
        <f t="shared" si="3"/>
        <v>2</v>
      </c>
      <c r="I17">
        <v>651</v>
      </c>
      <c r="J17">
        <v>61.93</v>
      </c>
      <c r="K17">
        <v>59.33</v>
      </c>
      <c r="L17">
        <v>39</v>
      </c>
      <c r="M17" t="s">
        <v>45</v>
      </c>
      <c r="N17">
        <v>136</v>
      </c>
      <c r="O17" s="3">
        <v>0.45624999999999999</v>
      </c>
      <c r="P17" t="s">
        <v>20</v>
      </c>
      <c r="Q17" t="s">
        <v>21</v>
      </c>
      <c r="R17" t="s">
        <v>414</v>
      </c>
      <c r="S17">
        <v>1</v>
      </c>
      <c r="T17" s="9">
        <v>19.37</v>
      </c>
      <c r="U17" s="9">
        <v>5.09</v>
      </c>
      <c r="V17" s="9">
        <v>24.31</v>
      </c>
      <c r="W17" s="11">
        <f t="shared" si="0"/>
        <v>4.9399999999999977</v>
      </c>
      <c r="X17" s="14">
        <f t="shared" si="4"/>
        <v>2.9469548133595707</v>
      </c>
      <c r="Y17" s="9">
        <v>2.9469548133595707</v>
      </c>
      <c r="Z17" s="13">
        <v>4</v>
      </c>
      <c r="AA17" s="13">
        <f t="shared" si="1"/>
        <v>7</v>
      </c>
      <c r="AB17">
        <v>1</v>
      </c>
      <c r="AC17" s="9">
        <v>13.081942714819428</v>
      </c>
      <c r="AD17" s="9">
        <v>1.2014396014943962</v>
      </c>
      <c r="AE17" s="9">
        <v>8.0299999999999994</v>
      </c>
      <c r="AF17" s="11">
        <f t="shared" si="2"/>
        <v>0.23599999999999993</v>
      </c>
      <c r="AG17" t="s">
        <v>41</v>
      </c>
      <c r="AH17">
        <f t="shared" si="5"/>
        <v>335761</v>
      </c>
      <c r="AI17">
        <f t="shared" si="6"/>
        <v>105247</v>
      </c>
      <c r="AJ17" s="9">
        <v>55.62</v>
      </c>
      <c r="AK17" s="9">
        <v>45</v>
      </c>
      <c r="AL17" s="9">
        <v>5.41</v>
      </c>
    </row>
    <row r="18" spans="1:38" x14ac:dyDescent="0.35">
      <c r="A18" t="s">
        <v>15</v>
      </c>
      <c r="B18" t="s">
        <v>40</v>
      </c>
      <c r="C18" t="s">
        <v>399</v>
      </c>
      <c r="D18" t="s">
        <v>27</v>
      </c>
      <c r="E18" t="s">
        <v>401</v>
      </c>
      <c r="F18" s="2">
        <v>45127</v>
      </c>
      <c r="G18" s="2" t="s">
        <v>410</v>
      </c>
      <c r="H18" s="13">
        <f t="shared" si="3"/>
        <v>2</v>
      </c>
      <c r="I18">
        <v>651</v>
      </c>
      <c r="J18">
        <v>61.93</v>
      </c>
      <c r="K18">
        <v>59.33</v>
      </c>
      <c r="L18">
        <v>39</v>
      </c>
      <c r="M18" t="s">
        <v>46</v>
      </c>
      <c r="N18">
        <v>195</v>
      </c>
      <c r="O18" s="3">
        <v>0.46736111111111112</v>
      </c>
      <c r="P18" t="s">
        <v>49</v>
      </c>
      <c r="Q18" t="s">
        <v>25</v>
      </c>
      <c r="R18" t="s">
        <v>414</v>
      </c>
      <c r="S18">
        <v>1</v>
      </c>
      <c r="T18" s="9">
        <v>18.95</v>
      </c>
      <c r="U18" s="9">
        <v>5.03</v>
      </c>
      <c r="V18" s="9">
        <v>23.83</v>
      </c>
      <c r="W18" s="11">
        <f t="shared" si="0"/>
        <v>4.879999999999999</v>
      </c>
      <c r="X18" s="14">
        <f t="shared" si="4"/>
        <v>2.9821073558648359</v>
      </c>
      <c r="Y18" s="9">
        <v>2.9821073558648359</v>
      </c>
      <c r="Z18" s="13">
        <v>4</v>
      </c>
      <c r="AA18" s="13">
        <f t="shared" si="1"/>
        <v>7</v>
      </c>
      <c r="AB18">
        <v>1</v>
      </c>
      <c r="AC18" s="9">
        <v>33.401000000000003</v>
      </c>
      <c r="AD18" s="9">
        <v>2.8849450000000001</v>
      </c>
      <c r="AE18" s="9">
        <v>8</v>
      </c>
      <c r="AF18" s="11">
        <f t="shared" si="2"/>
        <v>0.29570237331622828</v>
      </c>
      <c r="AG18" t="s">
        <v>41</v>
      </c>
      <c r="AH18">
        <f t="shared" si="5"/>
        <v>335761</v>
      </c>
      <c r="AI18">
        <f t="shared" si="6"/>
        <v>105247</v>
      </c>
      <c r="AJ18" s="9">
        <v>60.6</v>
      </c>
      <c r="AK18" s="9">
        <v>46.77</v>
      </c>
      <c r="AL18" s="9">
        <v>6.13</v>
      </c>
    </row>
    <row r="19" spans="1:38" s="4" customFormat="1" x14ac:dyDescent="0.35">
      <c r="A19" s="4" t="s">
        <v>15</v>
      </c>
      <c r="B19" s="4" t="s">
        <v>40</v>
      </c>
      <c r="C19" s="4" t="s">
        <v>399</v>
      </c>
      <c r="D19" s="4" t="s">
        <v>27</v>
      </c>
      <c r="E19" s="4" t="s">
        <v>401</v>
      </c>
      <c r="F19" s="5">
        <v>45127</v>
      </c>
      <c r="G19" s="5" t="s">
        <v>410</v>
      </c>
      <c r="H19" s="50">
        <f t="shared" si="3"/>
        <v>2</v>
      </c>
      <c r="I19" s="4">
        <v>651</v>
      </c>
      <c r="J19" s="4">
        <v>61.93</v>
      </c>
      <c r="K19" s="4">
        <v>59.33</v>
      </c>
      <c r="L19" s="4">
        <v>39</v>
      </c>
      <c r="M19" s="4" t="s">
        <v>48</v>
      </c>
      <c r="N19" s="4">
        <v>250</v>
      </c>
      <c r="O19" s="6">
        <v>0.49652777777777773</v>
      </c>
      <c r="P19" s="4" t="s">
        <v>50</v>
      </c>
      <c r="Q19" s="4" t="s">
        <v>25</v>
      </c>
      <c r="R19" s="4" t="s">
        <v>86</v>
      </c>
      <c r="S19" s="4">
        <v>1</v>
      </c>
      <c r="T19" s="10">
        <v>15.01</v>
      </c>
      <c r="U19" s="10">
        <v>5.09</v>
      </c>
      <c r="V19" s="10">
        <v>19.64</v>
      </c>
      <c r="W19" s="12">
        <f t="shared" si="0"/>
        <v>4.6300000000000008</v>
      </c>
      <c r="X19" s="15">
        <f t="shared" si="4"/>
        <v>9.037328094302536</v>
      </c>
      <c r="Y19" s="10">
        <v>9.037328094302536</v>
      </c>
      <c r="Z19" s="13">
        <v>5</v>
      </c>
      <c r="AA19" s="13">
        <f t="shared" si="1"/>
        <v>5</v>
      </c>
      <c r="AB19" s="4">
        <v>1</v>
      </c>
      <c r="AC19" s="10">
        <v>16.168680641183727</v>
      </c>
      <c r="AD19" s="10">
        <v>1.3632009864364982</v>
      </c>
      <c r="AE19" s="10">
        <v>8.11</v>
      </c>
      <c r="AF19" s="12">
        <f t="shared" si="2"/>
        <v>0.54249547920433994</v>
      </c>
      <c r="AG19" s="4" t="s">
        <v>41</v>
      </c>
      <c r="AH19" s="4">
        <f t="shared" si="5"/>
        <v>335761</v>
      </c>
      <c r="AI19" s="4">
        <f t="shared" si="6"/>
        <v>105247</v>
      </c>
      <c r="AJ19" s="10">
        <v>59.71</v>
      </c>
      <c r="AK19" s="10">
        <v>38.71</v>
      </c>
      <c r="AL19" s="10">
        <v>5.72</v>
      </c>
    </row>
    <row r="20" spans="1:38" x14ac:dyDescent="0.35">
      <c r="A20" t="s">
        <v>16</v>
      </c>
      <c r="B20" t="s">
        <v>51</v>
      </c>
      <c r="C20" t="s">
        <v>399</v>
      </c>
      <c r="D20" t="s">
        <v>3</v>
      </c>
      <c r="E20" t="s">
        <v>401</v>
      </c>
      <c r="F20" s="2">
        <v>45127</v>
      </c>
      <c r="G20" s="2" t="s">
        <v>410</v>
      </c>
      <c r="H20" s="13">
        <f t="shared" si="3"/>
        <v>2</v>
      </c>
      <c r="I20">
        <v>643</v>
      </c>
      <c r="J20">
        <v>62.42</v>
      </c>
      <c r="K20">
        <v>59.42</v>
      </c>
      <c r="L20">
        <v>21</v>
      </c>
      <c r="M20" t="s">
        <v>53</v>
      </c>
      <c r="N20">
        <v>30</v>
      </c>
      <c r="O20" s="3">
        <v>0.625</v>
      </c>
      <c r="P20" t="s">
        <v>59</v>
      </c>
      <c r="Q20" t="s">
        <v>7</v>
      </c>
      <c r="R20" t="s">
        <v>415</v>
      </c>
      <c r="S20">
        <v>1</v>
      </c>
      <c r="T20" s="9">
        <v>13.75</v>
      </c>
      <c r="U20" s="9">
        <v>5.0199999999999996</v>
      </c>
      <c r="V20" s="9">
        <v>18.37</v>
      </c>
      <c r="W20" s="11">
        <f t="shared" si="0"/>
        <v>4.620000000000001</v>
      </c>
      <c r="X20" s="14">
        <f t="shared" si="4"/>
        <v>7.9681274900398131</v>
      </c>
      <c r="Y20" s="9">
        <v>7.9681274900398131</v>
      </c>
      <c r="Z20" s="13">
        <v>1</v>
      </c>
      <c r="AA20" s="13">
        <f t="shared" si="1"/>
        <v>7</v>
      </c>
      <c r="AB20">
        <v>1</v>
      </c>
      <c r="AC20" s="9">
        <v>21.260999999999999</v>
      </c>
      <c r="AD20" s="9">
        <v>2.0909450000000001</v>
      </c>
      <c r="AE20" s="9">
        <v>8</v>
      </c>
      <c r="AF20" s="11">
        <f t="shared" si="2"/>
        <v>0.27383642114776335</v>
      </c>
      <c r="AG20" t="s">
        <v>52</v>
      </c>
      <c r="AH20">
        <f t="shared" si="5"/>
        <v>335771</v>
      </c>
      <c r="AI20">
        <f t="shared" si="6"/>
        <v>105201</v>
      </c>
      <c r="AJ20" s="9">
        <v>56.38</v>
      </c>
      <c r="AK20" s="9">
        <v>44.26</v>
      </c>
      <c r="AL20" s="9">
        <v>6.12</v>
      </c>
    </row>
    <row r="21" spans="1:38" x14ac:dyDescent="0.35">
      <c r="A21" t="s">
        <v>16</v>
      </c>
      <c r="B21" t="s">
        <v>51</v>
      </c>
      <c r="C21" t="s">
        <v>399</v>
      </c>
      <c r="D21" t="s">
        <v>3</v>
      </c>
      <c r="E21" t="s">
        <v>401</v>
      </c>
      <c r="F21" s="2">
        <v>45127</v>
      </c>
      <c r="G21" s="2" t="s">
        <v>410</v>
      </c>
      <c r="H21" s="13">
        <f t="shared" si="3"/>
        <v>2</v>
      </c>
      <c r="I21">
        <v>643</v>
      </c>
      <c r="J21">
        <v>62.42</v>
      </c>
      <c r="K21">
        <v>59.42</v>
      </c>
      <c r="L21">
        <v>21</v>
      </c>
      <c r="M21" t="s">
        <v>54</v>
      </c>
      <c r="N21">
        <v>100</v>
      </c>
      <c r="O21" s="3">
        <v>0.625</v>
      </c>
      <c r="P21" t="s">
        <v>60</v>
      </c>
      <c r="Q21" t="s">
        <v>7</v>
      </c>
      <c r="R21" t="s">
        <v>416</v>
      </c>
      <c r="S21">
        <v>1</v>
      </c>
      <c r="T21" s="9">
        <v>10.16</v>
      </c>
      <c r="U21" s="9">
        <v>5.04</v>
      </c>
      <c r="V21" s="9">
        <v>15.02</v>
      </c>
      <c r="W21" s="11">
        <f t="shared" si="0"/>
        <v>4.8599999999999994</v>
      </c>
      <c r="X21" s="14">
        <f t="shared" si="4"/>
        <v>3.5714285714285836</v>
      </c>
      <c r="Y21" s="9">
        <v>3.5714285714285836</v>
      </c>
      <c r="Z21" s="13">
        <v>2</v>
      </c>
      <c r="AA21" s="13">
        <f t="shared" si="1"/>
        <v>7</v>
      </c>
      <c r="AB21">
        <v>1</v>
      </c>
      <c r="AC21" s="9">
        <v>18.268164794007493</v>
      </c>
      <c r="AD21" s="9">
        <v>1.7577478152309614</v>
      </c>
      <c r="AE21" s="9">
        <v>8.01</v>
      </c>
      <c r="AF21" s="11">
        <f t="shared" si="2"/>
        <v>0.21182266009852219</v>
      </c>
      <c r="AG21" t="s">
        <v>52</v>
      </c>
      <c r="AH21">
        <f t="shared" si="5"/>
        <v>335771</v>
      </c>
      <c r="AI21">
        <f t="shared" si="6"/>
        <v>105201</v>
      </c>
      <c r="AJ21" s="9">
        <v>56.58</v>
      </c>
      <c r="AK21" s="9">
        <v>46.69</v>
      </c>
      <c r="AL21" s="9">
        <v>5.96</v>
      </c>
    </row>
    <row r="22" spans="1:38" x14ac:dyDescent="0.35">
      <c r="A22" t="s">
        <v>16</v>
      </c>
      <c r="B22" t="s">
        <v>51</v>
      </c>
      <c r="C22" t="s">
        <v>399</v>
      </c>
      <c r="D22" t="s">
        <v>3</v>
      </c>
      <c r="E22" t="s">
        <v>401</v>
      </c>
      <c r="F22" s="2">
        <v>45127</v>
      </c>
      <c r="G22" s="2" t="s">
        <v>410</v>
      </c>
      <c r="H22" s="13">
        <f t="shared" si="3"/>
        <v>2</v>
      </c>
      <c r="I22">
        <v>643</v>
      </c>
      <c r="J22">
        <v>62.42</v>
      </c>
      <c r="K22">
        <v>59.42</v>
      </c>
      <c r="L22">
        <v>21</v>
      </c>
      <c r="M22" t="s">
        <v>55</v>
      </c>
      <c r="N22">
        <v>150</v>
      </c>
      <c r="O22" s="3">
        <v>0.625</v>
      </c>
      <c r="P22" t="s">
        <v>61</v>
      </c>
      <c r="Q22" t="s">
        <v>7</v>
      </c>
      <c r="R22" t="s">
        <v>413</v>
      </c>
      <c r="S22">
        <v>1</v>
      </c>
      <c r="T22" s="9">
        <v>9.9499999999999993</v>
      </c>
      <c r="U22" s="9">
        <v>5.0199999999999996</v>
      </c>
      <c r="V22" s="9">
        <v>14.78</v>
      </c>
      <c r="W22" s="11">
        <f t="shared" si="0"/>
        <v>4.83</v>
      </c>
      <c r="X22" s="14">
        <f t="shared" si="4"/>
        <v>3.7848605577689147</v>
      </c>
      <c r="Y22" s="9">
        <v>3.7848605577689147</v>
      </c>
      <c r="Z22" s="13">
        <v>3</v>
      </c>
      <c r="AA22" s="13">
        <f t="shared" si="1"/>
        <v>7</v>
      </c>
      <c r="AB22">
        <v>1</v>
      </c>
      <c r="AC22" s="9">
        <v>8.4610000000000003</v>
      </c>
      <c r="AD22" s="9">
        <v>1.020945</v>
      </c>
      <c r="AE22" s="9">
        <v>8</v>
      </c>
      <c r="AF22" s="11">
        <f t="shared" si="2"/>
        <v>0.28900668356764231</v>
      </c>
      <c r="AG22" t="s">
        <v>52</v>
      </c>
      <c r="AH22">
        <f t="shared" si="5"/>
        <v>335771</v>
      </c>
      <c r="AI22">
        <f t="shared" si="6"/>
        <v>105201</v>
      </c>
      <c r="AJ22" s="9">
        <v>55.93</v>
      </c>
      <c r="AK22" s="9">
        <v>43.39</v>
      </c>
      <c r="AL22" s="9">
        <v>5.83</v>
      </c>
    </row>
    <row r="23" spans="1:38" x14ac:dyDescent="0.35">
      <c r="A23" t="s">
        <v>16</v>
      </c>
      <c r="B23" t="s">
        <v>51</v>
      </c>
      <c r="C23" t="s">
        <v>399</v>
      </c>
      <c r="D23" t="s">
        <v>3</v>
      </c>
      <c r="E23" t="s">
        <v>401</v>
      </c>
      <c r="F23" s="2">
        <v>45127</v>
      </c>
      <c r="G23" s="2" t="s">
        <v>410</v>
      </c>
      <c r="H23" s="13">
        <f t="shared" si="3"/>
        <v>2</v>
      </c>
      <c r="I23">
        <v>643</v>
      </c>
      <c r="J23">
        <v>62.42</v>
      </c>
      <c r="K23">
        <v>59.42</v>
      </c>
      <c r="L23">
        <v>21</v>
      </c>
      <c r="M23" t="s">
        <v>56</v>
      </c>
      <c r="N23">
        <v>210</v>
      </c>
      <c r="O23" s="3">
        <v>0.625</v>
      </c>
      <c r="P23" t="s">
        <v>20</v>
      </c>
      <c r="Q23" t="s">
        <v>21</v>
      </c>
      <c r="R23" t="s">
        <v>414</v>
      </c>
      <c r="S23">
        <v>1</v>
      </c>
      <c r="T23" s="9">
        <v>8.09</v>
      </c>
      <c r="U23" s="9">
        <v>5.03</v>
      </c>
      <c r="V23" s="9">
        <v>12.96</v>
      </c>
      <c r="W23" s="11">
        <f t="shared" si="0"/>
        <v>4.870000000000001</v>
      </c>
      <c r="X23" s="14">
        <f t="shared" si="4"/>
        <v>3.1809145129224503</v>
      </c>
      <c r="Y23" s="9">
        <v>3.1809145129224503</v>
      </c>
      <c r="Z23" s="13">
        <v>4</v>
      </c>
      <c r="AA23" s="13">
        <f t="shared" si="1"/>
        <v>7</v>
      </c>
      <c r="AB23">
        <v>1</v>
      </c>
      <c r="AC23" s="9">
        <v>31.012113720642766</v>
      </c>
      <c r="AD23" s="9">
        <v>2.5591545117428924</v>
      </c>
      <c r="AE23" s="9">
        <v>8.09</v>
      </c>
      <c r="AF23" s="11">
        <f t="shared" si="2"/>
        <v>0.30562750176595255</v>
      </c>
      <c r="AG23" t="s">
        <v>52</v>
      </c>
      <c r="AH23">
        <f t="shared" si="5"/>
        <v>335771</v>
      </c>
      <c r="AI23">
        <f t="shared" si="6"/>
        <v>105201</v>
      </c>
      <c r="AJ23" s="9">
        <v>55.45</v>
      </c>
      <c r="AK23" s="9">
        <v>42.47</v>
      </c>
      <c r="AL23" s="9">
        <v>5.1100000000000003</v>
      </c>
    </row>
    <row r="24" spans="1:38" x14ac:dyDescent="0.35">
      <c r="A24" t="s">
        <v>16</v>
      </c>
      <c r="B24" t="s">
        <v>51</v>
      </c>
      <c r="C24" t="s">
        <v>399</v>
      </c>
      <c r="D24" t="s">
        <v>3</v>
      </c>
      <c r="E24" t="s">
        <v>401</v>
      </c>
      <c r="F24" s="2">
        <v>45127</v>
      </c>
      <c r="G24" s="2" t="s">
        <v>410</v>
      </c>
      <c r="H24" s="13">
        <f t="shared" si="3"/>
        <v>2</v>
      </c>
      <c r="I24">
        <v>643</v>
      </c>
      <c r="J24">
        <v>62.42</v>
      </c>
      <c r="K24">
        <v>59.42</v>
      </c>
      <c r="L24">
        <v>21</v>
      </c>
      <c r="M24" t="s">
        <v>57</v>
      </c>
      <c r="N24">
        <v>275</v>
      </c>
      <c r="O24" s="3">
        <v>0.625</v>
      </c>
      <c r="P24" t="s">
        <v>37</v>
      </c>
      <c r="Q24" t="s">
        <v>21</v>
      </c>
      <c r="R24" t="s">
        <v>86</v>
      </c>
      <c r="S24">
        <v>1</v>
      </c>
      <c r="T24" s="9">
        <v>9.9499999999999993</v>
      </c>
      <c r="U24" s="9">
        <v>5</v>
      </c>
      <c r="V24" s="9">
        <v>14.43</v>
      </c>
      <c r="W24" s="11">
        <f t="shared" si="0"/>
        <v>4.4800000000000004</v>
      </c>
      <c r="X24" s="14">
        <f t="shared" si="4"/>
        <v>10.399999999999991</v>
      </c>
      <c r="Y24" s="9">
        <v>10.399999999999991</v>
      </c>
      <c r="Z24" s="13">
        <v>5</v>
      </c>
      <c r="AA24" s="13">
        <f t="shared" si="1"/>
        <v>5</v>
      </c>
      <c r="AB24">
        <v>1</v>
      </c>
      <c r="AC24" s="9">
        <v>15.862716049382717</v>
      </c>
      <c r="AD24" s="9">
        <v>1.2829086419753086</v>
      </c>
      <c r="AE24" s="9">
        <v>8.1</v>
      </c>
      <c r="AF24" s="11">
        <f t="shared" si="2"/>
        <v>0.58093374336035764</v>
      </c>
      <c r="AG24" t="s">
        <v>52</v>
      </c>
      <c r="AH24">
        <f t="shared" si="5"/>
        <v>335771</v>
      </c>
      <c r="AI24">
        <f t="shared" si="6"/>
        <v>105201</v>
      </c>
      <c r="AJ24" s="9">
        <v>56.55</v>
      </c>
      <c r="AK24" s="9">
        <v>35.770000000000003</v>
      </c>
      <c r="AL24" s="9">
        <v>5.99</v>
      </c>
    </row>
    <row r="25" spans="1:38" s="4" customFormat="1" x14ac:dyDescent="0.35">
      <c r="A25" s="4" t="s">
        <v>16</v>
      </c>
      <c r="B25" s="4" t="s">
        <v>51</v>
      </c>
      <c r="C25" s="4" t="s">
        <v>399</v>
      </c>
      <c r="D25" s="4" t="s">
        <v>3</v>
      </c>
      <c r="E25" s="4" t="s">
        <v>401</v>
      </c>
      <c r="F25" s="5">
        <v>45127</v>
      </c>
      <c r="G25" s="5" t="s">
        <v>410</v>
      </c>
      <c r="H25" s="50">
        <f t="shared" si="3"/>
        <v>2</v>
      </c>
      <c r="I25" s="4">
        <v>643</v>
      </c>
      <c r="J25" s="4">
        <v>62.42</v>
      </c>
      <c r="K25" s="4">
        <v>59.42</v>
      </c>
      <c r="L25" s="4">
        <v>21</v>
      </c>
      <c r="M25" s="4" t="s">
        <v>58</v>
      </c>
      <c r="N25" s="4">
        <v>300</v>
      </c>
      <c r="O25" s="6">
        <v>0.625</v>
      </c>
      <c r="P25" s="4" t="s">
        <v>62</v>
      </c>
      <c r="Q25" s="4" t="s">
        <v>25</v>
      </c>
      <c r="R25" s="4" t="s">
        <v>86</v>
      </c>
      <c r="S25" s="4">
        <v>1</v>
      </c>
      <c r="T25" s="10">
        <v>10.66</v>
      </c>
      <c r="U25" s="10">
        <v>5.0199999999999996</v>
      </c>
      <c r="V25" s="10">
        <v>15.19</v>
      </c>
      <c r="W25" s="12">
        <f t="shared" si="0"/>
        <v>4.5299999999999994</v>
      </c>
      <c r="X25" s="15">
        <f t="shared" si="4"/>
        <v>9.7609561752988103</v>
      </c>
      <c r="Y25" s="10">
        <v>9.7609561752988103</v>
      </c>
      <c r="Z25" s="13">
        <v>5</v>
      </c>
      <c r="AA25" s="13">
        <f t="shared" si="1"/>
        <v>5</v>
      </c>
      <c r="AB25" s="4">
        <v>1</v>
      </c>
      <c r="AC25" s="10">
        <v>81.492191435768262</v>
      </c>
      <c r="AD25" s="10">
        <v>4.5823123425692698</v>
      </c>
      <c r="AE25" s="10">
        <v>7.94</v>
      </c>
      <c r="AF25" s="12">
        <f t="shared" si="2"/>
        <v>0.57950138504155124</v>
      </c>
      <c r="AG25" s="4" t="s">
        <v>52</v>
      </c>
      <c r="AH25" s="4">
        <f t="shared" si="5"/>
        <v>335771</v>
      </c>
      <c r="AI25" s="4">
        <f t="shared" si="6"/>
        <v>105201</v>
      </c>
      <c r="AJ25" s="10">
        <v>57.02</v>
      </c>
      <c r="AK25" s="10">
        <v>36.1</v>
      </c>
      <c r="AL25" s="10">
        <v>5.54</v>
      </c>
    </row>
    <row r="26" spans="1:38" x14ac:dyDescent="0.35">
      <c r="A26" t="s">
        <v>17</v>
      </c>
      <c r="B26" t="s">
        <v>63</v>
      </c>
      <c r="C26" t="s">
        <v>399</v>
      </c>
      <c r="D26" t="s">
        <v>27</v>
      </c>
      <c r="E26" t="s">
        <v>401</v>
      </c>
      <c r="F26" s="2">
        <v>45127</v>
      </c>
      <c r="G26" s="2" t="s">
        <v>410</v>
      </c>
      <c r="H26" s="13">
        <f t="shared" si="3"/>
        <v>2</v>
      </c>
      <c r="I26">
        <v>322</v>
      </c>
      <c r="J26">
        <v>60.8</v>
      </c>
      <c r="K26">
        <v>59.72</v>
      </c>
      <c r="L26">
        <v>37</v>
      </c>
      <c r="M26" t="s">
        <v>65</v>
      </c>
      <c r="N26">
        <v>30</v>
      </c>
      <c r="O26" s="3">
        <v>0.68402777777777779</v>
      </c>
      <c r="P26" t="s">
        <v>60</v>
      </c>
      <c r="Q26" t="s">
        <v>7</v>
      </c>
      <c r="R26" t="s">
        <v>415</v>
      </c>
      <c r="S26">
        <v>0</v>
      </c>
      <c r="T26" s="9"/>
      <c r="U26" s="9"/>
      <c r="V26" s="9"/>
      <c r="W26" s="11"/>
      <c r="X26" s="14"/>
      <c r="Y26" s="9"/>
      <c r="Z26" s="13">
        <v>1</v>
      </c>
      <c r="AA26" s="13">
        <f t="shared" si="1"/>
        <v>7</v>
      </c>
      <c r="AB26">
        <v>0</v>
      </c>
      <c r="AC26" s="9"/>
      <c r="AD26" s="9"/>
      <c r="AE26" s="9"/>
      <c r="AF26" s="11"/>
      <c r="AG26" t="s">
        <v>64</v>
      </c>
      <c r="AH26">
        <f t="shared" si="5"/>
        <v>335454</v>
      </c>
      <c r="AI26">
        <f t="shared" si="6"/>
        <v>105140</v>
      </c>
      <c r="AJ26" s="9"/>
      <c r="AK26" s="9"/>
      <c r="AL26" s="9"/>
    </row>
    <row r="27" spans="1:38" x14ac:dyDescent="0.35">
      <c r="A27" t="s">
        <v>17</v>
      </c>
      <c r="B27" t="s">
        <v>63</v>
      </c>
      <c r="C27" t="s">
        <v>399</v>
      </c>
      <c r="D27" t="s">
        <v>27</v>
      </c>
      <c r="E27" t="s">
        <v>401</v>
      </c>
      <c r="F27" s="2">
        <v>45127</v>
      </c>
      <c r="G27" s="2" t="s">
        <v>410</v>
      </c>
      <c r="H27" s="13">
        <f t="shared" si="3"/>
        <v>2</v>
      </c>
      <c r="I27">
        <v>322</v>
      </c>
      <c r="J27">
        <v>60.8</v>
      </c>
      <c r="K27">
        <v>59.72</v>
      </c>
      <c r="L27">
        <v>37</v>
      </c>
      <c r="M27" t="s">
        <v>66</v>
      </c>
      <c r="N27">
        <v>55</v>
      </c>
      <c r="O27" s="3">
        <v>0.68402777777777779</v>
      </c>
      <c r="P27" t="s">
        <v>69</v>
      </c>
      <c r="Q27" t="s">
        <v>7</v>
      </c>
      <c r="R27" t="s">
        <v>413</v>
      </c>
      <c r="S27">
        <v>0</v>
      </c>
      <c r="T27" s="9"/>
      <c r="U27" s="9"/>
      <c r="V27" s="9"/>
      <c r="W27" s="11"/>
      <c r="X27" s="14"/>
      <c r="Y27" s="9"/>
      <c r="Z27" s="13">
        <v>3</v>
      </c>
      <c r="AA27" s="13">
        <f t="shared" si="1"/>
        <v>7</v>
      </c>
      <c r="AB27">
        <v>0</v>
      </c>
      <c r="AC27" s="9"/>
      <c r="AD27" s="9"/>
      <c r="AE27" s="9"/>
      <c r="AF27" s="11"/>
      <c r="AG27" t="s">
        <v>64</v>
      </c>
      <c r="AH27">
        <f t="shared" si="5"/>
        <v>335454</v>
      </c>
      <c r="AI27">
        <f t="shared" si="6"/>
        <v>105140</v>
      </c>
      <c r="AJ27" s="9"/>
      <c r="AK27" s="9"/>
      <c r="AL27" s="9"/>
    </row>
    <row r="28" spans="1:38" x14ac:dyDescent="0.35">
      <c r="A28" t="s">
        <v>17</v>
      </c>
      <c r="B28" t="s">
        <v>63</v>
      </c>
      <c r="C28" t="s">
        <v>399</v>
      </c>
      <c r="D28" t="s">
        <v>27</v>
      </c>
      <c r="E28" t="s">
        <v>401</v>
      </c>
      <c r="F28" s="2">
        <v>45127</v>
      </c>
      <c r="G28" s="2" t="s">
        <v>410</v>
      </c>
      <c r="H28" s="13">
        <f t="shared" si="3"/>
        <v>2</v>
      </c>
      <c r="I28">
        <v>322</v>
      </c>
      <c r="J28">
        <v>60.8</v>
      </c>
      <c r="K28">
        <v>59.72</v>
      </c>
      <c r="L28">
        <v>37</v>
      </c>
      <c r="M28" t="s">
        <v>67</v>
      </c>
      <c r="N28">
        <v>90</v>
      </c>
      <c r="O28" s="3">
        <v>0.68402777777777779</v>
      </c>
      <c r="P28" t="s">
        <v>70</v>
      </c>
      <c r="Q28" t="s">
        <v>25</v>
      </c>
      <c r="R28" t="s">
        <v>413</v>
      </c>
      <c r="S28">
        <v>0</v>
      </c>
      <c r="T28" s="9"/>
      <c r="U28" s="9"/>
      <c r="V28" s="9"/>
      <c r="W28" s="11"/>
      <c r="X28" s="14"/>
      <c r="Y28" s="9"/>
      <c r="Z28" s="13">
        <v>3</v>
      </c>
      <c r="AA28" s="13">
        <f t="shared" si="1"/>
        <v>7</v>
      </c>
      <c r="AB28">
        <v>0</v>
      </c>
      <c r="AC28" s="9"/>
      <c r="AD28" s="9"/>
      <c r="AE28" s="9"/>
      <c r="AF28" s="11"/>
      <c r="AG28" t="s">
        <v>64</v>
      </c>
      <c r="AH28">
        <f t="shared" si="5"/>
        <v>335454</v>
      </c>
      <c r="AI28">
        <f t="shared" si="6"/>
        <v>105140</v>
      </c>
      <c r="AJ28" s="9"/>
      <c r="AK28" s="9"/>
      <c r="AL28" s="9"/>
    </row>
    <row r="29" spans="1:38" s="4" customFormat="1" x14ac:dyDescent="0.35">
      <c r="A29" s="4" t="s">
        <v>17</v>
      </c>
      <c r="B29" s="4" t="s">
        <v>63</v>
      </c>
      <c r="C29" s="4" t="s">
        <v>399</v>
      </c>
      <c r="D29" s="4" t="s">
        <v>27</v>
      </c>
      <c r="E29" s="4" t="s">
        <v>401</v>
      </c>
      <c r="F29" s="5">
        <v>45127</v>
      </c>
      <c r="G29" s="5" t="s">
        <v>410</v>
      </c>
      <c r="H29" s="50">
        <f t="shared" si="3"/>
        <v>2</v>
      </c>
      <c r="I29" s="4">
        <v>322</v>
      </c>
      <c r="J29" s="4">
        <v>60.8</v>
      </c>
      <c r="K29" s="4">
        <v>59.72</v>
      </c>
      <c r="L29" s="4">
        <v>37</v>
      </c>
      <c r="M29" s="4" t="s">
        <v>68</v>
      </c>
      <c r="N29" s="4">
        <v>103</v>
      </c>
      <c r="O29" s="6">
        <v>0.68402777777777779</v>
      </c>
      <c r="P29" s="4" t="s">
        <v>71</v>
      </c>
      <c r="Q29" s="4" t="s">
        <v>25</v>
      </c>
      <c r="R29" s="4" t="s">
        <v>72</v>
      </c>
      <c r="S29" s="4">
        <v>0</v>
      </c>
      <c r="T29" s="10"/>
      <c r="U29" s="10"/>
      <c r="V29" s="10"/>
      <c r="W29" s="12"/>
      <c r="X29" s="15"/>
      <c r="Y29" s="10"/>
      <c r="Z29" s="13">
        <v>6</v>
      </c>
      <c r="AA29" s="13">
        <f t="shared" si="1"/>
        <v>6</v>
      </c>
      <c r="AB29" s="4">
        <v>0</v>
      </c>
      <c r="AC29" s="10"/>
      <c r="AD29" s="10"/>
      <c r="AE29" s="10"/>
      <c r="AF29" s="12"/>
      <c r="AG29" s="4" t="s">
        <v>64</v>
      </c>
      <c r="AH29" s="4">
        <f t="shared" si="5"/>
        <v>335454</v>
      </c>
      <c r="AI29" s="4">
        <f t="shared" si="6"/>
        <v>105140</v>
      </c>
      <c r="AJ29" s="10"/>
      <c r="AK29" s="10"/>
      <c r="AL29" s="10"/>
    </row>
    <row r="30" spans="1:38" x14ac:dyDescent="0.35">
      <c r="A30" t="s">
        <v>18</v>
      </c>
      <c r="B30" t="s">
        <v>74</v>
      </c>
      <c r="C30" t="s">
        <v>399</v>
      </c>
      <c r="D30" t="s">
        <v>27</v>
      </c>
      <c r="E30" t="s">
        <v>402</v>
      </c>
      <c r="F30" s="2">
        <v>45128</v>
      </c>
      <c r="G30" s="2" t="s">
        <v>410</v>
      </c>
      <c r="H30" s="13">
        <f t="shared" si="3"/>
        <v>1</v>
      </c>
      <c r="I30">
        <v>1980</v>
      </c>
      <c r="J30">
        <v>65.989999999999995</v>
      </c>
      <c r="K30">
        <v>63.04</v>
      </c>
      <c r="L30">
        <v>16</v>
      </c>
      <c r="M30" t="s">
        <v>76</v>
      </c>
      <c r="N30">
        <v>30</v>
      </c>
      <c r="O30" s="3">
        <v>0.4465277777777778</v>
      </c>
      <c r="P30" t="s">
        <v>83</v>
      </c>
      <c r="Q30" t="s">
        <v>7</v>
      </c>
      <c r="R30" t="s">
        <v>415</v>
      </c>
      <c r="S30">
        <v>1</v>
      </c>
      <c r="T30" s="9">
        <v>17.350000000000001</v>
      </c>
      <c r="U30" s="9">
        <v>5.07</v>
      </c>
      <c r="V30" s="9">
        <v>22.05</v>
      </c>
      <c r="W30" s="11">
        <f t="shared" ref="W30:W57" si="7">V30-T30</f>
        <v>4.6999999999999993</v>
      </c>
      <c r="X30" s="14">
        <f t="shared" si="4"/>
        <v>7.2978303747534712</v>
      </c>
      <c r="Y30" s="9">
        <v>7.2978303747534712</v>
      </c>
      <c r="Z30" s="13">
        <v>1</v>
      </c>
      <c r="AA30" s="13">
        <f t="shared" si="1"/>
        <v>7</v>
      </c>
      <c r="AB30">
        <v>1</v>
      </c>
      <c r="AC30" s="9">
        <v>12.476237623762376</v>
      </c>
      <c r="AD30" s="9">
        <v>1.8643019801980196</v>
      </c>
      <c r="AE30" s="9">
        <v>8.08</v>
      </c>
      <c r="AF30" s="11">
        <f t="shared" ref="AF30:AF57" si="8">(AJ30-AK30)/AK30</f>
        <v>0.29403669724770642</v>
      </c>
      <c r="AG30" t="s">
        <v>75</v>
      </c>
      <c r="AH30">
        <f t="shared" si="5"/>
        <v>336952</v>
      </c>
      <c r="AI30">
        <f t="shared" si="6"/>
        <v>105634</v>
      </c>
      <c r="AJ30" s="9">
        <v>56.42</v>
      </c>
      <c r="AK30" s="9">
        <v>43.6</v>
      </c>
      <c r="AL30" s="9">
        <v>6.02</v>
      </c>
    </row>
    <row r="31" spans="1:38" x14ac:dyDescent="0.35">
      <c r="A31" t="s">
        <v>18</v>
      </c>
      <c r="B31" t="s">
        <v>74</v>
      </c>
      <c r="C31" s="36" t="s">
        <v>399</v>
      </c>
      <c r="D31" t="s">
        <v>27</v>
      </c>
      <c r="E31" s="36" t="s">
        <v>402</v>
      </c>
      <c r="F31" s="2">
        <v>45128</v>
      </c>
      <c r="G31" s="2" t="s">
        <v>410</v>
      </c>
      <c r="H31" s="13">
        <f t="shared" si="3"/>
        <v>1</v>
      </c>
      <c r="I31" s="36">
        <v>1980</v>
      </c>
      <c r="J31">
        <v>65.989999999999995</v>
      </c>
      <c r="K31">
        <v>63.04</v>
      </c>
      <c r="L31" s="36">
        <v>16</v>
      </c>
      <c r="M31" t="s">
        <v>77</v>
      </c>
      <c r="N31">
        <v>100</v>
      </c>
      <c r="O31" s="3">
        <v>0.4465277777777778</v>
      </c>
      <c r="P31" t="s">
        <v>103</v>
      </c>
      <c r="Q31" t="s">
        <v>7</v>
      </c>
      <c r="R31" t="s">
        <v>413</v>
      </c>
      <c r="S31">
        <v>1</v>
      </c>
      <c r="T31" s="9">
        <v>18.440000000000001</v>
      </c>
      <c r="U31" s="9">
        <v>5.0199999999999996</v>
      </c>
      <c r="V31" s="9">
        <v>23.13</v>
      </c>
      <c r="W31" s="11">
        <f t="shared" si="7"/>
        <v>4.6899999999999977</v>
      </c>
      <c r="X31" s="14">
        <f t="shared" si="4"/>
        <v>6.5737051792829053</v>
      </c>
      <c r="Y31" s="9">
        <v>6.5737051792829053</v>
      </c>
      <c r="Z31" s="13">
        <v>3</v>
      </c>
      <c r="AA31" s="42">
        <f t="shared" si="1"/>
        <v>7</v>
      </c>
      <c r="AB31" s="36">
        <v>1</v>
      </c>
      <c r="AC31" s="39">
        <v>72.964968944099382</v>
      </c>
      <c r="AD31" s="39">
        <v>5.8205664596273285</v>
      </c>
      <c r="AE31" s="39">
        <v>8.0500000000000007</v>
      </c>
      <c r="AF31" s="40">
        <f t="shared" si="8"/>
        <v>0.38775986918944155</v>
      </c>
      <c r="AG31" t="s">
        <v>75</v>
      </c>
      <c r="AH31">
        <f t="shared" si="5"/>
        <v>336952</v>
      </c>
      <c r="AI31">
        <f t="shared" si="6"/>
        <v>105634</v>
      </c>
      <c r="AJ31" s="9">
        <v>59.41</v>
      </c>
      <c r="AK31" s="9">
        <v>42.81</v>
      </c>
      <c r="AL31" s="9">
        <v>4.91</v>
      </c>
    </row>
    <row r="32" spans="1:38" s="16" customFormat="1" x14ac:dyDescent="0.35">
      <c r="A32" s="16" t="s">
        <v>18</v>
      </c>
      <c r="B32" s="16" t="s">
        <v>74</v>
      </c>
      <c r="C32" s="16" t="s">
        <v>399</v>
      </c>
      <c r="D32" s="16" t="s">
        <v>27</v>
      </c>
      <c r="E32" s="16" t="s">
        <v>402</v>
      </c>
      <c r="F32" s="17">
        <v>45128</v>
      </c>
      <c r="G32" s="17" t="s">
        <v>410</v>
      </c>
      <c r="H32" s="22">
        <f t="shared" si="3"/>
        <v>1</v>
      </c>
      <c r="I32" s="16">
        <v>1980</v>
      </c>
      <c r="J32" s="16">
        <v>65.989999999999995</v>
      </c>
      <c r="K32" s="16">
        <v>63.04</v>
      </c>
      <c r="L32" s="16">
        <v>16</v>
      </c>
      <c r="M32" s="16" t="s">
        <v>78</v>
      </c>
      <c r="N32" s="16">
        <v>150</v>
      </c>
      <c r="O32" s="18">
        <v>0.4465277777777778</v>
      </c>
      <c r="P32" s="16" t="s">
        <v>20</v>
      </c>
      <c r="Q32" s="16" t="s">
        <v>25</v>
      </c>
      <c r="R32" s="16" t="s">
        <v>414</v>
      </c>
      <c r="S32" s="16">
        <v>1</v>
      </c>
      <c r="T32" s="19">
        <v>19.25</v>
      </c>
      <c r="U32" s="19">
        <v>5.0999999999999996</v>
      </c>
      <c r="V32" s="19">
        <v>23.74</v>
      </c>
      <c r="W32" s="20">
        <f t="shared" si="7"/>
        <v>4.4899999999999984</v>
      </c>
      <c r="X32" s="21">
        <f t="shared" si="4"/>
        <v>11.960784313725515</v>
      </c>
      <c r="Y32" s="19">
        <v>11.960784313725515</v>
      </c>
      <c r="Z32" s="22">
        <v>4</v>
      </c>
      <c r="AA32" s="22">
        <f t="shared" si="1"/>
        <v>7</v>
      </c>
      <c r="AB32" s="16">
        <v>1</v>
      </c>
      <c r="AC32" s="19">
        <v>14.85105328376704</v>
      </c>
      <c r="AD32" s="19">
        <v>1.5305526641883518</v>
      </c>
      <c r="AE32" s="19">
        <v>8.07</v>
      </c>
      <c r="AF32" s="20">
        <f t="shared" si="8"/>
        <v>0.60718294051627386</v>
      </c>
      <c r="AG32" s="16" t="s">
        <v>75</v>
      </c>
      <c r="AH32" s="16">
        <f t="shared" si="5"/>
        <v>336952</v>
      </c>
      <c r="AI32" s="16">
        <f t="shared" si="6"/>
        <v>105634</v>
      </c>
      <c r="AJ32" s="19">
        <v>57.28</v>
      </c>
      <c r="AK32" s="19">
        <v>35.64</v>
      </c>
      <c r="AL32" s="19">
        <v>5.14</v>
      </c>
    </row>
    <row r="33" spans="1:38" x14ac:dyDescent="0.35">
      <c r="A33" t="s">
        <v>18</v>
      </c>
      <c r="B33" t="s">
        <v>74</v>
      </c>
      <c r="C33" t="s">
        <v>399</v>
      </c>
      <c r="D33" t="s">
        <v>27</v>
      </c>
      <c r="E33" t="s">
        <v>402</v>
      </c>
      <c r="F33" s="2">
        <v>45128</v>
      </c>
      <c r="G33" s="2" t="s">
        <v>410</v>
      </c>
      <c r="H33" s="13">
        <f t="shared" si="3"/>
        <v>1</v>
      </c>
      <c r="I33">
        <v>1980</v>
      </c>
      <c r="J33">
        <v>65.989999999999995</v>
      </c>
      <c r="K33">
        <v>63.04</v>
      </c>
      <c r="L33">
        <v>16</v>
      </c>
      <c r="M33" t="s">
        <v>79</v>
      </c>
      <c r="N33">
        <v>175</v>
      </c>
      <c r="O33" s="3">
        <v>0.4680555555555555</v>
      </c>
      <c r="P33" t="s">
        <v>84</v>
      </c>
      <c r="Q33" t="s">
        <v>25</v>
      </c>
      <c r="R33" t="s">
        <v>86</v>
      </c>
      <c r="S33">
        <v>1</v>
      </c>
      <c r="T33" s="9">
        <v>17.2</v>
      </c>
      <c r="U33" s="9">
        <v>5.09</v>
      </c>
      <c r="V33" s="9">
        <v>21.48</v>
      </c>
      <c r="W33" s="11">
        <f t="shared" si="7"/>
        <v>4.2800000000000011</v>
      </c>
      <c r="X33" s="14">
        <f t="shared" si="4"/>
        <v>15.913555992141429</v>
      </c>
      <c r="Y33" s="9">
        <v>15.913555992141429</v>
      </c>
      <c r="Z33" s="13">
        <v>5</v>
      </c>
      <c r="AA33" s="13">
        <f t="shared" si="1"/>
        <v>5</v>
      </c>
      <c r="AB33">
        <v>1</v>
      </c>
      <c r="AC33" s="9">
        <v>17.385803237858035</v>
      </c>
      <c r="AD33" s="9">
        <v>1.8888617683686175</v>
      </c>
      <c r="AE33" s="9">
        <v>8.0299999999999994</v>
      </c>
      <c r="AF33" s="11">
        <f t="shared" si="8"/>
        <v>0.79843699120807543</v>
      </c>
      <c r="AG33" t="s">
        <v>75</v>
      </c>
      <c r="AH33">
        <f t="shared" si="5"/>
        <v>336952</v>
      </c>
      <c r="AI33">
        <f t="shared" si="6"/>
        <v>105634</v>
      </c>
      <c r="AJ33" s="9">
        <v>55.23</v>
      </c>
      <c r="AK33" s="9">
        <v>30.71</v>
      </c>
      <c r="AL33" s="9">
        <v>5.59</v>
      </c>
    </row>
    <row r="34" spans="1:38" x14ac:dyDescent="0.35">
      <c r="A34" t="s">
        <v>18</v>
      </c>
      <c r="B34" t="s">
        <v>74</v>
      </c>
      <c r="C34" t="s">
        <v>399</v>
      </c>
      <c r="D34" t="s">
        <v>27</v>
      </c>
      <c r="E34" t="s">
        <v>402</v>
      </c>
      <c r="F34" s="2">
        <v>45128</v>
      </c>
      <c r="G34" s="2" t="s">
        <v>410</v>
      </c>
      <c r="H34" s="13">
        <f t="shared" si="3"/>
        <v>1</v>
      </c>
      <c r="I34">
        <v>1980</v>
      </c>
      <c r="J34">
        <v>65.989999999999995</v>
      </c>
      <c r="K34">
        <v>63.04</v>
      </c>
      <c r="L34">
        <v>16</v>
      </c>
      <c r="M34" t="s">
        <v>80</v>
      </c>
      <c r="N34">
        <v>200</v>
      </c>
      <c r="O34" s="3">
        <v>0.4680555555555555</v>
      </c>
      <c r="P34" t="s">
        <v>85</v>
      </c>
      <c r="Q34" t="s">
        <v>7</v>
      </c>
      <c r="R34" t="s">
        <v>86</v>
      </c>
      <c r="S34">
        <v>1</v>
      </c>
      <c r="T34" s="9">
        <v>17.07</v>
      </c>
      <c r="U34" s="9">
        <v>5.03</v>
      </c>
      <c r="V34" s="9">
        <v>21.58</v>
      </c>
      <c r="W34" s="11">
        <f t="shared" si="7"/>
        <v>4.509999999999998</v>
      </c>
      <c r="X34" s="14">
        <f t="shared" si="4"/>
        <v>10.337972166998057</v>
      </c>
      <c r="Y34" s="9">
        <v>10.337972166998057</v>
      </c>
      <c r="Z34" s="13">
        <v>5</v>
      </c>
      <c r="AA34" s="13">
        <f t="shared" ref="AA34:AA65" si="9">IF(R34="Fdpn1",1,IF(R34="Fdpn2",2,IF(R34="Intermediate",3,IF(R34="GryCl", 4,IF(R34="Wetland", 5,IF(R34="Riverbed",6,7))))))</f>
        <v>5</v>
      </c>
      <c r="AB34">
        <v>0</v>
      </c>
      <c r="AC34" s="9"/>
      <c r="AD34" s="9"/>
      <c r="AE34" s="9"/>
      <c r="AF34" s="11">
        <f t="shared" si="8"/>
        <v>0.56965244419327488</v>
      </c>
      <c r="AG34" t="s">
        <v>75</v>
      </c>
      <c r="AH34">
        <f t="shared" si="5"/>
        <v>336952</v>
      </c>
      <c r="AI34">
        <f t="shared" si="6"/>
        <v>105634</v>
      </c>
      <c r="AJ34" s="9">
        <v>55.55</v>
      </c>
      <c r="AK34" s="9">
        <v>35.39</v>
      </c>
      <c r="AL34" s="9">
        <v>5.39</v>
      </c>
    </row>
    <row r="35" spans="1:38" x14ac:dyDescent="0.35">
      <c r="A35" t="s">
        <v>18</v>
      </c>
      <c r="B35" t="s">
        <v>74</v>
      </c>
      <c r="C35" t="s">
        <v>399</v>
      </c>
      <c r="D35" t="s">
        <v>27</v>
      </c>
      <c r="E35" t="s">
        <v>402</v>
      </c>
      <c r="F35" s="2">
        <v>45128</v>
      </c>
      <c r="G35" s="2" t="s">
        <v>410</v>
      </c>
      <c r="H35" s="13">
        <f t="shared" si="3"/>
        <v>1</v>
      </c>
      <c r="I35">
        <v>1980</v>
      </c>
      <c r="J35">
        <v>65.989999999999995</v>
      </c>
      <c r="K35">
        <v>63.04</v>
      </c>
      <c r="L35">
        <v>16</v>
      </c>
      <c r="M35" t="s">
        <v>81</v>
      </c>
      <c r="N35">
        <v>220</v>
      </c>
      <c r="O35" s="3">
        <v>0.4680555555555555</v>
      </c>
      <c r="P35" t="s">
        <v>37</v>
      </c>
      <c r="Q35" t="s">
        <v>25</v>
      </c>
      <c r="R35" t="s">
        <v>86</v>
      </c>
      <c r="S35">
        <v>1</v>
      </c>
      <c r="T35" s="9">
        <v>17.7</v>
      </c>
      <c r="U35" s="9">
        <v>5.08</v>
      </c>
      <c r="V35" s="9">
        <v>22.2</v>
      </c>
      <c r="W35" s="11">
        <f t="shared" si="7"/>
        <v>4.5</v>
      </c>
      <c r="X35" s="14">
        <f t="shared" si="4"/>
        <v>11.41732283464567</v>
      </c>
      <c r="Y35" s="9">
        <v>11.41732283464567</v>
      </c>
      <c r="Z35" s="13">
        <v>5</v>
      </c>
      <c r="AA35" s="13">
        <f t="shared" si="9"/>
        <v>5</v>
      </c>
      <c r="AB35">
        <v>1</v>
      </c>
      <c r="AC35" s="9">
        <v>15.620525657071338</v>
      </c>
      <c r="AD35" s="9">
        <v>1.6069536921151439</v>
      </c>
      <c r="AE35" s="9">
        <v>7.99</v>
      </c>
      <c r="AF35" s="11">
        <f t="shared" si="8"/>
        <v>0.6480637813211847</v>
      </c>
      <c r="AG35" t="s">
        <v>75</v>
      </c>
      <c r="AH35">
        <f t="shared" si="5"/>
        <v>336952</v>
      </c>
      <c r="AI35">
        <f t="shared" si="6"/>
        <v>105634</v>
      </c>
      <c r="AJ35" s="9">
        <v>57.88</v>
      </c>
      <c r="AK35" s="9">
        <v>35.119999999999997</v>
      </c>
      <c r="AL35" s="9">
        <v>6.22</v>
      </c>
    </row>
    <row r="36" spans="1:38" s="4" customFormat="1" x14ac:dyDescent="0.35">
      <c r="A36" s="4" t="s">
        <v>18</v>
      </c>
      <c r="B36" s="4" t="s">
        <v>74</v>
      </c>
      <c r="C36" s="4" t="s">
        <v>399</v>
      </c>
      <c r="D36" s="4" t="s">
        <v>27</v>
      </c>
      <c r="E36" s="4" t="s">
        <v>402</v>
      </c>
      <c r="F36" s="5">
        <v>45128</v>
      </c>
      <c r="G36" s="5" t="s">
        <v>410</v>
      </c>
      <c r="H36" s="50">
        <f t="shared" si="3"/>
        <v>1</v>
      </c>
      <c r="I36" s="4">
        <v>1980</v>
      </c>
      <c r="J36" s="4">
        <v>65.989999999999995</v>
      </c>
      <c r="K36" s="4">
        <v>63.04</v>
      </c>
      <c r="L36" s="4">
        <v>16</v>
      </c>
      <c r="M36" s="4" t="s">
        <v>82</v>
      </c>
      <c r="N36" s="4">
        <v>280</v>
      </c>
      <c r="O36" s="6">
        <v>0.4861111111111111</v>
      </c>
      <c r="P36" s="4" t="s">
        <v>87</v>
      </c>
      <c r="Q36" s="4" t="s">
        <v>25</v>
      </c>
      <c r="R36" s="4" t="s">
        <v>72</v>
      </c>
      <c r="S36" s="4">
        <v>1</v>
      </c>
      <c r="T36" s="10">
        <v>14.53</v>
      </c>
      <c r="U36" s="10">
        <v>5.1100000000000003</v>
      </c>
      <c r="V36" s="10">
        <v>19.13</v>
      </c>
      <c r="W36" s="12">
        <f t="shared" si="7"/>
        <v>4.5999999999999996</v>
      </c>
      <c r="X36" s="15">
        <f t="shared" si="4"/>
        <v>9.9804305283757451</v>
      </c>
      <c r="Y36" s="10">
        <v>9.9804305283757451</v>
      </c>
      <c r="Z36" s="13">
        <v>6</v>
      </c>
      <c r="AA36" s="13">
        <f t="shared" si="9"/>
        <v>6</v>
      </c>
      <c r="AB36" s="4">
        <v>0</v>
      </c>
      <c r="AC36" s="10"/>
      <c r="AD36" s="10"/>
      <c r="AE36" s="10"/>
      <c r="AF36" s="12">
        <f t="shared" si="8"/>
        <v>0.81870460048426164</v>
      </c>
      <c r="AG36" s="4" t="s">
        <v>75</v>
      </c>
      <c r="AH36" s="4">
        <f t="shared" si="5"/>
        <v>336952</v>
      </c>
      <c r="AI36" s="4">
        <f t="shared" si="6"/>
        <v>105634</v>
      </c>
      <c r="AJ36" s="10">
        <v>60.09</v>
      </c>
      <c r="AK36" s="10">
        <v>33.04</v>
      </c>
      <c r="AL36" s="10">
        <v>6.02</v>
      </c>
    </row>
    <row r="37" spans="1:38" x14ac:dyDescent="0.35">
      <c r="A37" t="s">
        <v>0</v>
      </c>
      <c r="B37" t="s">
        <v>74</v>
      </c>
      <c r="C37" t="s">
        <v>399</v>
      </c>
      <c r="D37" t="s">
        <v>3</v>
      </c>
      <c r="E37" t="s">
        <v>401</v>
      </c>
      <c r="F37" s="2">
        <v>45128</v>
      </c>
      <c r="G37" s="2" t="s">
        <v>410</v>
      </c>
      <c r="H37" s="13">
        <f t="shared" si="3"/>
        <v>1</v>
      </c>
      <c r="I37">
        <v>1970</v>
      </c>
      <c r="J37">
        <v>66.400000000000006</v>
      </c>
      <c r="K37">
        <v>63.2</v>
      </c>
      <c r="L37">
        <v>36</v>
      </c>
      <c r="M37" t="s">
        <v>89</v>
      </c>
      <c r="N37">
        <v>30</v>
      </c>
      <c r="O37" s="3">
        <v>0.57291666666666663</v>
      </c>
      <c r="P37" t="s">
        <v>60</v>
      </c>
      <c r="Q37" t="s">
        <v>7</v>
      </c>
      <c r="R37" t="s">
        <v>415</v>
      </c>
      <c r="S37">
        <v>1</v>
      </c>
      <c r="T37" s="9">
        <v>20.97</v>
      </c>
      <c r="U37" s="9">
        <v>5.13</v>
      </c>
      <c r="V37" s="9">
        <v>25.72</v>
      </c>
      <c r="W37" s="11">
        <f t="shared" si="7"/>
        <v>4.75</v>
      </c>
      <c r="X37" s="14">
        <f t="shared" si="4"/>
        <v>7.4074074074074057</v>
      </c>
      <c r="Y37" s="9">
        <v>7.4074074074074057</v>
      </c>
      <c r="Z37" s="13">
        <v>1</v>
      </c>
      <c r="AA37" s="13">
        <f t="shared" si="9"/>
        <v>7</v>
      </c>
      <c r="AB37">
        <v>0</v>
      </c>
      <c r="AC37" s="9"/>
      <c r="AD37" s="9"/>
      <c r="AE37" s="9"/>
      <c r="AF37" s="11">
        <f t="shared" si="8"/>
        <v>0.1849927250051964</v>
      </c>
      <c r="AG37" t="s">
        <v>88</v>
      </c>
      <c r="AH37">
        <f t="shared" si="5"/>
        <v>336962</v>
      </c>
      <c r="AI37">
        <f t="shared" si="6"/>
        <v>105652</v>
      </c>
      <c r="AJ37" s="9">
        <v>57.01</v>
      </c>
      <c r="AK37" s="9">
        <v>48.11</v>
      </c>
      <c r="AL37" s="9">
        <v>5.54</v>
      </c>
    </row>
    <row r="38" spans="1:38" x14ac:dyDescent="0.35">
      <c r="A38" t="s">
        <v>0</v>
      </c>
      <c r="B38" t="s">
        <v>74</v>
      </c>
      <c r="C38" t="s">
        <v>399</v>
      </c>
      <c r="D38" t="s">
        <v>3</v>
      </c>
      <c r="E38" t="s">
        <v>401</v>
      </c>
      <c r="F38" s="2">
        <v>45128</v>
      </c>
      <c r="G38" s="2" t="s">
        <v>410</v>
      </c>
      <c r="H38" s="13">
        <f t="shared" si="3"/>
        <v>1</v>
      </c>
      <c r="I38">
        <v>1970</v>
      </c>
      <c r="J38">
        <v>66.400000000000006</v>
      </c>
      <c r="K38">
        <v>63.2</v>
      </c>
      <c r="L38">
        <v>36</v>
      </c>
      <c r="M38" t="s">
        <v>90</v>
      </c>
      <c r="N38">
        <v>100</v>
      </c>
      <c r="O38" s="3">
        <v>0.57291666666666663</v>
      </c>
      <c r="P38" t="s">
        <v>60</v>
      </c>
      <c r="Q38" t="s">
        <v>7</v>
      </c>
      <c r="R38" t="s">
        <v>416</v>
      </c>
      <c r="S38">
        <v>1</v>
      </c>
      <c r="T38" s="9">
        <v>15.68</v>
      </c>
      <c r="U38" s="9">
        <v>4.99</v>
      </c>
      <c r="V38" s="9">
        <v>20.45</v>
      </c>
      <c r="W38" s="11">
        <f t="shared" si="7"/>
        <v>4.7699999999999996</v>
      </c>
      <c r="X38" s="14">
        <f t="shared" si="4"/>
        <v>4.4088176352705535</v>
      </c>
      <c r="Y38" s="9">
        <v>4.4088176352705535</v>
      </c>
      <c r="Z38" s="13">
        <v>2</v>
      </c>
      <c r="AA38" s="13">
        <f t="shared" si="9"/>
        <v>7</v>
      </c>
      <c r="AB38">
        <v>1</v>
      </c>
      <c r="AC38" s="9">
        <v>35.814705882352939</v>
      </c>
      <c r="AD38" s="9">
        <v>3.144063725490196</v>
      </c>
      <c r="AE38" s="9">
        <v>8.16</v>
      </c>
      <c r="AF38" s="11">
        <f t="shared" si="8"/>
        <v>0.22497308934337987</v>
      </c>
      <c r="AG38" t="s">
        <v>88</v>
      </c>
      <c r="AH38">
        <f t="shared" si="5"/>
        <v>336962</v>
      </c>
      <c r="AI38">
        <f t="shared" si="6"/>
        <v>105652</v>
      </c>
      <c r="AJ38" s="9">
        <v>56.9</v>
      </c>
      <c r="AK38" s="9">
        <v>46.45</v>
      </c>
      <c r="AL38" s="9">
        <v>5.77</v>
      </c>
    </row>
    <row r="39" spans="1:38" x14ac:dyDescent="0.35">
      <c r="A39" t="s">
        <v>0</v>
      </c>
      <c r="B39" t="s">
        <v>74</v>
      </c>
      <c r="C39" t="s">
        <v>399</v>
      </c>
      <c r="D39" t="s">
        <v>3</v>
      </c>
      <c r="E39" t="s">
        <v>401</v>
      </c>
      <c r="F39" s="2">
        <v>45128</v>
      </c>
      <c r="G39" s="2" t="s">
        <v>410</v>
      </c>
      <c r="H39" s="13">
        <f t="shared" si="3"/>
        <v>1</v>
      </c>
      <c r="I39">
        <v>1970</v>
      </c>
      <c r="J39">
        <v>66.400000000000006</v>
      </c>
      <c r="K39">
        <v>63.2</v>
      </c>
      <c r="L39">
        <v>36</v>
      </c>
      <c r="M39" t="s">
        <v>91</v>
      </c>
      <c r="N39">
        <v>160</v>
      </c>
      <c r="O39" s="3">
        <v>0.57291666666666663</v>
      </c>
      <c r="P39" t="s">
        <v>104</v>
      </c>
      <c r="Q39" t="s">
        <v>7</v>
      </c>
      <c r="R39" t="s">
        <v>413</v>
      </c>
      <c r="S39">
        <v>1</v>
      </c>
      <c r="T39" s="9">
        <v>10.88</v>
      </c>
      <c r="U39" s="9">
        <v>5.04</v>
      </c>
      <c r="V39" s="9">
        <v>15.76</v>
      </c>
      <c r="W39" s="11">
        <f t="shared" si="7"/>
        <v>4.879999999999999</v>
      </c>
      <c r="X39" s="14">
        <f t="shared" si="4"/>
        <v>3.1746031746031953</v>
      </c>
      <c r="Y39" s="9">
        <v>3.1746031746031953</v>
      </c>
      <c r="Z39" s="13">
        <v>3</v>
      </c>
      <c r="AA39" s="13">
        <f t="shared" si="9"/>
        <v>7</v>
      </c>
      <c r="AB39">
        <v>1</v>
      </c>
      <c r="AC39" s="9">
        <v>12.441000000000001</v>
      </c>
      <c r="AD39" s="9">
        <v>1.1669449999999999</v>
      </c>
      <c r="AE39" s="9">
        <v>8</v>
      </c>
      <c r="AF39" s="11">
        <f t="shared" si="8"/>
        <v>0.24640171858216986</v>
      </c>
      <c r="AG39" t="s">
        <v>88</v>
      </c>
      <c r="AH39">
        <f t="shared" si="5"/>
        <v>336962</v>
      </c>
      <c r="AI39">
        <f t="shared" si="6"/>
        <v>105652</v>
      </c>
      <c r="AJ39" s="9">
        <v>58.02</v>
      </c>
      <c r="AK39" s="9">
        <v>46.55</v>
      </c>
      <c r="AL39" s="9">
        <v>5.77</v>
      </c>
    </row>
    <row r="40" spans="1:38" x14ac:dyDescent="0.35">
      <c r="A40" t="s">
        <v>0</v>
      </c>
      <c r="B40" t="s">
        <v>74</v>
      </c>
      <c r="C40" t="s">
        <v>399</v>
      </c>
      <c r="D40" t="s">
        <v>3</v>
      </c>
      <c r="E40" t="s">
        <v>401</v>
      </c>
      <c r="F40" s="2">
        <v>45128</v>
      </c>
      <c r="G40" s="2" t="s">
        <v>410</v>
      </c>
      <c r="H40" s="13">
        <f t="shared" si="3"/>
        <v>1</v>
      </c>
      <c r="I40">
        <v>1970</v>
      </c>
      <c r="J40">
        <v>66.400000000000006</v>
      </c>
      <c r="K40">
        <v>63.2</v>
      </c>
      <c r="L40">
        <v>36</v>
      </c>
      <c r="M40" t="s">
        <v>92</v>
      </c>
      <c r="N40">
        <v>250</v>
      </c>
      <c r="O40" s="3">
        <v>0.57291666666666663</v>
      </c>
      <c r="P40" t="s">
        <v>20</v>
      </c>
      <c r="Q40" t="s">
        <v>21</v>
      </c>
      <c r="R40" t="s">
        <v>414</v>
      </c>
      <c r="S40">
        <v>1</v>
      </c>
      <c r="T40" s="9">
        <v>10.01</v>
      </c>
      <c r="U40" s="9">
        <v>5.04</v>
      </c>
      <c r="V40" s="9">
        <v>14.92</v>
      </c>
      <c r="W40" s="11">
        <f t="shared" si="7"/>
        <v>4.91</v>
      </c>
      <c r="X40" s="14">
        <f t="shared" si="4"/>
        <v>2.5793650793650773</v>
      </c>
      <c r="Y40" s="9">
        <v>2.5793650793650773</v>
      </c>
      <c r="Z40" s="13">
        <v>4</v>
      </c>
      <c r="AA40" s="13">
        <f t="shared" si="9"/>
        <v>7</v>
      </c>
      <c r="AB40">
        <v>1</v>
      </c>
      <c r="AC40" s="9">
        <v>28.598009950248759</v>
      </c>
      <c r="AD40" s="9">
        <v>2.6705920398009955</v>
      </c>
      <c r="AE40" s="9">
        <v>8.0399999999999991</v>
      </c>
      <c r="AF40" s="11">
        <f t="shared" si="8"/>
        <v>0.27583206438981944</v>
      </c>
      <c r="AG40" t="s">
        <v>88</v>
      </c>
      <c r="AH40">
        <f t="shared" si="5"/>
        <v>336962</v>
      </c>
      <c r="AI40">
        <f t="shared" si="6"/>
        <v>105652</v>
      </c>
      <c r="AJ40" s="9">
        <v>58.65</v>
      </c>
      <c r="AK40" s="9">
        <v>45.97</v>
      </c>
      <c r="AL40" s="9">
        <v>6.02</v>
      </c>
    </row>
    <row r="41" spans="1:38" s="4" customFormat="1" x14ac:dyDescent="0.35">
      <c r="A41" s="4" t="s">
        <v>0</v>
      </c>
      <c r="B41" s="4" t="s">
        <v>74</v>
      </c>
      <c r="C41" s="4" t="s">
        <v>399</v>
      </c>
      <c r="D41" s="4" t="s">
        <v>3</v>
      </c>
      <c r="E41" s="4" t="s">
        <v>401</v>
      </c>
      <c r="F41" s="5">
        <v>45128</v>
      </c>
      <c r="G41" s="5" t="s">
        <v>410</v>
      </c>
      <c r="H41" s="50">
        <f t="shared" si="3"/>
        <v>1</v>
      </c>
      <c r="I41" s="4">
        <v>1970</v>
      </c>
      <c r="J41" s="4">
        <v>66.400000000000006</v>
      </c>
      <c r="K41" s="4">
        <v>63.2</v>
      </c>
      <c r="L41" s="4">
        <v>36</v>
      </c>
      <c r="M41" s="4" t="s">
        <v>93</v>
      </c>
      <c r="N41" s="4">
        <v>305</v>
      </c>
      <c r="O41" s="6">
        <v>0.6020833333333333</v>
      </c>
      <c r="P41" s="4" t="s">
        <v>94</v>
      </c>
      <c r="Q41" s="4" t="s">
        <v>21</v>
      </c>
      <c r="R41" s="4" t="s">
        <v>86</v>
      </c>
      <c r="S41" s="4">
        <v>1</v>
      </c>
      <c r="T41" s="10">
        <v>13.79</v>
      </c>
      <c r="U41" s="10">
        <v>5.08</v>
      </c>
      <c r="V41" s="10">
        <v>18.59</v>
      </c>
      <c r="W41" s="12">
        <f t="shared" si="7"/>
        <v>4.8000000000000007</v>
      </c>
      <c r="X41" s="15">
        <f t="shared" si="4"/>
        <v>5.5118110236220348</v>
      </c>
      <c r="Y41" s="10">
        <v>5.5118110236220348</v>
      </c>
      <c r="Z41" s="13">
        <v>5</v>
      </c>
      <c r="AA41" s="13">
        <f t="shared" si="9"/>
        <v>5</v>
      </c>
      <c r="AB41" s="4">
        <v>1</v>
      </c>
      <c r="AC41" s="10">
        <v>14.312638036809815</v>
      </c>
      <c r="AD41" s="10">
        <v>1.3201914110429447</v>
      </c>
      <c r="AE41" s="10">
        <v>8.15</v>
      </c>
      <c r="AF41" s="12">
        <f t="shared" si="8"/>
        <v>0.35418181818181815</v>
      </c>
      <c r="AG41" s="4" t="s">
        <v>88</v>
      </c>
      <c r="AH41" s="4">
        <f t="shared" si="5"/>
        <v>336962</v>
      </c>
      <c r="AI41" s="4">
        <f t="shared" si="6"/>
        <v>105652</v>
      </c>
      <c r="AJ41" s="10">
        <v>55.86</v>
      </c>
      <c r="AK41" s="10">
        <v>41.25</v>
      </c>
      <c r="AL41" s="10">
        <v>5.46</v>
      </c>
    </row>
    <row r="42" spans="1:38" x14ac:dyDescent="0.35">
      <c r="A42" t="s">
        <v>95</v>
      </c>
      <c r="B42" t="s">
        <v>96</v>
      </c>
      <c r="C42" t="s">
        <v>399</v>
      </c>
      <c r="D42" t="s">
        <v>27</v>
      </c>
      <c r="E42" t="s">
        <v>401</v>
      </c>
      <c r="F42" s="2">
        <v>45139</v>
      </c>
      <c r="G42" s="2" t="s">
        <v>411</v>
      </c>
      <c r="H42" s="13">
        <f>F$99-F42+1</f>
        <v>4</v>
      </c>
      <c r="I42">
        <v>10</v>
      </c>
      <c r="J42">
        <v>59.7</v>
      </c>
      <c r="K42">
        <v>58.7</v>
      </c>
      <c r="L42">
        <v>66</v>
      </c>
      <c r="M42" t="s">
        <v>98</v>
      </c>
      <c r="N42">
        <v>30</v>
      </c>
      <c r="O42" s="3">
        <v>0.49027777777777781</v>
      </c>
      <c r="P42" t="s">
        <v>99</v>
      </c>
      <c r="Q42" t="s">
        <v>7</v>
      </c>
      <c r="R42" t="s">
        <v>415</v>
      </c>
      <c r="S42">
        <v>1</v>
      </c>
      <c r="T42" s="9">
        <v>14.99</v>
      </c>
      <c r="U42" s="9">
        <v>5.22</v>
      </c>
      <c r="V42" s="9">
        <v>19.86</v>
      </c>
      <c r="W42" s="11">
        <f t="shared" si="7"/>
        <v>4.8699999999999992</v>
      </c>
      <c r="X42" s="14">
        <f t="shared" si="4"/>
        <v>6.7049808429118878</v>
      </c>
      <c r="Y42" s="9">
        <v>6.7049808429118878</v>
      </c>
      <c r="Z42" s="13">
        <v>1</v>
      </c>
      <c r="AA42" s="13">
        <f t="shared" si="9"/>
        <v>7</v>
      </c>
      <c r="AB42">
        <v>0</v>
      </c>
      <c r="AC42" s="9"/>
      <c r="AD42" s="9"/>
      <c r="AE42" s="9"/>
      <c r="AF42" s="11">
        <f t="shared" si="8"/>
        <v>0.22893316728933169</v>
      </c>
      <c r="AG42" t="s">
        <v>97</v>
      </c>
      <c r="AH42">
        <f t="shared" si="5"/>
        <v>335167</v>
      </c>
      <c r="AI42">
        <f t="shared" si="6"/>
        <v>105025</v>
      </c>
      <c r="AJ42" s="9">
        <v>59.21</v>
      </c>
      <c r="AK42" s="9">
        <v>48.18</v>
      </c>
      <c r="AL42" s="9">
        <v>6.03</v>
      </c>
    </row>
    <row r="43" spans="1:38" x14ac:dyDescent="0.35">
      <c r="A43" t="s">
        <v>95</v>
      </c>
      <c r="B43" t="s">
        <v>96</v>
      </c>
      <c r="C43" s="36" t="s">
        <v>399</v>
      </c>
      <c r="D43" t="s">
        <v>27</v>
      </c>
      <c r="E43" s="36" t="s">
        <v>401</v>
      </c>
      <c r="F43" s="2">
        <v>45139</v>
      </c>
      <c r="G43" s="2" t="s">
        <v>411</v>
      </c>
      <c r="H43" s="13">
        <f t="shared" ref="H43:H103" si="10">F$99-F43+1</f>
        <v>4</v>
      </c>
      <c r="I43" s="36">
        <v>10</v>
      </c>
      <c r="J43">
        <v>59.7</v>
      </c>
      <c r="K43">
        <v>58.7</v>
      </c>
      <c r="L43" s="36">
        <v>66</v>
      </c>
      <c r="M43" t="s">
        <v>105</v>
      </c>
      <c r="N43">
        <v>80</v>
      </c>
      <c r="O43" s="3">
        <v>0.49027777777777781</v>
      </c>
      <c r="P43" t="s">
        <v>109</v>
      </c>
      <c r="Q43" t="s">
        <v>7</v>
      </c>
      <c r="R43" t="s">
        <v>413</v>
      </c>
      <c r="S43">
        <v>1</v>
      </c>
      <c r="T43" s="9">
        <v>10.84</v>
      </c>
      <c r="U43" s="9">
        <v>5.08</v>
      </c>
      <c r="V43" s="9">
        <v>15.58</v>
      </c>
      <c r="W43" s="11">
        <f t="shared" si="7"/>
        <v>4.74</v>
      </c>
      <c r="X43" s="14">
        <f t="shared" si="4"/>
        <v>6.6929133858267678</v>
      </c>
      <c r="Y43" s="9">
        <v>6.6929133858267678</v>
      </c>
      <c r="Z43" s="13">
        <v>3</v>
      </c>
      <c r="AA43" s="42">
        <f t="shared" si="9"/>
        <v>7</v>
      </c>
      <c r="AB43" s="36">
        <v>0</v>
      </c>
      <c r="AC43" s="39"/>
      <c r="AD43" s="39"/>
      <c r="AE43" s="39"/>
      <c r="AF43" s="40">
        <f t="shared" si="8"/>
        <v>0.31899724011039571</v>
      </c>
      <c r="AG43" t="s">
        <v>97</v>
      </c>
      <c r="AH43">
        <f t="shared" si="5"/>
        <v>335167</v>
      </c>
      <c r="AI43">
        <f t="shared" si="6"/>
        <v>105025</v>
      </c>
      <c r="AJ43" s="9">
        <v>57.35</v>
      </c>
      <c r="AK43" s="9">
        <v>43.48</v>
      </c>
      <c r="AL43" s="9">
        <v>5.72</v>
      </c>
    </row>
    <row r="44" spans="1:38" x14ac:dyDescent="0.35">
      <c r="A44" t="s">
        <v>95</v>
      </c>
      <c r="B44" t="s">
        <v>96</v>
      </c>
      <c r="C44" t="s">
        <v>399</v>
      </c>
      <c r="D44" t="s">
        <v>27</v>
      </c>
      <c r="E44" t="s">
        <v>401</v>
      </c>
      <c r="F44" s="2">
        <v>45139</v>
      </c>
      <c r="G44" s="2" t="s">
        <v>411</v>
      </c>
      <c r="H44" s="13">
        <f t="shared" si="10"/>
        <v>4</v>
      </c>
      <c r="I44">
        <v>10</v>
      </c>
      <c r="J44">
        <v>59.7</v>
      </c>
      <c r="K44">
        <v>58.7</v>
      </c>
      <c r="L44">
        <v>66</v>
      </c>
      <c r="M44" t="s">
        <v>106</v>
      </c>
      <c r="N44">
        <v>100</v>
      </c>
      <c r="O44" s="3">
        <v>0.49027777777777781</v>
      </c>
      <c r="P44" t="s">
        <v>110</v>
      </c>
      <c r="Q44" t="s">
        <v>7</v>
      </c>
      <c r="R44" t="s">
        <v>413</v>
      </c>
      <c r="S44">
        <v>1</v>
      </c>
      <c r="T44" s="9">
        <v>10.84</v>
      </c>
      <c r="U44" s="9">
        <v>5.1100000000000003</v>
      </c>
      <c r="V44" s="9">
        <v>15.81</v>
      </c>
      <c r="W44" s="11">
        <f t="shared" si="7"/>
        <v>4.9700000000000006</v>
      </c>
      <c r="X44" s="14">
        <f t="shared" si="4"/>
        <v>2.7397260273972539</v>
      </c>
      <c r="Y44" s="9">
        <v>2.7397260273972539</v>
      </c>
      <c r="Z44" s="13">
        <v>3</v>
      </c>
      <c r="AA44" s="13">
        <f t="shared" si="9"/>
        <v>7</v>
      </c>
      <c r="AB44">
        <v>0</v>
      </c>
      <c r="AC44" s="9"/>
      <c r="AD44" s="9"/>
      <c r="AE44" s="9"/>
      <c r="AF44" s="11">
        <f t="shared" si="8"/>
        <v>0.20165569942687328</v>
      </c>
      <c r="AG44" t="s">
        <v>97</v>
      </c>
      <c r="AH44">
        <f t="shared" si="5"/>
        <v>335167</v>
      </c>
      <c r="AI44">
        <f t="shared" si="6"/>
        <v>105025</v>
      </c>
      <c r="AJ44" s="9">
        <v>56.61</v>
      </c>
      <c r="AK44" s="9">
        <v>47.11</v>
      </c>
      <c r="AL44" s="9">
        <v>5.39</v>
      </c>
    </row>
    <row r="45" spans="1:38" s="4" customFormat="1" x14ac:dyDescent="0.35">
      <c r="A45" s="4" t="s">
        <v>95</v>
      </c>
      <c r="B45" s="4" t="s">
        <v>96</v>
      </c>
      <c r="C45" s="4" t="s">
        <v>399</v>
      </c>
      <c r="D45" s="4" t="s">
        <v>27</v>
      </c>
      <c r="E45" s="4" t="s">
        <v>401</v>
      </c>
      <c r="F45" s="5">
        <v>45139</v>
      </c>
      <c r="G45" s="5" t="s">
        <v>411</v>
      </c>
      <c r="H45" s="50">
        <f t="shared" si="10"/>
        <v>4</v>
      </c>
      <c r="I45" s="4">
        <v>10</v>
      </c>
      <c r="J45" s="4">
        <v>59.7</v>
      </c>
      <c r="K45" s="4">
        <v>58.7</v>
      </c>
      <c r="L45" s="4">
        <v>66</v>
      </c>
      <c r="M45" s="4" t="s">
        <v>107</v>
      </c>
      <c r="N45" s="4">
        <v>110</v>
      </c>
      <c r="O45" s="6">
        <v>0.49027777777777781</v>
      </c>
      <c r="P45" s="4" t="s">
        <v>111</v>
      </c>
      <c r="Q45" s="4" t="s">
        <v>7</v>
      </c>
      <c r="R45" s="4" t="s">
        <v>72</v>
      </c>
      <c r="S45" s="4">
        <v>1</v>
      </c>
      <c r="T45" s="10">
        <v>14.08</v>
      </c>
      <c r="U45" s="10">
        <v>5.35</v>
      </c>
      <c r="V45" s="10">
        <v>19.23</v>
      </c>
      <c r="W45" s="12">
        <f t="shared" si="7"/>
        <v>5.15</v>
      </c>
      <c r="X45" s="15">
        <f t="shared" si="4"/>
        <v>3.7383177570093329</v>
      </c>
      <c r="Y45" s="10">
        <v>3.7383177570093329</v>
      </c>
      <c r="Z45" s="13">
        <v>6</v>
      </c>
      <c r="AA45" s="13">
        <f t="shared" si="9"/>
        <v>6</v>
      </c>
      <c r="AB45" s="4">
        <v>0</v>
      </c>
      <c r="AC45" s="10"/>
      <c r="AD45" s="10"/>
      <c r="AE45" s="10"/>
      <c r="AF45" s="12">
        <f t="shared" si="8"/>
        <v>0.21081081081081068</v>
      </c>
      <c r="AG45" s="4" t="s">
        <v>97</v>
      </c>
      <c r="AH45" s="4">
        <f t="shared" si="5"/>
        <v>335167</v>
      </c>
      <c r="AI45" s="4">
        <f t="shared" si="6"/>
        <v>105025</v>
      </c>
      <c r="AJ45" s="10">
        <v>60.48</v>
      </c>
      <c r="AK45" s="10">
        <v>49.95</v>
      </c>
      <c r="AL45" s="10">
        <v>4.96</v>
      </c>
    </row>
    <row r="46" spans="1:38" x14ac:dyDescent="0.35">
      <c r="A46" t="s">
        <v>112</v>
      </c>
      <c r="B46" t="s">
        <v>113</v>
      </c>
      <c r="C46" t="s">
        <v>399</v>
      </c>
      <c r="D46" t="s">
        <v>3</v>
      </c>
      <c r="E46" t="s">
        <v>401</v>
      </c>
      <c r="F46" s="2">
        <v>45139</v>
      </c>
      <c r="G46" s="2" t="s">
        <v>411</v>
      </c>
      <c r="H46" s="13">
        <f t="shared" si="10"/>
        <v>4</v>
      </c>
      <c r="I46">
        <v>0</v>
      </c>
      <c r="J46">
        <v>60.19</v>
      </c>
      <c r="K46">
        <v>57.29</v>
      </c>
      <c r="L46">
        <v>34</v>
      </c>
      <c r="M46" t="s">
        <v>114</v>
      </c>
      <c r="N46">
        <v>30</v>
      </c>
      <c r="O46" s="3">
        <v>0.58958333333333335</v>
      </c>
      <c r="P46" t="s">
        <v>121</v>
      </c>
      <c r="Q46" t="s">
        <v>7</v>
      </c>
      <c r="R46" t="s">
        <v>415</v>
      </c>
      <c r="S46">
        <v>1</v>
      </c>
      <c r="T46" s="9">
        <v>13.76</v>
      </c>
      <c r="U46" s="9">
        <v>5.12</v>
      </c>
      <c r="V46" s="9">
        <v>18.46</v>
      </c>
      <c r="W46" s="11">
        <f t="shared" si="7"/>
        <v>4.7000000000000011</v>
      </c>
      <c r="X46" s="14">
        <f t="shared" si="4"/>
        <v>8.2031249999999805</v>
      </c>
      <c r="Y46" s="9">
        <v>8.2031249999999805</v>
      </c>
      <c r="Z46" s="13">
        <v>1</v>
      </c>
      <c r="AA46" s="13">
        <f t="shared" si="9"/>
        <v>7</v>
      </c>
      <c r="AB46">
        <v>0</v>
      </c>
      <c r="AC46" s="9"/>
      <c r="AD46" s="9"/>
      <c r="AE46" s="9"/>
      <c r="AF46" s="11">
        <f t="shared" si="8"/>
        <v>0.25867861142217258</v>
      </c>
      <c r="AG46" t="s">
        <v>127</v>
      </c>
      <c r="AH46">
        <f t="shared" si="5"/>
        <v>335168</v>
      </c>
      <c r="AI46">
        <f t="shared" si="6"/>
        <v>104992</v>
      </c>
      <c r="AJ46" s="9">
        <v>56.2</v>
      </c>
      <c r="AK46" s="9">
        <v>44.65</v>
      </c>
      <c r="AL46" s="9">
        <v>6.04</v>
      </c>
    </row>
    <row r="47" spans="1:38" x14ac:dyDescent="0.35">
      <c r="A47" t="s">
        <v>112</v>
      </c>
      <c r="B47" t="s">
        <v>113</v>
      </c>
      <c r="C47" t="s">
        <v>399</v>
      </c>
      <c r="D47" t="s">
        <v>3</v>
      </c>
      <c r="E47" t="s">
        <v>401</v>
      </c>
      <c r="F47" s="2">
        <v>45139</v>
      </c>
      <c r="G47" s="2" t="s">
        <v>411</v>
      </c>
      <c r="H47" s="13">
        <f t="shared" si="10"/>
        <v>4</v>
      </c>
      <c r="I47">
        <v>0</v>
      </c>
      <c r="J47">
        <v>60.19</v>
      </c>
      <c r="K47">
        <v>57.29</v>
      </c>
      <c r="L47">
        <v>34</v>
      </c>
      <c r="M47" t="s">
        <v>115</v>
      </c>
      <c r="N47">
        <v>60</v>
      </c>
      <c r="O47" s="3">
        <v>0.58958333333333335</v>
      </c>
      <c r="P47" t="s">
        <v>59</v>
      </c>
      <c r="Q47" t="s">
        <v>7</v>
      </c>
      <c r="R47" t="s">
        <v>416</v>
      </c>
      <c r="S47">
        <v>1</v>
      </c>
      <c r="T47" s="9">
        <v>17.07</v>
      </c>
      <c r="U47" s="9">
        <v>5.13</v>
      </c>
      <c r="V47" s="9">
        <v>21.86</v>
      </c>
      <c r="W47" s="11">
        <f t="shared" si="7"/>
        <v>4.7899999999999991</v>
      </c>
      <c r="X47" s="14">
        <f t="shared" si="4"/>
        <v>6.6276803118908534</v>
      </c>
      <c r="Y47" s="9">
        <v>6.6276803118908534</v>
      </c>
      <c r="Z47" s="13">
        <v>2</v>
      </c>
      <c r="AA47" s="13">
        <f t="shared" si="9"/>
        <v>7</v>
      </c>
      <c r="AB47">
        <v>0</v>
      </c>
      <c r="AC47" s="9"/>
      <c r="AD47" s="9"/>
      <c r="AE47" s="9"/>
      <c r="AF47" s="11">
        <f t="shared" si="8"/>
        <v>0.2051696284329563</v>
      </c>
      <c r="AG47" t="s">
        <v>127</v>
      </c>
      <c r="AH47">
        <f t="shared" si="5"/>
        <v>335168</v>
      </c>
      <c r="AI47">
        <f t="shared" si="6"/>
        <v>104992</v>
      </c>
      <c r="AJ47" s="9">
        <v>59.68</v>
      </c>
      <c r="AK47" s="9">
        <v>49.52</v>
      </c>
      <c r="AL47" s="9">
        <v>6.15</v>
      </c>
    </row>
    <row r="48" spans="1:38" x14ac:dyDescent="0.35">
      <c r="A48" t="s">
        <v>112</v>
      </c>
      <c r="B48" t="s">
        <v>113</v>
      </c>
      <c r="C48" t="s">
        <v>399</v>
      </c>
      <c r="D48" t="s">
        <v>3</v>
      </c>
      <c r="E48" t="s">
        <v>401</v>
      </c>
      <c r="F48" s="2">
        <v>45139</v>
      </c>
      <c r="G48" s="2" t="s">
        <v>411</v>
      </c>
      <c r="H48" s="13">
        <f t="shared" si="10"/>
        <v>4</v>
      </c>
      <c r="I48">
        <v>0</v>
      </c>
      <c r="J48">
        <v>60.19</v>
      </c>
      <c r="K48">
        <v>57.29</v>
      </c>
      <c r="L48">
        <v>34</v>
      </c>
      <c r="M48" t="s">
        <v>116</v>
      </c>
      <c r="N48">
        <v>100</v>
      </c>
      <c r="O48" s="3">
        <v>0.58958333333333335</v>
      </c>
      <c r="P48" t="s">
        <v>123</v>
      </c>
      <c r="Q48" t="s">
        <v>7</v>
      </c>
      <c r="R48" t="s">
        <v>413</v>
      </c>
      <c r="S48">
        <v>1</v>
      </c>
      <c r="T48" s="9">
        <v>14.53</v>
      </c>
      <c r="U48" s="9">
        <v>5.09</v>
      </c>
      <c r="V48" s="9">
        <v>19.420000000000002</v>
      </c>
      <c r="W48" s="11">
        <f t="shared" si="7"/>
        <v>4.8900000000000023</v>
      </c>
      <c r="X48" s="14">
        <f t="shared" si="4"/>
        <v>3.9292730844793224</v>
      </c>
      <c r="Y48" s="9">
        <v>3.9292730844793224</v>
      </c>
      <c r="Z48" s="13">
        <v>3</v>
      </c>
      <c r="AA48" s="13">
        <f t="shared" si="9"/>
        <v>7</v>
      </c>
      <c r="AB48">
        <v>0</v>
      </c>
      <c r="AC48" s="9"/>
      <c r="AD48" s="9"/>
      <c r="AE48" s="9"/>
      <c r="AF48" s="11">
        <f t="shared" si="8"/>
        <v>0.254880694143167</v>
      </c>
      <c r="AG48" t="s">
        <v>127</v>
      </c>
      <c r="AH48">
        <f t="shared" si="5"/>
        <v>335168</v>
      </c>
      <c r="AI48">
        <f t="shared" si="6"/>
        <v>104992</v>
      </c>
      <c r="AJ48" s="9">
        <v>57.85</v>
      </c>
      <c r="AK48" s="9">
        <v>46.1</v>
      </c>
      <c r="AL48" s="9">
        <v>5.97</v>
      </c>
    </row>
    <row r="49" spans="1:38" x14ac:dyDescent="0.35">
      <c r="A49" t="s">
        <v>112</v>
      </c>
      <c r="B49" t="s">
        <v>113</v>
      </c>
      <c r="C49" t="s">
        <v>399</v>
      </c>
      <c r="D49" t="s">
        <v>3</v>
      </c>
      <c r="E49" t="s">
        <v>401</v>
      </c>
      <c r="F49" s="2">
        <v>45139</v>
      </c>
      <c r="G49" s="2" t="s">
        <v>411</v>
      </c>
      <c r="H49" s="13">
        <f t="shared" si="10"/>
        <v>4</v>
      </c>
      <c r="I49">
        <v>0</v>
      </c>
      <c r="J49">
        <v>60.19</v>
      </c>
      <c r="K49">
        <v>57.29</v>
      </c>
      <c r="L49">
        <v>34</v>
      </c>
      <c r="M49" t="s">
        <v>117</v>
      </c>
      <c r="N49">
        <v>140</v>
      </c>
      <c r="O49" s="3">
        <v>0.58958333333333335</v>
      </c>
      <c r="P49" t="s">
        <v>69</v>
      </c>
      <c r="Q49" t="s">
        <v>25</v>
      </c>
      <c r="R49" t="s">
        <v>413</v>
      </c>
      <c r="S49">
        <v>1</v>
      </c>
      <c r="T49" s="9">
        <v>17.71</v>
      </c>
      <c r="U49" s="9">
        <v>5.0599999999999996</v>
      </c>
      <c r="V49" s="9">
        <v>22.6</v>
      </c>
      <c r="W49" s="11">
        <f t="shared" si="7"/>
        <v>4.8900000000000006</v>
      </c>
      <c r="X49" s="14">
        <f t="shared" si="4"/>
        <v>3.3596837944663847</v>
      </c>
      <c r="Y49" s="9">
        <v>3.3596837944663847</v>
      </c>
      <c r="Z49" s="13">
        <v>3</v>
      </c>
      <c r="AA49" s="13">
        <f t="shared" si="9"/>
        <v>7</v>
      </c>
      <c r="AB49">
        <v>0</v>
      </c>
      <c r="AC49" s="9"/>
      <c r="AD49" s="9"/>
      <c r="AE49" s="9"/>
      <c r="AF49" s="11">
        <f t="shared" si="8"/>
        <v>0.28723404255319152</v>
      </c>
      <c r="AG49" t="s">
        <v>127</v>
      </c>
      <c r="AH49">
        <f t="shared" si="5"/>
        <v>335168</v>
      </c>
      <c r="AI49">
        <f t="shared" si="6"/>
        <v>104992</v>
      </c>
      <c r="AJ49" s="9">
        <v>58.08</v>
      </c>
      <c r="AK49" s="9">
        <v>45.12</v>
      </c>
      <c r="AL49" s="9">
        <v>5.48</v>
      </c>
    </row>
    <row r="50" spans="1:38" x14ac:dyDescent="0.35">
      <c r="A50" t="s">
        <v>112</v>
      </c>
      <c r="B50" t="s">
        <v>113</v>
      </c>
      <c r="C50" t="s">
        <v>399</v>
      </c>
      <c r="D50" t="s">
        <v>3</v>
      </c>
      <c r="E50" t="s">
        <v>401</v>
      </c>
      <c r="F50" s="2">
        <v>45139</v>
      </c>
      <c r="G50" s="2" t="s">
        <v>411</v>
      </c>
      <c r="H50" s="13">
        <f t="shared" si="10"/>
        <v>4</v>
      </c>
      <c r="I50">
        <v>0</v>
      </c>
      <c r="J50">
        <v>60.19</v>
      </c>
      <c r="K50">
        <v>57.29</v>
      </c>
      <c r="L50">
        <v>34</v>
      </c>
      <c r="M50" t="s">
        <v>118</v>
      </c>
      <c r="N50">
        <v>170</v>
      </c>
      <c r="O50" s="3">
        <v>0.58958333333333335</v>
      </c>
      <c r="P50" t="s">
        <v>122</v>
      </c>
      <c r="Q50" t="s">
        <v>25</v>
      </c>
      <c r="R50" t="s">
        <v>413</v>
      </c>
      <c r="S50">
        <v>1</v>
      </c>
      <c r="T50" s="9">
        <v>19.87</v>
      </c>
      <c r="U50" s="9">
        <v>5.2</v>
      </c>
      <c r="V50" s="9">
        <v>24.89</v>
      </c>
      <c r="W50" s="11">
        <f t="shared" si="7"/>
        <v>5.0199999999999996</v>
      </c>
      <c r="X50" s="14">
        <f t="shared" si="4"/>
        <v>3.4615384615384728</v>
      </c>
      <c r="Y50" s="9">
        <v>3.4615384615384728</v>
      </c>
      <c r="Z50" s="13">
        <v>3</v>
      </c>
      <c r="AA50" s="13">
        <f t="shared" si="9"/>
        <v>7</v>
      </c>
      <c r="AB50">
        <v>0</v>
      </c>
      <c r="AC50" s="9"/>
      <c r="AD50" s="9"/>
      <c r="AE50" s="9"/>
      <c r="AF50" s="11">
        <f t="shared" si="8"/>
        <v>0.27037861915367484</v>
      </c>
      <c r="AG50" t="s">
        <v>127</v>
      </c>
      <c r="AH50">
        <f t="shared" si="5"/>
        <v>335168</v>
      </c>
      <c r="AI50">
        <f t="shared" si="6"/>
        <v>104992</v>
      </c>
      <c r="AJ50" s="9">
        <v>57.04</v>
      </c>
      <c r="AK50" s="9">
        <v>44.9</v>
      </c>
      <c r="AL50" s="9">
        <v>5.4</v>
      </c>
    </row>
    <row r="51" spans="1:38" x14ac:dyDescent="0.35">
      <c r="A51" t="s">
        <v>112</v>
      </c>
      <c r="B51" t="s">
        <v>113</v>
      </c>
      <c r="C51" t="s">
        <v>399</v>
      </c>
      <c r="D51" t="s">
        <v>3</v>
      </c>
      <c r="E51" t="s">
        <v>401</v>
      </c>
      <c r="F51" s="2">
        <v>45139</v>
      </c>
      <c r="G51" s="2" t="s">
        <v>411</v>
      </c>
      <c r="H51" s="13">
        <f t="shared" si="10"/>
        <v>4</v>
      </c>
      <c r="I51">
        <v>0</v>
      </c>
      <c r="J51">
        <v>60.19</v>
      </c>
      <c r="K51">
        <v>57.29</v>
      </c>
      <c r="L51">
        <v>34</v>
      </c>
      <c r="M51" t="s">
        <v>119</v>
      </c>
      <c r="N51">
        <v>270</v>
      </c>
      <c r="O51" s="3">
        <v>0.62777777777777777</v>
      </c>
      <c r="P51" t="s">
        <v>20</v>
      </c>
      <c r="Q51" t="s">
        <v>25</v>
      </c>
      <c r="R51" t="s">
        <v>414</v>
      </c>
      <c r="S51">
        <v>1</v>
      </c>
      <c r="T51" s="9">
        <v>18.440000000000001</v>
      </c>
      <c r="U51" s="9">
        <v>5.03</v>
      </c>
      <c r="V51" s="9">
        <v>23.32</v>
      </c>
      <c r="W51" s="11">
        <f t="shared" si="7"/>
        <v>4.879999999999999</v>
      </c>
      <c r="X51" s="14">
        <f t="shared" si="4"/>
        <v>2.9821073558648359</v>
      </c>
      <c r="Y51" s="9">
        <v>2.9821073558648359</v>
      </c>
      <c r="Z51" s="13">
        <v>4</v>
      </c>
      <c r="AA51" s="13">
        <f t="shared" si="9"/>
        <v>7</v>
      </c>
      <c r="AB51">
        <v>0</v>
      </c>
      <c r="AC51" s="9"/>
      <c r="AD51" s="9"/>
      <c r="AE51" s="9"/>
      <c r="AF51" s="11">
        <f t="shared" si="8"/>
        <v>0.27961870177031323</v>
      </c>
      <c r="AG51" t="s">
        <v>127</v>
      </c>
      <c r="AH51">
        <f t="shared" si="5"/>
        <v>335168</v>
      </c>
      <c r="AI51">
        <f t="shared" si="6"/>
        <v>104992</v>
      </c>
      <c r="AJ51" s="9">
        <v>56.38</v>
      </c>
      <c r="AK51" s="9">
        <v>44.06</v>
      </c>
      <c r="AL51" s="9">
        <v>5.53</v>
      </c>
    </row>
    <row r="52" spans="1:38" s="4" customFormat="1" x14ac:dyDescent="0.35">
      <c r="A52" s="4" t="s">
        <v>112</v>
      </c>
      <c r="B52" s="4" t="s">
        <v>113</v>
      </c>
      <c r="C52" s="4" t="s">
        <v>399</v>
      </c>
      <c r="D52" s="4" t="s">
        <v>3</v>
      </c>
      <c r="E52" s="4" t="s">
        <v>401</v>
      </c>
      <c r="F52" s="5">
        <v>45139</v>
      </c>
      <c r="G52" s="5" t="s">
        <v>411</v>
      </c>
      <c r="H52" s="50">
        <f t="shared" si="10"/>
        <v>4</v>
      </c>
      <c r="I52" s="4">
        <v>0</v>
      </c>
      <c r="J52" s="4">
        <v>60.19</v>
      </c>
      <c r="K52" s="4">
        <v>57.29</v>
      </c>
      <c r="L52" s="4">
        <v>34</v>
      </c>
      <c r="M52" s="4" t="s">
        <v>120</v>
      </c>
      <c r="N52" s="4">
        <v>280</v>
      </c>
      <c r="O52" s="6">
        <v>0.62777777777777777</v>
      </c>
      <c r="P52" s="4" t="s">
        <v>124</v>
      </c>
      <c r="Q52" s="4" t="s">
        <v>25</v>
      </c>
      <c r="R52" s="4" t="s">
        <v>86</v>
      </c>
      <c r="S52" s="4">
        <v>1</v>
      </c>
      <c r="T52" s="10">
        <v>9.6199999999999992</v>
      </c>
      <c r="U52" s="10">
        <v>5.17</v>
      </c>
      <c r="V52" s="10">
        <v>14.61</v>
      </c>
      <c r="W52" s="12">
        <f t="shared" si="7"/>
        <v>4.99</v>
      </c>
      <c r="X52" s="15">
        <f t="shared" si="4"/>
        <v>3.4816247582204971</v>
      </c>
      <c r="Y52" s="10">
        <v>3.4816247582204971</v>
      </c>
      <c r="Z52" s="13">
        <v>5</v>
      </c>
      <c r="AA52" s="13">
        <f t="shared" si="9"/>
        <v>5</v>
      </c>
      <c r="AB52" s="4">
        <v>0</v>
      </c>
      <c r="AC52" s="10"/>
      <c r="AD52" s="10"/>
      <c r="AE52" s="10"/>
      <c r="AF52" s="12">
        <f t="shared" si="8"/>
        <v>0.25896323361498069</v>
      </c>
      <c r="AG52" s="4" t="s">
        <v>127</v>
      </c>
      <c r="AH52" s="4">
        <f t="shared" si="5"/>
        <v>335168</v>
      </c>
      <c r="AI52" s="4">
        <f t="shared" si="6"/>
        <v>104992</v>
      </c>
      <c r="AJ52" s="10">
        <v>55.13</v>
      </c>
      <c r="AK52" s="10">
        <v>43.79</v>
      </c>
      <c r="AL52" s="10">
        <v>5.31</v>
      </c>
    </row>
    <row r="53" spans="1:38" x14ac:dyDescent="0.35">
      <c r="A53" t="s">
        <v>125</v>
      </c>
      <c r="B53" t="s">
        <v>126</v>
      </c>
      <c r="C53" t="s">
        <v>399</v>
      </c>
      <c r="D53" t="s">
        <v>3</v>
      </c>
      <c r="E53" t="s">
        <v>401</v>
      </c>
      <c r="F53" s="2">
        <v>45140</v>
      </c>
      <c r="G53" s="2" t="s">
        <v>411</v>
      </c>
      <c r="H53" s="13">
        <f t="shared" si="10"/>
        <v>3</v>
      </c>
      <c r="I53">
        <v>2643</v>
      </c>
      <c r="J53">
        <v>68.150000000000006</v>
      </c>
      <c r="K53">
        <v>66</v>
      </c>
      <c r="L53">
        <v>39</v>
      </c>
      <c r="M53" t="s">
        <v>129</v>
      </c>
      <c r="N53">
        <v>30</v>
      </c>
      <c r="O53" s="3">
        <v>0.66666666666666663</v>
      </c>
      <c r="P53" t="s">
        <v>135</v>
      </c>
      <c r="Q53" t="s">
        <v>7</v>
      </c>
      <c r="R53" t="s">
        <v>415</v>
      </c>
      <c r="S53">
        <v>1</v>
      </c>
      <c r="T53" s="9">
        <v>17.350000000000001</v>
      </c>
      <c r="U53" s="9">
        <v>5.1100000000000003</v>
      </c>
      <c r="V53" s="9">
        <v>22.04</v>
      </c>
      <c r="W53" s="11">
        <f t="shared" si="7"/>
        <v>4.6899999999999977</v>
      </c>
      <c r="X53" s="14">
        <f t="shared" si="4"/>
        <v>8.2191780821918314</v>
      </c>
      <c r="Y53" s="9">
        <v>8.2191780821918314</v>
      </c>
      <c r="Z53" s="13">
        <v>1</v>
      </c>
      <c r="AA53" s="13">
        <f t="shared" si="9"/>
        <v>7</v>
      </c>
      <c r="AB53">
        <v>0</v>
      </c>
      <c r="AC53" s="9"/>
      <c r="AD53" s="9"/>
      <c r="AE53" s="9"/>
      <c r="AF53" s="11">
        <f t="shared" si="8"/>
        <v>0.34636614535418592</v>
      </c>
      <c r="AG53" t="s">
        <v>128</v>
      </c>
      <c r="AH53">
        <f t="shared" si="5"/>
        <v>337506</v>
      </c>
      <c r="AI53">
        <f t="shared" si="6"/>
        <v>105931</v>
      </c>
      <c r="AJ53" s="9">
        <v>58.54</v>
      </c>
      <c r="AK53" s="9">
        <v>43.48</v>
      </c>
      <c r="AL53" s="9">
        <v>6.12</v>
      </c>
    </row>
    <row r="54" spans="1:38" x14ac:dyDescent="0.35">
      <c r="A54" t="s">
        <v>125</v>
      </c>
      <c r="B54" t="s">
        <v>126</v>
      </c>
      <c r="C54" t="s">
        <v>399</v>
      </c>
      <c r="D54" t="s">
        <v>3</v>
      </c>
      <c r="E54" t="s">
        <v>401</v>
      </c>
      <c r="F54" s="2">
        <v>45140</v>
      </c>
      <c r="G54" s="2" t="s">
        <v>411</v>
      </c>
      <c r="H54" s="13">
        <f t="shared" si="10"/>
        <v>3</v>
      </c>
      <c r="I54">
        <v>2643</v>
      </c>
      <c r="J54">
        <v>68.150000000000006</v>
      </c>
      <c r="K54">
        <v>66</v>
      </c>
      <c r="L54">
        <v>39</v>
      </c>
      <c r="M54" t="s">
        <v>130</v>
      </c>
      <c r="N54">
        <v>90</v>
      </c>
      <c r="O54" s="3">
        <v>0.66666666666666663</v>
      </c>
      <c r="P54" t="s">
        <v>136</v>
      </c>
      <c r="Q54" t="s">
        <v>21</v>
      </c>
      <c r="R54" t="s">
        <v>413</v>
      </c>
      <c r="S54">
        <v>1</v>
      </c>
      <c r="T54" s="9">
        <v>9.16</v>
      </c>
      <c r="U54" s="9">
        <v>5.0199999999999996</v>
      </c>
      <c r="V54" s="9">
        <v>13.99</v>
      </c>
      <c r="W54" s="11">
        <f t="shared" si="7"/>
        <v>4.83</v>
      </c>
      <c r="X54" s="14">
        <f t="shared" si="4"/>
        <v>3.7848605577689147</v>
      </c>
      <c r="Y54" s="9">
        <v>3.7848605577689147</v>
      </c>
      <c r="Z54" s="13">
        <v>3</v>
      </c>
      <c r="AA54" s="13">
        <f t="shared" si="9"/>
        <v>7</v>
      </c>
      <c r="AB54">
        <v>0</v>
      </c>
      <c r="AC54" s="9"/>
      <c r="AD54" s="9"/>
      <c r="AE54" s="9"/>
      <c r="AF54" s="11">
        <f t="shared" si="8"/>
        <v>0.27329974811083113</v>
      </c>
      <c r="AG54" t="s">
        <v>128</v>
      </c>
      <c r="AH54">
        <f t="shared" si="5"/>
        <v>337506</v>
      </c>
      <c r="AI54">
        <f t="shared" si="6"/>
        <v>105931</v>
      </c>
      <c r="AJ54" s="9">
        <v>60.66</v>
      </c>
      <c r="AK54" s="9">
        <v>47.64</v>
      </c>
      <c r="AL54" s="9">
        <v>5.3</v>
      </c>
    </row>
    <row r="55" spans="1:38" x14ac:dyDescent="0.35">
      <c r="A55" t="s">
        <v>125</v>
      </c>
      <c r="B55" t="s">
        <v>126</v>
      </c>
      <c r="C55" t="s">
        <v>399</v>
      </c>
      <c r="D55" t="s">
        <v>3</v>
      </c>
      <c r="E55" t="s">
        <v>401</v>
      </c>
      <c r="F55" s="2">
        <v>45140</v>
      </c>
      <c r="G55" s="2" t="s">
        <v>411</v>
      </c>
      <c r="H55" s="13">
        <f t="shared" si="10"/>
        <v>3</v>
      </c>
      <c r="I55">
        <v>2643</v>
      </c>
      <c r="J55">
        <v>68.150000000000006</v>
      </c>
      <c r="K55">
        <v>66</v>
      </c>
      <c r="L55">
        <v>39</v>
      </c>
      <c r="M55" t="s">
        <v>131</v>
      </c>
      <c r="N55">
        <v>140</v>
      </c>
      <c r="O55" s="3">
        <v>0.66666666666666663</v>
      </c>
      <c r="P55" t="s">
        <v>136</v>
      </c>
      <c r="Q55" t="s">
        <v>21</v>
      </c>
      <c r="R55" t="s">
        <v>413</v>
      </c>
      <c r="S55">
        <v>1</v>
      </c>
      <c r="T55" s="9">
        <v>15.01</v>
      </c>
      <c r="U55" s="9">
        <v>5.31</v>
      </c>
      <c r="V55" s="9">
        <v>20.23</v>
      </c>
      <c r="W55" s="11">
        <f t="shared" si="7"/>
        <v>5.2200000000000006</v>
      </c>
      <c r="X55" s="14">
        <f t="shared" si="4"/>
        <v>1.6949152542372687</v>
      </c>
      <c r="Y55" s="9">
        <v>1.6949152542372687</v>
      </c>
      <c r="Z55" s="13">
        <v>3</v>
      </c>
      <c r="AA55" s="13">
        <f t="shared" si="9"/>
        <v>7</v>
      </c>
      <c r="AB55">
        <v>0</v>
      </c>
      <c r="AC55" s="9"/>
      <c r="AD55" s="9"/>
      <c r="AE55" s="9"/>
      <c r="AF55" s="11">
        <f t="shared" si="8"/>
        <v>0.23959183673469392</v>
      </c>
      <c r="AG55" t="s">
        <v>128</v>
      </c>
      <c r="AH55">
        <f t="shared" si="5"/>
        <v>337506</v>
      </c>
      <c r="AI55">
        <f t="shared" si="6"/>
        <v>105931</v>
      </c>
      <c r="AJ55" s="9">
        <v>60.74</v>
      </c>
      <c r="AK55" s="9">
        <v>49</v>
      </c>
      <c r="AL55" s="9">
        <v>5.67</v>
      </c>
    </row>
    <row r="56" spans="1:38" x14ac:dyDescent="0.35">
      <c r="A56" t="s">
        <v>125</v>
      </c>
      <c r="B56" t="s">
        <v>126</v>
      </c>
      <c r="C56" t="s">
        <v>399</v>
      </c>
      <c r="D56" t="s">
        <v>3</v>
      </c>
      <c r="E56" t="s">
        <v>401</v>
      </c>
      <c r="F56" s="2">
        <v>45140</v>
      </c>
      <c r="G56" s="2" t="s">
        <v>411</v>
      </c>
      <c r="H56" s="13">
        <f t="shared" si="10"/>
        <v>3</v>
      </c>
      <c r="I56">
        <v>2643</v>
      </c>
      <c r="J56">
        <v>68.150000000000006</v>
      </c>
      <c r="K56">
        <v>66</v>
      </c>
      <c r="L56">
        <v>39</v>
      </c>
      <c r="M56" t="s">
        <v>132</v>
      </c>
      <c r="N56">
        <v>190</v>
      </c>
      <c r="O56" s="3">
        <v>0.66666666666666663</v>
      </c>
      <c r="P56" t="s">
        <v>137</v>
      </c>
      <c r="Q56" t="s">
        <v>21</v>
      </c>
      <c r="R56" t="s">
        <v>414</v>
      </c>
      <c r="S56">
        <v>1</v>
      </c>
      <c r="T56" s="9">
        <v>10.49</v>
      </c>
      <c r="U56" s="9">
        <v>5.23</v>
      </c>
      <c r="V56" s="9">
        <v>15.59</v>
      </c>
      <c r="W56" s="11">
        <f t="shared" si="7"/>
        <v>5.0999999999999996</v>
      </c>
      <c r="X56" s="14">
        <f t="shared" si="4"/>
        <v>2.4856596558317547</v>
      </c>
      <c r="Y56" s="9">
        <v>2.4856596558317547</v>
      </c>
      <c r="Z56" s="13">
        <v>4</v>
      </c>
      <c r="AA56" s="13">
        <f t="shared" si="9"/>
        <v>7</v>
      </c>
      <c r="AB56">
        <v>0</v>
      </c>
      <c r="AC56" s="9"/>
      <c r="AD56" s="9"/>
      <c r="AE56" s="9"/>
      <c r="AF56" s="11">
        <f t="shared" si="8"/>
        <v>0.23697967086156829</v>
      </c>
      <c r="AG56" t="s">
        <v>128</v>
      </c>
      <c r="AH56">
        <f t="shared" si="5"/>
        <v>337506</v>
      </c>
      <c r="AI56">
        <f t="shared" si="6"/>
        <v>105931</v>
      </c>
      <c r="AJ56" s="9">
        <v>63.89</v>
      </c>
      <c r="AK56" s="9">
        <v>51.65</v>
      </c>
      <c r="AL56" s="9">
        <v>6.13</v>
      </c>
    </row>
    <row r="57" spans="1:38" x14ac:dyDescent="0.35">
      <c r="A57" t="s">
        <v>125</v>
      </c>
      <c r="B57" t="s">
        <v>126</v>
      </c>
      <c r="C57" t="s">
        <v>399</v>
      </c>
      <c r="D57" t="s">
        <v>3</v>
      </c>
      <c r="E57" t="s">
        <v>401</v>
      </c>
      <c r="F57" s="2">
        <v>45140</v>
      </c>
      <c r="G57" s="2" t="s">
        <v>411</v>
      </c>
      <c r="H57" s="13">
        <f t="shared" si="10"/>
        <v>3</v>
      </c>
      <c r="I57">
        <v>2643</v>
      </c>
      <c r="J57">
        <v>68.150000000000006</v>
      </c>
      <c r="K57">
        <v>66</v>
      </c>
      <c r="L57">
        <v>39</v>
      </c>
      <c r="M57" t="s">
        <v>133</v>
      </c>
      <c r="N57">
        <v>245</v>
      </c>
      <c r="O57" s="3">
        <v>0.66666666666666663</v>
      </c>
      <c r="P57" t="s">
        <v>382</v>
      </c>
      <c r="Q57" t="s">
        <v>21</v>
      </c>
      <c r="R57" t="s">
        <v>86</v>
      </c>
      <c r="S57">
        <v>1</v>
      </c>
      <c r="T57" s="9">
        <v>18.45</v>
      </c>
      <c r="U57" s="9">
        <v>5.22</v>
      </c>
      <c r="V57" s="9">
        <v>23.19</v>
      </c>
      <c r="W57" s="11">
        <f t="shared" si="7"/>
        <v>4.740000000000002</v>
      </c>
      <c r="X57" s="14">
        <f t="shared" si="4"/>
        <v>9.1954022988505333</v>
      </c>
      <c r="Y57" s="9">
        <v>9.1954022988505333</v>
      </c>
      <c r="Z57" s="13">
        <v>5</v>
      </c>
      <c r="AA57" s="13">
        <f t="shared" si="9"/>
        <v>5</v>
      </c>
      <c r="AB57">
        <v>0</v>
      </c>
      <c r="AC57" s="9"/>
      <c r="AD57" s="9"/>
      <c r="AE57" s="9"/>
      <c r="AF57" s="11">
        <f t="shared" si="8"/>
        <v>0.5543878087230687</v>
      </c>
      <c r="AG57" t="s">
        <v>128</v>
      </c>
      <c r="AH57">
        <f t="shared" si="5"/>
        <v>337506</v>
      </c>
      <c r="AI57">
        <f t="shared" si="6"/>
        <v>105931</v>
      </c>
      <c r="AJ57" s="9">
        <v>59.16</v>
      </c>
      <c r="AK57" s="9">
        <v>38.06</v>
      </c>
      <c r="AL57" s="9">
        <v>6.16</v>
      </c>
    </row>
    <row r="58" spans="1:38" s="4" customFormat="1" x14ac:dyDescent="0.35">
      <c r="A58" s="4" t="s">
        <v>125</v>
      </c>
      <c r="B58" s="4" t="s">
        <v>126</v>
      </c>
      <c r="C58" s="4" t="s">
        <v>399</v>
      </c>
      <c r="D58" s="4" t="s">
        <v>3</v>
      </c>
      <c r="E58" s="4" t="s">
        <v>401</v>
      </c>
      <c r="F58" s="5">
        <v>45140</v>
      </c>
      <c r="G58" s="5" t="s">
        <v>411</v>
      </c>
      <c r="H58" s="50">
        <f t="shared" si="10"/>
        <v>3</v>
      </c>
      <c r="I58" s="4">
        <v>2643</v>
      </c>
      <c r="J58" s="4">
        <v>68.150000000000006</v>
      </c>
      <c r="K58" s="4">
        <v>66</v>
      </c>
      <c r="L58" s="4">
        <v>39</v>
      </c>
      <c r="M58" s="4" t="s">
        <v>134</v>
      </c>
      <c r="N58" s="4">
        <v>285</v>
      </c>
      <c r="O58" s="6">
        <v>0.66666666666666663</v>
      </c>
      <c r="P58" s="4" t="s">
        <v>138</v>
      </c>
      <c r="Q58" s="4" t="s">
        <v>25</v>
      </c>
      <c r="R58" s="4" t="s">
        <v>72</v>
      </c>
      <c r="S58" s="4">
        <v>0</v>
      </c>
      <c r="T58" s="10"/>
      <c r="U58" s="10"/>
      <c r="V58" s="10"/>
      <c r="W58" s="12"/>
      <c r="X58" s="15"/>
      <c r="Y58" s="10"/>
      <c r="Z58" s="13">
        <v>6</v>
      </c>
      <c r="AA58" s="13">
        <f t="shared" si="9"/>
        <v>6</v>
      </c>
      <c r="AB58" s="4">
        <v>0</v>
      </c>
      <c r="AC58" s="10"/>
      <c r="AD58" s="10"/>
      <c r="AE58" s="10"/>
      <c r="AF58" s="12"/>
      <c r="AG58" s="4" t="s">
        <v>128</v>
      </c>
      <c r="AH58" s="4">
        <f t="shared" si="5"/>
        <v>337506</v>
      </c>
      <c r="AI58" s="4">
        <f t="shared" si="6"/>
        <v>105931</v>
      </c>
      <c r="AJ58" s="10"/>
      <c r="AK58" s="10"/>
      <c r="AL58" s="10"/>
    </row>
    <row r="59" spans="1:38" x14ac:dyDescent="0.35">
      <c r="A59" t="s">
        <v>139</v>
      </c>
      <c r="B59" t="s">
        <v>140</v>
      </c>
      <c r="C59" t="s">
        <v>399</v>
      </c>
      <c r="D59" t="s">
        <v>27</v>
      </c>
      <c r="E59" t="s">
        <v>402</v>
      </c>
      <c r="F59" s="2">
        <v>45140</v>
      </c>
      <c r="G59" s="2" t="s">
        <v>411</v>
      </c>
      <c r="H59" s="13">
        <f t="shared" si="10"/>
        <v>3</v>
      </c>
      <c r="I59">
        <v>2623</v>
      </c>
      <c r="J59">
        <v>67.5</v>
      </c>
      <c r="K59">
        <v>66</v>
      </c>
      <c r="L59">
        <v>14</v>
      </c>
      <c r="M59" t="s">
        <v>142</v>
      </c>
      <c r="N59">
        <v>30</v>
      </c>
      <c r="O59" s="3">
        <v>0.73611111111111116</v>
      </c>
      <c r="P59" t="s">
        <v>146</v>
      </c>
      <c r="Q59" t="s">
        <v>7</v>
      </c>
      <c r="R59" t="s">
        <v>415</v>
      </c>
      <c r="S59">
        <v>1</v>
      </c>
      <c r="T59" s="9">
        <v>9.9600000000000009</v>
      </c>
      <c r="U59" s="9">
        <v>5.16</v>
      </c>
      <c r="V59" s="9">
        <v>14.78</v>
      </c>
      <c r="W59" s="11">
        <f>V59-T59</f>
        <v>4.8199999999999985</v>
      </c>
      <c r="X59" s="14">
        <f t="shared" si="4"/>
        <v>6.5891472868217367</v>
      </c>
      <c r="Y59" s="9">
        <v>6.5891472868217367</v>
      </c>
      <c r="Z59" s="13">
        <v>1</v>
      </c>
      <c r="AA59" s="13">
        <f t="shared" si="9"/>
        <v>7</v>
      </c>
      <c r="AB59">
        <v>0</v>
      </c>
      <c r="AC59" s="9"/>
      <c r="AD59" s="9"/>
      <c r="AE59" s="9"/>
      <c r="AF59" s="11">
        <f>(AJ59-AK59)/AK59</f>
        <v>0.35788235294117648</v>
      </c>
      <c r="AG59" t="s">
        <v>141</v>
      </c>
      <c r="AH59">
        <f t="shared" si="5"/>
        <v>337472</v>
      </c>
      <c r="AI59">
        <f t="shared" si="6"/>
        <v>105958</v>
      </c>
      <c r="AJ59" s="9">
        <v>57.71</v>
      </c>
      <c r="AK59" s="9">
        <v>42.5</v>
      </c>
      <c r="AL59" s="9">
        <v>5.72</v>
      </c>
    </row>
    <row r="60" spans="1:38" x14ac:dyDescent="0.35">
      <c r="A60" t="s">
        <v>139</v>
      </c>
      <c r="B60" t="s">
        <v>140</v>
      </c>
      <c r="C60" t="s">
        <v>399</v>
      </c>
      <c r="D60" t="s">
        <v>27</v>
      </c>
      <c r="E60" t="s">
        <v>402</v>
      </c>
      <c r="F60" s="2">
        <v>45140</v>
      </c>
      <c r="G60" s="2" t="s">
        <v>411</v>
      </c>
      <c r="H60" s="13">
        <f t="shared" si="10"/>
        <v>3</v>
      </c>
      <c r="I60">
        <v>2623</v>
      </c>
      <c r="J60">
        <v>67.5</v>
      </c>
      <c r="K60">
        <v>66</v>
      </c>
      <c r="L60">
        <v>14</v>
      </c>
      <c r="M60" t="s">
        <v>143</v>
      </c>
      <c r="N60">
        <v>90</v>
      </c>
      <c r="O60" s="3">
        <v>0.73611111111111116</v>
      </c>
      <c r="P60" t="s">
        <v>135</v>
      </c>
      <c r="Q60" t="s">
        <v>7</v>
      </c>
      <c r="R60" t="s">
        <v>413</v>
      </c>
      <c r="S60">
        <v>1</v>
      </c>
      <c r="T60" s="9">
        <v>13.87</v>
      </c>
      <c r="U60" s="9">
        <v>5.08</v>
      </c>
      <c r="V60" s="9">
        <v>18.73</v>
      </c>
      <c r="W60" s="11">
        <f>V60-T60</f>
        <v>4.8600000000000012</v>
      </c>
      <c r="X60" s="14">
        <f t="shared" si="4"/>
        <v>4.3307086614173009</v>
      </c>
      <c r="Y60" s="9">
        <v>4.3307086614173009</v>
      </c>
      <c r="Z60" s="13">
        <v>3</v>
      </c>
      <c r="AA60" s="13">
        <f t="shared" si="9"/>
        <v>7</v>
      </c>
      <c r="AB60">
        <v>0</v>
      </c>
      <c r="AC60" s="9"/>
      <c r="AD60" s="9"/>
      <c r="AE60" s="9"/>
      <c r="AF60" s="11">
        <f>(AJ60-AK60)/AK60</f>
        <v>0.25681364945712376</v>
      </c>
      <c r="AG60" t="s">
        <v>141</v>
      </c>
      <c r="AH60">
        <f t="shared" si="5"/>
        <v>337472</v>
      </c>
      <c r="AI60">
        <f t="shared" si="6"/>
        <v>105958</v>
      </c>
      <c r="AJ60" s="9">
        <v>56.72</v>
      </c>
      <c r="AK60" s="9">
        <v>45.13</v>
      </c>
      <c r="AL60" s="9">
        <v>4.92</v>
      </c>
    </row>
    <row r="61" spans="1:38" x14ac:dyDescent="0.35">
      <c r="A61" t="s">
        <v>139</v>
      </c>
      <c r="B61" t="s">
        <v>140</v>
      </c>
      <c r="C61" t="s">
        <v>399</v>
      </c>
      <c r="D61" t="s">
        <v>27</v>
      </c>
      <c r="E61" t="s">
        <v>402</v>
      </c>
      <c r="F61" s="2">
        <v>45140</v>
      </c>
      <c r="G61" s="2" t="s">
        <v>411</v>
      </c>
      <c r="H61" s="13">
        <f t="shared" si="10"/>
        <v>3</v>
      </c>
      <c r="I61">
        <v>2623</v>
      </c>
      <c r="J61">
        <v>67.5</v>
      </c>
      <c r="K61">
        <v>66</v>
      </c>
      <c r="L61">
        <v>14</v>
      </c>
      <c r="M61" t="s">
        <v>144</v>
      </c>
      <c r="N61">
        <v>140</v>
      </c>
      <c r="O61" s="3">
        <v>0.73611111111111116</v>
      </c>
      <c r="P61" t="s">
        <v>147</v>
      </c>
      <c r="Q61" t="s">
        <v>21</v>
      </c>
      <c r="R61" t="s">
        <v>86</v>
      </c>
      <c r="S61">
        <v>1</v>
      </c>
      <c r="T61" s="9">
        <v>17.440000000000001</v>
      </c>
      <c r="U61" s="9">
        <v>5.0599999999999996</v>
      </c>
      <c r="V61" s="9">
        <v>22.09</v>
      </c>
      <c r="W61" s="11">
        <f>V61-T61</f>
        <v>4.6499999999999986</v>
      </c>
      <c r="X61" s="14">
        <f t="shared" si="4"/>
        <v>8.1027667984189939</v>
      </c>
      <c r="Y61" s="9">
        <v>8.1027667984189939</v>
      </c>
      <c r="Z61" s="13">
        <v>5</v>
      </c>
      <c r="AA61" s="13">
        <f t="shared" si="9"/>
        <v>5</v>
      </c>
      <c r="AB61">
        <v>0</v>
      </c>
      <c r="AC61" s="9"/>
      <c r="AD61" s="9"/>
      <c r="AE61" s="9"/>
      <c r="AF61" s="11">
        <f>(AJ61-AK61)/AK61</f>
        <v>0.46860158311345645</v>
      </c>
      <c r="AG61" t="s">
        <v>141</v>
      </c>
      <c r="AH61">
        <f t="shared" si="5"/>
        <v>337472</v>
      </c>
      <c r="AI61">
        <f t="shared" si="6"/>
        <v>105958</v>
      </c>
      <c r="AJ61" s="9">
        <v>55.66</v>
      </c>
      <c r="AK61" s="9">
        <v>37.9</v>
      </c>
      <c r="AL61" s="9">
        <v>6.07</v>
      </c>
    </row>
    <row r="62" spans="1:38" s="4" customFormat="1" x14ac:dyDescent="0.35">
      <c r="A62" s="4" t="s">
        <v>139</v>
      </c>
      <c r="B62" s="4" t="s">
        <v>140</v>
      </c>
      <c r="C62" s="4" t="s">
        <v>399</v>
      </c>
      <c r="D62" s="4" t="s">
        <v>27</v>
      </c>
      <c r="E62" s="4" t="s">
        <v>402</v>
      </c>
      <c r="F62" s="5">
        <v>45140</v>
      </c>
      <c r="G62" s="5" t="s">
        <v>411</v>
      </c>
      <c r="H62" s="50">
        <f t="shared" si="10"/>
        <v>3</v>
      </c>
      <c r="I62" s="4">
        <v>2623</v>
      </c>
      <c r="J62" s="4">
        <v>67.5</v>
      </c>
      <c r="K62" s="4">
        <v>66</v>
      </c>
      <c r="L62" s="4">
        <v>14</v>
      </c>
      <c r="M62" s="4" t="s">
        <v>145</v>
      </c>
      <c r="N62" s="4">
        <v>155</v>
      </c>
      <c r="O62" s="6">
        <v>0.73611111111111116</v>
      </c>
      <c r="P62" s="4" t="s">
        <v>148</v>
      </c>
      <c r="Q62" s="4" t="s">
        <v>25</v>
      </c>
      <c r="R62" s="4" t="s">
        <v>72</v>
      </c>
      <c r="S62" s="4">
        <v>0</v>
      </c>
      <c r="T62" s="10"/>
      <c r="U62" s="10"/>
      <c r="V62" s="10"/>
      <c r="W62" s="12"/>
      <c r="X62" s="15"/>
      <c r="Y62" s="10"/>
      <c r="Z62" s="13">
        <v>6</v>
      </c>
      <c r="AA62" s="13">
        <f t="shared" si="9"/>
        <v>6</v>
      </c>
      <c r="AB62" s="4">
        <v>0</v>
      </c>
      <c r="AC62" s="10"/>
      <c r="AD62" s="10"/>
      <c r="AE62" s="10"/>
      <c r="AF62" s="12"/>
      <c r="AG62" s="4" t="s">
        <v>141</v>
      </c>
      <c r="AH62" s="4">
        <f t="shared" si="5"/>
        <v>337472</v>
      </c>
      <c r="AI62" s="4">
        <f t="shared" si="6"/>
        <v>105958</v>
      </c>
      <c r="AJ62" s="10"/>
      <c r="AK62" s="10"/>
      <c r="AL62" s="10"/>
    </row>
    <row r="63" spans="1:38" x14ac:dyDescent="0.35">
      <c r="A63" t="s">
        <v>149</v>
      </c>
      <c r="B63" t="s">
        <v>150</v>
      </c>
      <c r="C63" t="s">
        <v>400</v>
      </c>
      <c r="D63" t="s">
        <v>27</v>
      </c>
      <c r="E63" t="s">
        <v>402</v>
      </c>
      <c r="F63" s="2">
        <v>45141</v>
      </c>
      <c r="G63" s="2" t="s">
        <v>411</v>
      </c>
      <c r="H63" s="13">
        <f t="shared" si="10"/>
        <v>2</v>
      </c>
      <c r="I63">
        <v>1283</v>
      </c>
      <c r="J63">
        <v>78.75</v>
      </c>
      <c r="K63">
        <v>77.5</v>
      </c>
      <c r="L63">
        <v>39</v>
      </c>
      <c r="M63" t="s">
        <v>152</v>
      </c>
      <c r="N63">
        <v>20</v>
      </c>
      <c r="O63" s="3">
        <v>0.4597222222222222</v>
      </c>
      <c r="P63" t="s">
        <v>37</v>
      </c>
      <c r="Q63" t="s">
        <v>25</v>
      </c>
      <c r="R63" t="s">
        <v>86</v>
      </c>
      <c r="S63">
        <v>1</v>
      </c>
      <c r="T63" s="9">
        <v>19.87</v>
      </c>
      <c r="U63" s="9">
        <v>5.34</v>
      </c>
      <c r="V63" s="9">
        <v>24.4</v>
      </c>
      <c r="W63" s="11">
        <f>V63-T63</f>
        <v>4.5299999999999976</v>
      </c>
      <c r="X63" s="14">
        <f t="shared" si="4"/>
        <v>15.168539325842739</v>
      </c>
      <c r="Y63" s="9">
        <v>15.168539325842739</v>
      </c>
      <c r="Z63" s="13">
        <v>5</v>
      </c>
      <c r="AA63" s="13">
        <f t="shared" si="9"/>
        <v>5</v>
      </c>
      <c r="AB63">
        <v>0</v>
      </c>
      <c r="AC63" s="9"/>
      <c r="AD63" s="9"/>
      <c r="AE63" s="9"/>
      <c r="AF63" s="11">
        <f>(AJ63-AK63)/AK63</f>
        <v>1.0119151409473994</v>
      </c>
      <c r="AG63" t="s">
        <v>151</v>
      </c>
      <c r="AH63">
        <f t="shared" si="5"/>
        <v>337704</v>
      </c>
      <c r="AI63">
        <f t="shared" si="6"/>
        <v>104720</v>
      </c>
      <c r="AJ63" s="9">
        <v>69.23</v>
      </c>
      <c r="AK63" s="9">
        <v>34.409999999999997</v>
      </c>
      <c r="AL63" s="9">
        <v>4.91</v>
      </c>
    </row>
    <row r="64" spans="1:38" s="16" customFormat="1" x14ac:dyDescent="0.35">
      <c r="A64" s="16" t="s">
        <v>149</v>
      </c>
      <c r="B64" s="16" t="s">
        <v>150</v>
      </c>
      <c r="C64" s="16" t="s">
        <v>400</v>
      </c>
      <c r="D64" s="16" t="s">
        <v>27</v>
      </c>
      <c r="E64" s="16" t="s">
        <v>402</v>
      </c>
      <c r="F64" s="17">
        <v>45141</v>
      </c>
      <c r="G64" s="17" t="s">
        <v>411</v>
      </c>
      <c r="H64" s="22">
        <f t="shared" si="10"/>
        <v>2</v>
      </c>
      <c r="I64" s="16">
        <v>1283</v>
      </c>
      <c r="J64" s="16">
        <v>78.75</v>
      </c>
      <c r="K64" s="16">
        <v>77.5</v>
      </c>
      <c r="L64" s="16">
        <v>39</v>
      </c>
      <c r="M64" s="16" t="s">
        <v>153</v>
      </c>
      <c r="N64" s="16">
        <v>50</v>
      </c>
      <c r="O64" s="18">
        <v>0.4597222222222222</v>
      </c>
      <c r="P64" s="16" t="s">
        <v>158</v>
      </c>
      <c r="Q64" s="16" t="s">
        <v>25</v>
      </c>
      <c r="R64" s="16" t="s">
        <v>414</v>
      </c>
      <c r="S64" s="16">
        <v>1</v>
      </c>
      <c r="T64" s="19">
        <v>17.21</v>
      </c>
      <c r="U64" s="19">
        <v>5.18</v>
      </c>
      <c r="V64" s="19">
        <v>22.02</v>
      </c>
      <c r="W64" s="20">
        <f>V64-T64</f>
        <v>4.8099999999999987</v>
      </c>
      <c r="X64" s="21">
        <f t="shared" si="4"/>
        <v>7.1428571428571619</v>
      </c>
      <c r="Y64" s="19">
        <v>7.1428571428571619</v>
      </c>
      <c r="Z64" s="22">
        <v>4</v>
      </c>
      <c r="AA64" s="22">
        <f t="shared" si="9"/>
        <v>7</v>
      </c>
      <c r="AB64" s="16">
        <v>0</v>
      </c>
      <c r="AC64" s="19"/>
      <c r="AD64" s="19"/>
      <c r="AE64" s="19"/>
      <c r="AF64" s="20">
        <f>(AJ64-AK64)/AK64</f>
        <v>0.41495327102803753</v>
      </c>
      <c r="AG64" s="16" t="s">
        <v>151</v>
      </c>
      <c r="AH64" s="16">
        <f t="shared" si="5"/>
        <v>337704</v>
      </c>
      <c r="AI64" s="16">
        <f t="shared" si="6"/>
        <v>104720</v>
      </c>
      <c r="AJ64" s="19">
        <v>60.56</v>
      </c>
      <c r="AK64" s="19">
        <v>42.8</v>
      </c>
      <c r="AL64" s="19">
        <v>5.42</v>
      </c>
    </row>
    <row r="65" spans="1:38" x14ac:dyDescent="0.35">
      <c r="A65" t="s">
        <v>149</v>
      </c>
      <c r="B65" t="s">
        <v>150</v>
      </c>
      <c r="C65" t="s">
        <v>400</v>
      </c>
      <c r="D65" t="s">
        <v>27</v>
      </c>
      <c r="E65" t="s">
        <v>402</v>
      </c>
      <c r="F65" s="2">
        <v>45141</v>
      </c>
      <c r="G65" s="2" t="s">
        <v>411</v>
      </c>
      <c r="H65" s="13">
        <f t="shared" si="10"/>
        <v>2</v>
      </c>
      <c r="I65">
        <v>1283</v>
      </c>
      <c r="J65">
        <v>78.75</v>
      </c>
      <c r="K65">
        <v>77.5</v>
      </c>
      <c r="L65">
        <v>39</v>
      </c>
      <c r="M65" t="s">
        <v>154</v>
      </c>
      <c r="N65">
        <v>90</v>
      </c>
      <c r="O65" s="3">
        <v>0.4597222222222222</v>
      </c>
      <c r="P65" t="s">
        <v>159</v>
      </c>
      <c r="Q65" t="s">
        <v>25</v>
      </c>
      <c r="R65" t="s">
        <v>86</v>
      </c>
      <c r="S65">
        <v>1</v>
      </c>
      <c r="T65" s="9">
        <v>19.260000000000002</v>
      </c>
      <c r="U65" s="9">
        <v>5.1100000000000003</v>
      </c>
      <c r="V65" s="9">
        <v>24.12</v>
      </c>
      <c r="W65" s="11">
        <f>V65-T65</f>
        <v>4.8599999999999994</v>
      </c>
      <c r="X65" s="14">
        <f t="shared" si="4"/>
        <v>4.8923679060665535</v>
      </c>
      <c r="Y65" s="9">
        <v>4.8923679060665535</v>
      </c>
      <c r="Z65" s="13">
        <v>5</v>
      </c>
      <c r="AA65" s="13">
        <f t="shared" si="9"/>
        <v>5</v>
      </c>
      <c r="AB65">
        <v>0</v>
      </c>
      <c r="AC65" s="9"/>
      <c r="AD65" s="9"/>
      <c r="AE65" s="9"/>
      <c r="AF65" s="11">
        <f>(AJ65-AK65)/AK65</f>
        <v>0.35564570655848549</v>
      </c>
      <c r="AG65" t="s">
        <v>151</v>
      </c>
      <c r="AH65">
        <f t="shared" si="5"/>
        <v>337704</v>
      </c>
      <c r="AI65">
        <f t="shared" si="6"/>
        <v>104720</v>
      </c>
      <c r="AJ65" s="9">
        <v>60.15</v>
      </c>
      <c r="AK65" s="9">
        <v>44.37</v>
      </c>
      <c r="AL65" s="9">
        <v>5.86</v>
      </c>
    </row>
    <row r="66" spans="1:38" x14ac:dyDescent="0.35">
      <c r="A66" t="s">
        <v>149</v>
      </c>
      <c r="B66" t="s">
        <v>150</v>
      </c>
      <c r="C66" t="s">
        <v>400</v>
      </c>
      <c r="D66" t="s">
        <v>27</v>
      </c>
      <c r="E66" t="s">
        <v>402</v>
      </c>
      <c r="F66" s="2">
        <v>45141</v>
      </c>
      <c r="G66" s="2" t="s">
        <v>411</v>
      </c>
      <c r="H66" s="13">
        <f t="shared" si="10"/>
        <v>2</v>
      </c>
      <c r="I66">
        <v>1283</v>
      </c>
      <c r="J66">
        <v>78.75</v>
      </c>
      <c r="K66">
        <v>77.5</v>
      </c>
      <c r="L66">
        <v>39</v>
      </c>
      <c r="M66" t="s">
        <v>155</v>
      </c>
      <c r="N66">
        <v>100</v>
      </c>
      <c r="O66" s="3">
        <v>0.4597222222222222</v>
      </c>
      <c r="P66" t="s">
        <v>160</v>
      </c>
      <c r="Q66" t="s">
        <v>25</v>
      </c>
      <c r="R66" t="s">
        <v>86</v>
      </c>
      <c r="S66">
        <v>1</v>
      </c>
      <c r="T66" s="9">
        <v>10.16</v>
      </c>
      <c r="U66" s="9">
        <v>5.32</v>
      </c>
      <c r="V66" s="9">
        <v>15.04</v>
      </c>
      <c r="W66" s="11">
        <f>V66-T66</f>
        <v>4.879999999999999</v>
      </c>
      <c r="X66" s="14">
        <f t="shared" si="4"/>
        <v>8.2706766917293457</v>
      </c>
      <c r="Y66" s="9">
        <v>8.2706766917293457</v>
      </c>
      <c r="Z66" s="13">
        <v>5</v>
      </c>
      <c r="AA66" s="13">
        <f t="shared" ref="AA66:AA97" si="11">IF(R66="Fdpn1",1,IF(R66="Fdpn2",2,IF(R66="Intermediate",3,IF(R66="GryCl", 4,IF(R66="Wetland", 5,IF(R66="Riverbed",6,7))))))</f>
        <v>5</v>
      </c>
      <c r="AB66">
        <v>0</v>
      </c>
      <c r="AC66" s="9"/>
      <c r="AD66" s="9"/>
      <c r="AE66" s="9"/>
      <c r="AF66" s="11">
        <f>(AJ66-AK66)/AK66</f>
        <v>0.63057978450487451</v>
      </c>
      <c r="AG66" t="s">
        <v>151</v>
      </c>
      <c r="AH66">
        <f t="shared" si="5"/>
        <v>337704</v>
      </c>
      <c r="AI66">
        <f t="shared" si="6"/>
        <v>104720</v>
      </c>
      <c r="AJ66" s="9">
        <v>63.56</v>
      </c>
      <c r="AK66" s="9">
        <v>38.979999999999997</v>
      </c>
      <c r="AL66" s="9">
        <v>5.44</v>
      </c>
    </row>
    <row r="67" spans="1:38" x14ac:dyDescent="0.35">
      <c r="A67" t="s">
        <v>149</v>
      </c>
      <c r="B67" t="s">
        <v>150</v>
      </c>
      <c r="C67" t="s">
        <v>400</v>
      </c>
      <c r="D67" t="s">
        <v>27</v>
      </c>
      <c r="E67" t="s">
        <v>402</v>
      </c>
      <c r="F67" s="2">
        <v>45141</v>
      </c>
      <c r="G67" s="2" t="s">
        <v>411</v>
      </c>
      <c r="H67" s="13">
        <f t="shared" si="10"/>
        <v>2</v>
      </c>
      <c r="I67">
        <v>1283</v>
      </c>
      <c r="J67">
        <v>78.75</v>
      </c>
      <c r="K67">
        <v>77.5</v>
      </c>
      <c r="L67">
        <v>39</v>
      </c>
      <c r="M67" t="s">
        <v>156</v>
      </c>
      <c r="N67">
        <v>110</v>
      </c>
      <c r="O67" s="3">
        <v>0.4597222222222222</v>
      </c>
      <c r="P67" t="s">
        <v>161</v>
      </c>
      <c r="Q67" t="s">
        <v>25</v>
      </c>
      <c r="R67" t="s">
        <v>86</v>
      </c>
      <c r="S67">
        <v>1</v>
      </c>
      <c r="T67" s="9">
        <v>19.37</v>
      </c>
      <c r="U67" s="9">
        <v>5.44</v>
      </c>
      <c r="V67" s="9">
        <v>24.03</v>
      </c>
      <c r="W67" s="11">
        <f>V67-T67</f>
        <v>4.66</v>
      </c>
      <c r="X67" s="14">
        <f t="shared" ref="X67:X130" si="12">((U67-W67)/U67)*100</f>
        <v>14.338235294117652</v>
      </c>
      <c r="Y67" s="9">
        <v>14.338235294117652</v>
      </c>
      <c r="Z67" s="13">
        <v>5</v>
      </c>
      <c r="AA67" s="13">
        <f t="shared" si="11"/>
        <v>5</v>
      </c>
      <c r="AB67">
        <v>0</v>
      </c>
      <c r="AC67" s="9"/>
      <c r="AD67" s="9"/>
      <c r="AE67" s="9"/>
      <c r="AF67" s="11">
        <f>(AJ67-AK67)/AK67</f>
        <v>0.88800236406619371</v>
      </c>
      <c r="AG67" t="s">
        <v>151</v>
      </c>
      <c r="AH67">
        <f t="shared" ref="AH67:AH130" si="13">MID(AG67,4,5)+300000</f>
        <v>337704</v>
      </c>
      <c r="AI67">
        <f t="shared" ref="AI67:AI130" si="14">RIGHT(AG67,5)+100000</f>
        <v>104720</v>
      </c>
      <c r="AJ67" s="9">
        <v>63.89</v>
      </c>
      <c r="AK67" s="9">
        <v>33.840000000000003</v>
      </c>
      <c r="AL67" s="9">
        <v>5.15</v>
      </c>
    </row>
    <row r="68" spans="1:38" s="4" customFormat="1" x14ac:dyDescent="0.35">
      <c r="A68" s="4" t="s">
        <v>149</v>
      </c>
      <c r="B68" s="4" t="s">
        <v>150</v>
      </c>
      <c r="C68" s="4" t="s">
        <v>400</v>
      </c>
      <c r="D68" s="4" t="s">
        <v>27</v>
      </c>
      <c r="E68" s="4" t="s">
        <v>402</v>
      </c>
      <c r="F68" s="5">
        <v>45141</v>
      </c>
      <c r="G68" s="5" t="s">
        <v>411</v>
      </c>
      <c r="H68" s="50">
        <f t="shared" si="10"/>
        <v>2</v>
      </c>
      <c r="I68" s="4">
        <v>1283</v>
      </c>
      <c r="J68" s="4">
        <v>78.75</v>
      </c>
      <c r="K68" s="4">
        <v>77.5</v>
      </c>
      <c r="L68" s="4">
        <v>39</v>
      </c>
      <c r="M68" s="4" t="s">
        <v>157</v>
      </c>
      <c r="N68" s="4">
        <v>125</v>
      </c>
      <c r="O68" s="6">
        <v>0.4597222222222222</v>
      </c>
      <c r="P68" s="4" t="s">
        <v>162</v>
      </c>
      <c r="Q68" s="4" t="s">
        <v>25</v>
      </c>
      <c r="R68" s="4" t="s">
        <v>72</v>
      </c>
      <c r="S68" s="4">
        <v>0</v>
      </c>
      <c r="T68" s="10"/>
      <c r="U68" s="10"/>
      <c r="V68" s="10"/>
      <c r="W68" s="12"/>
      <c r="X68" s="15"/>
      <c r="Y68" s="10"/>
      <c r="Z68" s="13">
        <v>6</v>
      </c>
      <c r="AA68" s="13">
        <f t="shared" si="11"/>
        <v>6</v>
      </c>
      <c r="AB68" s="4">
        <v>0</v>
      </c>
      <c r="AC68" s="10"/>
      <c r="AD68" s="10"/>
      <c r="AE68" s="10"/>
      <c r="AF68" s="12"/>
      <c r="AG68" s="4" t="s">
        <v>151</v>
      </c>
      <c r="AH68" s="4">
        <f t="shared" si="13"/>
        <v>337704</v>
      </c>
      <c r="AI68" s="4">
        <f t="shared" si="14"/>
        <v>104720</v>
      </c>
      <c r="AJ68" s="10"/>
      <c r="AK68" s="10"/>
      <c r="AL68" s="10"/>
    </row>
    <row r="69" spans="1:38" x14ac:dyDescent="0.35">
      <c r="A69" t="s">
        <v>163</v>
      </c>
      <c r="B69" t="s">
        <v>164</v>
      </c>
      <c r="C69" t="s">
        <v>400</v>
      </c>
      <c r="D69" t="s">
        <v>3</v>
      </c>
      <c r="E69" t="s">
        <v>401</v>
      </c>
      <c r="F69" s="2">
        <v>45141</v>
      </c>
      <c r="G69" s="2" t="s">
        <v>411</v>
      </c>
      <c r="H69" s="13">
        <f t="shared" si="10"/>
        <v>2</v>
      </c>
      <c r="I69">
        <v>1278</v>
      </c>
      <c r="J69">
        <v>79.099999999999994</v>
      </c>
      <c r="K69">
        <v>77.5</v>
      </c>
      <c r="L69">
        <v>21</v>
      </c>
      <c r="M69" t="s">
        <v>166</v>
      </c>
      <c r="N69">
        <v>30</v>
      </c>
      <c r="O69" s="3">
        <v>0.52986111111111112</v>
      </c>
      <c r="P69" t="s">
        <v>60</v>
      </c>
      <c r="Q69" t="s">
        <v>7</v>
      </c>
      <c r="R69" t="s">
        <v>415</v>
      </c>
      <c r="S69">
        <v>1</v>
      </c>
      <c r="T69" s="9">
        <v>10.35</v>
      </c>
      <c r="U69" s="9">
        <v>5.01</v>
      </c>
      <c r="V69" s="9">
        <v>15.02</v>
      </c>
      <c r="W69" s="11">
        <f>V69-T69</f>
        <v>4.67</v>
      </c>
      <c r="X69" s="14">
        <f t="shared" si="12"/>
        <v>6.7864271457085801</v>
      </c>
      <c r="Y69" s="9">
        <v>6.7864271457085801</v>
      </c>
      <c r="Z69" s="13">
        <v>1</v>
      </c>
      <c r="AA69" s="13">
        <f t="shared" si="11"/>
        <v>7</v>
      </c>
      <c r="AB69">
        <v>0</v>
      </c>
      <c r="AC69" s="9"/>
      <c r="AD69" s="9"/>
      <c r="AE69" s="9"/>
      <c r="AF69" s="11">
        <f>(AJ69-AK69)/AK69</f>
        <v>0.30713146502620181</v>
      </c>
      <c r="AG69" t="s">
        <v>165</v>
      </c>
      <c r="AH69">
        <f t="shared" si="13"/>
        <v>337725</v>
      </c>
      <c r="AI69">
        <f t="shared" si="14"/>
        <v>104722</v>
      </c>
      <c r="AJ69" s="9">
        <v>57.37</v>
      </c>
      <c r="AK69" s="9">
        <v>43.89</v>
      </c>
      <c r="AL69" s="9">
        <v>5.47</v>
      </c>
    </row>
    <row r="70" spans="1:38" x14ac:dyDescent="0.35">
      <c r="A70" t="s">
        <v>163</v>
      </c>
      <c r="B70" t="s">
        <v>164</v>
      </c>
      <c r="C70" s="36" t="s">
        <v>400</v>
      </c>
      <c r="D70" t="s">
        <v>3</v>
      </c>
      <c r="E70" s="36" t="s">
        <v>401</v>
      </c>
      <c r="F70" s="2">
        <v>45141</v>
      </c>
      <c r="G70" s="2" t="s">
        <v>411</v>
      </c>
      <c r="H70" s="13">
        <f t="shared" si="10"/>
        <v>2</v>
      </c>
      <c r="I70" s="36">
        <v>1278</v>
      </c>
      <c r="J70">
        <v>79.099999999999994</v>
      </c>
      <c r="K70">
        <v>77.5</v>
      </c>
      <c r="L70" s="36">
        <v>21</v>
      </c>
      <c r="M70" t="s">
        <v>167</v>
      </c>
      <c r="N70">
        <v>90</v>
      </c>
      <c r="O70" s="3">
        <v>0.52986111111111112</v>
      </c>
      <c r="P70" t="s">
        <v>108</v>
      </c>
      <c r="Q70" t="s">
        <v>7</v>
      </c>
      <c r="R70" t="s">
        <v>413</v>
      </c>
      <c r="S70">
        <v>1</v>
      </c>
      <c r="T70" s="9">
        <v>17.77</v>
      </c>
      <c r="U70" s="9">
        <v>5.09</v>
      </c>
      <c r="V70" s="9">
        <v>22.63</v>
      </c>
      <c r="W70" s="11">
        <f>V70-T70</f>
        <v>4.8599999999999994</v>
      </c>
      <c r="X70" s="14">
        <f t="shared" si="12"/>
        <v>4.5186640471512858</v>
      </c>
      <c r="Y70" s="9">
        <v>4.5186640471512858</v>
      </c>
      <c r="Z70" s="13">
        <v>3</v>
      </c>
      <c r="AA70" s="42">
        <f t="shared" si="11"/>
        <v>7</v>
      </c>
      <c r="AB70" s="36">
        <v>0</v>
      </c>
      <c r="AC70" s="39"/>
      <c r="AD70" s="39"/>
      <c r="AE70" s="39"/>
      <c r="AF70" s="40">
        <f>(AJ70-AK70)/AK70</f>
        <v>0.24922394678492243</v>
      </c>
      <c r="AG70" t="s">
        <v>165</v>
      </c>
      <c r="AH70">
        <f t="shared" si="13"/>
        <v>337725</v>
      </c>
      <c r="AI70">
        <f t="shared" si="14"/>
        <v>104722</v>
      </c>
      <c r="AJ70" s="9">
        <v>56.34</v>
      </c>
      <c r="AK70" s="9">
        <v>45.1</v>
      </c>
      <c r="AL70" s="9">
        <v>5.48</v>
      </c>
    </row>
    <row r="71" spans="1:38" x14ac:dyDescent="0.35">
      <c r="A71" t="s">
        <v>163</v>
      </c>
      <c r="B71" t="s">
        <v>164</v>
      </c>
      <c r="C71" t="s">
        <v>400</v>
      </c>
      <c r="D71" t="s">
        <v>3</v>
      </c>
      <c r="E71" t="s">
        <v>401</v>
      </c>
      <c r="F71" s="2">
        <v>45141</v>
      </c>
      <c r="G71" s="2" t="s">
        <v>411</v>
      </c>
      <c r="H71" s="13">
        <f t="shared" si="10"/>
        <v>2</v>
      </c>
      <c r="I71">
        <v>1278</v>
      </c>
      <c r="J71">
        <v>79.099999999999994</v>
      </c>
      <c r="K71">
        <v>77.5</v>
      </c>
      <c r="L71">
        <v>21</v>
      </c>
      <c r="M71" t="s">
        <v>168</v>
      </c>
      <c r="N71">
        <v>120</v>
      </c>
      <c r="O71" s="3">
        <v>0.52986111111111112</v>
      </c>
      <c r="P71" t="s">
        <v>171</v>
      </c>
      <c r="Q71" t="s">
        <v>7</v>
      </c>
      <c r="R71" t="s">
        <v>413</v>
      </c>
      <c r="S71">
        <v>1</v>
      </c>
      <c r="T71" s="9">
        <v>10.66</v>
      </c>
      <c r="U71" s="9">
        <v>5.17</v>
      </c>
      <c r="V71" s="9">
        <v>15.68</v>
      </c>
      <c r="W71" s="11">
        <f>V71-T71</f>
        <v>5.0199999999999996</v>
      </c>
      <c r="X71" s="14">
        <f t="shared" si="12"/>
        <v>2.9013539651837594</v>
      </c>
      <c r="Y71" s="9">
        <v>2.9013539651837594</v>
      </c>
      <c r="Z71" s="13">
        <v>3</v>
      </c>
      <c r="AA71" s="13">
        <f t="shared" si="11"/>
        <v>7</v>
      </c>
      <c r="AB71">
        <v>0</v>
      </c>
      <c r="AC71" s="9"/>
      <c r="AD71" s="9"/>
      <c r="AE71" s="9"/>
      <c r="AF71" s="11">
        <f>(AJ71-AK71)/AK71</f>
        <v>0.24425476034143148</v>
      </c>
      <c r="AG71" t="s">
        <v>165</v>
      </c>
      <c r="AH71">
        <f t="shared" si="13"/>
        <v>337725</v>
      </c>
      <c r="AI71">
        <f t="shared" si="14"/>
        <v>104722</v>
      </c>
      <c r="AJ71" s="9">
        <v>56.85</v>
      </c>
      <c r="AK71" s="9">
        <v>45.69</v>
      </c>
      <c r="AL71" s="9">
        <v>6.24</v>
      </c>
    </row>
    <row r="72" spans="1:38" x14ac:dyDescent="0.35">
      <c r="A72" t="s">
        <v>163</v>
      </c>
      <c r="B72" t="s">
        <v>164</v>
      </c>
      <c r="C72" t="s">
        <v>400</v>
      </c>
      <c r="D72" t="s">
        <v>3</v>
      </c>
      <c r="E72" t="s">
        <v>401</v>
      </c>
      <c r="F72" s="2">
        <v>45141</v>
      </c>
      <c r="G72" s="2" t="s">
        <v>411</v>
      </c>
      <c r="H72" s="13">
        <f t="shared" si="10"/>
        <v>2</v>
      </c>
      <c r="I72">
        <v>1278</v>
      </c>
      <c r="J72">
        <v>79.099999999999994</v>
      </c>
      <c r="K72">
        <v>77.5</v>
      </c>
      <c r="L72">
        <v>21</v>
      </c>
      <c r="M72" t="s">
        <v>169</v>
      </c>
      <c r="N72">
        <v>140</v>
      </c>
      <c r="O72" s="3">
        <v>0.52986111111111112</v>
      </c>
      <c r="P72" t="s">
        <v>172</v>
      </c>
      <c r="Q72" t="s">
        <v>7</v>
      </c>
      <c r="R72" t="s">
        <v>413</v>
      </c>
      <c r="S72">
        <v>1</v>
      </c>
      <c r="T72" s="9">
        <v>9.9499999999999993</v>
      </c>
      <c r="U72" s="9">
        <v>5.05</v>
      </c>
      <c r="V72" s="9">
        <v>14.83</v>
      </c>
      <c r="W72" s="11">
        <f>V72-T72</f>
        <v>4.8800000000000008</v>
      </c>
      <c r="X72" s="14">
        <f t="shared" si="12"/>
        <v>3.3663366336633471</v>
      </c>
      <c r="Y72" s="9">
        <v>3.3663366336633471</v>
      </c>
      <c r="Z72" s="13">
        <v>3</v>
      </c>
      <c r="AA72" s="13">
        <f t="shared" si="11"/>
        <v>7</v>
      </c>
      <c r="AB72">
        <v>0</v>
      </c>
      <c r="AC72" s="9"/>
      <c r="AD72" s="9"/>
      <c r="AE72" s="9"/>
      <c r="AF72" s="11">
        <f>(AJ72-AK72)/AK72</f>
        <v>0.22652790079716573</v>
      </c>
      <c r="AG72" t="s">
        <v>165</v>
      </c>
      <c r="AH72">
        <f t="shared" si="13"/>
        <v>337725</v>
      </c>
      <c r="AI72">
        <f t="shared" si="14"/>
        <v>104722</v>
      </c>
      <c r="AJ72" s="9">
        <v>55.39</v>
      </c>
      <c r="AK72" s="9">
        <v>45.16</v>
      </c>
      <c r="AL72" s="9">
        <v>5.98</v>
      </c>
    </row>
    <row r="73" spans="1:38" s="4" customFormat="1" x14ac:dyDescent="0.35">
      <c r="A73" s="4" t="s">
        <v>163</v>
      </c>
      <c r="B73" s="4" t="s">
        <v>164</v>
      </c>
      <c r="C73" s="4" t="s">
        <v>400</v>
      </c>
      <c r="D73" s="4" t="s">
        <v>3</v>
      </c>
      <c r="E73" s="4" t="s">
        <v>401</v>
      </c>
      <c r="F73" s="5">
        <v>45141</v>
      </c>
      <c r="G73" s="5" t="s">
        <v>411</v>
      </c>
      <c r="H73" s="50">
        <f t="shared" si="10"/>
        <v>2</v>
      </c>
      <c r="I73" s="4">
        <v>1278</v>
      </c>
      <c r="J73" s="4">
        <v>79.099999999999994</v>
      </c>
      <c r="K73" s="4">
        <v>77.5</v>
      </c>
      <c r="L73" s="4">
        <v>21</v>
      </c>
      <c r="M73" s="4" t="s">
        <v>170</v>
      </c>
      <c r="N73" s="4">
        <v>150</v>
      </c>
      <c r="O73" s="6">
        <v>0.52986111111111112</v>
      </c>
      <c r="P73" s="4" t="s">
        <v>173</v>
      </c>
      <c r="Q73" s="4" t="s">
        <v>21</v>
      </c>
      <c r="R73" s="4" t="s">
        <v>86</v>
      </c>
      <c r="S73" s="4">
        <v>1</v>
      </c>
      <c r="T73" s="10">
        <v>10.01</v>
      </c>
      <c r="U73" s="10">
        <v>5.09</v>
      </c>
      <c r="V73" s="10">
        <v>14.66</v>
      </c>
      <c r="W73" s="12">
        <f>V73-T73</f>
        <v>4.6500000000000004</v>
      </c>
      <c r="X73" s="15">
        <f t="shared" si="12"/>
        <v>8.6444007858546072</v>
      </c>
      <c r="Y73" s="10">
        <v>8.6444007858546072</v>
      </c>
      <c r="Z73" s="13">
        <v>5</v>
      </c>
      <c r="AA73" s="13">
        <f t="shared" si="11"/>
        <v>5</v>
      </c>
      <c r="AB73" s="4">
        <v>0</v>
      </c>
      <c r="AC73" s="10"/>
      <c r="AD73" s="10"/>
      <c r="AE73" s="10"/>
      <c r="AF73" s="12">
        <f>(AJ73-AK73)/AK73</f>
        <v>0.47272265922354745</v>
      </c>
      <c r="AG73" s="4" t="s">
        <v>165</v>
      </c>
      <c r="AH73" s="4">
        <f t="shared" si="13"/>
        <v>337725</v>
      </c>
      <c r="AI73" s="4">
        <f t="shared" si="14"/>
        <v>104722</v>
      </c>
      <c r="AJ73" s="10">
        <v>58.04</v>
      </c>
      <c r="AK73" s="10">
        <v>39.409999999999997</v>
      </c>
      <c r="AL73" s="10">
        <v>5.38</v>
      </c>
    </row>
    <row r="74" spans="1:38" x14ac:dyDescent="0.35">
      <c r="A74" t="s">
        <v>174</v>
      </c>
      <c r="B74" t="s">
        <v>175</v>
      </c>
      <c r="C74" t="s">
        <v>400</v>
      </c>
      <c r="D74" t="s">
        <v>27</v>
      </c>
      <c r="E74" t="s">
        <v>402</v>
      </c>
      <c r="F74" s="2">
        <v>45141</v>
      </c>
      <c r="G74" s="2" t="s">
        <v>411</v>
      </c>
      <c r="H74" s="13">
        <f t="shared" si="10"/>
        <v>2</v>
      </c>
      <c r="I74">
        <v>711</v>
      </c>
      <c r="J74">
        <v>73.61</v>
      </c>
      <c r="K74">
        <v>72.31</v>
      </c>
      <c r="L74">
        <v>37</v>
      </c>
      <c r="M74" t="s">
        <v>181</v>
      </c>
      <c r="N74">
        <v>10</v>
      </c>
      <c r="O74" s="3">
        <v>0.625</v>
      </c>
      <c r="P74" t="s">
        <v>182</v>
      </c>
      <c r="Q74" t="s">
        <v>7</v>
      </c>
      <c r="R74" t="s">
        <v>182</v>
      </c>
      <c r="S74">
        <v>0</v>
      </c>
      <c r="W74" s="11"/>
      <c r="X74" s="14"/>
      <c r="Y74" s="9"/>
      <c r="Z74" s="13">
        <v>7</v>
      </c>
      <c r="AA74" s="13">
        <f t="shared" si="11"/>
        <v>7</v>
      </c>
      <c r="AB74">
        <v>0</v>
      </c>
      <c r="AC74" s="9"/>
      <c r="AD74" s="9"/>
      <c r="AE74" s="9"/>
      <c r="AF74" s="11"/>
      <c r="AG74" t="s">
        <v>176</v>
      </c>
      <c r="AH74">
        <f t="shared" si="13"/>
        <v>337757</v>
      </c>
      <c r="AI74">
        <f t="shared" si="14"/>
        <v>105283</v>
      </c>
    </row>
    <row r="75" spans="1:38" x14ac:dyDescent="0.35">
      <c r="A75" t="s">
        <v>174</v>
      </c>
      <c r="B75" t="s">
        <v>175</v>
      </c>
      <c r="C75" s="36" t="s">
        <v>400</v>
      </c>
      <c r="D75" t="s">
        <v>27</v>
      </c>
      <c r="E75" s="36" t="s">
        <v>402</v>
      </c>
      <c r="F75" s="2">
        <v>45141</v>
      </c>
      <c r="G75" s="2" t="s">
        <v>411</v>
      </c>
      <c r="H75" s="13">
        <f t="shared" si="10"/>
        <v>2</v>
      </c>
      <c r="I75" s="36">
        <v>711</v>
      </c>
      <c r="J75">
        <v>73.61</v>
      </c>
      <c r="K75">
        <v>72.31</v>
      </c>
      <c r="L75" s="36">
        <v>37</v>
      </c>
      <c r="M75" t="s">
        <v>177</v>
      </c>
      <c r="N75">
        <v>30</v>
      </c>
      <c r="O75" s="3">
        <v>0.625</v>
      </c>
      <c r="P75" t="s">
        <v>109</v>
      </c>
      <c r="Q75" t="s">
        <v>7</v>
      </c>
      <c r="R75" t="s">
        <v>413</v>
      </c>
      <c r="S75">
        <v>1</v>
      </c>
      <c r="T75" s="9">
        <v>15.69</v>
      </c>
      <c r="U75" s="9">
        <v>5.14</v>
      </c>
      <c r="V75" s="9">
        <v>20.45</v>
      </c>
      <c r="W75" s="11">
        <f>V75-T75</f>
        <v>4.76</v>
      </c>
      <c r="X75" s="14">
        <f t="shared" si="12"/>
        <v>7.3929961089494149</v>
      </c>
      <c r="Y75" s="9">
        <v>7.3929961089494149</v>
      </c>
      <c r="Z75" s="13">
        <v>3</v>
      </c>
      <c r="AA75" s="42">
        <f t="shared" si="11"/>
        <v>7</v>
      </c>
      <c r="AB75" s="36">
        <v>0</v>
      </c>
      <c r="AC75" s="39"/>
      <c r="AD75" s="39"/>
      <c r="AE75" s="39"/>
      <c r="AF75" s="40">
        <f>(AJ75-AK75)/AK75</f>
        <v>0.40449154680797356</v>
      </c>
      <c r="AG75" t="s">
        <v>176</v>
      </c>
      <c r="AH75">
        <f t="shared" si="13"/>
        <v>337757</v>
      </c>
      <c r="AI75">
        <f t="shared" si="14"/>
        <v>105283</v>
      </c>
      <c r="AJ75" s="9">
        <v>55.66</v>
      </c>
      <c r="AK75" s="9">
        <v>39.630000000000003</v>
      </c>
      <c r="AL75" s="9">
        <v>5.85</v>
      </c>
    </row>
    <row r="76" spans="1:38" x14ac:dyDescent="0.35">
      <c r="A76" t="s">
        <v>174</v>
      </c>
      <c r="B76" t="s">
        <v>175</v>
      </c>
      <c r="C76" t="s">
        <v>400</v>
      </c>
      <c r="D76" t="s">
        <v>27</v>
      </c>
      <c r="E76" t="s">
        <v>402</v>
      </c>
      <c r="F76" s="2">
        <v>45141</v>
      </c>
      <c r="G76" s="2" t="s">
        <v>411</v>
      </c>
      <c r="H76" s="13">
        <f t="shared" si="10"/>
        <v>2</v>
      </c>
      <c r="I76">
        <v>711</v>
      </c>
      <c r="J76">
        <v>73.61</v>
      </c>
      <c r="K76">
        <v>72.31</v>
      </c>
      <c r="L76">
        <v>37</v>
      </c>
      <c r="M76" t="s">
        <v>178</v>
      </c>
      <c r="N76">
        <v>65</v>
      </c>
      <c r="O76" s="3">
        <v>0.625</v>
      </c>
      <c r="P76" t="s">
        <v>20</v>
      </c>
      <c r="Q76" t="s">
        <v>7</v>
      </c>
      <c r="R76" t="s">
        <v>414</v>
      </c>
      <c r="S76">
        <v>1</v>
      </c>
      <c r="T76" s="9">
        <v>9.6199999999999992</v>
      </c>
      <c r="U76" s="9">
        <v>5.04</v>
      </c>
      <c r="V76" s="9">
        <v>14.5</v>
      </c>
      <c r="W76" s="11">
        <f>V76-T76</f>
        <v>4.8800000000000008</v>
      </c>
      <c r="X76" s="14">
        <f t="shared" si="12"/>
        <v>3.1746031746031598</v>
      </c>
      <c r="Y76" s="9">
        <v>3.1746031746031598</v>
      </c>
      <c r="Z76" s="13">
        <v>4</v>
      </c>
      <c r="AA76" s="13">
        <f t="shared" si="11"/>
        <v>7</v>
      </c>
      <c r="AB76">
        <v>0</v>
      </c>
      <c r="AC76" s="9"/>
      <c r="AD76" s="9"/>
      <c r="AE76" s="9"/>
      <c r="AF76" s="11">
        <f>(AJ76-AK76)/AK76</f>
        <v>0.2525867315885576</v>
      </c>
      <c r="AG76" t="s">
        <v>176</v>
      </c>
      <c r="AH76">
        <f t="shared" si="13"/>
        <v>337757</v>
      </c>
      <c r="AI76">
        <f t="shared" si="14"/>
        <v>105283</v>
      </c>
      <c r="AJ76" s="9">
        <v>61.74</v>
      </c>
      <c r="AK76" s="9">
        <v>49.29</v>
      </c>
      <c r="AL76" s="9">
        <v>5.87</v>
      </c>
    </row>
    <row r="77" spans="1:38" x14ac:dyDescent="0.35">
      <c r="A77" t="s">
        <v>174</v>
      </c>
      <c r="B77" t="s">
        <v>175</v>
      </c>
      <c r="C77" t="s">
        <v>400</v>
      </c>
      <c r="D77" t="s">
        <v>27</v>
      </c>
      <c r="E77" t="s">
        <v>402</v>
      </c>
      <c r="F77" s="2">
        <v>45141</v>
      </c>
      <c r="G77" s="2" t="s">
        <v>411</v>
      </c>
      <c r="H77" s="13">
        <f t="shared" si="10"/>
        <v>2</v>
      </c>
      <c r="I77">
        <v>711</v>
      </c>
      <c r="J77">
        <v>73.61</v>
      </c>
      <c r="K77">
        <v>72.31</v>
      </c>
      <c r="L77">
        <v>37</v>
      </c>
      <c r="M77" t="s">
        <v>179</v>
      </c>
      <c r="N77">
        <v>95</v>
      </c>
      <c r="O77" s="3">
        <v>0.625</v>
      </c>
      <c r="P77" t="s">
        <v>110</v>
      </c>
      <c r="Q77" t="s">
        <v>21</v>
      </c>
      <c r="R77" t="s">
        <v>414</v>
      </c>
      <c r="S77">
        <v>1</v>
      </c>
      <c r="T77" s="9">
        <v>18.95</v>
      </c>
      <c r="U77" s="9">
        <v>5.14</v>
      </c>
      <c r="V77" s="9">
        <v>23.91</v>
      </c>
      <c r="W77" s="11">
        <f>V77-T77</f>
        <v>4.9600000000000009</v>
      </c>
      <c r="X77" s="14">
        <f t="shared" si="12"/>
        <v>3.5019455252918061</v>
      </c>
      <c r="Y77" s="9">
        <v>3.5019455252918061</v>
      </c>
      <c r="Z77" s="13">
        <v>4</v>
      </c>
      <c r="AA77" s="13">
        <f t="shared" si="11"/>
        <v>7</v>
      </c>
      <c r="AB77">
        <v>0</v>
      </c>
      <c r="AC77" s="9"/>
      <c r="AD77" s="9"/>
      <c r="AE77" s="9"/>
      <c r="AF77" s="11">
        <f>(AJ77-AK77)/AK77</f>
        <v>0.29391967691272158</v>
      </c>
      <c r="AG77" t="s">
        <v>176</v>
      </c>
      <c r="AH77">
        <f t="shared" si="13"/>
        <v>337757</v>
      </c>
      <c r="AI77">
        <f t="shared" si="14"/>
        <v>105283</v>
      </c>
      <c r="AJ77" s="9">
        <v>57.67</v>
      </c>
      <c r="AK77" s="9">
        <v>44.57</v>
      </c>
      <c r="AL77" s="9">
        <v>5.87</v>
      </c>
    </row>
    <row r="78" spans="1:38" s="4" customFormat="1" x14ac:dyDescent="0.35">
      <c r="A78" s="4" t="s">
        <v>174</v>
      </c>
      <c r="B78" s="4" t="s">
        <v>175</v>
      </c>
      <c r="C78" s="4" t="s">
        <v>400</v>
      </c>
      <c r="D78" s="4" t="s">
        <v>27</v>
      </c>
      <c r="E78" s="4" t="s">
        <v>402</v>
      </c>
      <c r="F78" s="5">
        <v>45141</v>
      </c>
      <c r="G78" s="5" t="s">
        <v>411</v>
      </c>
      <c r="H78" s="50">
        <f t="shared" si="10"/>
        <v>2</v>
      </c>
      <c r="I78" s="4">
        <v>711</v>
      </c>
      <c r="J78" s="4">
        <v>73.61</v>
      </c>
      <c r="K78" s="4">
        <v>72.31</v>
      </c>
      <c r="L78" s="4">
        <v>37</v>
      </c>
      <c r="M78" s="4" t="s">
        <v>180</v>
      </c>
      <c r="N78" s="4">
        <v>135</v>
      </c>
      <c r="O78" s="6">
        <v>0.625</v>
      </c>
      <c r="P78" s="4" t="s">
        <v>183</v>
      </c>
      <c r="Q78" s="4" t="s">
        <v>25</v>
      </c>
      <c r="R78" s="4" t="s">
        <v>72</v>
      </c>
      <c r="S78" s="4">
        <v>1</v>
      </c>
      <c r="T78" s="10">
        <v>13.78</v>
      </c>
      <c r="U78" s="10">
        <v>5.21</v>
      </c>
      <c r="V78" s="10">
        <v>18.78</v>
      </c>
      <c r="W78" s="12">
        <f>V78-T78</f>
        <v>5.0000000000000018</v>
      </c>
      <c r="X78" s="15">
        <f t="shared" si="12"/>
        <v>4.030710172744687</v>
      </c>
      <c r="Y78" s="10">
        <v>4.030710172744687</v>
      </c>
      <c r="Z78" s="13">
        <v>6</v>
      </c>
      <c r="AA78" s="13">
        <f t="shared" si="11"/>
        <v>6</v>
      </c>
      <c r="AB78" s="4">
        <v>0</v>
      </c>
      <c r="AC78" s="10"/>
      <c r="AD78" s="10"/>
      <c r="AE78" s="10"/>
      <c r="AF78" s="12">
        <f>(AJ78-AK78)/AK78</f>
        <v>0.33578923866934585</v>
      </c>
      <c r="AG78" s="4" t="s">
        <v>176</v>
      </c>
      <c r="AH78" s="4">
        <f t="shared" si="13"/>
        <v>337757</v>
      </c>
      <c r="AI78" s="4">
        <f t="shared" si="14"/>
        <v>105283</v>
      </c>
      <c r="AJ78" s="10">
        <v>59.83</v>
      </c>
      <c r="AK78" s="10">
        <v>44.79</v>
      </c>
      <c r="AL78" s="10">
        <v>5.59</v>
      </c>
    </row>
    <row r="79" spans="1:38" x14ac:dyDescent="0.35">
      <c r="A79" t="s">
        <v>184</v>
      </c>
      <c r="B79" t="s">
        <v>185</v>
      </c>
      <c r="C79" t="s">
        <v>400</v>
      </c>
      <c r="D79" t="s">
        <v>3</v>
      </c>
      <c r="E79" t="s">
        <v>401</v>
      </c>
      <c r="F79" s="2">
        <v>45141</v>
      </c>
      <c r="G79" s="2" t="s">
        <v>411</v>
      </c>
      <c r="H79" s="13">
        <f t="shared" si="10"/>
        <v>2</v>
      </c>
      <c r="I79">
        <v>708</v>
      </c>
      <c r="J79">
        <v>73.75</v>
      </c>
      <c r="K79">
        <v>72.349999999999994</v>
      </c>
      <c r="L79">
        <v>16</v>
      </c>
      <c r="M79" t="s">
        <v>187</v>
      </c>
      <c r="N79">
        <v>10</v>
      </c>
      <c r="O79" s="3">
        <v>0.6958333333333333</v>
      </c>
      <c r="P79" t="s">
        <v>193</v>
      </c>
      <c r="Q79" t="s">
        <v>7</v>
      </c>
      <c r="R79" t="s">
        <v>182</v>
      </c>
      <c r="S79">
        <v>0</v>
      </c>
      <c r="T79" s="9"/>
      <c r="U79" s="9"/>
      <c r="V79" s="9"/>
      <c r="W79" s="11"/>
      <c r="X79" s="14"/>
      <c r="Y79" s="9"/>
      <c r="Z79" s="13">
        <v>7</v>
      </c>
      <c r="AA79" s="13">
        <f t="shared" si="11"/>
        <v>7</v>
      </c>
      <c r="AB79">
        <v>0</v>
      </c>
      <c r="AC79" s="9"/>
      <c r="AD79" s="9"/>
      <c r="AE79" s="9"/>
      <c r="AF79" s="11"/>
      <c r="AG79" t="s">
        <v>186</v>
      </c>
      <c r="AH79">
        <f t="shared" si="13"/>
        <v>337777</v>
      </c>
      <c r="AI79">
        <f t="shared" si="14"/>
        <v>105286</v>
      </c>
      <c r="AJ79" s="9"/>
      <c r="AK79" s="9"/>
      <c r="AL79" s="9"/>
    </row>
    <row r="80" spans="1:38" x14ac:dyDescent="0.35">
      <c r="A80" t="s">
        <v>184</v>
      </c>
      <c r="B80" t="s">
        <v>185</v>
      </c>
      <c r="C80" t="s">
        <v>400</v>
      </c>
      <c r="D80" t="s">
        <v>3</v>
      </c>
      <c r="E80" t="s">
        <v>401</v>
      </c>
      <c r="F80" s="2">
        <v>45141</v>
      </c>
      <c r="G80" s="2" t="s">
        <v>411</v>
      </c>
      <c r="H80" s="13">
        <f t="shared" si="10"/>
        <v>2</v>
      </c>
      <c r="I80">
        <v>708</v>
      </c>
      <c r="J80">
        <v>73.75</v>
      </c>
      <c r="K80">
        <v>72.349999999999994</v>
      </c>
      <c r="L80">
        <v>16</v>
      </c>
      <c r="M80" t="s">
        <v>188</v>
      </c>
      <c r="N80">
        <v>30</v>
      </c>
      <c r="O80" s="3">
        <v>0.6958333333333333</v>
      </c>
      <c r="P80" t="s">
        <v>60</v>
      </c>
      <c r="Q80" t="s">
        <v>7</v>
      </c>
      <c r="R80" t="s">
        <v>415</v>
      </c>
      <c r="S80">
        <v>1</v>
      </c>
      <c r="T80" s="9">
        <v>13.83</v>
      </c>
      <c r="U80" s="9">
        <v>5.14</v>
      </c>
      <c r="V80" s="9">
        <v>18.649999999999999</v>
      </c>
      <c r="W80" s="11">
        <f t="shared" ref="W80:W117" si="15">V80-T80</f>
        <v>4.8199999999999985</v>
      </c>
      <c r="X80" s="14">
        <f t="shared" si="12"/>
        <v>6.2256809338521633</v>
      </c>
      <c r="Y80" s="9">
        <v>6.2256809338521633</v>
      </c>
      <c r="Z80" s="13">
        <v>1</v>
      </c>
      <c r="AA80" s="13">
        <f t="shared" si="11"/>
        <v>7</v>
      </c>
      <c r="AB80">
        <v>0</v>
      </c>
      <c r="AC80" s="9"/>
      <c r="AD80" s="9"/>
      <c r="AE80" s="9"/>
      <c r="AF80" s="11">
        <f t="shared" ref="AF80:AF117" si="16">(AJ80-AK80)/AK80</f>
        <v>0.30409100853204984</v>
      </c>
      <c r="AG80" t="s">
        <v>186</v>
      </c>
      <c r="AH80">
        <f t="shared" si="13"/>
        <v>337777</v>
      </c>
      <c r="AI80">
        <f t="shared" si="14"/>
        <v>105286</v>
      </c>
      <c r="AJ80" s="9">
        <v>59.61</v>
      </c>
      <c r="AK80" s="9">
        <v>45.71</v>
      </c>
      <c r="AL80" s="9">
        <v>5.98</v>
      </c>
    </row>
    <row r="81" spans="1:38" x14ac:dyDescent="0.35">
      <c r="A81" t="s">
        <v>184</v>
      </c>
      <c r="B81" t="s">
        <v>185</v>
      </c>
      <c r="C81" t="s">
        <v>400</v>
      </c>
      <c r="D81" t="s">
        <v>3</v>
      </c>
      <c r="E81" t="s">
        <v>401</v>
      </c>
      <c r="F81" s="2">
        <v>45141</v>
      </c>
      <c r="G81" s="2" t="s">
        <v>411</v>
      </c>
      <c r="H81" s="13">
        <f t="shared" si="10"/>
        <v>2</v>
      </c>
      <c r="I81">
        <v>708</v>
      </c>
      <c r="J81">
        <v>73.75</v>
      </c>
      <c r="K81">
        <v>72.349999999999994</v>
      </c>
      <c r="L81">
        <v>16</v>
      </c>
      <c r="M81" t="s">
        <v>189</v>
      </c>
      <c r="N81">
        <v>70</v>
      </c>
      <c r="O81" s="3">
        <v>0.6958333333333333</v>
      </c>
      <c r="P81" t="s">
        <v>109</v>
      </c>
      <c r="Q81" t="s">
        <v>7</v>
      </c>
      <c r="R81" t="s">
        <v>413</v>
      </c>
      <c r="S81">
        <v>1</v>
      </c>
      <c r="T81" s="9">
        <v>10.01</v>
      </c>
      <c r="U81" s="9">
        <v>5.2</v>
      </c>
      <c r="V81" s="9">
        <v>15.03</v>
      </c>
      <c r="W81" s="11">
        <f t="shared" si="15"/>
        <v>5.0199999999999996</v>
      </c>
      <c r="X81" s="14">
        <f t="shared" si="12"/>
        <v>3.4615384615384728</v>
      </c>
      <c r="Y81" s="9">
        <v>3.4615384615384728</v>
      </c>
      <c r="Z81" s="13">
        <v>3</v>
      </c>
      <c r="AA81" s="13">
        <f t="shared" si="11"/>
        <v>7</v>
      </c>
      <c r="AB81">
        <v>0</v>
      </c>
      <c r="AC81" s="9"/>
      <c r="AD81" s="9"/>
      <c r="AE81" s="9"/>
      <c r="AF81" s="11">
        <f t="shared" si="16"/>
        <v>0.25326695706285002</v>
      </c>
      <c r="AG81" t="s">
        <v>186</v>
      </c>
      <c r="AH81">
        <f t="shared" si="13"/>
        <v>337777</v>
      </c>
      <c r="AI81">
        <f t="shared" si="14"/>
        <v>105286</v>
      </c>
      <c r="AJ81" s="9">
        <v>60.42</v>
      </c>
      <c r="AK81" s="9">
        <v>48.21</v>
      </c>
      <c r="AL81" s="9">
        <v>5.58</v>
      </c>
    </row>
    <row r="82" spans="1:38" x14ac:dyDescent="0.35">
      <c r="A82" t="s">
        <v>184</v>
      </c>
      <c r="B82" t="s">
        <v>185</v>
      </c>
      <c r="C82" t="s">
        <v>400</v>
      </c>
      <c r="D82" t="s">
        <v>3</v>
      </c>
      <c r="E82" t="s">
        <v>401</v>
      </c>
      <c r="F82" s="2">
        <v>45141</v>
      </c>
      <c r="G82" s="2" t="s">
        <v>411</v>
      </c>
      <c r="H82" s="13">
        <f t="shared" si="10"/>
        <v>2</v>
      </c>
      <c r="I82">
        <v>708</v>
      </c>
      <c r="J82">
        <v>73.75</v>
      </c>
      <c r="K82">
        <v>72.349999999999994</v>
      </c>
      <c r="L82">
        <v>16</v>
      </c>
      <c r="M82" t="s">
        <v>190</v>
      </c>
      <c r="N82">
        <v>105</v>
      </c>
      <c r="O82" s="3">
        <v>0.6958333333333333</v>
      </c>
      <c r="P82" t="s">
        <v>194</v>
      </c>
      <c r="Q82" t="s">
        <v>21</v>
      </c>
      <c r="R82" t="s">
        <v>413</v>
      </c>
      <c r="S82">
        <v>1</v>
      </c>
      <c r="T82" s="9">
        <v>18.29</v>
      </c>
      <c r="U82" s="9">
        <v>5.1100000000000003</v>
      </c>
      <c r="V82" s="9">
        <v>23.24</v>
      </c>
      <c r="W82" s="11">
        <f t="shared" si="15"/>
        <v>4.9499999999999993</v>
      </c>
      <c r="X82" s="14">
        <f t="shared" si="12"/>
        <v>3.131115459882603</v>
      </c>
      <c r="Y82" s="9">
        <v>3.131115459882603</v>
      </c>
      <c r="Z82" s="13">
        <v>3</v>
      </c>
      <c r="AA82" s="13">
        <f t="shared" si="11"/>
        <v>7</v>
      </c>
      <c r="AB82">
        <v>0</v>
      </c>
      <c r="AC82" s="9"/>
      <c r="AD82" s="9"/>
      <c r="AE82" s="9"/>
      <c r="AF82" s="11">
        <f t="shared" si="16"/>
        <v>0.29960686943927178</v>
      </c>
      <c r="AG82" t="s">
        <v>186</v>
      </c>
      <c r="AH82">
        <f t="shared" si="13"/>
        <v>337777</v>
      </c>
      <c r="AI82">
        <f t="shared" si="14"/>
        <v>105286</v>
      </c>
      <c r="AJ82" s="9">
        <v>62.81</v>
      </c>
      <c r="AK82" s="9">
        <v>48.33</v>
      </c>
      <c r="AL82" s="9" t="s">
        <v>391</v>
      </c>
    </row>
    <row r="83" spans="1:38" x14ac:dyDescent="0.35">
      <c r="A83" t="s">
        <v>184</v>
      </c>
      <c r="B83" t="s">
        <v>185</v>
      </c>
      <c r="C83" t="s">
        <v>400</v>
      </c>
      <c r="D83" t="s">
        <v>3</v>
      </c>
      <c r="E83" t="s">
        <v>401</v>
      </c>
      <c r="F83" s="2">
        <v>45141</v>
      </c>
      <c r="G83" s="2" t="s">
        <v>411</v>
      </c>
      <c r="H83" s="13">
        <f t="shared" si="10"/>
        <v>2</v>
      </c>
      <c r="I83">
        <v>708</v>
      </c>
      <c r="J83">
        <v>73.75</v>
      </c>
      <c r="K83">
        <v>72.349999999999994</v>
      </c>
      <c r="L83">
        <v>16</v>
      </c>
      <c r="M83" t="s">
        <v>191</v>
      </c>
      <c r="N83">
        <v>125</v>
      </c>
      <c r="O83" s="3">
        <v>0.6958333333333333</v>
      </c>
      <c r="P83" t="s">
        <v>20</v>
      </c>
      <c r="Q83" t="s">
        <v>7</v>
      </c>
      <c r="R83" t="s">
        <v>414</v>
      </c>
      <c r="S83">
        <v>1</v>
      </c>
      <c r="T83" s="9">
        <v>8.09</v>
      </c>
      <c r="U83" s="9">
        <v>5.0599999999999996</v>
      </c>
      <c r="V83" s="9">
        <v>12.92</v>
      </c>
      <c r="W83" s="11">
        <f t="shared" si="15"/>
        <v>4.83</v>
      </c>
      <c r="X83" s="14">
        <f t="shared" si="12"/>
        <v>4.545454545454537</v>
      </c>
      <c r="Y83" s="9">
        <v>4.545454545454537</v>
      </c>
      <c r="Z83" s="13">
        <v>4</v>
      </c>
      <c r="AA83" s="13">
        <f t="shared" si="11"/>
        <v>7</v>
      </c>
      <c r="AB83">
        <v>0</v>
      </c>
      <c r="AC83" s="9"/>
      <c r="AD83" s="9"/>
      <c r="AE83" s="9"/>
      <c r="AF83" s="11">
        <f t="shared" si="16"/>
        <v>0.30684428112080847</v>
      </c>
      <c r="AG83" t="s">
        <v>186</v>
      </c>
      <c r="AH83">
        <f t="shared" si="13"/>
        <v>337777</v>
      </c>
      <c r="AI83">
        <f t="shared" si="14"/>
        <v>105286</v>
      </c>
      <c r="AJ83" s="9">
        <v>56.9</v>
      </c>
      <c r="AK83" s="9">
        <v>43.54</v>
      </c>
      <c r="AL83" s="9">
        <v>5.78</v>
      </c>
    </row>
    <row r="84" spans="1:38" s="4" customFormat="1" x14ac:dyDescent="0.35">
      <c r="A84" s="4" t="s">
        <v>184</v>
      </c>
      <c r="B84" s="4" t="s">
        <v>185</v>
      </c>
      <c r="C84" s="4" t="s">
        <v>400</v>
      </c>
      <c r="D84" s="4" t="s">
        <v>3</v>
      </c>
      <c r="E84" s="4" t="s">
        <v>401</v>
      </c>
      <c r="F84" s="5">
        <v>45141</v>
      </c>
      <c r="G84" s="5" t="s">
        <v>411</v>
      </c>
      <c r="H84" s="50">
        <f t="shared" si="10"/>
        <v>2</v>
      </c>
      <c r="I84" s="4">
        <v>708</v>
      </c>
      <c r="J84" s="4">
        <v>73.75</v>
      </c>
      <c r="K84" s="4">
        <v>72.349999999999994</v>
      </c>
      <c r="L84" s="4">
        <v>16</v>
      </c>
      <c r="M84" s="4" t="s">
        <v>192</v>
      </c>
      <c r="N84" s="4">
        <v>135</v>
      </c>
      <c r="O84" s="6">
        <v>0.6958333333333333</v>
      </c>
      <c r="P84" s="4" t="s">
        <v>50</v>
      </c>
      <c r="Q84" s="4" t="s">
        <v>25</v>
      </c>
      <c r="R84" s="4" t="s">
        <v>86</v>
      </c>
      <c r="S84" s="4">
        <v>1</v>
      </c>
      <c r="T84" s="10">
        <v>17.21</v>
      </c>
      <c r="U84" s="10">
        <v>5.09</v>
      </c>
      <c r="V84" s="10">
        <v>22.05</v>
      </c>
      <c r="W84" s="12">
        <f t="shared" si="15"/>
        <v>4.84</v>
      </c>
      <c r="X84" s="15">
        <f t="shared" si="12"/>
        <v>4.9115913555992146</v>
      </c>
      <c r="Y84" s="10">
        <v>4.9115913555992146</v>
      </c>
      <c r="Z84" s="13">
        <v>5</v>
      </c>
      <c r="AA84" s="13">
        <f t="shared" si="11"/>
        <v>5</v>
      </c>
      <c r="AB84" s="4">
        <v>0</v>
      </c>
      <c r="AC84" s="10"/>
      <c r="AD84" s="10"/>
      <c r="AE84" s="10"/>
      <c r="AF84" s="12">
        <f t="shared" si="16"/>
        <v>0.32368537339814402</v>
      </c>
      <c r="AG84" s="4" t="s">
        <v>186</v>
      </c>
      <c r="AH84" s="4">
        <f t="shared" si="13"/>
        <v>337777</v>
      </c>
      <c r="AI84" s="4">
        <f t="shared" si="14"/>
        <v>105286</v>
      </c>
      <c r="AJ84" s="10">
        <v>59.91</v>
      </c>
      <c r="AK84" s="10">
        <v>45.26</v>
      </c>
      <c r="AL84" s="10">
        <v>5.98</v>
      </c>
    </row>
    <row r="85" spans="1:38" x14ac:dyDescent="0.35">
      <c r="A85" t="s">
        <v>195</v>
      </c>
      <c r="B85" t="s">
        <v>196</v>
      </c>
      <c r="C85" t="s">
        <v>399</v>
      </c>
      <c r="D85" t="s">
        <v>27</v>
      </c>
      <c r="E85" t="s">
        <v>402</v>
      </c>
      <c r="F85" s="2">
        <v>45142</v>
      </c>
      <c r="G85" s="2" t="s">
        <v>411</v>
      </c>
      <c r="H85" s="13">
        <f t="shared" si="10"/>
        <v>1</v>
      </c>
      <c r="I85">
        <v>6849</v>
      </c>
      <c r="J85">
        <v>81.790000000000006</v>
      </c>
      <c r="K85">
        <v>80.14</v>
      </c>
      <c r="L85">
        <v>14</v>
      </c>
      <c r="M85" t="s">
        <v>198</v>
      </c>
      <c r="N85">
        <v>5</v>
      </c>
      <c r="O85" s="3">
        <v>0.47013888888888888</v>
      </c>
      <c r="P85" t="s">
        <v>182</v>
      </c>
      <c r="Q85" t="s">
        <v>7</v>
      </c>
      <c r="R85" t="s">
        <v>182</v>
      </c>
      <c r="S85">
        <v>1</v>
      </c>
      <c r="T85" s="9">
        <v>8.09</v>
      </c>
      <c r="U85" s="9">
        <v>5.03</v>
      </c>
      <c r="V85" s="9">
        <v>12.3</v>
      </c>
      <c r="W85" s="11">
        <f t="shared" si="15"/>
        <v>4.2100000000000009</v>
      </c>
      <c r="X85" s="14">
        <f t="shared" si="12"/>
        <v>16.302186878727621</v>
      </c>
      <c r="Y85" s="9">
        <v>16.302186878727621</v>
      </c>
      <c r="Z85" s="13">
        <v>7</v>
      </c>
      <c r="AA85" s="13">
        <f t="shared" si="11"/>
        <v>7</v>
      </c>
      <c r="AB85">
        <v>0</v>
      </c>
      <c r="AC85" s="9"/>
      <c r="AD85" s="9"/>
      <c r="AE85" s="9"/>
      <c r="AF85" s="11">
        <f t="shared" si="16"/>
        <v>0.45711995725353993</v>
      </c>
      <c r="AG85" t="s">
        <v>197</v>
      </c>
      <c r="AH85">
        <f t="shared" si="13"/>
        <v>341206</v>
      </c>
      <c r="AI85">
        <f t="shared" si="14"/>
        <v>106334</v>
      </c>
      <c r="AJ85" s="9">
        <v>54.54</v>
      </c>
      <c r="AK85" s="9">
        <v>37.43</v>
      </c>
      <c r="AL85" s="9">
        <v>5.99</v>
      </c>
    </row>
    <row r="86" spans="1:38" x14ac:dyDescent="0.35">
      <c r="A86" t="s">
        <v>195</v>
      </c>
      <c r="B86" t="s">
        <v>196</v>
      </c>
      <c r="C86" t="s">
        <v>399</v>
      </c>
      <c r="D86" t="s">
        <v>27</v>
      </c>
      <c r="E86" t="s">
        <v>402</v>
      </c>
      <c r="F86" s="2">
        <v>45142</v>
      </c>
      <c r="G86" s="2" t="s">
        <v>411</v>
      </c>
      <c r="H86" s="13">
        <f t="shared" si="10"/>
        <v>1</v>
      </c>
      <c r="I86">
        <v>6849</v>
      </c>
      <c r="J86">
        <v>81.790000000000006</v>
      </c>
      <c r="K86">
        <v>80.14</v>
      </c>
      <c r="L86">
        <v>14</v>
      </c>
      <c r="M86" t="s">
        <v>199</v>
      </c>
      <c r="N86">
        <v>30</v>
      </c>
      <c r="O86" s="3">
        <v>0.47013888888888888</v>
      </c>
      <c r="P86" t="s">
        <v>60</v>
      </c>
      <c r="Q86" t="s">
        <v>7</v>
      </c>
      <c r="R86" t="s">
        <v>415</v>
      </c>
      <c r="S86">
        <v>1</v>
      </c>
      <c r="T86" s="9">
        <v>18.440000000000001</v>
      </c>
      <c r="U86" s="9">
        <v>5.07</v>
      </c>
      <c r="V86" s="9">
        <v>23.24</v>
      </c>
      <c r="W86" s="11">
        <f t="shared" si="15"/>
        <v>4.7999999999999972</v>
      </c>
      <c r="X86" s="14">
        <f t="shared" si="12"/>
        <v>5.3254437869823095</v>
      </c>
      <c r="Y86" s="9">
        <v>5.3254437869823095</v>
      </c>
      <c r="Z86" s="13">
        <v>1</v>
      </c>
      <c r="AA86" s="13">
        <f t="shared" si="11"/>
        <v>7</v>
      </c>
      <c r="AB86">
        <v>0</v>
      </c>
      <c r="AC86" s="9"/>
      <c r="AD86" s="9"/>
      <c r="AE86" s="9"/>
      <c r="AF86" s="11">
        <f t="shared" si="16"/>
        <v>0.2727069850479803</v>
      </c>
      <c r="AG86" t="s">
        <v>197</v>
      </c>
      <c r="AH86">
        <f t="shared" si="13"/>
        <v>341206</v>
      </c>
      <c r="AI86">
        <f t="shared" si="14"/>
        <v>106334</v>
      </c>
      <c r="AJ86" s="9">
        <v>57.03</v>
      </c>
      <c r="AK86" s="9">
        <v>44.81</v>
      </c>
      <c r="AL86" s="9">
        <v>5.88</v>
      </c>
    </row>
    <row r="87" spans="1:38" x14ac:dyDescent="0.35">
      <c r="A87" t="s">
        <v>195</v>
      </c>
      <c r="B87" t="s">
        <v>196</v>
      </c>
      <c r="C87" s="46" t="s">
        <v>399</v>
      </c>
      <c r="D87" t="s">
        <v>27</v>
      </c>
      <c r="E87" s="46" t="s">
        <v>402</v>
      </c>
      <c r="F87" s="2">
        <v>45142</v>
      </c>
      <c r="G87" s="2" t="s">
        <v>411</v>
      </c>
      <c r="H87" s="13">
        <f t="shared" si="10"/>
        <v>1</v>
      </c>
      <c r="I87" s="46">
        <v>6849</v>
      </c>
      <c r="J87">
        <v>81.790000000000006</v>
      </c>
      <c r="K87">
        <v>80.14</v>
      </c>
      <c r="L87" s="46">
        <v>14</v>
      </c>
      <c r="M87" t="s">
        <v>200</v>
      </c>
      <c r="N87">
        <v>55</v>
      </c>
      <c r="O87" s="3">
        <v>0.47013888888888888</v>
      </c>
      <c r="P87" t="s">
        <v>205</v>
      </c>
      <c r="Q87" t="s">
        <v>7</v>
      </c>
      <c r="R87" t="s">
        <v>413</v>
      </c>
      <c r="S87">
        <v>1</v>
      </c>
      <c r="T87" s="9">
        <v>13.87</v>
      </c>
      <c r="U87" s="9">
        <v>5.31</v>
      </c>
      <c r="V87" s="9">
        <v>19.04</v>
      </c>
      <c r="W87" s="11">
        <f t="shared" si="15"/>
        <v>5.17</v>
      </c>
      <c r="X87" s="14">
        <f t="shared" si="12"/>
        <v>2.6365348399246646</v>
      </c>
      <c r="Y87" s="9">
        <v>2.6365348399246646</v>
      </c>
      <c r="Z87" s="13">
        <v>3</v>
      </c>
      <c r="AA87" s="49">
        <f t="shared" si="11"/>
        <v>7</v>
      </c>
      <c r="AB87" s="46">
        <v>0</v>
      </c>
      <c r="AC87" s="47"/>
      <c r="AD87" s="47"/>
      <c r="AE87" s="47"/>
      <c r="AF87" s="48">
        <f t="shared" si="16"/>
        <v>0.21285892634207235</v>
      </c>
      <c r="AG87" t="s">
        <v>197</v>
      </c>
      <c r="AH87">
        <f t="shared" si="13"/>
        <v>341206</v>
      </c>
      <c r="AI87">
        <f t="shared" si="14"/>
        <v>106334</v>
      </c>
      <c r="AJ87" s="9">
        <v>58.29</v>
      </c>
      <c r="AK87" s="9">
        <v>48.06</v>
      </c>
      <c r="AL87" s="9">
        <v>5.49</v>
      </c>
    </row>
    <row r="88" spans="1:38" x14ac:dyDescent="0.35">
      <c r="A88" t="s">
        <v>195</v>
      </c>
      <c r="B88" t="s">
        <v>196</v>
      </c>
      <c r="C88" t="s">
        <v>399</v>
      </c>
      <c r="D88" t="s">
        <v>27</v>
      </c>
      <c r="E88" t="s">
        <v>402</v>
      </c>
      <c r="F88" s="2">
        <v>45142</v>
      </c>
      <c r="G88" s="2" t="s">
        <v>411</v>
      </c>
      <c r="H88" s="13">
        <f t="shared" si="10"/>
        <v>1</v>
      </c>
      <c r="I88">
        <v>6849</v>
      </c>
      <c r="J88">
        <v>81.790000000000006</v>
      </c>
      <c r="K88">
        <v>80.14</v>
      </c>
      <c r="L88">
        <v>14</v>
      </c>
      <c r="M88" t="s">
        <v>201</v>
      </c>
      <c r="N88">
        <v>78</v>
      </c>
      <c r="O88" s="3">
        <v>0.47013888888888888</v>
      </c>
      <c r="P88" t="s">
        <v>84</v>
      </c>
      <c r="Q88" t="s">
        <v>21</v>
      </c>
      <c r="R88" t="s">
        <v>86</v>
      </c>
      <c r="S88">
        <v>1</v>
      </c>
      <c r="T88" s="9">
        <v>17.71</v>
      </c>
      <c r="U88" s="9">
        <v>5.13</v>
      </c>
      <c r="V88" s="9">
        <v>22.24</v>
      </c>
      <c r="W88" s="11">
        <f t="shared" si="15"/>
        <v>4.5299999999999976</v>
      </c>
      <c r="X88" s="14">
        <f t="shared" si="12"/>
        <v>11.695906432748583</v>
      </c>
      <c r="Y88" s="9">
        <v>11.695906432748583</v>
      </c>
      <c r="Z88" s="13">
        <v>5</v>
      </c>
      <c r="AA88" s="13">
        <f t="shared" si="11"/>
        <v>5</v>
      </c>
      <c r="AB88">
        <v>0</v>
      </c>
      <c r="AC88" s="9"/>
      <c r="AD88" s="9"/>
      <c r="AE88" s="9"/>
      <c r="AF88" s="11">
        <f t="shared" si="16"/>
        <v>0.57552954292084724</v>
      </c>
      <c r="AG88" t="s">
        <v>197</v>
      </c>
      <c r="AH88">
        <f t="shared" si="13"/>
        <v>341206</v>
      </c>
      <c r="AI88">
        <f t="shared" si="14"/>
        <v>106334</v>
      </c>
      <c r="AJ88" s="9">
        <f>50.57+5.96</f>
        <v>56.53</v>
      </c>
      <c r="AK88" s="9">
        <v>35.880000000000003</v>
      </c>
      <c r="AL88" s="9">
        <v>5.96</v>
      </c>
    </row>
    <row r="89" spans="1:38" x14ac:dyDescent="0.35">
      <c r="A89" t="s">
        <v>195</v>
      </c>
      <c r="B89" t="s">
        <v>196</v>
      </c>
      <c r="C89" t="s">
        <v>399</v>
      </c>
      <c r="D89" t="s">
        <v>27</v>
      </c>
      <c r="E89" t="s">
        <v>402</v>
      </c>
      <c r="F89" s="2">
        <v>45142</v>
      </c>
      <c r="G89" s="2" t="s">
        <v>411</v>
      </c>
      <c r="H89" s="13">
        <f t="shared" si="10"/>
        <v>1</v>
      </c>
      <c r="I89">
        <v>6849</v>
      </c>
      <c r="J89">
        <v>81.790000000000006</v>
      </c>
      <c r="K89">
        <v>80.14</v>
      </c>
      <c r="L89">
        <v>14</v>
      </c>
      <c r="M89" t="s">
        <v>202</v>
      </c>
      <c r="N89">
        <v>103</v>
      </c>
      <c r="O89" s="3">
        <v>0.47013888888888888</v>
      </c>
      <c r="P89" t="s">
        <v>206</v>
      </c>
      <c r="Q89" t="s">
        <v>21</v>
      </c>
      <c r="R89" t="s">
        <v>86</v>
      </c>
      <c r="S89">
        <v>1</v>
      </c>
      <c r="T89" s="9">
        <v>14.08</v>
      </c>
      <c r="U89" s="9">
        <v>5.35</v>
      </c>
      <c r="V89" s="9">
        <v>19.11</v>
      </c>
      <c r="W89" s="11">
        <f t="shared" si="15"/>
        <v>5.0299999999999994</v>
      </c>
      <c r="X89" s="14">
        <f t="shared" si="12"/>
        <v>5.9813084112149593</v>
      </c>
      <c r="Y89" s="9">
        <v>5.9813084112149593</v>
      </c>
      <c r="Z89" s="13">
        <v>5</v>
      </c>
      <c r="AA89" s="13">
        <f t="shared" si="11"/>
        <v>5</v>
      </c>
      <c r="AB89">
        <v>0</v>
      </c>
      <c r="AC89" s="9"/>
      <c r="AD89" s="9"/>
      <c r="AE89" s="9"/>
      <c r="AF89" s="11">
        <f t="shared" si="16"/>
        <v>0.48910840932117539</v>
      </c>
      <c r="AG89" t="s">
        <v>197</v>
      </c>
      <c r="AH89">
        <f t="shared" si="13"/>
        <v>341206</v>
      </c>
      <c r="AI89">
        <f t="shared" si="14"/>
        <v>106334</v>
      </c>
      <c r="AJ89" s="9">
        <v>58.79</v>
      </c>
      <c r="AK89" s="9">
        <v>39.479999999999997</v>
      </c>
      <c r="AL89" s="9">
        <v>5.98</v>
      </c>
    </row>
    <row r="90" spans="1:38" x14ac:dyDescent="0.35">
      <c r="A90" t="s">
        <v>195</v>
      </c>
      <c r="B90" t="s">
        <v>196</v>
      </c>
      <c r="C90" t="s">
        <v>399</v>
      </c>
      <c r="D90" t="s">
        <v>27</v>
      </c>
      <c r="E90" t="s">
        <v>402</v>
      </c>
      <c r="F90" s="2">
        <v>45142</v>
      </c>
      <c r="G90" s="2" t="s">
        <v>411</v>
      </c>
      <c r="H90" s="13">
        <f t="shared" si="10"/>
        <v>1</v>
      </c>
      <c r="I90">
        <v>6849</v>
      </c>
      <c r="J90">
        <v>81.790000000000006</v>
      </c>
      <c r="K90">
        <v>80.14</v>
      </c>
      <c r="L90">
        <v>14</v>
      </c>
      <c r="M90" t="s">
        <v>203</v>
      </c>
      <c r="N90">
        <v>122</v>
      </c>
      <c r="O90" s="3">
        <v>0.47013888888888888</v>
      </c>
      <c r="P90" t="s">
        <v>207</v>
      </c>
      <c r="Q90" t="s">
        <v>25</v>
      </c>
      <c r="R90" t="s">
        <v>86</v>
      </c>
      <c r="S90">
        <v>1</v>
      </c>
      <c r="T90" s="9">
        <v>15</v>
      </c>
      <c r="U90" s="9">
        <v>5.2</v>
      </c>
      <c r="V90" s="9">
        <v>19.88</v>
      </c>
      <c r="W90" s="11">
        <f t="shared" si="15"/>
        <v>4.879999999999999</v>
      </c>
      <c r="X90" s="14">
        <f t="shared" si="12"/>
        <v>6.1538461538461764</v>
      </c>
      <c r="Y90" s="9">
        <v>6.1538461538461764</v>
      </c>
      <c r="Z90" s="13">
        <v>5</v>
      </c>
      <c r="AA90" s="13">
        <f t="shared" si="11"/>
        <v>5</v>
      </c>
      <c r="AB90">
        <v>0</v>
      </c>
      <c r="AC90" s="9"/>
      <c r="AD90" s="9"/>
      <c r="AE90" s="9"/>
      <c r="AF90" s="11">
        <f t="shared" si="16"/>
        <v>0.58518712378958382</v>
      </c>
      <c r="AG90" t="s">
        <v>197</v>
      </c>
      <c r="AH90">
        <f t="shared" si="13"/>
        <v>341206</v>
      </c>
      <c r="AI90">
        <f t="shared" si="14"/>
        <v>106334</v>
      </c>
      <c r="AJ90" s="9">
        <v>60.57</v>
      </c>
      <c r="AK90" s="9">
        <v>38.21</v>
      </c>
      <c r="AL90" s="9">
        <v>5.16</v>
      </c>
    </row>
    <row r="91" spans="1:38" s="4" customFormat="1" x14ac:dyDescent="0.35">
      <c r="A91" s="4" t="s">
        <v>195</v>
      </c>
      <c r="B91" s="4" t="s">
        <v>196</v>
      </c>
      <c r="C91" s="4" t="s">
        <v>399</v>
      </c>
      <c r="D91" s="4" t="s">
        <v>27</v>
      </c>
      <c r="E91" s="4" t="s">
        <v>402</v>
      </c>
      <c r="F91" s="5">
        <v>45142</v>
      </c>
      <c r="G91" s="5" t="s">
        <v>411</v>
      </c>
      <c r="H91" s="50">
        <f t="shared" si="10"/>
        <v>1</v>
      </c>
      <c r="I91" s="4">
        <v>6849</v>
      </c>
      <c r="J91" s="4">
        <v>81.790000000000006</v>
      </c>
      <c r="K91" s="4">
        <v>80.14</v>
      </c>
      <c r="L91" s="4">
        <v>14</v>
      </c>
      <c r="M91" s="4" t="s">
        <v>204</v>
      </c>
      <c r="N91" s="4">
        <v>145</v>
      </c>
      <c r="O91" s="6">
        <v>0.47013888888888888</v>
      </c>
      <c r="P91" s="4" t="s">
        <v>208</v>
      </c>
      <c r="Q91" s="4" t="s">
        <v>25</v>
      </c>
      <c r="R91" s="4" t="s">
        <v>86</v>
      </c>
      <c r="S91" s="4">
        <v>1</v>
      </c>
      <c r="T91" s="10">
        <v>9.16</v>
      </c>
      <c r="U91" s="10">
        <v>5.0599999999999996</v>
      </c>
      <c r="V91" s="10">
        <v>13.93</v>
      </c>
      <c r="W91" s="12">
        <f t="shared" si="15"/>
        <v>4.7699999999999996</v>
      </c>
      <c r="X91" s="15">
        <f t="shared" si="12"/>
        <v>5.7312252964426884</v>
      </c>
      <c r="Y91" s="10">
        <v>5.7312252964426884</v>
      </c>
      <c r="Z91" s="13">
        <v>5</v>
      </c>
      <c r="AA91" s="13">
        <f t="shared" si="11"/>
        <v>5</v>
      </c>
      <c r="AB91" s="4">
        <v>0</v>
      </c>
      <c r="AC91" s="10"/>
      <c r="AD91" s="10"/>
      <c r="AE91" s="10"/>
      <c r="AF91" s="12">
        <f t="shared" si="16"/>
        <v>0.44396877360866288</v>
      </c>
      <c r="AG91" s="4" t="s">
        <v>197</v>
      </c>
      <c r="AH91" s="4">
        <f t="shared" si="13"/>
        <v>341206</v>
      </c>
      <c r="AI91" s="4">
        <f t="shared" si="14"/>
        <v>106334</v>
      </c>
      <c r="AJ91" s="10">
        <v>57.34</v>
      </c>
      <c r="AK91" s="10">
        <v>39.71</v>
      </c>
      <c r="AL91" s="10">
        <v>6.12</v>
      </c>
    </row>
    <row r="92" spans="1:38" x14ac:dyDescent="0.35">
      <c r="A92" t="s">
        <v>216</v>
      </c>
      <c r="B92" t="s">
        <v>196</v>
      </c>
      <c r="C92" t="s">
        <v>399</v>
      </c>
      <c r="D92" t="s">
        <v>3</v>
      </c>
      <c r="E92" t="s">
        <v>402</v>
      </c>
      <c r="F92" s="2">
        <v>45142</v>
      </c>
      <c r="G92" s="2" t="s">
        <v>411</v>
      </c>
      <c r="H92" s="13">
        <f t="shared" si="10"/>
        <v>1</v>
      </c>
      <c r="I92">
        <v>6839</v>
      </c>
      <c r="J92">
        <v>82.6</v>
      </c>
      <c r="K92">
        <v>80.12</v>
      </c>
      <c r="L92">
        <v>26</v>
      </c>
      <c r="M92" t="s">
        <v>209</v>
      </c>
      <c r="N92">
        <v>30</v>
      </c>
      <c r="O92" s="3">
        <v>0.53333333333333333</v>
      </c>
      <c r="P92" t="s">
        <v>218</v>
      </c>
      <c r="Q92" t="s">
        <v>7</v>
      </c>
      <c r="R92" t="s">
        <v>415</v>
      </c>
      <c r="S92">
        <v>1</v>
      </c>
      <c r="T92" s="9">
        <v>19.36</v>
      </c>
      <c r="U92" s="9">
        <v>5.22</v>
      </c>
      <c r="V92" s="9">
        <v>24.32</v>
      </c>
      <c r="W92" s="11">
        <f t="shared" si="15"/>
        <v>4.9600000000000009</v>
      </c>
      <c r="X92" s="14">
        <f t="shared" si="12"/>
        <v>4.9808429118773736</v>
      </c>
      <c r="Y92" s="9">
        <v>4.9808429118773736</v>
      </c>
      <c r="Z92" s="13">
        <v>1</v>
      </c>
      <c r="AA92" s="13">
        <f t="shared" si="11"/>
        <v>7</v>
      </c>
      <c r="AB92">
        <v>0</v>
      </c>
      <c r="AC92" s="9"/>
      <c r="AD92" s="9"/>
      <c r="AE92" s="9"/>
      <c r="AF92" s="11">
        <f t="shared" si="16"/>
        <v>0.24676483712628297</v>
      </c>
      <c r="AG92" t="s">
        <v>217</v>
      </c>
      <c r="AH92">
        <f t="shared" si="13"/>
        <v>341206</v>
      </c>
      <c r="AI92">
        <f t="shared" si="14"/>
        <v>106352</v>
      </c>
      <c r="AJ92" s="9">
        <v>55.88</v>
      </c>
      <c r="AK92" s="9">
        <v>44.82</v>
      </c>
      <c r="AL92" s="9">
        <v>5.56</v>
      </c>
    </row>
    <row r="93" spans="1:38" x14ac:dyDescent="0.35">
      <c r="A93" t="s">
        <v>216</v>
      </c>
      <c r="B93" t="s">
        <v>196</v>
      </c>
      <c r="C93" t="s">
        <v>399</v>
      </c>
      <c r="D93" t="s">
        <v>3</v>
      </c>
      <c r="E93" t="s">
        <v>402</v>
      </c>
      <c r="F93" s="2">
        <v>45142</v>
      </c>
      <c r="G93" s="2" t="s">
        <v>411</v>
      </c>
      <c r="H93" s="13">
        <f t="shared" si="10"/>
        <v>1</v>
      </c>
      <c r="I93">
        <v>6839</v>
      </c>
      <c r="J93">
        <v>82.6</v>
      </c>
      <c r="K93">
        <v>80.12</v>
      </c>
      <c r="L93">
        <v>26</v>
      </c>
      <c r="M93" t="s">
        <v>210</v>
      </c>
      <c r="N93">
        <v>70</v>
      </c>
      <c r="O93" s="3">
        <v>0.53333333333333333</v>
      </c>
      <c r="P93" t="s">
        <v>69</v>
      </c>
      <c r="Q93" t="s">
        <v>7</v>
      </c>
      <c r="R93" t="s">
        <v>416</v>
      </c>
      <c r="S93">
        <v>1</v>
      </c>
      <c r="T93" s="9">
        <v>10.89</v>
      </c>
      <c r="U93" s="9">
        <v>5.17</v>
      </c>
      <c r="V93" s="9">
        <v>15.9</v>
      </c>
      <c r="W93" s="11">
        <f t="shared" si="15"/>
        <v>5.01</v>
      </c>
      <c r="X93" s="14">
        <f t="shared" si="12"/>
        <v>3.0947775628626721</v>
      </c>
      <c r="Y93" s="9">
        <v>3.0947775628626721</v>
      </c>
      <c r="Z93" s="13">
        <v>2</v>
      </c>
      <c r="AA93" s="13">
        <f t="shared" si="11"/>
        <v>7</v>
      </c>
      <c r="AB93">
        <v>0</v>
      </c>
      <c r="AC93" s="9"/>
      <c r="AD93" s="9"/>
      <c r="AE93" s="9"/>
      <c r="AF93" s="11">
        <f t="shared" si="16"/>
        <v>0.24911190053285967</v>
      </c>
      <c r="AG93" t="s">
        <v>217</v>
      </c>
      <c r="AH93">
        <f t="shared" si="13"/>
        <v>341206</v>
      </c>
      <c r="AI93">
        <f t="shared" si="14"/>
        <v>106352</v>
      </c>
      <c r="AJ93" s="9">
        <v>56.26</v>
      </c>
      <c r="AK93" s="9">
        <v>45.04</v>
      </c>
      <c r="AL93" s="9">
        <v>5.15</v>
      </c>
    </row>
    <row r="94" spans="1:38" x14ac:dyDescent="0.35">
      <c r="A94" t="s">
        <v>216</v>
      </c>
      <c r="B94" t="s">
        <v>196</v>
      </c>
      <c r="C94" t="s">
        <v>399</v>
      </c>
      <c r="D94" t="s">
        <v>3</v>
      </c>
      <c r="E94" t="s">
        <v>402</v>
      </c>
      <c r="F94" s="2">
        <v>45142</v>
      </c>
      <c r="G94" s="2" t="s">
        <v>411</v>
      </c>
      <c r="H94" s="13">
        <f t="shared" si="10"/>
        <v>1</v>
      </c>
      <c r="I94">
        <v>6839</v>
      </c>
      <c r="J94">
        <v>82.6</v>
      </c>
      <c r="K94">
        <v>80.12</v>
      </c>
      <c r="L94">
        <v>26</v>
      </c>
      <c r="M94" t="s">
        <v>211</v>
      </c>
      <c r="N94">
        <v>120</v>
      </c>
      <c r="O94" s="3">
        <v>0.53333333333333333</v>
      </c>
      <c r="P94" t="s">
        <v>219</v>
      </c>
      <c r="Q94" t="s">
        <v>7</v>
      </c>
      <c r="R94" t="s">
        <v>413</v>
      </c>
      <c r="S94">
        <v>1</v>
      </c>
      <c r="T94" s="9">
        <v>10.66</v>
      </c>
      <c r="U94" s="9">
        <v>5.05</v>
      </c>
      <c r="V94" s="9">
        <v>15.61</v>
      </c>
      <c r="W94" s="11">
        <f t="shared" si="15"/>
        <v>4.9499999999999993</v>
      </c>
      <c r="X94" s="14">
        <f t="shared" si="12"/>
        <v>1.9801980198019911</v>
      </c>
      <c r="Y94" s="9">
        <v>1.9801980198019911</v>
      </c>
      <c r="Z94" s="13">
        <v>3</v>
      </c>
      <c r="AA94" s="13">
        <f t="shared" si="11"/>
        <v>7</v>
      </c>
      <c r="AB94">
        <v>0</v>
      </c>
      <c r="AC94" s="9"/>
      <c r="AD94" s="9"/>
      <c r="AE94" s="9"/>
      <c r="AF94" s="11">
        <f t="shared" si="16"/>
        <v>0.21178781925343815</v>
      </c>
      <c r="AG94" t="s">
        <v>217</v>
      </c>
      <c r="AH94">
        <f t="shared" si="13"/>
        <v>341206</v>
      </c>
      <c r="AI94">
        <f t="shared" si="14"/>
        <v>106352</v>
      </c>
      <c r="AJ94" s="9">
        <v>61.68</v>
      </c>
      <c r="AK94" s="9">
        <v>50.9</v>
      </c>
      <c r="AL94" s="9">
        <v>5.96</v>
      </c>
    </row>
    <row r="95" spans="1:38" x14ac:dyDescent="0.35">
      <c r="A95" t="s">
        <v>216</v>
      </c>
      <c r="B95" t="s">
        <v>196</v>
      </c>
      <c r="C95" t="s">
        <v>399</v>
      </c>
      <c r="D95" t="s">
        <v>3</v>
      </c>
      <c r="E95" t="s">
        <v>402</v>
      </c>
      <c r="F95" s="2">
        <v>45142</v>
      </c>
      <c r="G95" s="2" t="s">
        <v>411</v>
      </c>
      <c r="H95" s="13">
        <f t="shared" si="10"/>
        <v>1</v>
      </c>
      <c r="I95">
        <v>6839</v>
      </c>
      <c r="J95">
        <v>82.6</v>
      </c>
      <c r="K95">
        <v>80.12</v>
      </c>
      <c r="L95">
        <v>26</v>
      </c>
      <c r="M95" t="s">
        <v>212</v>
      </c>
      <c r="N95">
        <v>140</v>
      </c>
      <c r="O95" s="3">
        <v>0.53333333333333333</v>
      </c>
      <c r="P95" t="s">
        <v>220</v>
      </c>
      <c r="Q95" t="s">
        <v>21</v>
      </c>
      <c r="R95" t="s">
        <v>414</v>
      </c>
      <c r="S95">
        <v>1</v>
      </c>
      <c r="T95" s="9">
        <v>14.99</v>
      </c>
      <c r="U95" s="9">
        <v>5.23</v>
      </c>
      <c r="V95" s="9">
        <v>20.03</v>
      </c>
      <c r="W95" s="11">
        <f t="shared" si="15"/>
        <v>5.0400000000000009</v>
      </c>
      <c r="X95" s="14">
        <f t="shared" si="12"/>
        <v>3.632887189292533</v>
      </c>
      <c r="Y95" s="9">
        <v>3.632887189292533</v>
      </c>
      <c r="Z95" s="13">
        <v>4</v>
      </c>
      <c r="AA95" s="13">
        <f t="shared" si="11"/>
        <v>7</v>
      </c>
      <c r="AB95">
        <v>0</v>
      </c>
      <c r="AC95" s="9"/>
      <c r="AD95" s="9"/>
      <c r="AE95" s="9"/>
      <c r="AF95" s="11">
        <f t="shared" si="16"/>
        <v>0.27963079504929722</v>
      </c>
      <c r="AG95" t="s">
        <v>217</v>
      </c>
      <c r="AH95">
        <f t="shared" si="13"/>
        <v>341206</v>
      </c>
      <c r="AI95">
        <f t="shared" si="14"/>
        <v>106352</v>
      </c>
      <c r="AJ95" s="9">
        <v>61</v>
      </c>
      <c r="AK95" s="9">
        <v>47.67</v>
      </c>
      <c r="AL95" s="9">
        <v>5.77</v>
      </c>
    </row>
    <row r="96" spans="1:38" x14ac:dyDescent="0.35">
      <c r="A96" t="s">
        <v>216</v>
      </c>
      <c r="B96" t="s">
        <v>196</v>
      </c>
      <c r="C96" t="s">
        <v>399</v>
      </c>
      <c r="D96" t="s">
        <v>3</v>
      </c>
      <c r="E96" t="s">
        <v>402</v>
      </c>
      <c r="F96" s="2">
        <v>45142</v>
      </c>
      <c r="G96" s="2" t="s">
        <v>411</v>
      </c>
      <c r="H96" s="13">
        <f t="shared" si="10"/>
        <v>1</v>
      </c>
      <c r="I96">
        <v>6839</v>
      </c>
      <c r="J96">
        <v>82.6</v>
      </c>
      <c r="K96">
        <v>80.12</v>
      </c>
      <c r="L96">
        <v>26</v>
      </c>
      <c r="M96" t="s">
        <v>213</v>
      </c>
      <c r="N96">
        <v>170</v>
      </c>
      <c r="O96" s="3">
        <v>0.53333333333333333</v>
      </c>
      <c r="P96" t="s">
        <v>20</v>
      </c>
      <c r="Q96" t="s">
        <v>25</v>
      </c>
      <c r="R96" t="s">
        <v>414</v>
      </c>
      <c r="S96">
        <v>1</v>
      </c>
      <c r="T96" s="9">
        <v>9.9600000000000009</v>
      </c>
      <c r="U96" s="9">
        <v>5.0599999999999996</v>
      </c>
      <c r="V96" s="9">
        <v>14.86</v>
      </c>
      <c r="W96" s="11">
        <f t="shared" si="15"/>
        <v>4.8999999999999986</v>
      </c>
      <c r="X96" s="14">
        <f t="shared" si="12"/>
        <v>3.1620553359684003</v>
      </c>
      <c r="Y96" s="9">
        <v>3.1620553359684003</v>
      </c>
      <c r="Z96" s="13">
        <v>4</v>
      </c>
      <c r="AA96" s="13">
        <f t="shared" si="11"/>
        <v>7</v>
      </c>
      <c r="AB96">
        <v>0</v>
      </c>
      <c r="AC96" s="9"/>
      <c r="AD96" s="9"/>
      <c r="AE96" s="9"/>
      <c r="AF96" s="11">
        <f t="shared" si="16"/>
        <v>0.28594395957740015</v>
      </c>
      <c r="AG96" t="s">
        <v>217</v>
      </c>
      <c r="AH96">
        <f t="shared" si="13"/>
        <v>341206</v>
      </c>
      <c r="AI96">
        <f t="shared" si="14"/>
        <v>106352</v>
      </c>
      <c r="AJ96" s="9">
        <v>55.99</v>
      </c>
      <c r="AK96" s="9">
        <v>43.54</v>
      </c>
      <c r="AL96" s="9">
        <v>5.42</v>
      </c>
    </row>
    <row r="97" spans="1:38" x14ac:dyDescent="0.35">
      <c r="A97" t="s">
        <v>216</v>
      </c>
      <c r="B97" t="s">
        <v>196</v>
      </c>
      <c r="C97" s="23" t="s">
        <v>399</v>
      </c>
      <c r="D97" t="s">
        <v>3</v>
      </c>
      <c r="E97" s="23" t="s">
        <v>402</v>
      </c>
      <c r="F97" s="2">
        <v>45142</v>
      </c>
      <c r="G97" s="2" t="s">
        <v>411</v>
      </c>
      <c r="H97" s="13">
        <f t="shared" si="10"/>
        <v>1</v>
      </c>
      <c r="I97" s="23">
        <v>6839</v>
      </c>
      <c r="J97">
        <v>82.6</v>
      </c>
      <c r="K97">
        <v>80.12</v>
      </c>
      <c r="L97" s="23">
        <v>26</v>
      </c>
      <c r="M97" t="s">
        <v>214</v>
      </c>
      <c r="N97">
        <v>190</v>
      </c>
      <c r="O97" s="3">
        <v>0.53333333333333333</v>
      </c>
      <c r="P97" t="s">
        <v>221</v>
      </c>
      <c r="Q97" t="s">
        <v>25</v>
      </c>
      <c r="R97" t="s">
        <v>86</v>
      </c>
      <c r="S97">
        <v>1</v>
      </c>
      <c r="T97" s="9">
        <v>17.350000000000001</v>
      </c>
      <c r="U97" s="9">
        <v>5.14</v>
      </c>
      <c r="V97" s="9">
        <v>21.47</v>
      </c>
      <c r="W97" s="11">
        <f t="shared" si="15"/>
        <v>4.1199999999999974</v>
      </c>
      <c r="X97" s="14">
        <f t="shared" si="12"/>
        <v>19.844357976653743</v>
      </c>
      <c r="Y97" s="9">
        <v>19.844357976653743</v>
      </c>
      <c r="Z97" s="13">
        <v>5</v>
      </c>
      <c r="AA97" s="29">
        <f t="shared" si="11"/>
        <v>5</v>
      </c>
      <c r="AB97" s="23">
        <v>0</v>
      </c>
      <c r="AC97" s="26"/>
      <c r="AD97" s="26"/>
      <c r="AE97" s="26"/>
      <c r="AF97" s="27">
        <f t="shared" si="16"/>
        <v>1.0230319697490546</v>
      </c>
      <c r="AG97" t="s">
        <v>217</v>
      </c>
      <c r="AH97">
        <f t="shared" si="13"/>
        <v>341206</v>
      </c>
      <c r="AI97">
        <f t="shared" si="14"/>
        <v>106352</v>
      </c>
      <c r="AJ97" s="9">
        <v>58.85</v>
      </c>
      <c r="AK97" s="9">
        <v>29.09</v>
      </c>
      <c r="AL97" s="9">
        <v>5.63</v>
      </c>
    </row>
    <row r="98" spans="1:38" s="4" customFormat="1" x14ac:dyDescent="0.35">
      <c r="A98" s="4" t="s">
        <v>216</v>
      </c>
      <c r="B98" s="4" t="s">
        <v>196</v>
      </c>
      <c r="C98" s="4" t="s">
        <v>399</v>
      </c>
      <c r="D98" s="4" t="s">
        <v>3</v>
      </c>
      <c r="E98" s="4" t="s">
        <v>402</v>
      </c>
      <c r="F98" s="5">
        <v>45142</v>
      </c>
      <c r="G98" s="5" t="s">
        <v>411</v>
      </c>
      <c r="H98" s="50">
        <f t="shared" si="10"/>
        <v>1</v>
      </c>
      <c r="I98" s="4">
        <v>6839</v>
      </c>
      <c r="J98" s="4">
        <v>82.6</v>
      </c>
      <c r="K98" s="4">
        <v>80.12</v>
      </c>
      <c r="L98" s="4">
        <v>26</v>
      </c>
      <c r="M98" s="4" t="s">
        <v>215</v>
      </c>
      <c r="N98" s="4">
        <v>220</v>
      </c>
      <c r="O98" s="6">
        <v>0.53333333333333333</v>
      </c>
      <c r="P98" s="4" t="s">
        <v>222</v>
      </c>
      <c r="Q98" s="4" t="s">
        <v>21</v>
      </c>
      <c r="R98" s="4" t="s">
        <v>86</v>
      </c>
      <c r="S98" s="4">
        <v>1</v>
      </c>
      <c r="T98" s="10">
        <v>18.45</v>
      </c>
      <c r="U98" s="10">
        <v>5.09</v>
      </c>
      <c r="V98" s="10">
        <v>23</v>
      </c>
      <c r="W98" s="12">
        <f t="shared" si="15"/>
        <v>4.5500000000000007</v>
      </c>
      <c r="X98" s="15">
        <f t="shared" si="12"/>
        <v>10.609037328094287</v>
      </c>
      <c r="Y98" s="10">
        <v>10.609037328094287</v>
      </c>
      <c r="Z98" s="13">
        <v>5</v>
      </c>
      <c r="AA98" s="13">
        <f t="shared" ref="AA98:AA129" si="17">IF(R98="Fdpn1",1,IF(R98="Fdpn2",2,IF(R98="Intermediate",3,IF(R98="GryCl", 4,IF(R98="Wetland", 5,IF(R98="Riverbed",6,7))))))</f>
        <v>5</v>
      </c>
      <c r="AB98" s="4">
        <v>0</v>
      </c>
      <c r="AC98" s="10"/>
      <c r="AD98" s="10"/>
      <c r="AE98" s="10"/>
      <c r="AF98" s="12">
        <f t="shared" si="16"/>
        <v>0.67597926267281105</v>
      </c>
      <c r="AG98" s="4" t="s">
        <v>217</v>
      </c>
      <c r="AH98" s="4">
        <f t="shared" si="13"/>
        <v>341206</v>
      </c>
      <c r="AI98" s="4">
        <f t="shared" si="14"/>
        <v>106352</v>
      </c>
      <c r="AJ98" s="10">
        <v>58.19</v>
      </c>
      <c r="AK98" s="10">
        <v>34.72</v>
      </c>
      <c r="AL98" s="10">
        <v>4.99</v>
      </c>
    </row>
    <row r="99" spans="1:38" x14ac:dyDescent="0.35">
      <c r="A99" t="s">
        <v>223</v>
      </c>
      <c r="B99" t="s">
        <v>224</v>
      </c>
      <c r="C99" t="s">
        <v>399</v>
      </c>
      <c r="D99" t="s">
        <v>3</v>
      </c>
      <c r="E99" t="s">
        <v>401</v>
      </c>
      <c r="F99" s="2">
        <v>45142</v>
      </c>
      <c r="G99" s="2" t="s">
        <v>411</v>
      </c>
      <c r="H99" s="13">
        <f t="shared" si="10"/>
        <v>1</v>
      </c>
      <c r="I99">
        <v>6628</v>
      </c>
      <c r="J99">
        <v>81.95</v>
      </c>
      <c r="K99">
        <v>79.53</v>
      </c>
      <c r="L99">
        <v>12</v>
      </c>
      <c r="M99" t="s">
        <v>226</v>
      </c>
      <c r="N99">
        <v>30</v>
      </c>
      <c r="O99" s="3">
        <v>0.64930555555555558</v>
      </c>
      <c r="P99" t="s">
        <v>121</v>
      </c>
      <c r="Q99" t="s">
        <v>7</v>
      </c>
      <c r="R99" t="s">
        <v>415</v>
      </c>
      <c r="S99">
        <v>1</v>
      </c>
      <c r="T99" s="9">
        <v>13.83</v>
      </c>
      <c r="U99" s="9">
        <v>5.19</v>
      </c>
      <c r="V99" s="9">
        <v>18.62</v>
      </c>
      <c r="W99" s="11">
        <f t="shared" si="15"/>
        <v>4.7900000000000009</v>
      </c>
      <c r="X99" s="14">
        <f t="shared" si="12"/>
        <v>7.7071290944123207</v>
      </c>
      <c r="Y99" s="9">
        <v>7.7071290944123207</v>
      </c>
      <c r="Z99" s="13">
        <v>1</v>
      </c>
      <c r="AA99" s="13">
        <f t="shared" si="17"/>
        <v>7</v>
      </c>
      <c r="AB99">
        <v>0</v>
      </c>
      <c r="AC99" s="9"/>
      <c r="AD99" s="9"/>
      <c r="AE99" s="9"/>
      <c r="AF99" s="11">
        <f t="shared" si="16"/>
        <v>0.30166051660516602</v>
      </c>
      <c r="AG99" t="s">
        <v>225</v>
      </c>
      <c r="AH99">
        <f t="shared" si="13"/>
        <v>341007</v>
      </c>
      <c r="AI99">
        <f t="shared" si="14"/>
        <v>106405</v>
      </c>
      <c r="AJ99" s="9">
        <v>56.44</v>
      </c>
      <c r="AK99" s="9">
        <v>43.36</v>
      </c>
      <c r="AL99" s="9">
        <v>6.17</v>
      </c>
    </row>
    <row r="100" spans="1:38" x14ac:dyDescent="0.35">
      <c r="A100" t="s">
        <v>223</v>
      </c>
      <c r="B100" t="s">
        <v>224</v>
      </c>
      <c r="C100" s="36" t="s">
        <v>399</v>
      </c>
      <c r="D100" t="s">
        <v>3</v>
      </c>
      <c r="E100" s="36" t="s">
        <v>401</v>
      </c>
      <c r="F100" s="2">
        <v>45142</v>
      </c>
      <c r="G100" s="2" t="s">
        <v>411</v>
      </c>
      <c r="H100" s="13">
        <f t="shared" si="10"/>
        <v>1</v>
      </c>
      <c r="I100" s="36">
        <v>6628</v>
      </c>
      <c r="J100">
        <v>81.95</v>
      </c>
      <c r="K100">
        <v>79.53</v>
      </c>
      <c r="L100" s="36">
        <v>12</v>
      </c>
      <c r="M100" t="s">
        <v>227</v>
      </c>
      <c r="N100">
        <v>85</v>
      </c>
      <c r="O100" s="3">
        <v>0.64930555555555558</v>
      </c>
      <c r="P100" t="s">
        <v>231</v>
      </c>
      <c r="Q100" t="s">
        <v>7</v>
      </c>
      <c r="R100" t="s">
        <v>413</v>
      </c>
      <c r="S100">
        <v>1</v>
      </c>
      <c r="T100" s="9">
        <v>10.89</v>
      </c>
      <c r="U100" s="9">
        <v>5.1100000000000003</v>
      </c>
      <c r="V100" s="9">
        <v>15.76</v>
      </c>
      <c r="W100" s="11">
        <f t="shared" si="15"/>
        <v>4.8699999999999992</v>
      </c>
      <c r="X100" s="14">
        <f t="shared" si="12"/>
        <v>4.6966731898238958</v>
      </c>
      <c r="Y100" s="9">
        <v>4.6966731898238958</v>
      </c>
      <c r="Z100" s="13">
        <v>3</v>
      </c>
      <c r="AA100" s="42">
        <f t="shared" si="17"/>
        <v>7</v>
      </c>
      <c r="AB100" s="36">
        <v>0</v>
      </c>
      <c r="AC100" s="39"/>
      <c r="AD100" s="39"/>
      <c r="AE100" s="39"/>
      <c r="AF100" s="40">
        <f t="shared" si="16"/>
        <v>0.31996246774571896</v>
      </c>
      <c r="AG100" t="s">
        <v>225</v>
      </c>
      <c r="AH100">
        <f t="shared" si="13"/>
        <v>341007</v>
      </c>
      <c r="AI100">
        <f t="shared" si="14"/>
        <v>106405</v>
      </c>
      <c r="AJ100" s="9">
        <v>56.27</v>
      </c>
      <c r="AK100" s="9">
        <v>42.63</v>
      </c>
      <c r="AL100" s="9">
        <v>4.96</v>
      </c>
    </row>
    <row r="101" spans="1:38" x14ac:dyDescent="0.35">
      <c r="A101" t="s">
        <v>223</v>
      </c>
      <c r="B101" t="s">
        <v>224</v>
      </c>
      <c r="C101" t="s">
        <v>399</v>
      </c>
      <c r="D101" t="s">
        <v>3</v>
      </c>
      <c r="E101" t="s">
        <v>401</v>
      </c>
      <c r="F101" s="2">
        <v>45142</v>
      </c>
      <c r="G101" s="2" t="s">
        <v>411</v>
      </c>
      <c r="H101" s="13">
        <f t="shared" si="10"/>
        <v>1</v>
      </c>
      <c r="I101">
        <v>6628</v>
      </c>
      <c r="J101">
        <v>81.95</v>
      </c>
      <c r="K101">
        <v>79.53</v>
      </c>
      <c r="L101">
        <v>12</v>
      </c>
      <c r="M101" t="s">
        <v>228</v>
      </c>
      <c r="N101">
        <v>160</v>
      </c>
      <c r="O101" s="3">
        <v>0.64930555555555558</v>
      </c>
      <c r="P101" t="s">
        <v>20</v>
      </c>
      <c r="Q101" t="s">
        <v>21</v>
      </c>
      <c r="R101" t="s">
        <v>414</v>
      </c>
      <c r="S101">
        <v>1</v>
      </c>
      <c r="T101" s="9">
        <v>17.07</v>
      </c>
      <c r="U101" s="9">
        <v>5.13</v>
      </c>
      <c r="V101" s="9">
        <v>22.08</v>
      </c>
      <c r="W101" s="11">
        <f t="shared" si="15"/>
        <v>5.009999999999998</v>
      </c>
      <c r="X101" s="14">
        <f t="shared" si="12"/>
        <v>2.3391812865497443</v>
      </c>
      <c r="Y101" s="9">
        <v>2.3391812865497443</v>
      </c>
      <c r="Z101" s="13">
        <v>4</v>
      </c>
      <c r="AA101" s="13">
        <f t="shared" si="17"/>
        <v>7</v>
      </c>
      <c r="AB101">
        <v>0</v>
      </c>
      <c r="AC101" s="9"/>
      <c r="AD101" s="9"/>
      <c r="AE101" s="9"/>
      <c r="AF101" s="11">
        <f t="shared" si="16"/>
        <v>0.28253012048192772</v>
      </c>
      <c r="AG101" t="s">
        <v>225</v>
      </c>
      <c r="AH101">
        <f t="shared" si="13"/>
        <v>341007</v>
      </c>
      <c r="AI101">
        <f t="shared" si="14"/>
        <v>106405</v>
      </c>
      <c r="AJ101" s="9">
        <v>63.87</v>
      </c>
      <c r="AK101" s="9">
        <v>49.8</v>
      </c>
      <c r="AL101" s="9">
        <v>6.04</v>
      </c>
    </row>
    <row r="102" spans="1:38" x14ac:dyDescent="0.35">
      <c r="A102" t="s">
        <v>223</v>
      </c>
      <c r="B102" t="s">
        <v>224</v>
      </c>
      <c r="C102" t="s">
        <v>399</v>
      </c>
      <c r="D102" t="s">
        <v>3</v>
      </c>
      <c r="E102" t="s">
        <v>401</v>
      </c>
      <c r="F102" s="2">
        <v>45142</v>
      </c>
      <c r="G102" s="2" t="s">
        <v>411</v>
      </c>
      <c r="H102" s="13">
        <f t="shared" si="10"/>
        <v>1</v>
      </c>
      <c r="I102">
        <v>6628</v>
      </c>
      <c r="J102">
        <v>81.95</v>
      </c>
      <c r="K102">
        <v>79.53</v>
      </c>
      <c r="L102">
        <v>12</v>
      </c>
      <c r="M102" t="s">
        <v>229</v>
      </c>
      <c r="N102">
        <v>215</v>
      </c>
      <c r="O102" s="3">
        <v>0.64930555555555558</v>
      </c>
      <c r="P102" t="s">
        <v>222</v>
      </c>
      <c r="Q102" t="s">
        <v>7</v>
      </c>
      <c r="R102" t="s">
        <v>86</v>
      </c>
      <c r="S102">
        <v>1</v>
      </c>
      <c r="T102" s="9">
        <v>9.9499999999999993</v>
      </c>
      <c r="U102" s="9">
        <v>5.38</v>
      </c>
      <c r="V102" s="9">
        <v>14.92</v>
      </c>
      <c r="W102" s="11">
        <f t="shared" si="15"/>
        <v>4.9700000000000006</v>
      </c>
      <c r="X102" s="14">
        <f t="shared" si="12"/>
        <v>7.6208178438661562</v>
      </c>
      <c r="Y102" s="9">
        <v>7.6208178438661562</v>
      </c>
      <c r="Z102" s="13">
        <v>5</v>
      </c>
      <c r="AA102" s="13">
        <f t="shared" si="17"/>
        <v>5</v>
      </c>
      <c r="AB102">
        <v>0</v>
      </c>
      <c r="AC102" s="9"/>
      <c r="AD102" s="9"/>
      <c r="AE102" s="9"/>
      <c r="AF102" s="11">
        <f t="shared" si="16"/>
        <v>0.55668491008600474</v>
      </c>
      <c r="AG102" t="s">
        <v>225</v>
      </c>
      <c r="AH102">
        <f t="shared" si="13"/>
        <v>341007</v>
      </c>
      <c r="AI102">
        <f t="shared" si="14"/>
        <v>106405</v>
      </c>
      <c r="AJ102" s="9">
        <v>59.73</v>
      </c>
      <c r="AK102" s="9">
        <v>38.369999999999997</v>
      </c>
      <c r="AL102" s="9">
        <v>5.54</v>
      </c>
    </row>
    <row r="103" spans="1:38" s="4" customFormat="1" x14ac:dyDescent="0.35">
      <c r="A103" s="4" t="s">
        <v>223</v>
      </c>
      <c r="B103" s="4" t="s">
        <v>224</v>
      </c>
      <c r="C103" s="4" t="s">
        <v>399</v>
      </c>
      <c r="D103" s="4" t="s">
        <v>3</v>
      </c>
      <c r="E103" s="4" t="s">
        <v>401</v>
      </c>
      <c r="F103" s="5">
        <v>45142</v>
      </c>
      <c r="G103" s="5" t="s">
        <v>411</v>
      </c>
      <c r="H103" s="50">
        <f t="shared" si="10"/>
        <v>1</v>
      </c>
      <c r="I103" s="4">
        <v>6628</v>
      </c>
      <c r="J103" s="4">
        <v>81.95</v>
      </c>
      <c r="K103" s="4">
        <v>79.53</v>
      </c>
      <c r="L103" s="4">
        <v>12</v>
      </c>
      <c r="M103" s="4" t="s">
        <v>230</v>
      </c>
      <c r="N103" s="4">
        <v>240</v>
      </c>
      <c r="O103" s="6">
        <v>0.64930555555555558</v>
      </c>
      <c r="P103" s="4" t="s">
        <v>232</v>
      </c>
      <c r="Q103" s="4" t="s">
        <v>25</v>
      </c>
      <c r="R103" s="4" t="s">
        <v>86</v>
      </c>
      <c r="S103" s="4">
        <v>1</v>
      </c>
      <c r="T103" s="10">
        <v>13.76</v>
      </c>
      <c r="U103" s="10">
        <v>5.08</v>
      </c>
      <c r="V103" s="10">
        <v>18.489999999999998</v>
      </c>
      <c r="W103" s="12">
        <f t="shared" si="15"/>
        <v>4.7299999999999986</v>
      </c>
      <c r="X103" s="15">
        <f t="shared" si="12"/>
        <v>6.8897637795275868</v>
      </c>
      <c r="Y103" s="10">
        <v>6.8897637795275868</v>
      </c>
      <c r="Z103" s="13">
        <v>5</v>
      </c>
      <c r="AA103" s="13">
        <f t="shared" si="17"/>
        <v>5</v>
      </c>
      <c r="AB103" s="4">
        <v>0</v>
      </c>
      <c r="AC103" s="10"/>
      <c r="AD103" s="10"/>
      <c r="AE103" s="10"/>
      <c r="AF103" s="12">
        <f t="shared" si="16"/>
        <v>0.55855614973262036</v>
      </c>
      <c r="AG103" s="4" t="s">
        <v>225</v>
      </c>
      <c r="AH103" s="4">
        <f t="shared" si="13"/>
        <v>341007</v>
      </c>
      <c r="AI103" s="4">
        <f t="shared" si="14"/>
        <v>106405</v>
      </c>
      <c r="AJ103" s="10">
        <v>58.29</v>
      </c>
      <c r="AK103" s="10">
        <v>37.4</v>
      </c>
      <c r="AL103" s="10">
        <v>5.54</v>
      </c>
    </row>
    <row r="104" spans="1:38" x14ac:dyDescent="0.35">
      <c r="A104" t="s">
        <v>233</v>
      </c>
      <c r="B104" t="s">
        <v>258</v>
      </c>
      <c r="C104" t="s">
        <v>399</v>
      </c>
      <c r="D104" t="s">
        <v>3</v>
      </c>
      <c r="E104" t="s">
        <v>401</v>
      </c>
      <c r="F104" s="2">
        <v>45173</v>
      </c>
      <c r="G104" s="2" t="s">
        <v>412</v>
      </c>
      <c r="H104" s="13">
        <f>F$153-F104+1</f>
        <v>4</v>
      </c>
      <c r="I104">
        <v>3219</v>
      </c>
      <c r="J104">
        <v>70.34</v>
      </c>
      <c r="K104">
        <v>67.569999999999993</v>
      </c>
      <c r="L104">
        <v>12</v>
      </c>
      <c r="M104" t="s">
        <v>235</v>
      </c>
      <c r="N104">
        <v>30</v>
      </c>
      <c r="O104" s="3">
        <v>0.54027777777777775</v>
      </c>
      <c r="P104" t="s">
        <v>240</v>
      </c>
      <c r="Q104" t="s">
        <v>7</v>
      </c>
      <c r="R104" t="s">
        <v>415</v>
      </c>
      <c r="S104">
        <v>1</v>
      </c>
      <c r="T104" s="9">
        <v>10.66</v>
      </c>
      <c r="U104" s="9">
        <v>5.0999999999999996</v>
      </c>
      <c r="V104" s="9">
        <v>15.51</v>
      </c>
      <c r="W104" s="11">
        <f t="shared" si="15"/>
        <v>4.8499999999999996</v>
      </c>
      <c r="X104" s="14">
        <f t="shared" si="12"/>
        <v>4.9019607843137258</v>
      </c>
      <c r="Y104" s="9">
        <v>4.9019607843137258</v>
      </c>
      <c r="Z104" s="13">
        <v>1</v>
      </c>
      <c r="AA104" s="13">
        <f t="shared" si="17"/>
        <v>7</v>
      </c>
      <c r="AB104">
        <v>0</v>
      </c>
      <c r="AC104" s="9"/>
      <c r="AD104" s="9"/>
      <c r="AE104" s="9"/>
      <c r="AF104" s="11">
        <f t="shared" si="16"/>
        <v>0.24218051831992859</v>
      </c>
      <c r="AG104" t="s">
        <v>234</v>
      </c>
      <c r="AH104">
        <f t="shared" si="13"/>
        <v>337976</v>
      </c>
      <c r="AI104">
        <f t="shared" si="14"/>
        <v>105771</v>
      </c>
      <c r="AJ104" s="9">
        <v>55.6</v>
      </c>
      <c r="AK104" s="9">
        <v>44.76</v>
      </c>
      <c r="AL104" s="9">
        <v>5.16</v>
      </c>
    </row>
    <row r="105" spans="1:38" x14ac:dyDescent="0.35">
      <c r="A105" t="s">
        <v>233</v>
      </c>
      <c r="B105" t="s">
        <v>258</v>
      </c>
      <c r="C105" t="s">
        <v>399</v>
      </c>
      <c r="D105" t="s">
        <v>3</v>
      </c>
      <c r="E105" t="s">
        <v>401</v>
      </c>
      <c r="F105" s="2">
        <v>45173</v>
      </c>
      <c r="G105" s="2" t="s">
        <v>412</v>
      </c>
      <c r="H105" s="13">
        <f t="shared" ref="H105:H155" si="18">F$153-F105+1</f>
        <v>4</v>
      </c>
      <c r="I105">
        <v>3219</v>
      </c>
      <c r="J105">
        <v>70.34</v>
      </c>
      <c r="K105">
        <v>67.569999999999993</v>
      </c>
      <c r="L105">
        <v>12</v>
      </c>
      <c r="M105" t="s">
        <v>236</v>
      </c>
      <c r="N105">
        <v>60</v>
      </c>
      <c r="O105" s="3">
        <v>0.54027777777777775</v>
      </c>
      <c r="P105" t="s">
        <v>240</v>
      </c>
      <c r="Q105" t="s">
        <v>7</v>
      </c>
      <c r="R105" t="s">
        <v>416</v>
      </c>
      <c r="S105">
        <v>1</v>
      </c>
      <c r="T105" s="9">
        <v>8.09</v>
      </c>
      <c r="U105" s="9">
        <v>5.24</v>
      </c>
      <c r="V105" s="9">
        <v>13.08</v>
      </c>
      <c r="W105" s="11">
        <f t="shared" si="15"/>
        <v>4.99</v>
      </c>
      <c r="X105" s="14">
        <f t="shared" si="12"/>
        <v>4.7709923664122131</v>
      </c>
      <c r="Y105" s="9">
        <v>4.7709923664122131</v>
      </c>
      <c r="Z105" s="13">
        <v>2</v>
      </c>
      <c r="AA105" s="13">
        <f t="shared" si="17"/>
        <v>7</v>
      </c>
      <c r="AB105">
        <v>0</v>
      </c>
      <c r="AC105" s="9"/>
      <c r="AD105" s="9"/>
      <c r="AE105" s="9"/>
      <c r="AF105" s="11">
        <f t="shared" si="16"/>
        <v>0.21903129018431219</v>
      </c>
      <c r="AG105" t="s">
        <v>234</v>
      </c>
      <c r="AH105">
        <f t="shared" si="13"/>
        <v>337976</v>
      </c>
      <c r="AI105">
        <f t="shared" si="14"/>
        <v>105771</v>
      </c>
      <c r="AJ105" s="9">
        <v>56.88</v>
      </c>
      <c r="AK105" s="9">
        <v>46.66</v>
      </c>
      <c r="AL105" s="9">
        <v>5.15</v>
      </c>
    </row>
    <row r="106" spans="1:38" x14ac:dyDescent="0.35">
      <c r="A106" t="s">
        <v>233</v>
      </c>
      <c r="B106" t="s">
        <v>258</v>
      </c>
      <c r="C106" t="s">
        <v>399</v>
      </c>
      <c r="D106" t="s">
        <v>3</v>
      </c>
      <c r="E106" t="s">
        <v>401</v>
      </c>
      <c r="F106" s="2">
        <v>45173</v>
      </c>
      <c r="G106" s="2" t="s">
        <v>412</v>
      </c>
      <c r="H106" s="13">
        <f t="shared" si="18"/>
        <v>4</v>
      </c>
      <c r="I106">
        <v>3219</v>
      </c>
      <c r="J106">
        <v>70.34</v>
      </c>
      <c r="K106">
        <v>67.569999999999993</v>
      </c>
      <c r="L106">
        <v>12</v>
      </c>
      <c r="M106" t="s">
        <v>237</v>
      </c>
      <c r="N106">
        <v>150</v>
      </c>
      <c r="O106" s="3">
        <v>0.54027777777777775</v>
      </c>
      <c r="P106" t="s">
        <v>241</v>
      </c>
      <c r="Q106" t="s">
        <v>7</v>
      </c>
      <c r="R106" t="s">
        <v>413</v>
      </c>
      <c r="S106">
        <v>1</v>
      </c>
      <c r="T106" s="9">
        <v>17.45</v>
      </c>
      <c r="U106" s="9">
        <v>5.2</v>
      </c>
      <c r="V106" s="9">
        <v>22.51</v>
      </c>
      <c r="W106" s="11">
        <f t="shared" si="15"/>
        <v>5.0600000000000023</v>
      </c>
      <c r="X106" s="14">
        <f t="shared" si="12"/>
        <v>2.6923076923076517</v>
      </c>
      <c r="Y106" s="9">
        <v>2.6923076923076517</v>
      </c>
      <c r="Z106" s="13">
        <v>3</v>
      </c>
      <c r="AA106" s="13">
        <f t="shared" si="17"/>
        <v>7</v>
      </c>
      <c r="AB106">
        <v>0</v>
      </c>
      <c r="AC106" s="9"/>
      <c r="AD106" s="9"/>
      <c r="AE106" s="9"/>
      <c r="AF106" s="11">
        <f t="shared" si="16"/>
        <v>0.22329888027562458</v>
      </c>
      <c r="AG106" t="s">
        <v>234</v>
      </c>
      <c r="AH106">
        <f t="shared" si="13"/>
        <v>337976</v>
      </c>
      <c r="AI106">
        <f t="shared" si="14"/>
        <v>105771</v>
      </c>
      <c r="AJ106" s="9">
        <v>56.81</v>
      </c>
      <c r="AK106" s="9">
        <v>46.44</v>
      </c>
      <c r="AL106" s="9">
        <v>5.97</v>
      </c>
    </row>
    <row r="107" spans="1:38" x14ac:dyDescent="0.35">
      <c r="A107" t="s">
        <v>233</v>
      </c>
      <c r="B107" t="s">
        <v>258</v>
      </c>
      <c r="C107" t="s">
        <v>399</v>
      </c>
      <c r="D107" t="s">
        <v>3</v>
      </c>
      <c r="E107" t="s">
        <v>401</v>
      </c>
      <c r="F107" s="2">
        <v>45173</v>
      </c>
      <c r="G107" s="2" t="s">
        <v>412</v>
      </c>
      <c r="H107" s="13">
        <f t="shared" si="18"/>
        <v>4</v>
      </c>
      <c r="I107">
        <v>3219</v>
      </c>
      <c r="J107">
        <v>70.34</v>
      </c>
      <c r="K107">
        <v>67.569999999999993</v>
      </c>
      <c r="L107">
        <v>12</v>
      </c>
      <c r="M107" t="s">
        <v>238</v>
      </c>
      <c r="N107">
        <v>235</v>
      </c>
      <c r="O107" s="3">
        <v>0.54027777777777775</v>
      </c>
      <c r="P107" t="s">
        <v>20</v>
      </c>
      <c r="Q107" t="s">
        <v>21</v>
      </c>
      <c r="R107" t="s">
        <v>414</v>
      </c>
      <c r="S107">
        <v>1</v>
      </c>
      <c r="T107" s="9">
        <v>10.89</v>
      </c>
      <c r="U107" s="9">
        <v>5.04</v>
      </c>
      <c r="V107" s="9">
        <v>15.79</v>
      </c>
      <c r="W107" s="11">
        <f t="shared" si="15"/>
        <v>4.8999999999999986</v>
      </c>
      <c r="X107" s="14">
        <f t="shared" si="12"/>
        <v>2.777777777777807</v>
      </c>
      <c r="Y107" s="9">
        <v>2.777777777777807</v>
      </c>
      <c r="Z107" s="13">
        <v>4</v>
      </c>
      <c r="AA107" s="13">
        <f t="shared" si="17"/>
        <v>7</v>
      </c>
      <c r="AB107">
        <v>0</v>
      </c>
      <c r="AC107" s="9"/>
      <c r="AD107" s="9"/>
      <c r="AE107" s="9"/>
      <c r="AF107" s="11">
        <f t="shared" si="16"/>
        <v>0.24456280514869053</v>
      </c>
      <c r="AG107" t="s">
        <v>234</v>
      </c>
      <c r="AH107">
        <f t="shared" si="13"/>
        <v>337976</v>
      </c>
      <c r="AI107">
        <f t="shared" si="14"/>
        <v>105771</v>
      </c>
      <c r="AJ107" s="9">
        <v>56.08</v>
      </c>
      <c r="AK107" s="9">
        <v>45.06</v>
      </c>
      <c r="AL107" s="9">
        <v>5.47</v>
      </c>
    </row>
    <row r="108" spans="1:38" s="4" customFormat="1" x14ac:dyDescent="0.35">
      <c r="A108" s="4" t="s">
        <v>233</v>
      </c>
      <c r="B108" s="4" t="s">
        <v>258</v>
      </c>
      <c r="C108" s="4" t="s">
        <v>399</v>
      </c>
      <c r="D108" s="4" t="s">
        <v>3</v>
      </c>
      <c r="E108" s="4" t="s">
        <v>401</v>
      </c>
      <c r="F108" s="5">
        <v>45173</v>
      </c>
      <c r="G108" s="5" t="s">
        <v>412</v>
      </c>
      <c r="H108" s="50">
        <f t="shared" si="18"/>
        <v>4</v>
      </c>
      <c r="I108" s="4">
        <v>3219</v>
      </c>
      <c r="J108" s="4">
        <v>70.34</v>
      </c>
      <c r="K108" s="4">
        <v>67.569999999999993</v>
      </c>
      <c r="L108" s="4">
        <v>12</v>
      </c>
      <c r="M108" s="4" t="s">
        <v>239</v>
      </c>
      <c r="N108" s="4">
        <v>278</v>
      </c>
      <c r="O108" s="6">
        <v>0.54027777777777775</v>
      </c>
      <c r="P108" s="4" t="s">
        <v>242</v>
      </c>
      <c r="Q108" s="4" t="s">
        <v>25</v>
      </c>
      <c r="R108" s="4" t="s">
        <v>86</v>
      </c>
      <c r="S108" s="4">
        <v>1</v>
      </c>
      <c r="T108" s="10">
        <v>9.6199999999999992</v>
      </c>
      <c r="U108" s="10">
        <v>5.09</v>
      </c>
      <c r="V108" s="10">
        <v>14.4</v>
      </c>
      <c r="W108" s="12">
        <f t="shared" si="15"/>
        <v>4.7800000000000011</v>
      </c>
      <c r="X108" s="15">
        <f t="shared" si="12"/>
        <v>6.090373280943</v>
      </c>
      <c r="Y108" s="10">
        <v>6.090373280943</v>
      </c>
      <c r="Z108" s="13">
        <v>5</v>
      </c>
      <c r="AA108" s="13">
        <f t="shared" si="17"/>
        <v>5</v>
      </c>
      <c r="AB108" s="4">
        <v>0</v>
      </c>
      <c r="AC108" s="10"/>
      <c r="AD108" s="10"/>
      <c r="AE108" s="10"/>
      <c r="AF108" s="12">
        <f t="shared" si="16"/>
        <v>0.430597014925373</v>
      </c>
      <c r="AG108" s="4" t="s">
        <v>234</v>
      </c>
      <c r="AH108" s="4">
        <f t="shared" si="13"/>
        <v>337976</v>
      </c>
      <c r="AI108" s="4">
        <f t="shared" si="14"/>
        <v>105771</v>
      </c>
      <c r="AJ108" s="10">
        <v>57.51</v>
      </c>
      <c r="AK108" s="10">
        <v>40.200000000000003</v>
      </c>
      <c r="AL108" s="10">
        <v>5.54</v>
      </c>
    </row>
    <row r="109" spans="1:38" x14ac:dyDescent="0.35">
      <c r="A109" t="s">
        <v>243</v>
      </c>
      <c r="B109" t="s">
        <v>259</v>
      </c>
      <c r="C109" t="s">
        <v>399</v>
      </c>
      <c r="D109" t="s">
        <v>27</v>
      </c>
      <c r="E109" t="s">
        <v>402</v>
      </c>
      <c r="F109" s="2">
        <v>45173</v>
      </c>
      <c r="G109" s="2" t="s">
        <v>412</v>
      </c>
      <c r="H109" s="13">
        <f t="shared" si="18"/>
        <v>4</v>
      </c>
      <c r="I109">
        <v>3214</v>
      </c>
      <c r="J109">
        <v>69.3</v>
      </c>
      <c r="K109">
        <v>68.05</v>
      </c>
      <c r="L109">
        <v>37</v>
      </c>
      <c r="M109" t="s">
        <v>245</v>
      </c>
      <c r="N109">
        <v>30</v>
      </c>
      <c r="O109" s="3">
        <v>0.64236111111111105</v>
      </c>
      <c r="P109" t="s">
        <v>251</v>
      </c>
      <c r="Q109" t="s">
        <v>7</v>
      </c>
      <c r="R109" t="s">
        <v>415</v>
      </c>
      <c r="S109">
        <v>1</v>
      </c>
      <c r="T109" s="9">
        <v>17.07</v>
      </c>
      <c r="U109" s="9">
        <v>5.18</v>
      </c>
      <c r="V109" s="9">
        <v>21.84</v>
      </c>
      <c r="W109" s="11">
        <f t="shared" si="15"/>
        <v>4.7699999999999996</v>
      </c>
      <c r="X109" s="14">
        <f t="shared" si="12"/>
        <v>7.9150579150579183</v>
      </c>
      <c r="Y109" s="9">
        <v>7.9150579150579183</v>
      </c>
      <c r="Z109" s="13">
        <v>1</v>
      </c>
      <c r="AA109" s="13">
        <f t="shared" si="17"/>
        <v>7</v>
      </c>
      <c r="AB109">
        <v>0</v>
      </c>
      <c r="AC109" s="9"/>
      <c r="AD109" s="9"/>
      <c r="AE109" s="9"/>
      <c r="AF109" s="11">
        <f t="shared" si="16"/>
        <v>0.34358731661145298</v>
      </c>
      <c r="AG109" t="s">
        <v>244</v>
      </c>
      <c r="AH109">
        <f t="shared" si="13"/>
        <v>337955</v>
      </c>
      <c r="AI109">
        <f t="shared" si="14"/>
        <v>105759</v>
      </c>
      <c r="AJ109" s="9">
        <v>56.78</v>
      </c>
      <c r="AK109" s="9">
        <v>42.26</v>
      </c>
      <c r="AL109" s="9">
        <v>5.96</v>
      </c>
    </row>
    <row r="110" spans="1:38" x14ac:dyDescent="0.35">
      <c r="A110" t="s">
        <v>243</v>
      </c>
      <c r="B110" t="s">
        <v>259</v>
      </c>
      <c r="C110" s="36" t="s">
        <v>399</v>
      </c>
      <c r="D110" t="s">
        <v>27</v>
      </c>
      <c r="E110" s="36" t="s">
        <v>402</v>
      </c>
      <c r="F110" s="2">
        <v>45173</v>
      </c>
      <c r="G110" s="2" t="s">
        <v>412</v>
      </c>
      <c r="H110" s="13">
        <f t="shared" si="18"/>
        <v>4</v>
      </c>
      <c r="I110" s="36">
        <v>3214</v>
      </c>
      <c r="J110">
        <v>69.3</v>
      </c>
      <c r="K110">
        <v>68.05</v>
      </c>
      <c r="L110" s="36">
        <v>37</v>
      </c>
      <c r="M110" t="s">
        <v>246</v>
      </c>
      <c r="N110">
        <v>60</v>
      </c>
      <c r="O110" s="3">
        <v>0.64236111111111105</v>
      </c>
      <c r="P110" t="s">
        <v>252</v>
      </c>
      <c r="Q110" t="s">
        <v>7</v>
      </c>
      <c r="R110" t="s">
        <v>413</v>
      </c>
      <c r="S110">
        <v>1</v>
      </c>
      <c r="T110" s="9">
        <v>18.46</v>
      </c>
      <c r="U110" s="9">
        <v>5.04</v>
      </c>
      <c r="V110" s="9">
        <v>23.19</v>
      </c>
      <c r="W110" s="11">
        <f t="shared" si="15"/>
        <v>4.7300000000000004</v>
      </c>
      <c r="X110" s="14">
        <f t="shared" si="12"/>
        <v>6.1507936507936432</v>
      </c>
      <c r="Y110" s="9">
        <v>6.1507936507936432</v>
      </c>
      <c r="Z110" s="13">
        <v>3</v>
      </c>
      <c r="AA110" s="42">
        <f t="shared" si="17"/>
        <v>7</v>
      </c>
      <c r="AB110" s="36">
        <v>0</v>
      </c>
      <c r="AC110" s="39"/>
      <c r="AD110" s="39"/>
      <c r="AE110" s="39"/>
      <c r="AF110" s="40">
        <f t="shared" si="16"/>
        <v>0.28017048003589057</v>
      </c>
      <c r="AG110" t="s">
        <v>244</v>
      </c>
      <c r="AH110">
        <f t="shared" si="13"/>
        <v>337955</v>
      </c>
      <c r="AI110">
        <f t="shared" si="14"/>
        <v>105759</v>
      </c>
      <c r="AJ110" s="9">
        <v>57.07</v>
      </c>
      <c r="AK110" s="9">
        <v>44.58</v>
      </c>
      <c r="AL110" s="9">
        <v>5.8</v>
      </c>
    </row>
    <row r="111" spans="1:38" x14ac:dyDescent="0.35">
      <c r="A111" t="s">
        <v>243</v>
      </c>
      <c r="B111" t="s">
        <v>259</v>
      </c>
      <c r="C111" t="s">
        <v>399</v>
      </c>
      <c r="D111" t="s">
        <v>27</v>
      </c>
      <c r="E111" t="s">
        <v>402</v>
      </c>
      <c r="F111" s="2">
        <v>45173</v>
      </c>
      <c r="G111" s="2" t="s">
        <v>412</v>
      </c>
      <c r="H111" s="13">
        <f t="shared" si="18"/>
        <v>4</v>
      </c>
      <c r="I111">
        <v>3214</v>
      </c>
      <c r="J111">
        <v>69.3</v>
      </c>
      <c r="K111">
        <v>68.05</v>
      </c>
      <c r="L111">
        <v>37</v>
      </c>
      <c r="M111" t="s">
        <v>247</v>
      </c>
      <c r="N111">
        <v>80</v>
      </c>
      <c r="O111" s="3">
        <v>0.64236111111111105</v>
      </c>
      <c r="P111" t="s">
        <v>253</v>
      </c>
      <c r="Q111" t="s">
        <v>21</v>
      </c>
      <c r="R111" t="s">
        <v>86</v>
      </c>
      <c r="S111">
        <v>1</v>
      </c>
      <c r="T111" s="9">
        <v>20.97</v>
      </c>
      <c r="U111" s="9">
        <v>5.04</v>
      </c>
      <c r="V111" s="9">
        <v>25.86</v>
      </c>
      <c r="W111" s="11">
        <f t="shared" si="15"/>
        <v>4.8900000000000006</v>
      </c>
      <c r="X111" s="14">
        <f t="shared" si="12"/>
        <v>2.9761904761904656</v>
      </c>
      <c r="Y111" s="9">
        <v>2.9761904761904656</v>
      </c>
      <c r="Z111" s="13">
        <v>5</v>
      </c>
      <c r="AA111" s="13">
        <f t="shared" si="17"/>
        <v>5</v>
      </c>
      <c r="AB111">
        <v>0</v>
      </c>
      <c r="AC111" s="9"/>
      <c r="AD111" s="9"/>
      <c r="AE111" s="9"/>
      <c r="AF111" s="11">
        <f t="shared" si="16"/>
        <v>0.20510725229826351</v>
      </c>
      <c r="AG111" t="s">
        <v>244</v>
      </c>
      <c r="AH111">
        <f t="shared" si="13"/>
        <v>337955</v>
      </c>
      <c r="AI111">
        <f t="shared" si="14"/>
        <v>105759</v>
      </c>
      <c r="AJ111" s="9">
        <v>58.99</v>
      </c>
      <c r="AK111" s="9">
        <v>48.95</v>
      </c>
      <c r="AL111" s="9">
        <v>6.02</v>
      </c>
    </row>
    <row r="112" spans="1:38" x14ac:dyDescent="0.35">
      <c r="A112" t="s">
        <v>243</v>
      </c>
      <c r="B112" t="s">
        <v>259</v>
      </c>
      <c r="C112" t="s">
        <v>399</v>
      </c>
      <c r="D112" t="s">
        <v>27</v>
      </c>
      <c r="E112" t="s">
        <v>402</v>
      </c>
      <c r="F112" s="2">
        <v>45173</v>
      </c>
      <c r="G112" s="2" t="s">
        <v>412</v>
      </c>
      <c r="H112" s="13">
        <f t="shared" si="18"/>
        <v>4</v>
      </c>
      <c r="I112">
        <v>3214</v>
      </c>
      <c r="J112">
        <v>69.3</v>
      </c>
      <c r="K112">
        <v>68.05</v>
      </c>
      <c r="L112">
        <v>37</v>
      </c>
      <c r="M112" t="s">
        <v>248</v>
      </c>
      <c r="N112">
        <v>100</v>
      </c>
      <c r="O112" s="3">
        <v>0.64236111111111105</v>
      </c>
      <c r="P112" t="s">
        <v>254</v>
      </c>
      <c r="Q112" t="s">
        <v>21</v>
      </c>
      <c r="R112" t="s">
        <v>86</v>
      </c>
      <c r="S112">
        <v>1</v>
      </c>
      <c r="T112" s="9">
        <v>18.440000000000001</v>
      </c>
      <c r="U112" s="9">
        <v>5.05</v>
      </c>
      <c r="V112" s="9">
        <v>23.13</v>
      </c>
      <c r="W112" s="11">
        <f t="shared" si="15"/>
        <v>4.6899999999999977</v>
      </c>
      <c r="X112" s="14">
        <f t="shared" si="12"/>
        <v>7.1287128712871715</v>
      </c>
      <c r="Y112" s="9">
        <v>7.1287128712871715</v>
      </c>
      <c r="Z112" s="13">
        <v>5</v>
      </c>
      <c r="AA112" s="13">
        <f t="shared" si="17"/>
        <v>5</v>
      </c>
      <c r="AB112">
        <v>0</v>
      </c>
      <c r="AC112" s="9"/>
      <c r="AD112" s="9"/>
      <c r="AE112" s="9"/>
      <c r="AF112" s="11">
        <f t="shared" si="16"/>
        <v>0.34815668202764977</v>
      </c>
      <c r="AG112" t="s">
        <v>244</v>
      </c>
      <c r="AH112">
        <f t="shared" si="13"/>
        <v>337955</v>
      </c>
      <c r="AI112">
        <f t="shared" si="14"/>
        <v>105759</v>
      </c>
      <c r="AJ112" s="9">
        <v>58.51</v>
      </c>
      <c r="AK112" s="9">
        <v>43.4</v>
      </c>
      <c r="AL112" s="9">
        <v>5.68</v>
      </c>
    </row>
    <row r="113" spans="1:38" x14ac:dyDescent="0.35">
      <c r="A113" t="s">
        <v>243</v>
      </c>
      <c r="B113" t="s">
        <v>259</v>
      </c>
      <c r="C113" t="s">
        <v>399</v>
      </c>
      <c r="D113" t="s">
        <v>27</v>
      </c>
      <c r="E113" t="s">
        <v>402</v>
      </c>
      <c r="F113" s="2">
        <v>45173</v>
      </c>
      <c r="G113" s="2" t="s">
        <v>412</v>
      </c>
      <c r="H113" s="13">
        <f t="shared" si="18"/>
        <v>4</v>
      </c>
      <c r="I113">
        <v>3214</v>
      </c>
      <c r="J113">
        <v>69.3</v>
      </c>
      <c r="K113">
        <v>68.05</v>
      </c>
      <c r="L113">
        <v>37</v>
      </c>
      <c r="M113" t="s">
        <v>249</v>
      </c>
      <c r="N113">
        <v>110</v>
      </c>
      <c r="O113" s="3">
        <v>0.64236111111111105</v>
      </c>
      <c r="P113" t="s">
        <v>255</v>
      </c>
      <c r="Q113" t="s">
        <v>25</v>
      </c>
      <c r="R113" t="s">
        <v>72</v>
      </c>
      <c r="S113">
        <v>1</v>
      </c>
      <c r="T113" s="9">
        <v>17.71</v>
      </c>
      <c r="U113" s="9">
        <v>5.27</v>
      </c>
      <c r="V113" s="9">
        <v>22.5</v>
      </c>
      <c r="W113" s="11">
        <f t="shared" si="15"/>
        <v>4.7899999999999991</v>
      </c>
      <c r="X113" s="14">
        <f t="shared" si="12"/>
        <v>9.108159392789382</v>
      </c>
      <c r="Y113" s="9">
        <v>9.108159392789382</v>
      </c>
      <c r="Z113" s="13">
        <v>6</v>
      </c>
      <c r="AA113" s="13">
        <f t="shared" si="17"/>
        <v>6</v>
      </c>
      <c r="AB113">
        <v>0</v>
      </c>
      <c r="AC113" s="9"/>
      <c r="AD113" s="9"/>
      <c r="AE113" s="9"/>
      <c r="AF113" s="11">
        <f t="shared" si="16"/>
        <v>0.43225959261013741</v>
      </c>
      <c r="AG113" t="s">
        <v>244</v>
      </c>
      <c r="AH113">
        <f t="shared" si="13"/>
        <v>337955</v>
      </c>
      <c r="AI113">
        <f t="shared" si="14"/>
        <v>105759</v>
      </c>
      <c r="AJ113" s="9">
        <v>60.47</v>
      </c>
      <c r="AK113" s="9">
        <v>42.22</v>
      </c>
      <c r="AL113" s="9">
        <v>5.48</v>
      </c>
    </row>
    <row r="114" spans="1:38" s="4" customFormat="1" x14ac:dyDescent="0.35">
      <c r="A114" s="4" t="s">
        <v>243</v>
      </c>
      <c r="B114" s="4" t="s">
        <v>259</v>
      </c>
      <c r="C114" s="4" t="s">
        <v>399</v>
      </c>
      <c r="D114" s="4" t="s">
        <v>27</v>
      </c>
      <c r="E114" s="4" t="s">
        <v>402</v>
      </c>
      <c r="F114" s="5">
        <v>45173</v>
      </c>
      <c r="G114" s="5" t="s">
        <v>412</v>
      </c>
      <c r="H114" s="50">
        <f t="shared" si="18"/>
        <v>4</v>
      </c>
      <c r="I114" s="4">
        <v>3214</v>
      </c>
      <c r="J114" s="4">
        <v>69.3</v>
      </c>
      <c r="K114" s="4">
        <v>68.05</v>
      </c>
      <c r="L114" s="4">
        <v>37</v>
      </c>
      <c r="M114" s="4" t="s">
        <v>250</v>
      </c>
      <c r="N114" s="4">
        <v>115</v>
      </c>
      <c r="O114" s="6">
        <v>0.64236111111111105</v>
      </c>
      <c r="P114" s="4" t="s">
        <v>256</v>
      </c>
      <c r="Q114" s="4" t="s">
        <v>25</v>
      </c>
      <c r="R114" s="4" t="s">
        <v>86</v>
      </c>
      <c r="S114" s="4">
        <v>1</v>
      </c>
      <c r="T114" s="10">
        <v>17.350000000000001</v>
      </c>
      <c r="U114" s="10">
        <v>5.1100000000000003</v>
      </c>
      <c r="V114" s="10">
        <v>21.74</v>
      </c>
      <c r="W114" s="12">
        <f t="shared" si="15"/>
        <v>4.389999999999997</v>
      </c>
      <c r="X114" s="15">
        <f t="shared" si="12"/>
        <v>14.090019569471687</v>
      </c>
      <c r="Y114" s="10">
        <v>14.090019569471687</v>
      </c>
      <c r="Z114" s="13">
        <v>5</v>
      </c>
      <c r="AA114" s="13">
        <f t="shared" si="17"/>
        <v>5</v>
      </c>
      <c r="AB114" s="4">
        <v>0</v>
      </c>
      <c r="AC114" s="10"/>
      <c r="AD114" s="10"/>
      <c r="AE114" s="10"/>
      <c r="AF114" s="12">
        <f t="shared" si="16"/>
        <v>0.66254375729288195</v>
      </c>
      <c r="AG114" s="4" t="s">
        <v>244</v>
      </c>
      <c r="AH114" s="4">
        <f t="shared" si="13"/>
        <v>337955</v>
      </c>
      <c r="AI114" s="4">
        <f t="shared" si="14"/>
        <v>105759</v>
      </c>
      <c r="AJ114" s="10">
        <v>71.239999999999995</v>
      </c>
      <c r="AK114" s="10">
        <v>42.85</v>
      </c>
      <c r="AL114" s="10">
        <v>5.77</v>
      </c>
    </row>
    <row r="115" spans="1:38" x14ac:dyDescent="0.35">
      <c r="A115" t="s">
        <v>257</v>
      </c>
      <c r="B115" t="s">
        <v>260</v>
      </c>
      <c r="C115" t="s">
        <v>399</v>
      </c>
      <c r="D115" t="s">
        <v>3</v>
      </c>
      <c r="E115" t="s">
        <v>401</v>
      </c>
      <c r="F115" s="2">
        <v>45174</v>
      </c>
      <c r="G115" s="2" t="s">
        <v>412</v>
      </c>
      <c r="H115" s="13">
        <f t="shared" si="18"/>
        <v>3</v>
      </c>
      <c r="I115">
        <v>4783</v>
      </c>
      <c r="J115">
        <v>75.650000000000006</v>
      </c>
      <c r="K115">
        <v>72.3</v>
      </c>
      <c r="L115">
        <v>18</v>
      </c>
      <c r="M115" t="s">
        <v>262</v>
      </c>
      <c r="N115">
        <v>30</v>
      </c>
      <c r="O115" s="3">
        <v>0.43124999999999997</v>
      </c>
      <c r="P115" t="s">
        <v>269</v>
      </c>
      <c r="Q115" t="s">
        <v>7</v>
      </c>
      <c r="R115" t="s">
        <v>415</v>
      </c>
      <c r="S115">
        <v>1</v>
      </c>
      <c r="T115" s="9">
        <v>13.84</v>
      </c>
      <c r="U115" s="9">
        <v>5.28</v>
      </c>
      <c r="V115" s="9">
        <v>18.8</v>
      </c>
      <c r="W115" s="11">
        <f t="shared" si="15"/>
        <v>4.9600000000000009</v>
      </c>
      <c r="X115" s="14">
        <f t="shared" si="12"/>
        <v>6.060606060606049</v>
      </c>
      <c r="Y115" s="9">
        <v>6.060606060606049</v>
      </c>
      <c r="Z115" s="13">
        <v>1</v>
      </c>
      <c r="AA115" s="13">
        <f t="shared" si="17"/>
        <v>7</v>
      </c>
      <c r="AB115">
        <v>1</v>
      </c>
      <c r="AC115" s="9">
        <v>27.240150564617313</v>
      </c>
      <c r="AD115" s="9">
        <v>2.7477540777917189</v>
      </c>
      <c r="AE115" s="9">
        <v>7.97</v>
      </c>
      <c r="AF115" s="11">
        <f t="shared" si="16"/>
        <v>0.27037773359840939</v>
      </c>
      <c r="AG115" t="s">
        <v>261</v>
      </c>
      <c r="AH115">
        <f t="shared" si="13"/>
        <v>339316</v>
      </c>
      <c r="AI115">
        <f t="shared" si="14"/>
        <v>105855</v>
      </c>
      <c r="AJ115" s="9">
        <v>57.51</v>
      </c>
      <c r="AK115" s="9">
        <v>45.27</v>
      </c>
      <c r="AL115" s="9">
        <v>6.16</v>
      </c>
    </row>
    <row r="116" spans="1:38" x14ac:dyDescent="0.35">
      <c r="A116" t="s">
        <v>257</v>
      </c>
      <c r="B116" t="s">
        <v>260</v>
      </c>
      <c r="C116" t="s">
        <v>399</v>
      </c>
      <c r="D116" t="s">
        <v>3</v>
      </c>
      <c r="E116" t="s">
        <v>401</v>
      </c>
      <c r="F116" s="2">
        <v>45174</v>
      </c>
      <c r="G116" s="2" t="s">
        <v>412</v>
      </c>
      <c r="H116" s="13">
        <f t="shared" si="18"/>
        <v>3</v>
      </c>
      <c r="I116">
        <v>4783</v>
      </c>
      <c r="J116">
        <v>75.650000000000006</v>
      </c>
      <c r="K116">
        <v>72.3</v>
      </c>
      <c r="L116">
        <v>18</v>
      </c>
      <c r="M116" t="s">
        <v>263</v>
      </c>
      <c r="N116">
        <v>110</v>
      </c>
      <c r="O116" s="3">
        <v>0.43124999999999997</v>
      </c>
      <c r="P116" t="s">
        <v>273</v>
      </c>
      <c r="Q116" t="s">
        <v>7</v>
      </c>
      <c r="R116" t="s">
        <v>416</v>
      </c>
      <c r="S116">
        <v>1</v>
      </c>
      <c r="T116" s="9">
        <v>14.99</v>
      </c>
      <c r="U116" s="9">
        <v>5.03</v>
      </c>
      <c r="V116" s="9">
        <v>19.899999999999999</v>
      </c>
      <c r="W116" s="11">
        <f t="shared" si="15"/>
        <v>4.9099999999999984</v>
      </c>
      <c r="X116" s="14">
        <f t="shared" si="12"/>
        <v>2.3856858846918865</v>
      </c>
      <c r="Y116" s="9">
        <v>2.3856858846918865</v>
      </c>
      <c r="Z116" s="13">
        <v>2</v>
      </c>
      <c r="AA116" s="13">
        <f t="shared" si="17"/>
        <v>7</v>
      </c>
      <c r="AB116">
        <v>0</v>
      </c>
      <c r="AC116" s="9"/>
      <c r="AD116" s="9"/>
      <c r="AE116" s="9"/>
      <c r="AF116" s="11">
        <f t="shared" si="16"/>
        <v>0.21860848085631956</v>
      </c>
      <c r="AG116" t="s">
        <v>261</v>
      </c>
      <c r="AH116">
        <f t="shared" si="13"/>
        <v>339316</v>
      </c>
      <c r="AI116">
        <f t="shared" si="14"/>
        <v>105855</v>
      </c>
      <c r="AJ116" s="9">
        <v>59.2</v>
      </c>
      <c r="AK116" s="9">
        <v>48.58</v>
      </c>
      <c r="AL116" s="9">
        <v>5.4</v>
      </c>
    </row>
    <row r="117" spans="1:38" x14ac:dyDescent="0.35">
      <c r="A117" t="s">
        <v>257</v>
      </c>
      <c r="B117" t="s">
        <v>260</v>
      </c>
      <c r="C117" t="s">
        <v>399</v>
      </c>
      <c r="D117" t="s">
        <v>3</v>
      </c>
      <c r="E117" t="s">
        <v>401</v>
      </c>
      <c r="F117" s="2">
        <v>45174</v>
      </c>
      <c r="G117" s="2" t="s">
        <v>412</v>
      </c>
      <c r="H117" s="13">
        <f t="shared" si="18"/>
        <v>3</v>
      </c>
      <c r="I117">
        <v>4783</v>
      </c>
      <c r="J117">
        <v>75.650000000000006</v>
      </c>
      <c r="K117">
        <v>72.3</v>
      </c>
      <c r="L117">
        <v>18</v>
      </c>
      <c r="M117" t="s">
        <v>264</v>
      </c>
      <c r="N117">
        <v>150</v>
      </c>
      <c r="O117" s="3">
        <v>0.43124999999999997</v>
      </c>
      <c r="P117" t="s">
        <v>270</v>
      </c>
      <c r="Q117" t="s">
        <v>21</v>
      </c>
      <c r="R117" t="s">
        <v>413</v>
      </c>
      <c r="S117">
        <v>1</v>
      </c>
      <c r="T117" s="9">
        <v>14.08</v>
      </c>
      <c r="U117" s="9">
        <v>5.0999999999999996</v>
      </c>
      <c r="V117" s="9">
        <v>19.059999999999999</v>
      </c>
      <c r="W117" s="11">
        <f t="shared" si="15"/>
        <v>4.9799999999999986</v>
      </c>
      <c r="X117" s="14">
        <f t="shared" si="12"/>
        <v>2.3529411764706079</v>
      </c>
      <c r="Y117" s="9">
        <v>2.3529411764706079</v>
      </c>
      <c r="Z117" s="13">
        <v>3</v>
      </c>
      <c r="AA117" s="13">
        <f t="shared" si="17"/>
        <v>7</v>
      </c>
      <c r="AB117">
        <v>1</v>
      </c>
      <c r="AC117" s="9">
        <v>48.393572311495674</v>
      </c>
      <c r="AD117" s="9">
        <v>4.5987144622991343</v>
      </c>
      <c r="AE117" s="9">
        <v>8.09</v>
      </c>
      <c r="AF117" s="11">
        <f t="shared" si="16"/>
        <v>0.23383506465974138</v>
      </c>
      <c r="AG117" t="s">
        <v>261</v>
      </c>
      <c r="AH117">
        <f t="shared" si="13"/>
        <v>339316</v>
      </c>
      <c r="AI117">
        <f t="shared" si="14"/>
        <v>105855</v>
      </c>
      <c r="AJ117" s="9">
        <v>58.2</v>
      </c>
      <c r="AK117" s="9">
        <v>47.17</v>
      </c>
      <c r="AL117" s="9">
        <v>5.44</v>
      </c>
    </row>
    <row r="118" spans="1:38" x14ac:dyDescent="0.35">
      <c r="A118" t="s">
        <v>257</v>
      </c>
      <c r="B118" t="s">
        <v>260</v>
      </c>
      <c r="C118" t="s">
        <v>399</v>
      </c>
      <c r="D118" t="s">
        <v>3</v>
      </c>
      <c r="E118" t="s">
        <v>401</v>
      </c>
      <c r="F118" s="2">
        <v>45174</v>
      </c>
      <c r="G118" s="2" t="s">
        <v>412</v>
      </c>
      <c r="H118" s="13">
        <f t="shared" si="18"/>
        <v>3</v>
      </c>
      <c r="I118">
        <v>4783</v>
      </c>
      <c r="J118">
        <v>75.650000000000006</v>
      </c>
      <c r="K118">
        <v>72.3</v>
      </c>
      <c r="L118">
        <v>18</v>
      </c>
      <c r="M118" t="s">
        <v>265</v>
      </c>
      <c r="N118">
        <v>190</v>
      </c>
      <c r="O118" s="3">
        <v>0.43124999999999997</v>
      </c>
      <c r="P118" t="s">
        <v>288</v>
      </c>
      <c r="Q118" t="s">
        <v>25</v>
      </c>
      <c r="R118" t="s">
        <v>413</v>
      </c>
      <c r="S118">
        <v>0</v>
      </c>
      <c r="T118" s="9"/>
      <c r="U118" s="9"/>
      <c r="V118" s="9"/>
      <c r="W118" s="11"/>
      <c r="X118" s="14"/>
      <c r="Y118" s="9"/>
      <c r="Z118" s="13">
        <v>3</v>
      </c>
      <c r="AA118" s="13">
        <f t="shared" si="17"/>
        <v>7</v>
      </c>
      <c r="AB118">
        <v>0</v>
      </c>
      <c r="AC118" s="9"/>
      <c r="AD118" s="9"/>
      <c r="AE118" s="9"/>
      <c r="AF118" s="11"/>
      <c r="AG118" t="s">
        <v>261</v>
      </c>
      <c r="AH118">
        <f t="shared" si="13"/>
        <v>339316</v>
      </c>
      <c r="AI118">
        <f t="shared" si="14"/>
        <v>105855</v>
      </c>
      <c r="AJ118" s="9"/>
      <c r="AK118" s="9"/>
      <c r="AL118" s="9"/>
    </row>
    <row r="119" spans="1:38" x14ac:dyDescent="0.35">
      <c r="A119" t="s">
        <v>257</v>
      </c>
      <c r="B119" t="s">
        <v>260</v>
      </c>
      <c r="C119" t="s">
        <v>399</v>
      </c>
      <c r="D119" t="s">
        <v>3</v>
      </c>
      <c r="E119" t="s">
        <v>401</v>
      </c>
      <c r="F119" s="2">
        <v>45174</v>
      </c>
      <c r="G119" s="2" t="s">
        <v>412</v>
      </c>
      <c r="H119" s="13">
        <f t="shared" si="18"/>
        <v>3</v>
      </c>
      <c r="I119">
        <v>4783</v>
      </c>
      <c r="J119">
        <v>75.650000000000006</v>
      </c>
      <c r="K119">
        <v>72.3</v>
      </c>
      <c r="L119">
        <v>18</v>
      </c>
      <c r="M119" t="s">
        <v>266</v>
      </c>
      <c r="N119">
        <v>255</v>
      </c>
      <c r="O119" s="3">
        <v>0.46111111111111108</v>
      </c>
      <c r="P119" t="s">
        <v>287</v>
      </c>
      <c r="Q119" t="s">
        <v>25</v>
      </c>
      <c r="R119" t="s">
        <v>413</v>
      </c>
      <c r="S119">
        <v>1</v>
      </c>
      <c r="T119" s="9">
        <v>15.69</v>
      </c>
      <c r="U119" s="9">
        <v>5.15</v>
      </c>
      <c r="V119" s="9">
        <v>20.75</v>
      </c>
      <c r="W119" s="11">
        <f t="shared" ref="W119:W155" si="19">V119-T119</f>
        <v>5.0600000000000005</v>
      </c>
      <c r="X119" s="14">
        <f t="shared" si="12"/>
        <v>1.7475728155339778</v>
      </c>
      <c r="Y119" s="9">
        <v>1.7475728155339778</v>
      </c>
      <c r="Z119" s="13">
        <v>3</v>
      </c>
      <c r="AA119" s="13">
        <f t="shared" si="17"/>
        <v>7</v>
      </c>
      <c r="AB119">
        <v>1</v>
      </c>
      <c r="AC119" s="9">
        <v>24.384634448574968</v>
      </c>
      <c r="AD119" s="9">
        <v>2.7583147459727382</v>
      </c>
      <c r="AE119" s="9">
        <v>8.07</v>
      </c>
      <c r="AF119" s="11">
        <f t="shared" ref="AF119:AF155" si="20">(AJ119-AK119)/AK119</f>
        <v>0.24935426187164722</v>
      </c>
      <c r="AG119" t="s">
        <v>261</v>
      </c>
      <c r="AH119">
        <f t="shared" si="13"/>
        <v>339316</v>
      </c>
      <c r="AI119">
        <f t="shared" si="14"/>
        <v>105855</v>
      </c>
      <c r="AJ119" s="9">
        <v>62.88</v>
      </c>
      <c r="AK119" s="9">
        <v>50.33</v>
      </c>
      <c r="AL119" s="9">
        <v>5.8</v>
      </c>
    </row>
    <row r="120" spans="1:38" x14ac:dyDescent="0.35">
      <c r="A120" t="s">
        <v>257</v>
      </c>
      <c r="B120" t="s">
        <v>260</v>
      </c>
      <c r="C120" t="s">
        <v>399</v>
      </c>
      <c r="D120" t="s">
        <v>3</v>
      </c>
      <c r="E120" t="s">
        <v>401</v>
      </c>
      <c r="F120" s="2">
        <v>45174</v>
      </c>
      <c r="G120" s="2" t="s">
        <v>412</v>
      </c>
      <c r="H120" s="13">
        <f t="shared" si="18"/>
        <v>3</v>
      </c>
      <c r="I120">
        <v>4783</v>
      </c>
      <c r="J120">
        <v>75.650000000000006</v>
      </c>
      <c r="K120">
        <v>72.3</v>
      </c>
      <c r="L120">
        <v>18</v>
      </c>
      <c r="M120" t="s">
        <v>267</v>
      </c>
      <c r="N120">
        <v>290</v>
      </c>
      <c r="O120" s="3">
        <v>0.46111111111111108</v>
      </c>
      <c r="P120" t="s">
        <v>271</v>
      </c>
      <c r="Q120" t="s">
        <v>25</v>
      </c>
      <c r="R120" t="s">
        <v>86</v>
      </c>
      <c r="S120">
        <v>1</v>
      </c>
      <c r="T120" s="9">
        <v>9.16</v>
      </c>
      <c r="U120" s="9">
        <v>5.09</v>
      </c>
      <c r="V120" s="9">
        <v>13.85</v>
      </c>
      <c r="W120" s="11">
        <f t="shared" si="19"/>
        <v>4.6899999999999995</v>
      </c>
      <c r="X120" s="14">
        <f t="shared" si="12"/>
        <v>7.8585461689587497</v>
      </c>
      <c r="Y120" s="9">
        <v>7.8585461689587497</v>
      </c>
      <c r="Z120" s="13">
        <v>5</v>
      </c>
      <c r="AA120" s="13">
        <f t="shared" si="17"/>
        <v>5</v>
      </c>
      <c r="AB120">
        <v>1</v>
      </c>
      <c r="AC120" s="9">
        <v>40.999284862932065</v>
      </c>
      <c r="AD120" s="9">
        <v>2.6855303933253873</v>
      </c>
      <c r="AE120" s="9">
        <v>8.39</v>
      </c>
      <c r="AF120" s="11">
        <f t="shared" si="20"/>
        <v>0.43758636573007831</v>
      </c>
      <c r="AG120" t="s">
        <v>261</v>
      </c>
      <c r="AH120">
        <f t="shared" si="13"/>
        <v>339316</v>
      </c>
      <c r="AI120">
        <f t="shared" si="14"/>
        <v>105855</v>
      </c>
      <c r="AJ120" s="9">
        <v>62.42</v>
      </c>
      <c r="AK120" s="9">
        <v>43.42</v>
      </c>
      <c r="AL120" s="9">
        <v>5.55</v>
      </c>
    </row>
    <row r="121" spans="1:38" s="4" customFormat="1" x14ac:dyDescent="0.35">
      <c r="A121" s="4" t="s">
        <v>257</v>
      </c>
      <c r="B121" s="4" t="s">
        <v>260</v>
      </c>
      <c r="C121" s="30" t="s">
        <v>399</v>
      </c>
      <c r="D121" s="4" t="s">
        <v>3</v>
      </c>
      <c r="E121" s="30" t="s">
        <v>401</v>
      </c>
      <c r="F121" s="5">
        <v>45174</v>
      </c>
      <c r="G121" s="5" t="s">
        <v>412</v>
      </c>
      <c r="H121" s="50">
        <f t="shared" si="18"/>
        <v>3</v>
      </c>
      <c r="I121" s="30">
        <v>4783</v>
      </c>
      <c r="J121" s="4">
        <v>75.650000000000006</v>
      </c>
      <c r="K121" s="4">
        <v>72.3</v>
      </c>
      <c r="L121" s="30">
        <v>18</v>
      </c>
      <c r="M121" s="4" t="s">
        <v>268</v>
      </c>
      <c r="N121" s="4">
        <v>330</v>
      </c>
      <c r="O121" s="6">
        <v>0.47847222222222219</v>
      </c>
      <c r="P121" s="4" t="s">
        <v>272</v>
      </c>
      <c r="Q121" s="4" t="s">
        <v>25</v>
      </c>
      <c r="R121" s="4" t="s">
        <v>86</v>
      </c>
      <c r="S121" s="4">
        <v>1</v>
      </c>
      <c r="T121" s="10">
        <v>18.29</v>
      </c>
      <c r="U121" s="10">
        <v>5.33</v>
      </c>
      <c r="V121" s="10">
        <v>22.38</v>
      </c>
      <c r="W121" s="12">
        <f t="shared" si="19"/>
        <v>4.09</v>
      </c>
      <c r="X121" s="15">
        <f t="shared" si="12"/>
        <v>23.264540337711072</v>
      </c>
      <c r="Y121" s="10">
        <v>23.264540337711072</v>
      </c>
      <c r="Z121" s="13">
        <v>5</v>
      </c>
      <c r="AA121" s="29">
        <f t="shared" si="17"/>
        <v>5</v>
      </c>
      <c r="AB121" s="30">
        <v>0</v>
      </c>
      <c r="AC121" s="33"/>
      <c r="AD121" s="33"/>
      <c r="AE121" s="33"/>
      <c r="AF121" s="34">
        <f t="shared" si="20"/>
        <v>1.0615878575598365</v>
      </c>
      <c r="AG121" s="4" t="s">
        <v>261</v>
      </c>
      <c r="AH121" s="4">
        <f t="shared" si="13"/>
        <v>339316</v>
      </c>
      <c r="AI121" s="4">
        <f t="shared" si="14"/>
        <v>105855</v>
      </c>
      <c r="AJ121" s="10">
        <v>70.63</v>
      </c>
      <c r="AK121" s="10">
        <v>34.26</v>
      </c>
      <c r="AL121" s="10">
        <v>4.93</v>
      </c>
    </row>
    <row r="122" spans="1:38" x14ac:dyDescent="0.35">
      <c r="A122" t="s">
        <v>274</v>
      </c>
      <c r="B122" t="s">
        <v>275</v>
      </c>
      <c r="C122" t="s">
        <v>399</v>
      </c>
      <c r="D122" t="s">
        <v>27</v>
      </c>
      <c r="E122" t="s">
        <v>401</v>
      </c>
      <c r="F122" s="2">
        <v>45174</v>
      </c>
      <c r="G122" s="2" t="s">
        <v>412</v>
      </c>
      <c r="H122" s="13">
        <f t="shared" si="18"/>
        <v>3</v>
      </c>
      <c r="I122">
        <v>4772</v>
      </c>
      <c r="J122">
        <v>75.19</v>
      </c>
      <c r="K122">
        <v>72.11</v>
      </c>
      <c r="L122">
        <v>35</v>
      </c>
      <c r="M122" t="s">
        <v>277</v>
      </c>
      <c r="N122">
        <v>30</v>
      </c>
      <c r="O122" s="3">
        <v>0.57291666666666663</v>
      </c>
      <c r="P122" t="s">
        <v>284</v>
      </c>
      <c r="Q122" t="s">
        <v>7</v>
      </c>
      <c r="R122" t="s">
        <v>415</v>
      </c>
      <c r="S122">
        <v>1</v>
      </c>
      <c r="T122" s="9">
        <v>17.21</v>
      </c>
      <c r="U122" s="9">
        <v>5.1100000000000003</v>
      </c>
      <c r="V122" s="9">
        <v>22.06</v>
      </c>
      <c r="W122" s="11">
        <f t="shared" si="19"/>
        <v>4.8499999999999979</v>
      </c>
      <c r="X122" s="14">
        <f t="shared" si="12"/>
        <v>5.0880626223092449</v>
      </c>
      <c r="Y122" s="9">
        <v>5.0880626223092449</v>
      </c>
      <c r="Z122" s="13">
        <v>1</v>
      </c>
      <c r="AA122" s="13">
        <f t="shared" si="17"/>
        <v>7</v>
      </c>
      <c r="AB122">
        <v>1</v>
      </c>
      <c r="AC122" s="19">
        <v>103.26077210460772</v>
      </c>
      <c r="AD122" s="9">
        <v>8.4736737235367379</v>
      </c>
      <c r="AE122" s="9">
        <v>8.0299999999999994</v>
      </c>
      <c r="AF122" s="11">
        <f t="shared" si="20"/>
        <v>0.22897603485838777</v>
      </c>
      <c r="AG122" t="s">
        <v>276</v>
      </c>
      <c r="AH122">
        <f t="shared" si="13"/>
        <v>339309</v>
      </c>
      <c r="AI122">
        <f t="shared" si="14"/>
        <v>105877</v>
      </c>
      <c r="AJ122" s="9">
        <v>56.41</v>
      </c>
      <c r="AK122" s="9">
        <v>45.9</v>
      </c>
      <c r="AL122" s="9">
        <v>6</v>
      </c>
    </row>
    <row r="123" spans="1:38" x14ac:dyDescent="0.35">
      <c r="A123" t="s">
        <v>274</v>
      </c>
      <c r="B123" t="s">
        <v>275</v>
      </c>
      <c r="C123" t="s">
        <v>399</v>
      </c>
      <c r="D123" t="s">
        <v>27</v>
      </c>
      <c r="E123" t="s">
        <v>401</v>
      </c>
      <c r="F123" s="2">
        <v>45174</v>
      </c>
      <c r="G123" s="2" t="s">
        <v>412</v>
      </c>
      <c r="H123" s="13">
        <f t="shared" si="18"/>
        <v>3</v>
      </c>
      <c r="I123">
        <v>4772</v>
      </c>
      <c r="J123">
        <v>75.19</v>
      </c>
      <c r="K123">
        <v>72.11</v>
      </c>
      <c r="L123">
        <v>35</v>
      </c>
      <c r="M123" t="s">
        <v>278</v>
      </c>
      <c r="N123">
        <v>170</v>
      </c>
      <c r="O123" s="3">
        <v>0.57291666666666663</v>
      </c>
      <c r="P123" t="s">
        <v>285</v>
      </c>
      <c r="Q123" t="s">
        <v>21</v>
      </c>
      <c r="R123" t="s">
        <v>413</v>
      </c>
      <c r="S123">
        <v>1</v>
      </c>
      <c r="T123" s="9">
        <v>13.76</v>
      </c>
      <c r="U123" s="9">
        <v>5.05</v>
      </c>
      <c r="V123" s="9">
        <v>18.7</v>
      </c>
      <c r="W123" s="11">
        <f t="shared" si="19"/>
        <v>4.9399999999999995</v>
      </c>
      <c r="X123" s="14">
        <f t="shared" si="12"/>
        <v>2.1782178217821846</v>
      </c>
      <c r="Y123" s="9">
        <v>2.1782178217821846</v>
      </c>
      <c r="Z123" s="13">
        <v>3</v>
      </c>
      <c r="AA123" s="13">
        <f t="shared" si="17"/>
        <v>7</v>
      </c>
      <c r="AB123">
        <v>1</v>
      </c>
      <c r="AC123" s="9">
        <v>41.482440846824417</v>
      </c>
      <c r="AD123" s="9">
        <v>3.6965877957658781</v>
      </c>
      <c r="AE123" s="9">
        <v>8.0299999999999994</v>
      </c>
      <c r="AF123" s="11">
        <f t="shared" si="20"/>
        <v>0.26688382193268201</v>
      </c>
      <c r="AG123" t="s">
        <v>276</v>
      </c>
      <c r="AH123">
        <f t="shared" si="13"/>
        <v>339309</v>
      </c>
      <c r="AI123">
        <f t="shared" si="14"/>
        <v>105877</v>
      </c>
      <c r="AJ123" s="9">
        <v>58.34</v>
      </c>
      <c r="AK123" s="9">
        <v>46.05</v>
      </c>
      <c r="AL123" s="9">
        <v>5.86</v>
      </c>
    </row>
    <row r="124" spans="1:38" x14ac:dyDescent="0.35">
      <c r="A124" t="s">
        <v>274</v>
      </c>
      <c r="B124" t="s">
        <v>275</v>
      </c>
      <c r="C124" t="s">
        <v>399</v>
      </c>
      <c r="D124" t="s">
        <v>27</v>
      </c>
      <c r="E124" t="s">
        <v>401</v>
      </c>
      <c r="F124" s="2">
        <v>45174</v>
      </c>
      <c r="G124" s="2" t="s">
        <v>412</v>
      </c>
      <c r="H124" s="13">
        <f t="shared" si="18"/>
        <v>3</v>
      </c>
      <c r="I124">
        <v>4772</v>
      </c>
      <c r="J124">
        <v>75.19</v>
      </c>
      <c r="K124">
        <v>72.11</v>
      </c>
      <c r="L124">
        <v>35</v>
      </c>
      <c r="M124" t="s">
        <v>279</v>
      </c>
      <c r="N124">
        <v>210</v>
      </c>
      <c r="O124" s="3">
        <v>0.57291666666666663</v>
      </c>
      <c r="P124" t="s">
        <v>286</v>
      </c>
      <c r="Q124" t="s">
        <v>21</v>
      </c>
      <c r="R124" t="s">
        <v>413</v>
      </c>
      <c r="S124">
        <v>1</v>
      </c>
      <c r="T124" s="9">
        <v>19.260000000000002</v>
      </c>
      <c r="U124" s="9">
        <v>5.25</v>
      </c>
      <c r="V124" s="9">
        <v>24.41</v>
      </c>
      <c r="W124" s="11">
        <f t="shared" si="19"/>
        <v>5.1499999999999986</v>
      </c>
      <c r="X124" s="14">
        <f t="shared" si="12"/>
        <v>1.904761904761932</v>
      </c>
      <c r="Y124" s="9">
        <v>1.904761904761932</v>
      </c>
      <c r="Z124" s="13">
        <v>3</v>
      </c>
      <c r="AA124" s="13">
        <f t="shared" si="17"/>
        <v>7</v>
      </c>
      <c r="AB124">
        <v>0</v>
      </c>
      <c r="AC124" s="9"/>
      <c r="AD124" s="9"/>
      <c r="AE124" s="9"/>
      <c r="AF124" s="11">
        <f t="shared" si="20"/>
        <v>0.24033647105948328</v>
      </c>
      <c r="AG124" t="s">
        <v>276</v>
      </c>
      <c r="AH124">
        <f t="shared" si="13"/>
        <v>339309</v>
      </c>
      <c r="AI124">
        <f t="shared" si="14"/>
        <v>105877</v>
      </c>
      <c r="AJ124" s="9">
        <v>61.93</v>
      </c>
      <c r="AK124" s="9">
        <v>49.93</v>
      </c>
      <c r="AL124" s="9">
        <v>6.12</v>
      </c>
    </row>
    <row r="125" spans="1:38" x14ac:dyDescent="0.35">
      <c r="A125" t="s">
        <v>274</v>
      </c>
      <c r="B125" t="s">
        <v>275</v>
      </c>
      <c r="C125" t="s">
        <v>399</v>
      </c>
      <c r="D125" t="s">
        <v>27</v>
      </c>
      <c r="E125" t="s">
        <v>401</v>
      </c>
      <c r="F125" s="2">
        <v>45174</v>
      </c>
      <c r="G125" s="2" t="s">
        <v>412</v>
      </c>
      <c r="H125" s="13">
        <f t="shared" si="18"/>
        <v>3</v>
      </c>
      <c r="I125">
        <v>4772</v>
      </c>
      <c r="J125">
        <v>75.19</v>
      </c>
      <c r="K125">
        <v>72.11</v>
      </c>
      <c r="L125">
        <v>35</v>
      </c>
      <c r="M125" t="s">
        <v>280</v>
      </c>
      <c r="N125">
        <v>245</v>
      </c>
      <c r="O125" s="3">
        <v>0.57291666666666663</v>
      </c>
      <c r="P125" t="s">
        <v>289</v>
      </c>
      <c r="Q125" t="s">
        <v>25</v>
      </c>
      <c r="R125" t="s">
        <v>414</v>
      </c>
      <c r="S125">
        <v>1</v>
      </c>
      <c r="T125" s="9">
        <v>10.49</v>
      </c>
      <c r="U125" s="9">
        <v>5.08</v>
      </c>
      <c r="V125" s="9">
        <v>15.49</v>
      </c>
      <c r="W125" s="11">
        <f t="shared" si="19"/>
        <v>5</v>
      </c>
      <c r="X125" s="14">
        <f t="shared" si="12"/>
        <v>1.5748031496063006</v>
      </c>
      <c r="Y125" s="9">
        <v>1.5748031496063006</v>
      </c>
      <c r="Z125" s="13">
        <v>4</v>
      </c>
      <c r="AA125" s="13">
        <f t="shared" si="17"/>
        <v>7</v>
      </c>
      <c r="AB125">
        <v>1</v>
      </c>
      <c r="AC125" s="19">
        <v>111.71196054254007</v>
      </c>
      <c r="AD125" s="9">
        <v>7.0692478421701601</v>
      </c>
      <c r="AE125" s="9">
        <v>8.11</v>
      </c>
      <c r="AF125" s="11">
        <f t="shared" si="20"/>
        <v>0.24149539333805806</v>
      </c>
      <c r="AG125" t="s">
        <v>276</v>
      </c>
      <c r="AH125">
        <f t="shared" si="13"/>
        <v>339309</v>
      </c>
      <c r="AI125">
        <f t="shared" si="14"/>
        <v>105877</v>
      </c>
      <c r="AJ125" s="9">
        <v>70.069999999999993</v>
      </c>
      <c r="AK125" s="9">
        <v>56.44</v>
      </c>
      <c r="AL125" s="9">
        <v>5.99</v>
      </c>
    </row>
    <row r="126" spans="1:38" x14ac:dyDescent="0.35">
      <c r="A126" t="s">
        <v>274</v>
      </c>
      <c r="B126" t="s">
        <v>275</v>
      </c>
      <c r="C126" t="s">
        <v>399</v>
      </c>
      <c r="D126" t="s">
        <v>27</v>
      </c>
      <c r="E126" t="s">
        <v>401</v>
      </c>
      <c r="F126" s="2">
        <v>45174</v>
      </c>
      <c r="G126" s="2" t="s">
        <v>412</v>
      </c>
      <c r="H126" s="13">
        <f t="shared" si="18"/>
        <v>3</v>
      </c>
      <c r="I126">
        <v>4772</v>
      </c>
      <c r="J126">
        <v>75.19</v>
      </c>
      <c r="K126">
        <v>72.11</v>
      </c>
      <c r="L126">
        <v>35</v>
      </c>
      <c r="M126" t="s">
        <v>281</v>
      </c>
      <c r="N126">
        <v>260</v>
      </c>
      <c r="O126" s="3">
        <v>0.57291666666666663</v>
      </c>
      <c r="P126" t="s">
        <v>290</v>
      </c>
      <c r="Q126" t="s">
        <v>25</v>
      </c>
      <c r="R126" t="s">
        <v>86</v>
      </c>
      <c r="S126">
        <v>1</v>
      </c>
      <c r="T126" s="9">
        <v>10.84</v>
      </c>
      <c r="U126" s="9">
        <v>5.07</v>
      </c>
      <c r="V126" s="9">
        <v>15.29</v>
      </c>
      <c r="W126" s="11">
        <f t="shared" si="19"/>
        <v>4.4499999999999993</v>
      </c>
      <c r="X126" s="14">
        <f t="shared" si="12"/>
        <v>12.228796844181479</v>
      </c>
      <c r="Y126" s="9">
        <v>12.228796844181479</v>
      </c>
      <c r="Z126" s="13">
        <v>5</v>
      </c>
      <c r="AA126" s="13">
        <f t="shared" si="17"/>
        <v>5</v>
      </c>
      <c r="AB126">
        <v>1</v>
      </c>
      <c r="AC126" s="9">
        <v>32.750495049504956</v>
      </c>
      <c r="AD126" s="9">
        <v>2.2182673267326734</v>
      </c>
      <c r="AE126" s="9">
        <v>8.08</v>
      </c>
      <c r="AF126" s="11">
        <f t="shared" si="20"/>
        <v>0.60569010110510235</v>
      </c>
      <c r="AG126" t="s">
        <v>276</v>
      </c>
      <c r="AH126">
        <f t="shared" si="13"/>
        <v>339309</v>
      </c>
      <c r="AI126">
        <f t="shared" si="14"/>
        <v>105877</v>
      </c>
      <c r="AJ126" s="9">
        <v>68.290000000000006</v>
      </c>
      <c r="AK126" s="9">
        <v>42.53</v>
      </c>
      <c r="AL126" s="9">
        <v>5.61</v>
      </c>
    </row>
    <row r="127" spans="1:38" x14ac:dyDescent="0.35">
      <c r="A127" t="s">
        <v>274</v>
      </c>
      <c r="B127" t="s">
        <v>275</v>
      </c>
      <c r="C127" t="s">
        <v>399</v>
      </c>
      <c r="D127" t="s">
        <v>27</v>
      </c>
      <c r="E127" t="s">
        <v>401</v>
      </c>
      <c r="F127" s="2">
        <v>45174</v>
      </c>
      <c r="G127" s="2" t="s">
        <v>412</v>
      </c>
      <c r="H127" s="13">
        <f t="shared" si="18"/>
        <v>3</v>
      </c>
      <c r="I127">
        <v>4772</v>
      </c>
      <c r="J127">
        <v>75.19</v>
      </c>
      <c r="K127">
        <v>72.11</v>
      </c>
      <c r="L127">
        <v>35</v>
      </c>
      <c r="M127" t="s">
        <v>282</v>
      </c>
      <c r="N127">
        <v>280</v>
      </c>
      <c r="O127" s="3">
        <v>0.57291666666666663</v>
      </c>
      <c r="P127" t="s">
        <v>291</v>
      </c>
      <c r="Q127" t="s">
        <v>21</v>
      </c>
      <c r="R127" t="s">
        <v>86</v>
      </c>
      <c r="S127">
        <v>1</v>
      </c>
      <c r="T127" s="9">
        <v>10.01</v>
      </c>
      <c r="U127" s="9">
        <v>5.56</v>
      </c>
      <c r="V127" s="9">
        <v>14.29</v>
      </c>
      <c r="W127" s="11">
        <f t="shared" si="19"/>
        <v>4.2799999999999994</v>
      </c>
      <c r="X127" s="14">
        <f t="shared" si="12"/>
        <v>23.021582733812956</v>
      </c>
      <c r="Y127" s="9">
        <v>23.021582733812956</v>
      </c>
      <c r="Z127" s="13">
        <v>5</v>
      </c>
      <c r="AA127" s="13">
        <f t="shared" si="17"/>
        <v>5</v>
      </c>
      <c r="AB127">
        <v>0</v>
      </c>
      <c r="AC127" s="9"/>
      <c r="AD127" s="9"/>
      <c r="AE127" s="9"/>
      <c r="AF127" s="11">
        <f t="shared" si="20"/>
        <v>1.0570409982174689</v>
      </c>
      <c r="AG127" t="s">
        <v>276</v>
      </c>
      <c r="AH127">
        <f t="shared" si="13"/>
        <v>339309</v>
      </c>
      <c r="AI127">
        <f t="shared" si="14"/>
        <v>105877</v>
      </c>
      <c r="AJ127" s="9">
        <v>69.239999999999995</v>
      </c>
      <c r="AK127" s="9">
        <v>33.659999999999997</v>
      </c>
      <c r="AL127" s="9">
        <v>4.88</v>
      </c>
    </row>
    <row r="128" spans="1:38" s="4" customFormat="1" x14ac:dyDescent="0.35">
      <c r="A128" s="4" t="s">
        <v>274</v>
      </c>
      <c r="B128" s="4" t="s">
        <v>275</v>
      </c>
      <c r="C128" s="4" t="s">
        <v>399</v>
      </c>
      <c r="D128" s="4" t="s">
        <v>27</v>
      </c>
      <c r="E128" s="4" t="s">
        <v>401</v>
      </c>
      <c r="F128" s="5">
        <v>45174</v>
      </c>
      <c r="G128" s="5" t="s">
        <v>412</v>
      </c>
      <c r="H128" s="50">
        <f t="shared" si="18"/>
        <v>3</v>
      </c>
      <c r="I128" s="4">
        <v>4772</v>
      </c>
      <c r="J128" s="4">
        <v>75.19</v>
      </c>
      <c r="K128" s="4">
        <v>72.11</v>
      </c>
      <c r="L128" s="4">
        <v>35</v>
      </c>
      <c r="M128" s="4" t="s">
        <v>283</v>
      </c>
      <c r="N128" s="4">
        <v>300</v>
      </c>
      <c r="O128" s="6">
        <v>0.59722222222222221</v>
      </c>
      <c r="P128" s="4" t="s">
        <v>292</v>
      </c>
      <c r="Q128" s="4" t="s">
        <v>21</v>
      </c>
      <c r="R128" s="4" t="s">
        <v>86</v>
      </c>
      <c r="S128" s="4">
        <v>1</v>
      </c>
      <c r="T128" s="10">
        <v>13.79</v>
      </c>
      <c r="U128" s="10">
        <v>5.19</v>
      </c>
      <c r="V128" s="10">
        <v>18.07</v>
      </c>
      <c r="W128" s="12">
        <f t="shared" si="19"/>
        <v>4.2800000000000011</v>
      </c>
      <c r="X128" s="15">
        <f t="shared" si="12"/>
        <v>17.533718689788039</v>
      </c>
      <c r="Y128" s="10">
        <v>17.533718689788039</v>
      </c>
      <c r="Z128" s="13">
        <v>5</v>
      </c>
      <c r="AA128" s="13">
        <f t="shared" si="17"/>
        <v>5</v>
      </c>
      <c r="AB128" s="4">
        <v>1</v>
      </c>
      <c r="AC128" s="10">
        <v>30.253493975903613</v>
      </c>
      <c r="AD128" s="10">
        <v>2.1806746987951806</v>
      </c>
      <c r="AE128" s="10">
        <v>8.3000000000000007</v>
      </c>
      <c r="AF128" s="12">
        <f t="shared" si="20"/>
        <v>0.83786031042128617</v>
      </c>
      <c r="AG128" s="4" t="s">
        <v>276</v>
      </c>
      <c r="AH128" s="4">
        <f t="shared" si="13"/>
        <v>339309</v>
      </c>
      <c r="AI128" s="4">
        <f t="shared" si="14"/>
        <v>105877</v>
      </c>
      <c r="AJ128" s="10">
        <v>66.31</v>
      </c>
      <c r="AK128" s="10">
        <v>36.08</v>
      </c>
      <c r="AL128" s="10">
        <v>5.62</v>
      </c>
    </row>
    <row r="129" spans="1:38" x14ac:dyDescent="0.35">
      <c r="A129" t="s">
        <v>293</v>
      </c>
      <c r="B129" t="s">
        <v>294</v>
      </c>
      <c r="C129" t="s">
        <v>399</v>
      </c>
      <c r="D129" t="s">
        <v>3</v>
      </c>
      <c r="E129" t="s">
        <v>401</v>
      </c>
      <c r="F129" s="2">
        <v>45175</v>
      </c>
      <c r="G129" s="2" t="s">
        <v>412</v>
      </c>
      <c r="H129" s="13">
        <f t="shared" si="18"/>
        <v>2</v>
      </c>
      <c r="I129">
        <v>5985</v>
      </c>
      <c r="J129">
        <v>79.75</v>
      </c>
      <c r="K129">
        <v>77.900000000000006</v>
      </c>
      <c r="L129">
        <v>24</v>
      </c>
      <c r="M129" t="s">
        <v>296</v>
      </c>
      <c r="N129">
        <v>30</v>
      </c>
      <c r="O129" s="3">
        <v>0.4597222222222222</v>
      </c>
      <c r="P129" t="s">
        <v>269</v>
      </c>
      <c r="Q129" t="s">
        <v>7</v>
      </c>
      <c r="R129" t="s">
        <v>415</v>
      </c>
      <c r="S129">
        <v>1</v>
      </c>
      <c r="T129" s="9">
        <v>17.45</v>
      </c>
      <c r="U129" s="9">
        <v>5.17</v>
      </c>
      <c r="V129" s="9">
        <v>22.2</v>
      </c>
      <c r="W129" s="11">
        <f t="shared" si="19"/>
        <v>4.75</v>
      </c>
      <c r="X129" s="14">
        <f t="shared" si="12"/>
        <v>8.1237911025145042</v>
      </c>
      <c r="Y129" s="9">
        <v>8.1237911025145042</v>
      </c>
      <c r="Z129" s="13">
        <v>1</v>
      </c>
      <c r="AA129" s="13">
        <f t="shared" si="17"/>
        <v>7</v>
      </c>
      <c r="AB129">
        <v>0</v>
      </c>
      <c r="AC129" s="9"/>
      <c r="AD129" s="9"/>
      <c r="AE129" s="9"/>
      <c r="AF129" s="11">
        <f t="shared" si="20"/>
        <v>0.3125690302628672</v>
      </c>
      <c r="AG129" t="s">
        <v>295</v>
      </c>
      <c r="AH129">
        <f t="shared" si="13"/>
        <v>340466</v>
      </c>
      <c r="AI129">
        <f t="shared" si="14"/>
        <v>106091</v>
      </c>
      <c r="AJ129" s="9">
        <v>59.42</v>
      </c>
      <c r="AK129" s="9">
        <v>45.27</v>
      </c>
      <c r="AL129" s="9">
        <v>5.97</v>
      </c>
    </row>
    <row r="130" spans="1:38" x14ac:dyDescent="0.35">
      <c r="A130" t="s">
        <v>293</v>
      </c>
      <c r="B130" t="s">
        <v>294</v>
      </c>
      <c r="C130" t="s">
        <v>399</v>
      </c>
      <c r="D130" t="s">
        <v>3</v>
      </c>
      <c r="E130" t="s">
        <v>401</v>
      </c>
      <c r="F130" s="2">
        <v>45175</v>
      </c>
      <c r="G130" s="2" t="s">
        <v>412</v>
      </c>
      <c r="H130" s="13">
        <f t="shared" si="18"/>
        <v>2</v>
      </c>
      <c r="I130">
        <v>5985</v>
      </c>
      <c r="J130">
        <v>79.75</v>
      </c>
      <c r="K130">
        <v>77.900000000000006</v>
      </c>
      <c r="L130">
        <v>24</v>
      </c>
      <c r="M130" t="s">
        <v>297</v>
      </c>
      <c r="N130">
        <v>70</v>
      </c>
      <c r="O130" s="3">
        <v>0.4597222222222222</v>
      </c>
      <c r="P130" t="s">
        <v>60</v>
      </c>
      <c r="Q130" t="s">
        <v>7</v>
      </c>
      <c r="R130" t="s">
        <v>416</v>
      </c>
      <c r="S130">
        <v>1</v>
      </c>
      <c r="T130" s="9">
        <v>18.95</v>
      </c>
      <c r="U130" s="9">
        <v>5.1100000000000003</v>
      </c>
      <c r="V130" s="9">
        <v>23.77</v>
      </c>
      <c r="W130" s="11">
        <f t="shared" si="19"/>
        <v>4.82</v>
      </c>
      <c r="X130" s="14">
        <f t="shared" si="12"/>
        <v>5.6751467710371823</v>
      </c>
      <c r="Y130" s="9">
        <v>5.6751467710371823</v>
      </c>
      <c r="Z130" s="13">
        <v>2</v>
      </c>
      <c r="AA130" s="13">
        <f t="shared" ref="AA130:AA155" si="21">IF(R130="Fdpn1",1,IF(R130="Fdpn2",2,IF(R130="Intermediate",3,IF(R130="GryCl", 4,IF(R130="Wetland", 5,IF(R130="Riverbed",6,7))))))</f>
        <v>7</v>
      </c>
      <c r="AB130">
        <v>0</v>
      </c>
      <c r="AC130" s="9"/>
      <c r="AD130" s="9"/>
      <c r="AE130" s="9"/>
      <c r="AF130" s="11">
        <f t="shared" si="20"/>
        <v>0.21918384518300382</v>
      </c>
      <c r="AG130" t="s">
        <v>295</v>
      </c>
      <c r="AH130">
        <f t="shared" si="13"/>
        <v>340466</v>
      </c>
      <c r="AI130">
        <f t="shared" si="14"/>
        <v>106091</v>
      </c>
      <c r="AJ130" s="9">
        <v>57.96</v>
      </c>
      <c r="AK130" s="9">
        <v>47.54</v>
      </c>
      <c r="AL130" s="9">
        <v>5.76</v>
      </c>
    </row>
    <row r="131" spans="1:38" x14ac:dyDescent="0.35">
      <c r="A131" t="s">
        <v>293</v>
      </c>
      <c r="B131" t="s">
        <v>294</v>
      </c>
      <c r="C131" t="s">
        <v>399</v>
      </c>
      <c r="D131" t="s">
        <v>3</v>
      </c>
      <c r="E131" t="s">
        <v>401</v>
      </c>
      <c r="F131" s="2">
        <v>45175</v>
      </c>
      <c r="G131" s="2" t="s">
        <v>412</v>
      </c>
      <c r="H131" s="13">
        <f t="shared" si="18"/>
        <v>2</v>
      </c>
      <c r="I131">
        <v>5985</v>
      </c>
      <c r="J131">
        <v>79.75</v>
      </c>
      <c r="K131">
        <v>77.900000000000006</v>
      </c>
      <c r="L131">
        <v>24</v>
      </c>
      <c r="M131" t="s">
        <v>298</v>
      </c>
      <c r="N131">
        <v>130</v>
      </c>
      <c r="O131" s="3">
        <v>0.4597222222222222</v>
      </c>
      <c r="P131" t="s">
        <v>300</v>
      </c>
      <c r="Q131" t="s">
        <v>7</v>
      </c>
      <c r="R131" t="s">
        <v>413</v>
      </c>
      <c r="S131">
        <v>1</v>
      </c>
      <c r="T131" s="9">
        <v>18.29</v>
      </c>
      <c r="U131" s="9">
        <v>5.1100000000000003</v>
      </c>
      <c r="V131" s="9">
        <v>23.25</v>
      </c>
      <c r="W131" s="11">
        <f t="shared" si="19"/>
        <v>4.9600000000000009</v>
      </c>
      <c r="X131" s="14">
        <f t="shared" ref="X131:X155" si="22">((U131-W131)/U131)*100</f>
        <v>2.9354207436399111</v>
      </c>
      <c r="Y131" s="9">
        <v>2.9354207436399111</v>
      </c>
      <c r="Z131" s="13">
        <v>3</v>
      </c>
      <c r="AA131" s="13">
        <f t="shared" si="21"/>
        <v>7</v>
      </c>
      <c r="AB131">
        <v>0</v>
      </c>
      <c r="AC131" s="9"/>
      <c r="AD131" s="9"/>
      <c r="AE131" s="9"/>
      <c r="AF131" s="11">
        <f t="shared" si="20"/>
        <v>0.22792388283087439</v>
      </c>
      <c r="AG131" t="s">
        <v>295</v>
      </c>
      <c r="AH131">
        <f t="shared" ref="AH131:AH155" si="23">MID(AG131,4,5)+300000</f>
        <v>340466</v>
      </c>
      <c r="AI131">
        <f t="shared" ref="AI131:AI155" si="24">RIGHT(AG131,5)+100000</f>
        <v>106091</v>
      </c>
      <c r="AJ131" s="9">
        <v>57.43</v>
      </c>
      <c r="AK131" s="9">
        <v>46.77</v>
      </c>
      <c r="AL131" s="9">
        <v>5.62</v>
      </c>
    </row>
    <row r="132" spans="1:38" s="4" customFormat="1" x14ac:dyDescent="0.35">
      <c r="A132" s="4" t="s">
        <v>293</v>
      </c>
      <c r="B132" s="4" t="s">
        <v>294</v>
      </c>
      <c r="C132" s="4" t="s">
        <v>399</v>
      </c>
      <c r="D132" s="4" t="s">
        <v>3</v>
      </c>
      <c r="E132" s="4" t="s">
        <v>401</v>
      </c>
      <c r="F132" s="5">
        <v>45175</v>
      </c>
      <c r="G132" s="5" t="s">
        <v>412</v>
      </c>
      <c r="H132" s="50">
        <f t="shared" si="18"/>
        <v>2</v>
      </c>
      <c r="I132" s="4">
        <v>5985</v>
      </c>
      <c r="J132" s="4">
        <v>79.75</v>
      </c>
      <c r="K132" s="4">
        <v>77.900000000000006</v>
      </c>
      <c r="L132" s="4">
        <v>24</v>
      </c>
      <c r="M132" s="4" t="s">
        <v>299</v>
      </c>
      <c r="N132" s="4">
        <v>180</v>
      </c>
      <c r="O132" s="6">
        <v>0.4597222222222222</v>
      </c>
      <c r="P132" s="4" t="s">
        <v>301</v>
      </c>
      <c r="Q132" s="4" t="s">
        <v>25</v>
      </c>
      <c r="R132" s="4" t="s">
        <v>413</v>
      </c>
      <c r="S132" s="4">
        <v>1</v>
      </c>
      <c r="T132" s="10">
        <v>13.78</v>
      </c>
      <c r="U132" s="10">
        <v>5.38</v>
      </c>
      <c r="V132" s="10">
        <v>19.11</v>
      </c>
      <c r="W132" s="12">
        <f t="shared" si="19"/>
        <v>5.33</v>
      </c>
      <c r="X132" s="15">
        <f t="shared" si="22"/>
        <v>0.92936802973977373</v>
      </c>
      <c r="Y132" s="10">
        <v>0.92936802973977373</v>
      </c>
      <c r="Z132" s="13">
        <v>3</v>
      </c>
      <c r="AA132" s="13">
        <f t="shared" si="21"/>
        <v>7</v>
      </c>
      <c r="AB132" s="4">
        <v>0</v>
      </c>
      <c r="AC132" s="10"/>
      <c r="AD132" s="10"/>
      <c r="AE132" s="10"/>
      <c r="AF132" s="12">
        <f t="shared" si="20"/>
        <v>0.18410714285714289</v>
      </c>
      <c r="AG132" s="4" t="s">
        <v>295</v>
      </c>
      <c r="AH132" s="4">
        <f t="shared" si="23"/>
        <v>340466</v>
      </c>
      <c r="AI132" s="4">
        <f t="shared" si="24"/>
        <v>106091</v>
      </c>
      <c r="AJ132" s="10">
        <v>66.31</v>
      </c>
      <c r="AK132" s="10">
        <v>56</v>
      </c>
      <c r="AL132" s="10">
        <v>6</v>
      </c>
    </row>
    <row r="133" spans="1:38" x14ac:dyDescent="0.35">
      <c r="A133" t="s">
        <v>302</v>
      </c>
      <c r="B133" t="s">
        <v>303</v>
      </c>
      <c r="C133" t="s">
        <v>399</v>
      </c>
      <c r="D133" t="s">
        <v>27</v>
      </c>
      <c r="E133" t="s">
        <v>402</v>
      </c>
      <c r="F133" s="2">
        <v>45175</v>
      </c>
      <c r="G133" s="2" t="s">
        <v>412</v>
      </c>
      <c r="H133" s="13">
        <f t="shared" si="18"/>
        <v>2</v>
      </c>
      <c r="I133">
        <v>5986</v>
      </c>
      <c r="J133">
        <v>78.62</v>
      </c>
      <c r="K133">
        <v>75.319999999999993</v>
      </c>
      <c r="L133">
        <v>26</v>
      </c>
      <c r="M133" t="s">
        <v>305</v>
      </c>
      <c r="N133">
        <v>30</v>
      </c>
      <c r="O133" s="3">
        <v>0.50277777777777777</v>
      </c>
      <c r="P133" t="s">
        <v>60</v>
      </c>
      <c r="Q133" t="s">
        <v>25</v>
      </c>
      <c r="R133" t="s">
        <v>86</v>
      </c>
      <c r="S133">
        <v>1</v>
      </c>
      <c r="T133" s="9">
        <v>18.440000000000001</v>
      </c>
      <c r="U133" s="9">
        <v>5.0999999999999996</v>
      </c>
      <c r="V133" s="9">
        <v>23.07</v>
      </c>
      <c r="W133" s="11">
        <f t="shared" si="19"/>
        <v>4.629999999999999</v>
      </c>
      <c r="X133" s="14">
        <f t="shared" si="22"/>
        <v>9.2156862745098174</v>
      </c>
      <c r="Y133" s="9">
        <v>9.2156862745098174</v>
      </c>
      <c r="Z133" s="13">
        <v>5</v>
      </c>
      <c r="AA133" s="13">
        <f t="shared" si="21"/>
        <v>5</v>
      </c>
      <c r="AB133">
        <v>0</v>
      </c>
      <c r="AC133" s="9"/>
      <c r="AD133" s="9"/>
      <c r="AE133" s="9"/>
      <c r="AF133" s="11">
        <f t="shared" si="20"/>
        <v>0.55564122333590349</v>
      </c>
      <c r="AG133" t="s">
        <v>304</v>
      </c>
      <c r="AH133">
        <f t="shared" si="23"/>
        <v>340455</v>
      </c>
      <c r="AI133">
        <f t="shared" si="24"/>
        <v>106120</v>
      </c>
      <c r="AJ133" s="9">
        <v>60.53</v>
      </c>
      <c r="AK133" s="9">
        <v>38.909999999999997</v>
      </c>
      <c r="AL133" s="9">
        <v>5.6</v>
      </c>
    </row>
    <row r="134" spans="1:38" x14ac:dyDescent="0.35">
      <c r="A134" t="s">
        <v>302</v>
      </c>
      <c r="B134" t="s">
        <v>303</v>
      </c>
      <c r="C134" t="s">
        <v>399</v>
      </c>
      <c r="D134" t="s">
        <v>27</v>
      </c>
      <c r="E134" t="s">
        <v>402</v>
      </c>
      <c r="F134" s="2">
        <v>45175</v>
      </c>
      <c r="G134" s="2" t="s">
        <v>412</v>
      </c>
      <c r="H134" s="13">
        <f t="shared" si="18"/>
        <v>2</v>
      </c>
      <c r="I134">
        <v>5986</v>
      </c>
      <c r="J134">
        <v>78.62</v>
      </c>
      <c r="K134">
        <v>75.319999999999993</v>
      </c>
      <c r="L134">
        <v>26</v>
      </c>
      <c r="M134" t="s">
        <v>306</v>
      </c>
      <c r="N134">
        <v>70</v>
      </c>
      <c r="O134" s="3">
        <v>0.50277777777777777</v>
      </c>
      <c r="P134" t="s">
        <v>311</v>
      </c>
      <c r="Q134" t="s">
        <v>25</v>
      </c>
      <c r="R134" t="s">
        <v>86</v>
      </c>
      <c r="S134">
        <v>1</v>
      </c>
      <c r="T134" s="9">
        <v>10.35</v>
      </c>
      <c r="U134" s="9">
        <v>5.1100000000000003</v>
      </c>
      <c r="V134" s="9">
        <v>15.04</v>
      </c>
      <c r="W134" s="11">
        <f t="shared" si="19"/>
        <v>4.6899999999999995</v>
      </c>
      <c r="X134" s="14">
        <f t="shared" si="22"/>
        <v>8.2191780821917959</v>
      </c>
      <c r="Y134" s="9">
        <v>8.2191780821917959</v>
      </c>
      <c r="Z134" s="13">
        <v>5</v>
      </c>
      <c r="AA134" s="13">
        <f t="shared" si="21"/>
        <v>5</v>
      </c>
      <c r="AB134">
        <v>0</v>
      </c>
      <c r="AC134" s="9"/>
      <c r="AD134" s="9"/>
      <c r="AE134" s="9"/>
      <c r="AF134" s="11">
        <f t="shared" si="20"/>
        <v>0.43254424270282699</v>
      </c>
      <c r="AG134" t="s">
        <v>304</v>
      </c>
      <c r="AH134">
        <f t="shared" si="23"/>
        <v>340455</v>
      </c>
      <c r="AI134">
        <f t="shared" si="24"/>
        <v>106120</v>
      </c>
      <c r="AJ134" s="9">
        <v>62.33</v>
      </c>
      <c r="AK134" s="9">
        <v>43.51</v>
      </c>
      <c r="AL134" s="9">
        <v>5.78</v>
      </c>
    </row>
    <row r="135" spans="1:38" s="16" customFormat="1" x14ac:dyDescent="0.35">
      <c r="A135" s="16" t="s">
        <v>302</v>
      </c>
      <c r="B135" s="16" t="s">
        <v>303</v>
      </c>
      <c r="C135" s="16" t="s">
        <v>399</v>
      </c>
      <c r="D135" s="16" t="s">
        <v>27</v>
      </c>
      <c r="E135" s="16" t="s">
        <v>402</v>
      </c>
      <c r="F135" s="17">
        <v>45175</v>
      </c>
      <c r="G135" s="17" t="s">
        <v>412</v>
      </c>
      <c r="H135" s="22">
        <f t="shared" si="18"/>
        <v>2</v>
      </c>
      <c r="I135" s="16">
        <v>5986</v>
      </c>
      <c r="J135" s="16">
        <v>78.62</v>
      </c>
      <c r="K135" s="16">
        <v>75.319999999999993</v>
      </c>
      <c r="L135" s="16">
        <v>26</v>
      </c>
      <c r="M135" s="16" t="s">
        <v>307</v>
      </c>
      <c r="N135" s="16">
        <v>120</v>
      </c>
      <c r="O135" s="18">
        <v>0.50277777777777777</v>
      </c>
      <c r="P135" s="16" t="s">
        <v>20</v>
      </c>
      <c r="Q135" s="16" t="s">
        <v>25</v>
      </c>
      <c r="R135" s="16" t="s">
        <v>414</v>
      </c>
      <c r="S135" s="16">
        <v>1</v>
      </c>
      <c r="T135" s="19">
        <v>20.96</v>
      </c>
      <c r="U135" s="19">
        <v>5.24</v>
      </c>
      <c r="V135" s="19">
        <v>25.88</v>
      </c>
      <c r="W135" s="20">
        <f t="shared" si="19"/>
        <v>4.9199999999999982</v>
      </c>
      <c r="X135" s="21">
        <f t="shared" si="22"/>
        <v>6.1068702290076731</v>
      </c>
      <c r="Y135" s="19">
        <v>6.1068702290076731</v>
      </c>
      <c r="Z135" s="22">
        <v>4</v>
      </c>
      <c r="AA135" s="22">
        <f t="shared" si="21"/>
        <v>7</v>
      </c>
      <c r="AB135" s="16">
        <v>0</v>
      </c>
      <c r="AC135" s="19"/>
      <c r="AD135" s="19"/>
      <c r="AE135" s="19"/>
      <c r="AF135" s="20">
        <f t="shared" si="20"/>
        <v>0.38014981273408244</v>
      </c>
      <c r="AG135" s="16" t="s">
        <v>304</v>
      </c>
      <c r="AH135" s="16">
        <f t="shared" si="23"/>
        <v>340455</v>
      </c>
      <c r="AI135" s="16">
        <f t="shared" si="24"/>
        <v>106120</v>
      </c>
      <c r="AJ135" s="19">
        <v>58.96</v>
      </c>
      <c r="AK135" s="19">
        <v>42.72</v>
      </c>
      <c r="AL135" s="19">
        <v>5.47</v>
      </c>
    </row>
    <row r="136" spans="1:38" x14ac:dyDescent="0.35">
      <c r="A136" t="s">
        <v>302</v>
      </c>
      <c r="B136" t="s">
        <v>303</v>
      </c>
      <c r="C136" t="s">
        <v>399</v>
      </c>
      <c r="D136" t="s">
        <v>27</v>
      </c>
      <c r="E136" t="s">
        <v>402</v>
      </c>
      <c r="F136" s="2">
        <v>45175</v>
      </c>
      <c r="G136" s="2" t="s">
        <v>412</v>
      </c>
      <c r="H136" s="13">
        <f t="shared" si="18"/>
        <v>2</v>
      </c>
      <c r="I136">
        <v>5986</v>
      </c>
      <c r="J136">
        <v>78.62</v>
      </c>
      <c r="K136">
        <v>75.319999999999993</v>
      </c>
      <c r="L136">
        <v>26</v>
      </c>
      <c r="M136" t="s">
        <v>308</v>
      </c>
      <c r="N136">
        <v>200</v>
      </c>
      <c r="O136" s="3">
        <v>0.50277777777777777</v>
      </c>
      <c r="P136" t="s">
        <v>37</v>
      </c>
      <c r="Q136" t="s">
        <v>21</v>
      </c>
      <c r="R136" t="s">
        <v>86</v>
      </c>
      <c r="S136">
        <v>1</v>
      </c>
      <c r="T136" s="9">
        <v>17.77</v>
      </c>
      <c r="U136" s="9">
        <v>5.09</v>
      </c>
      <c r="V136" s="9">
        <v>22.53</v>
      </c>
      <c r="W136" s="11">
        <f t="shared" si="19"/>
        <v>4.7600000000000016</v>
      </c>
      <c r="X136" s="14">
        <f t="shared" si="22"/>
        <v>6.4833005893909297</v>
      </c>
      <c r="Y136" s="9">
        <v>6.4833005893909297</v>
      </c>
      <c r="Z136" s="13">
        <v>5</v>
      </c>
      <c r="AA136" s="13">
        <f t="shared" si="21"/>
        <v>5</v>
      </c>
      <c r="AB136">
        <v>0</v>
      </c>
      <c r="AC136" s="9"/>
      <c r="AD136" s="9"/>
      <c r="AE136" s="9"/>
      <c r="AF136" s="11">
        <f t="shared" si="20"/>
        <v>0.49218950064020506</v>
      </c>
      <c r="AG136" t="s">
        <v>304</v>
      </c>
      <c r="AH136">
        <f t="shared" si="23"/>
        <v>340455</v>
      </c>
      <c r="AI136">
        <f t="shared" si="24"/>
        <v>106120</v>
      </c>
      <c r="AJ136" s="9">
        <v>58.27</v>
      </c>
      <c r="AK136" s="9">
        <v>39.049999999999997</v>
      </c>
      <c r="AL136" s="9">
        <v>4.97</v>
      </c>
    </row>
    <row r="137" spans="1:38" x14ac:dyDescent="0.35">
      <c r="A137" t="s">
        <v>302</v>
      </c>
      <c r="B137" t="s">
        <v>303</v>
      </c>
      <c r="C137" t="s">
        <v>399</v>
      </c>
      <c r="D137" t="s">
        <v>27</v>
      </c>
      <c r="E137" t="s">
        <v>402</v>
      </c>
      <c r="F137" s="2">
        <v>45175</v>
      </c>
      <c r="G137" s="2" t="s">
        <v>412</v>
      </c>
      <c r="H137" s="13">
        <f t="shared" si="18"/>
        <v>2</v>
      </c>
      <c r="I137">
        <v>5986</v>
      </c>
      <c r="J137">
        <v>78.62</v>
      </c>
      <c r="K137">
        <v>75.319999999999993</v>
      </c>
      <c r="L137">
        <v>26</v>
      </c>
      <c r="M137" t="s">
        <v>309</v>
      </c>
      <c r="N137">
        <v>275</v>
      </c>
      <c r="O137" s="3">
        <v>0.50277777777777777</v>
      </c>
      <c r="P137" t="s">
        <v>290</v>
      </c>
      <c r="Q137" t="s">
        <v>25</v>
      </c>
      <c r="R137" t="s">
        <v>86</v>
      </c>
      <c r="S137">
        <v>1</v>
      </c>
      <c r="T137" s="9">
        <v>10.16</v>
      </c>
      <c r="U137" s="9">
        <v>5.17</v>
      </c>
      <c r="V137" s="9">
        <v>14.82</v>
      </c>
      <c r="W137" s="11">
        <f t="shared" si="19"/>
        <v>4.66</v>
      </c>
      <c r="X137" s="14">
        <f t="shared" si="22"/>
        <v>9.864603481624755</v>
      </c>
      <c r="Y137" s="9">
        <v>9.864603481624755</v>
      </c>
      <c r="Z137" s="13">
        <v>5</v>
      </c>
      <c r="AA137" s="13">
        <f t="shared" si="21"/>
        <v>5</v>
      </c>
      <c r="AB137">
        <v>0</v>
      </c>
      <c r="AC137" s="9"/>
      <c r="AD137" s="9"/>
      <c r="AE137" s="9"/>
      <c r="AF137" s="11">
        <f t="shared" si="20"/>
        <v>0.50774888363540838</v>
      </c>
      <c r="AG137" t="s">
        <v>304</v>
      </c>
      <c r="AH137">
        <f t="shared" si="23"/>
        <v>340455</v>
      </c>
      <c r="AI137">
        <f t="shared" si="24"/>
        <v>106120</v>
      </c>
      <c r="AJ137" s="9">
        <v>57.4</v>
      </c>
      <c r="AK137" s="9">
        <v>38.07</v>
      </c>
      <c r="AL137" s="9">
        <v>5.8</v>
      </c>
    </row>
    <row r="138" spans="1:38" s="4" customFormat="1" x14ac:dyDescent="0.35">
      <c r="A138" s="4" t="s">
        <v>302</v>
      </c>
      <c r="B138" s="4" t="s">
        <v>303</v>
      </c>
      <c r="C138" s="4" t="s">
        <v>399</v>
      </c>
      <c r="D138" s="4" t="s">
        <v>27</v>
      </c>
      <c r="E138" s="4" t="s">
        <v>402</v>
      </c>
      <c r="F138" s="5">
        <v>45175</v>
      </c>
      <c r="G138" s="5" t="s">
        <v>412</v>
      </c>
      <c r="H138" s="50">
        <f t="shared" si="18"/>
        <v>2</v>
      </c>
      <c r="I138" s="4">
        <v>5986</v>
      </c>
      <c r="J138" s="4">
        <v>78.62</v>
      </c>
      <c r="K138" s="4">
        <v>75.319999999999993</v>
      </c>
      <c r="L138" s="4">
        <v>26</v>
      </c>
      <c r="M138" s="4" t="s">
        <v>310</v>
      </c>
      <c r="N138" s="4">
        <v>310</v>
      </c>
      <c r="O138" s="6">
        <v>0.50277777777777777</v>
      </c>
      <c r="P138" s="4" t="s">
        <v>312</v>
      </c>
      <c r="Q138" s="4" t="s">
        <v>25</v>
      </c>
      <c r="R138" s="4" t="s">
        <v>86</v>
      </c>
      <c r="S138" s="4">
        <v>1</v>
      </c>
      <c r="T138" s="10">
        <v>20.96</v>
      </c>
      <c r="U138" s="10">
        <v>5.08</v>
      </c>
      <c r="V138" s="10">
        <v>25.5</v>
      </c>
      <c r="W138" s="12">
        <f t="shared" si="19"/>
        <v>4.5399999999999991</v>
      </c>
      <c r="X138" s="15">
        <f t="shared" si="22"/>
        <v>10.629921259842538</v>
      </c>
      <c r="Y138" s="10">
        <v>10.629921259842538</v>
      </c>
      <c r="Z138" s="13">
        <v>5</v>
      </c>
      <c r="AA138" s="13">
        <f t="shared" si="21"/>
        <v>5</v>
      </c>
      <c r="AB138" s="4">
        <v>0</v>
      </c>
      <c r="AC138" s="10"/>
      <c r="AD138" s="10"/>
      <c r="AE138" s="10"/>
      <c r="AF138" s="12">
        <f t="shared" si="20"/>
        <v>0.5973766752209867</v>
      </c>
      <c r="AG138" s="4" t="s">
        <v>304</v>
      </c>
      <c r="AH138" s="4">
        <f t="shared" si="23"/>
        <v>340455</v>
      </c>
      <c r="AI138" s="4">
        <f t="shared" si="24"/>
        <v>106120</v>
      </c>
      <c r="AJ138" s="10">
        <v>56.02</v>
      </c>
      <c r="AK138" s="10">
        <v>35.07</v>
      </c>
      <c r="AL138" s="10">
        <v>5.49</v>
      </c>
    </row>
    <row r="139" spans="1:38" x14ac:dyDescent="0.35">
      <c r="A139" t="s">
        <v>313</v>
      </c>
      <c r="B139" t="s">
        <v>314</v>
      </c>
      <c r="C139" t="s">
        <v>399</v>
      </c>
      <c r="D139" t="s">
        <v>3</v>
      </c>
      <c r="E139" t="s">
        <v>401</v>
      </c>
      <c r="F139" s="2">
        <v>45175</v>
      </c>
      <c r="G139" s="2" t="s">
        <v>412</v>
      </c>
      <c r="H139" s="13">
        <f t="shared" si="18"/>
        <v>2</v>
      </c>
      <c r="I139">
        <v>5924</v>
      </c>
      <c r="J139">
        <v>79.45</v>
      </c>
      <c r="K139">
        <v>76.849999999999994</v>
      </c>
      <c r="L139">
        <v>28</v>
      </c>
      <c r="M139" t="s">
        <v>316</v>
      </c>
      <c r="N139">
        <v>30</v>
      </c>
      <c r="O139" s="3">
        <v>0.60902777777777783</v>
      </c>
      <c r="P139" t="s">
        <v>321</v>
      </c>
      <c r="Q139" t="s">
        <v>7</v>
      </c>
      <c r="R139" t="s">
        <v>415</v>
      </c>
      <c r="S139">
        <v>1</v>
      </c>
      <c r="T139" s="9">
        <v>10.49</v>
      </c>
      <c r="U139" s="9">
        <v>5.04</v>
      </c>
      <c r="V139" s="9">
        <v>15.18</v>
      </c>
      <c r="W139" s="11">
        <f t="shared" si="19"/>
        <v>4.6899999999999995</v>
      </c>
      <c r="X139" s="14">
        <f t="shared" si="22"/>
        <v>6.9444444444444544</v>
      </c>
      <c r="Y139" s="9">
        <v>6.9444444444444544</v>
      </c>
      <c r="Z139" s="13">
        <v>1</v>
      </c>
      <c r="AA139" s="13">
        <f t="shared" si="21"/>
        <v>7</v>
      </c>
      <c r="AB139">
        <v>0</v>
      </c>
      <c r="AC139" s="9"/>
      <c r="AD139" s="9"/>
      <c r="AE139" s="9"/>
      <c r="AF139" s="11">
        <f t="shared" si="20"/>
        <v>0.2731391585760517</v>
      </c>
      <c r="AG139" t="s">
        <v>315</v>
      </c>
      <c r="AH139">
        <f t="shared" si="23"/>
        <v>340421</v>
      </c>
      <c r="AI139">
        <f t="shared" si="24"/>
        <v>106031</v>
      </c>
      <c r="AJ139" s="9">
        <v>59.01</v>
      </c>
      <c r="AK139" s="9">
        <v>46.35</v>
      </c>
      <c r="AL139" s="9">
        <v>5.78</v>
      </c>
    </row>
    <row r="140" spans="1:38" x14ac:dyDescent="0.35">
      <c r="A140" t="s">
        <v>313</v>
      </c>
      <c r="B140" t="s">
        <v>314</v>
      </c>
      <c r="C140" t="s">
        <v>399</v>
      </c>
      <c r="D140" t="s">
        <v>3</v>
      </c>
      <c r="E140" t="s">
        <v>401</v>
      </c>
      <c r="F140" s="2">
        <v>45175</v>
      </c>
      <c r="G140" s="2" t="s">
        <v>412</v>
      </c>
      <c r="H140" s="13">
        <f t="shared" si="18"/>
        <v>2</v>
      </c>
      <c r="I140">
        <v>5924</v>
      </c>
      <c r="J140">
        <v>79.45</v>
      </c>
      <c r="K140">
        <v>76.849999999999994</v>
      </c>
      <c r="L140">
        <v>28</v>
      </c>
      <c r="M140" t="s">
        <v>317</v>
      </c>
      <c r="N140">
        <v>90</v>
      </c>
      <c r="O140" s="3">
        <v>0.60902777777777783</v>
      </c>
      <c r="P140" t="s">
        <v>273</v>
      </c>
      <c r="Q140" t="s">
        <v>7</v>
      </c>
      <c r="R140" t="s">
        <v>416</v>
      </c>
      <c r="S140">
        <v>1</v>
      </c>
      <c r="T140" s="9">
        <v>15.68</v>
      </c>
      <c r="U140" s="9">
        <v>5.03</v>
      </c>
      <c r="V140" s="9">
        <v>20.6</v>
      </c>
      <c r="W140" s="11">
        <f t="shared" si="19"/>
        <v>4.9200000000000017</v>
      </c>
      <c r="X140" s="14">
        <f t="shared" si="22"/>
        <v>2.1868787276341659</v>
      </c>
      <c r="Y140" s="9">
        <v>2.1868787276341659</v>
      </c>
      <c r="Z140" s="13">
        <v>2</v>
      </c>
      <c r="AA140" s="13">
        <f t="shared" si="21"/>
        <v>7</v>
      </c>
      <c r="AB140">
        <v>0</v>
      </c>
      <c r="AC140" s="9"/>
      <c r="AD140" s="9"/>
      <c r="AE140" s="9"/>
      <c r="AF140" s="11">
        <f t="shared" si="20"/>
        <v>0.21480144404332133</v>
      </c>
      <c r="AG140" t="s">
        <v>315</v>
      </c>
      <c r="AH140">
        <f t="shared" si="23"/>
        <v>340421</v>
      </c>
      <c r="AI140">
        <f t="shared" si="24"/>
        <v>106031</v>
      </c>
      <c r="AJ140" s="9">
        <v>60.57</v>
      </c>
      <c r="AK140" s="9">
        <v>49.86</v>
      </c>
      <c r="AL140" s="9">
        <v>5.91</v>
      </c>
    </row>
    <row r="141" spans="1:38" x14ac:dyDescent="0.35">
      <c r="A141" t="s">
        <v>313</v>
      </c>
      <c r="B141" t="s">
        <v>314</v>
      </c>
      <c r="C141" t="s">
        <v>399</v>
      </c>
      <c r="D141" t="s">
        <v>3</v>
      </c>
      <c r="E141" t="s">
        <v>401</v>
      </c>
      <c r="F141" s="2">
        <v>45175</v>
      </c>
      <c r="G141" s="2" t="s">
        <v>412</v>
      </c>
      <c r="H141" s="13">
        <f t="shared" si="18"/>
        <v>2</v>
      </c>
      <c r="I141">
        <v>5924</v>
      </c>
      <c r="J141">
        <v>79.45</v>
      </c>
      <c r="K141">
        <v>76.849999999999994</v>
      </c>
      <c r="L141">
        <v>28</v>
      </c>
      <c r="M141" t="s">
        <v>318</v>
      </c>
      <c r="N141">
        <v>180</v>
      </c>
      <c r="O141" s="3">
        <v>0.60902777777777783</v>
      </c>
      <c r="P141" t="s">
        <v>322</v>
      </c>
      <c r="Q141" t="s">
        <v>7</v>
      </c>
      <c r="R141" t="s">
        <v>413</v>
      </c>
      <c r="S141">
        <v>1</v>
      </c>
      <c r="T141" s="9">
        <v>18.440000000000001</v>
      </c>
      <c r="U141" s="9">
        <v>5.24</v>
      </c>
      <c r="V141" s="9">
        <v>23.53</v>
      </c>
      <c r="W141" s="11">
        <f t="shared" si="19"/>
        <v>5.09</v>
      </c>
      <c r="X141" s="14">
        <f t="shared" si="22"/>
        <v>2.8625954198473349</v>
      </c>
      <c r="Y141" s="9">
        <v>2.8625954198473349</v>
      </c>
      <c r="Z141" s="13">
        <v>3</v>
      </c>
      <c r="AA141" s="13">
        <f t="shared" si="21"/>
        <v>7</v>
      </c>
      <c r="AB141">
        <v>0</v>
      </c>
      <c r="AC141" s="9"/>
      <c r="AD141" s="9"/>
      <c r="AE141" s="9"/>
      <c r="AF141" s="11">
        <f t="shared" si="20"/>
        <v>0.25636523266022826</v>
      </c>
      <c r="AG141" t="s">
        <v>315</v>
      </c>
      <c r="AH141">
        <f t="shared" si="23"/>
        <v>340421</v>
      </c>
      <c r="AI141">
        <f t="shared" si="24"/>
        <v>106031</v>
      </c>
      <c r="AJ141" s="9">
        <v>57.24</v>
      </c>
      <c r="AK141" s="9">
        <v>45.56</v>
      </c>
      <c r="AL141" s="9">
        <v>5.63</v>
      </c>
    </row>
    <row r="142" spans="1:38" x14ac:dyDescent="0.35">
      <c r="A142" t="s">
        <v>313</v>
      </c>
      <c r="B142" t="s">
        <v>314</v>
      </c>
      <c r="C142" t="s">
        <v>399</v>
      </c>
      <c r="D142" t="s">
        <v>3</v>
      </c>
      <c r="E142" t="s">
        <v>401</v>
      </c>
      <c r="F142" s="2">
        <v>45175</v>
      </c>
      <c r="G142" s="2" t="s">
        <v>412</v>
      </c>
      <c r="H142" s="13">
        <f t="shared" si="18"/>
        <v>2</v>
      </c>
      <c r="I142">
        <v>5924</v>
      </c>
      <c r="J142">
        <v>79.45</v>
      </c>
      <c r="K142">
        <v>76.849999999999994</v>
      </c>
      <c r="L142">
        <v>28</v>
      </c>
      <c r="M142" t="s">
        <v>319</v>
      </c>
      <c r="N142">
        <v>230</v>
      </c>
      <c r="O142" s="3">
        <v>0.60902777777777783</v>
      </c>
      <c r="P142" t="s">
        <v>323</v>
      </c>
      <c r="Q142" t="s">
        <v>21</v>
      </c>
      <c r="R142" t="s">
        <v>414</v>
      </c>
      <c r="S142">
        <v>1</v>
      </c>
      <c r="T142" s="9">
        <v>14.53</v>
      </c>
      <c r="U142" s="9">
        <v>5.15</v>
      </c>
      <c r="V142" s="9">
        <v>19.53</v>
      </c>
      <c r="W142" s="11">
        <f t="shared" si="19"/>
        <v>5.0000000000000018</v>
      </c>
      <c r="X142" s="14">
        <f t="shared" si="22"/>
        <v>2.9126213592232735</v>
      </c>
      <c r="Y142" s="9">
        <v>2.9126213592232735</v>
      </c>
      <c r="Z142" s="13">
        <v>4</v>
      </c>
      <c r="AA142" s="13">
        <f t="shared" si="21"/>
        <v>7</v>
      </c>
      <c r="AB142">
        <v>0</v>
      </c>
      <c r="AC142" s="9"/>
      <c r="AD142" s="9"/>
      <c r="AE142" s="9"/>
      <c r="AF142" s="11">
        <f t="shared" si="20"/>
        <v>0.32059079061685486</v>
      </c>
      <c r="AG142" t="s">
        <v>315</v>
      </c>
      <c r="AH142">
        <f t="shared" si="23"/>
        <v>340421</v>
      </c>
      <c r="AI142">
        <f t="shared" si="24"/>
        <v>106031</v>
      </c>
      <c r="AJ142" s="9">
        <v>60.8</v>
      </c>
      <c r="AK142" s="9">
        <v>46.04</v>
      </c>
      <c r="AL142" s="9">
        <v>5.41</v>
      </c>
    </row>
    <row r="143" spans="1:38" s="4" customFormat="1" x14ac:dyDescent="0.35">
      <c r="A143" s="4" t="s">
        <v>313</v>
      </c>
      <c r="B143" s="4" t="s">
        <v>314</v>
      </c>
      <c r="C143" s="4" t="s">
        <v>399</v>
      </c>
      <c r="D143" s="4" t="s">
        <v>3</v>
      </c>
      <c r="E143" s="4" t="s">
        <v>401</v>
      </c>
      <c r="F143" s="5">
        <v>45175</v>
      </c>
      <c r="G143" s="5" t="s">
        <v>412</v>
      </c>
      <c r="H143" s="50">
        <f t="shared" si="18"/>
        <v>2</v>
      </c>
      <c r="I143" s="4">
        <v>5924</v>
      </c>
      <c r="J143" s="4">
        <v>79.45</v>
      </c>
      <c r="K143" s="4">
        <v>76.849999999999994</v>
      </c>
      <c r="L143" s="4">
        <v>28</v>
      </c>
      <c r="M143" s="4" t="s">
        <v>320</v>
      </c>
      <c r="N143" s="4">
        <v>250</v>
      </c>
      <c r="O143" s="6">
        <v>0.60902777777777783</v>
      </c>
      <c r="P143" s="4" t="s">
        <v>324</v>
      </c>
      <c r="Q143" s="4" t="s">
        <v>21</v>
      </c>
      <c r="R143" s="4" t="s">
        <v>86</v>
      </c>
      <c r="S143" s="4">
        <v>1</v>
      </c>
      <c r="T143" s="10">
        <v>19.260000000000002</v>
      </c>
      <c r="U143" s="10">
        <v>5.34</v>
      </c>
      <c r="V143" s="10">
        <v>24.34</v>
      </c>
      <c r="W143" s="12">
        <f t="shared" si="19"/>
        <v>5.0799999999999983</v>
      </c>
      <c r="X143" s="15">
        <f t="shared" si="22"/>
        <v>4.8689138576779323</v>
      </c>
      <c r="Y143" s="10">
        <v>4.8689138576779323</v>
      </c>
      <c r="Z143" s="13">
        <v>5</v>
      </c>
      <c r="AA143" s="13">
        <f t="shared" si="21"/>
        <v>5</v>
      </c>
      <c r="AB143" s="4">
        <v>0</v>
      </c>
      <c r="AC143" s="10"/>
      <c r="AD143" s="10"/>
      <c r="AE143" s="10"/>
      <c r="AF143" s="12">
        <f t="shared" si="20"/>
        <v>0.38369415016121594</v>
      </c>
      <c r="AG143" s="4" t="s">
        <v>315</v>
      </c>
      <c r="AH143" s="4">
        <f t="shared" si="23"/>
        <v>340421</v>
      </c>
      <c r="AI143" s="4">
        <f t="shared" si="24"/>
        <v>106031</v>
      </c>
      <c r="AJ143" s="10">
        <v>60.08</v>
      </c>
      <c r="AK143" s="10">
        <v>43.42</v>
      </c>
      <c r="AL143" s="10">
        <v>4.87</v>
      </c>
    </row>
    <row r="144" spans="1:38" x14ac:dyDescent="0.35">
      <c r="A144" t="s">
        <v>325</v>
      </c>
      <c r="B144" t="s">
        <v>326</v>
      </c>
      <c r="C144" t="s">
        <v>400</v>
      </c>
      <c r="D144" t="s">
        <v>27</v>
      </c>
      <c r="E144" t="s">
        <v>402</v>
      </c>
      <c r="F144" s="2">
        <v>45176</v>
      </c>
      <c r="G144" s="2" t="s">
        <v>412</v>
      </c>
      <c r="H144" s="13">
        <f t="shared" si="18"/>
        <v>1</v>
      </c>
      <c r="I144">
        <v>3712</v>
      </c>
      <c r="J144">
        <v>107.4</v>
      </c>
      <c r="K144">
        <v>106.48</v>
      </c>
      <c r="L144">
        <v>25</v>
      </c>
      <c r="M144" t="s">
        <v>328</v>
      </c>
      <c r="N144">
        <v>30</v>
      </c>
      <c r="O144" s="3">
        <v>0.45</v>
      </c>
      <c r="P144" t="s">
        <v>330</v>
      </c>
      <c r="Q144" t="s">
        <v>7</v>
      </c>
      <c r="R144" t="s">
        <v>413</v>
      </c>
      <c r="S144">
        <v>1</v>
      </c>
      <c r="T144" s="9">
        <v>19.37</v>
      </c>
      <c r="U144" s="9">
        <v>5.21</v>
      </c>
      <c r="V144" s="9">
        <v>24.24</v>
      </c>
      <c r="W144" s="11">
        <f t="shared" si="19"/>
        <v>4.8699999999999974</v>
      </c>
      <c r="X144" s="14">
        <f t="shared" si="22"/>
        <v>6.5259117082534068</v>
      </c>
      <c r="Y144" s="9">
        <v>6.5259117082534068</v>
      </c>
      <c r="Z144" s="13">
        <v>3</v>
      </c>
      <c r="AA144" s="13">
        <f t="shared" si="21"/>
        <v>7</v>
      </c>
      <c r="AB144">
        <v>0</v>
      </c>
      <c r="AC144" s="9"/>
      <c r="AD144" s="9"/>
      <c r="AE144" s="9"/>
      <c r="AF144" s="11">
        <f t="shared" si="20"/>
        <v>0.34026713378585499</v>
      </c>
      <c r="AG144" t="s">
        <v>327</v>
      </c>
      <c r="AH144">
        <f t="shared" si="23"/>
        <v>338559</v>
      </c>
      <c r="AI144">
        <f t="shared" si="24"/>
        <v>102563</v>
      </c>
      <c r="AJ144" s="9">
        <v>61.21</v>
      </c>
      <c r="AK144" s="9">
        <v>45.67</v>
      </c>
      <c r="AL144" s="9">
        <v>6.15</v>
      </c>
    </row>
    <row r="145" spans="1:38" s="4" customFormat="1" x14ac:dyDescent="0.35">
      <c r="A145" s="4" t="s">
        <v>325</v>
      </c>
      <c r="B145" s="4" t="s">
        <v>326</v>
      </c>
      <c r="C145" s="4" t="s">
        <v>400</v>
      </c>
      <c r="D145" s="4" t="s">
        <v>27</v>
      </c>
      <c r="E145" s="4" t="s">
        <v>402</v>
      </c>
      <c r="F145" s="5">
        <v>45176</v>
      </c>
      <c r="G145" s="5" t="s">
        <v>412</v>
      </c>
      <c r="H145" s="50">
        <f t="shared" si="18"/>
        <v>1</v>
      </c>
      <c r="I145" s="4">
        <v>3712</v>
      </c>
      <c r="J145" s="4">
        <v>107.4</v>
      </c>
      <c r="K145" s="4">
        <v>106.48</v>
      </c>
      <c r="L145" s="4">
        <v>25</v>
      </c>
      <c r="M145" s="4" t="s">
        <v>329</v>
      </c>
      <c r="N145" s="4">
        <v>80</v>
      </c>
      <c r="O145" s="6">
        <v>0.45</v>
      </c>
      <c r="P145" s="4" t="s">
        <v>331</v>
      </c>
      <c r="Q145" s="4" t="s">
        <v>7</v>
      </c>
      <c r="R145" s="4" t="s">
        <v>413</v>
      </c>
      <c r="S145" s="4">
        <v>1</v>
      </c>
      <c r="T145" s="10">
        <v>9.9600000000000009</v>
      </c>
      <c r="U145" s="10">
        <v>5.1100000000000003</v>
      </c>
      <c r="V145" s="10">
        <v>14.88</v>
      </c>
      <c r="W145" s="12">
        <f t="shared" si="19"/>
        <v>4.92</v>
      </c>
      <c r="X145" s="15">
        <f t="shared" si="22"/>
        <v>3.7181996086105751</v>
      </c>
      <c r="Y145" s="10">
        <v>3.7181996086105751</v>
      </c>
      <c r="Z145" s="13">
        <v>3</v>
      </c>
      <c r="AA145" s="13">
        <f t="shared" si="21"/>
        <v>7</v>
      </c>
      <c r="AB145" s="4">
        <v>0</v>
      </c>
      <c r="AC145" s="10"/>
      <c r="AD145" s="10"/>
      <c r="AE145" s="10"/>
      <c r="AF145" s="12">
        <f t="shared" si="20"/>
        <v>0.29463266082984385</v>
      </c>
      <c r="AG145" s="4" t="s">
        <v>327</v>
      </c>
      <c r="AH145" s="4">
        <f t="shared" si="23"/>
        <v>338559</v>
      </c>
      <c r="AI145" s="4">
        <f t="shared" si="24"/>
        <v>102563</v>
      </c>
      <c r="AJ145" s="10">
        <v>68.02</v>
      </c>
      <c r="AK145" s="10">
        <v>52.54</v>
      </c>
      <c r="AL145" s="10">
        <v>4.9800000000000004</v>
      </c>
    </row>
    <row r="146" spans="1:38" x14ac:dyDescent="0.35">
      <c r="A146" t="s">
        <v>332</v>
      </c>
      <c r="B146" t="s">
        <v>333</v>
      </c>
      <c r="C146" t="s">
        <v>400</v>
      </c>
      <c r="D146" t="s">
        <v>3</v>
      </c>
      <c r="E146" t="s">
        <v>401</v>
      </c>
      <c r="F146" s="2">
        <v>45176</v>
      </c>
      <c r="G146" s="2" t="s">
        <v>412</v>
      </c>
      <c r="H146" s="13">
        <f t="shared" si="18"/>
        <v>1</v>
      </c>
      <c r="I146">
        <v>3735</v>
      </c>
      <c r="J146">
        <v>107.7</v>
      </c>
      <c r="K146">
        <v>106.48</v>
      </c>
      <c r="L146">
        <v>5</v>
      </c>
      <c r="M146" t="s">
        <v>335</v>
      </c>
      <c r="N146">
        <v>30</v>
      </c>
      <c r="O146" s="3">
        <v>0.5083333333333333</v>
      </c>
      <c r="P146" t="s">
        <v>338</v>
      </c>
      <c r="Q146" t="s">
        <v>7</v>
      </c>
      <c r="R146" t="s">
        <v>415</v>
      </c>
      <c r="S146">
        <v>1</v>
      </c>
      <c r="T146" s="9">
        <v>18.95</v>
      </c>
      <c r="U146" s="9">
        <v>5.0199999999999996</v>
      </c>
      <c r="V146" s="9">
        <v>23.68</v>
      </c>
      <c r="W146" s="11">
        <f t="shared" si="19"/>
        <v>4.7300000000000004</v>
      </c>
      <c r="X146" s="14">
        <f t="shared" si="22"/>
        <v>5.7768924302788687</v>
      </c>
      <c r="Y146" s="9">
        <v>5.7768924302788687</v>
      </c>
      <c r="Z146" s="13">
        <v>1</v>
      </c>
      <c r="AA146" s="13">
        <f t="shared" si="21"/>
        <v>7</v>
      </c>
      <c r="AB146">
        <v>0</v>
      </c>
      <c r="AC146" s="9"/>
      <c r="AD146" s="9"/>
      <c r="AE146" s="9"/>
      <c r="AF146" s="11">
        <f t="shared" si="20"/>
        <v>0.31372549019607848</v>
      </c>
      <c r="AG146" t="s">
        <v>334</v>
      </c>
      <c r="AH146">
        <f t="shared" si="23"/>
        <v>338554</v>
      </c>
      <c r="AI146">
        <f t="shared" si="24"/>
        <v>102530</v>
      </c>
      <c r="AJ146" s="9">
        <v>60.97</v>
      </c>
      <c r="AK146" s="9">
        <v>46.41</v>
      </c>
      <c r="AL146" s="9">
        <v>5.84</v>
      </c>
    </row>
    <row r="147" spans="1:38" x14ac:dyDescent="0.35">
      <c r="A147" t="s">
        <v>332</v>
      </c>
      <c r="B147" t="s">
        <v>333</v>
      </c>
      <c r="C147" t="s">
        <v>400</v>
      </c>
      <c r="D147" t="s">
        <v>3</v>
      </c>
      <c r="E147" t="s">
        <v>401</v>
      </c>
      <c r="F147" s="2">
        <v>45176</v>
      </c>
      <c r="G147" s="2" t="s">
        <v>412</v>
      </c>
      <c r="H147" s="13">
        <f t="shared" si="18"/>
        <v>1</v>
      </c>
      <c r="I147">
        <v>3735</v>
      </c>
      <c r="J147">
        <v>107.7</v>
      </c>
      <c r="K147">
        <v>106.48</v>
      </c>
      <c r="L147">
        <v>5</v>
      </c>
      <c r="M147" t="s">
        <v>336</v>
      </c>
      <c r="N147">
        <v>90</v>
      </c>
      <c r="O147" s="3">
        <v>0.5083333333333333</v>
      </c>
      <c r="P147" t="s">
        <v>339</v>
      </c>
      <c r="Q147" t="s">
        <v>7</v>
      </c>
      <c r="R147" t="s">
        <v>413</v>
      </c>
      <c r="S147">
        <v>1</v>
      </c>
      <c r="T147" s="9">
        <v>19.88</v>
      </c>
      <c r="U147" s="9">
        <v>5.1100000000000003</v>
      </c>
      <c r="V147" s="9">
        <v>24.81</v>
      </c>
      <c r="W147" s="11">
        <f t="shared" si="19"/>
        <v>4.93</v>
      </c>
      <c r="X147" s="14">
        <f t="shared" si="22"/>
        <v>3.5225048923679179</v>
      </c>
      <c r="Y147" s="9">
        <v>3.5225048923679179</v>
      </c>
      <c r="Z147" s="13">
        <v>3</v>
      </c>
      <c r="AA147" s="13">
        <f t="shared" si="21"/>
        <v>7</v>
      </c>
      <c r="AB147">
        <v>0</v>
      </c>
      <c r="AC147" s="9"/>
      <c r="AD147" s="9"/>
      <c r="AE147" s="9"/>
      <c r="AF147" s="11">
        <f t="shared" si="20"/>
        <v>0.29632929436920891</v>
      </c>
      <c r="AG147" t="s">
        <v>334</v>
      </c>
      <c r="AH147">
        <f t="shared" si="23"/>
        <v>338554</v>
      </c>
      <c r="AI147">
        <f t="shared" si="24"/>
        <v>102530</v>
      </c>
      <c r="AJ147" s="9">
        <v>72.75</v>
      </c>
      <c r="AK147" s="9">
        <v>56.12</v>
      </c>
      <c r="AL147" s="9">
        <v>5.5</v>
      </c>
    </row>
    <row r="148" spans="1:38" s="4" customFormat="1" x14ac:dyDescent="0.35">
      <c r="A148" s="4" t="s">
        <v>332</v>
      </c>
      <c r="B148" s="4" t="s">
        <v>333</v>
      </c>
      <c r="C148" s="4" t="s">
        <v>400</v>
      </c>
      <c r="D148" s="4" t="s">
        <v>3</v>
      </c>
      <c r="E148" s="4" t="s">
        <v>401</v>
      </c>
      <c r="F148" s="5">
        <v>45176</v>
      </c>
      <c r="G148" s="5" t="s">
        <v>412</v>
      </c>
      <c r="H148" s="50">
        <f t="shared" si="18"/>
        <v>1</v>
      </c>
      <c r="I148" s="4">
        <v>3735</v>
      </c>
      <c r="J148" s="4">
        <v>107.7</v>
      </c>
      <c r="K148" s="4">
        <v>106.48</v>
      </c>
      <c r="L148" s="4">
        <v>5</v>
      </c>
      <c r="M148" s="4" t="s">
        <v>337</v>
      </c>
      <c r="N148" s="4">
        <v>125</v>
      </c>
      <c r="O148" s="6">
        <v>0.5083333333333333</v>
      </c>
      <c r="P148" s="4" t="s">
        <v>340</v>
      </c>
      <c r="Q148" s="4" t="s">
        <v>7</v>
      </c>
      <c r="R148" s="4" t="s">
        <v>86</v>
      </c>
      <c r="S148" s="4">
        <v>1</v>
      </c>
      <c r="T148" s="10">
        <v>17.77</v>
      </c>
      <c r="U148" s="10">
        <v>5.18</v>
      </c>
      <c r="V148" s="10">
        <v>22.77</v>
      </c>
      <c r="W148" s="12">
        <f t="shared" si="19"/>
        <v>5</v>
      </c>
      <c r="X148" s="15">
        <f t="shared" si="22"/>
        <v>3.4749034749034693</v>
      </c>
      <c r="Y148" s="10">
        <v>3.4749034749034693</v>
      </c>
      <c r="Z148" s="13">
        <v>5</v>
      </c>
      <c r="AA148" s="13">
        <f t="shared" si="21"/>
        <v>5</v>
      </c>
      <c r="AB148" s="4">
        <v>0</v>
      </c>
      <c r="AC148" s="10"/>
      <c r="AD148" s="10"/>
      <c r="AE148" s="10"/>
      <c r="AF148" s="12">
        <f t="shared" si="20"/>
        <v>0.29765277215702129</v>
      </c>
      <c r="AG148" s="4" t="s">
        <v>334</v>
      </c>
      <c r="AH148" s="4">
        <f t="shared" si="23"/>
        <v>338554</v>
      </c>
      <c r="AI148" s="4">
        <f t="shared" si="24"/>
        <v>102530</v>
      </c>
      <c r="AJ148" s="10">
        <v>64.13</v>
      </c>
      <c r="AK148" s="10">
        <v>49.42</v>
      </c>
      <c r="AL148" s="10">
        <v>5.65</v>
      </c>
    </row>
    <row r="149" spans="1:38" x14ac:dyDescent="0.35">
      <c r="A149" t="s">
        <v>341</v>
      </c>
      <c r="B149" t="s">
        <v>342</v>
      </c>
      <c r="C149" t="s">
        <v>400</v>
      </c>
      <c r="D149" t="s">
        <v>3</v>
      </c>
      <c r="E149" t="s">
        <v>401</v>
      </c>
      <c r="F149" s="2">
        <v>45176</v>
      </c>
      <c r="G149" s="2" t="s">
        <v>412</v>
      </c>
      <c r="H149" s="13">
        <f t="shared" si="18"/>
        <v>1</v>
      </c>
      <c r="I149">
        <v>3217</v>
      </c>
      <c r="J149">
        <v>100.7</v>
      </c>
      <c r="K149">
        <v>99.34</v>
      </c>
      <c r="L149">
        <v>10</v>
      </c>
      <c r="M149" t="s">
        <v>344</v>
      </c>
      <c r="N149">
        <v>30</v>
      </c>
      <c r="O149" s="3">
        <v>0.59861111111111109</v>
      </c>
      <c r="P149" t="s">
        <v>348</v>
      </c>
      <c r="Q149" t="s">
        <v>7</v>
      </c>
      <c r="R149" t="s">
        <v>415</v>
      </c>
      <c r="S149">
        <v>1</v>
      </c>
      <c r="T149" s="9">
        <v>18.440000000000001</v>
      </c>
      <c r="U149" s="9">
        <v>5.1100000000000003</v>
      </c>
      <c r="V149" s="9">
        <v>23.28</v>
      </c>
      <c r="W149" s="11">
        <f t="shared" si="19"/>
        <v>4.84</v>
      </c>
      <c r="X149" s="14">
        <f t="shared" si="22"/>
        <v>5.2837573385518679</v>
      </c>
      <c r="Y149" s="9">
        <v>5.2837573385518679</v>
      </c>
      <c r="Z149" s="13">
        <v>1</v>
      </c>
      <c r="AA149" s="13">
        <f t="shared" si="21"/>
        <v>7</v>
      </c>
      <c r="AB149">
        <v>1</v>
      </c>
      <c r="AC149" s="9">
        <v>21.780774032459426</v>
      </c>
      <c r="AD149" s="9">
        <v>2.2456429463171039</v>
      </c>
      <c r="AE149" s="9">
        <v>8.01</v>
      </c>
      <c r="AF149" s="11">
        <f t="shared" si="20"/>
        <v>0.27448892674616698</v>
      </c>
      <c r="AG149" t="s">
        <v>343</v>
      </c>
      <c r="AH149">
        <f t="shared" si="23"/>
        <v>338569</v>
      </c>
      <c r="AI149">
        <f t="shared" si="24"/>
        <v>103017</v>
      </c>
      <c r="AJ149" s="9">
        <v>59.85</v>
      </c>
      <c r="AK149" s="9">
        <v>46.96</v>
      </c>
      <c r="AL149" s="9">
        <v>5.42</v>
      </c>
    </row>
    <row r="150" spans="1:38" x14ac:dyDescent="0.35">
      <c r="A150" t="s">
        <v>341</v>
      </c>
      <c r="B150" t="s">
        <v>342</v>
      </c>
      <c r="C150" t="s">
        <v>400</v>
      </c>
      <c r="D150" t="s">
        <v>3</v>
      </c>
      <c r="E150" t="s">
        <v>401</v>
      </c>
      <c r="F150" s="2">
        <v>45176</v>
      </c>
      <c r="G150" s="2" t="s">
        <v>412</v>
      </c>
      <c r="H150" s="13">
        <f t="shared" si="18"/>
        <v>1</v>
      </c>
      <c r="I150">
        <v>3217</v>
      </c>
      <c r="J150">
        <v>100.7</v>
      </c>
      <c r="K150">
        <v>99.34</v>
      </c>
      <c r="L150">
        <v>10</v>
      </c>
      <c r="M150" t="s">
        <v>345</v>
      </c>
      <c r="N150">
        <v>65</v>
      </c>
      <c r="O150" s="3">
        <v>0.59861111111111109</v>
      </c>
      <c r="P150" t="s">
        <v>349</v>
      </c>
      <c r="Q150" t="s">
        <v>7</v>
      </c>
      <c r="R150" t="s">
        <v>413</v>
      </c>
      <c r="S150">
        <v>1</v>
      </c>
      <c r="T150" s="9">
        <v>10.35</v>
      </c>
      <c r="U150" s="9">
        <v>5.08</v>
      </c>
      <c r="V150" s="9">
        <v>15.23</v>
      </c>
      <c r="W150" s="11">
        <f t="shared" si="19"/>
        <v>4.8800000000000008</v>
      </c>
      <c r="X150" s="14">
        <f t="shared" si="22"/>
        <v>3.9370078740157339</v>
      </c>
      <c r="Y150" s="9">
        <v>3.9370078740157339</v>
      </c>
      <c r="Z150" s="13">
        <v>3</v>
      </c>
      <c r="AA150" s="13">
        <f t="shared" si="21"/>
        <v>7</v>
      </c>
      <c r="AB150">
        <v>1</v>
      </c>
      <c r="AC150" s="9">
        <v>48.258646616541355</v>
      </c>
      <c r="AD150" s="9">
        <v>4.0124812030075185</v>
      </c>
      <c r="AE150" s="9">
        <v>7.98</v>
      </c>
      <c r="AF150" s="11">
        <f t="shared" si="20"/>
        <v>0.30289579370112024</v>
      </c>
      <c r="AG150" t="s">
        <v>343</v>
      </c>
      <c r="AH150">
        <f t="shared" si="23"/>
        <v>338569</v>
      </c>
      <c r="AI150">
        <f t="shared" si="24"/>
        <v>103017</v>
      </c>
      <c r="AJ150" s="9">
        <v>61.64</v>
      </c>
      <c r="AK150" s="9">
        <v>47.31</v>
      </c>
      <c r="AL150" s="9">
        <v>4.97</v>
      </c>
    </row>
    <row r="151" spans="1:38" x14ac:dyDescent="0.35">
      <c r="A151" t="s">
        <v>341</v>
      </c>
      <c r="B151" t="s">
        <v>342</v>
      </c>
      <c r="C151" t="s">
        <v>400</v>
      </c>
      <c r="D151" t="s">
        <v>3</v>
      </c>
      <c r="E151" t="s">
        <v>401</v>
      </c>
      <c r="F151" s="2">
        <v>45176</v>
      </c>
      <c r="G151" s="2" t="s">
        <v>412</v>
      </c>
      <c r="H151" s="13">
        <f t="shared" si="18"/>
        <v>1</v>
      </c>
      <c r="I151">
        <v>3217</v>
      </c>
      <c r="J151">
        <v>100.7</v>
      </c>
      <c r="K151">
        <v>99.34</v>
      </c>
      <c r="L151">
        <v>10</v>
      </c>
      <c r="M151" t="s">
        <v>346</v>
      </c>
      <c r="N151">
        <v>90</v>
      </c>
      <c r="O151" s="3">
        <v>0.59861111111111109</v>
      </c>
      <c r="P151" t="s">
        <v>20</v>
      </c>
      <c r="Q151" t="s">
        <v>7</v>
      </c>
      <c r="R151" t="s">
        <v>414</v>
      </c>
      <c r="S151">
        <v>1</v>
      </c>
      <c r="T151" s="9">
        <v>10.16</v>
      </c>
      <c r="U151" s="9">
        <v>5.08</v>
      </c>
      <c r="V151" s="9">
        <v>15.02</v>
      </c>
      <c r="W151" s="11">
        <f t="shared" si="19"/>
        <v>4.8599999999999994</v>
      </c>
      <c r="X151" s="14">
        <f t="shared" si="22"/>
        <v>4.3307086614173356</v>
      </c>
      <c r="Y151" s="9">
        <v>4.3307086614173356</v>
      </c>
      <c r="Z151" s="13">
        <v>4</v>
      </c>
      <c r="AA151" s="13">
        <f t="shared" si="21"/>
        <v>7</v>
      </c>
      <c r="AB151">
        <v>1</v>
      </c>
      <c r="AC151" s="9">
        <v>69.554943679599489</v>
      </c>
      <c r="AD151" s="9">
        <v>5.6154693366708379</v>
      </c>
      <c r="AE151" s="9">
        <v>7.99</v>
      </c>
      <c r="AF151" s="11">
        <f t="shared" si="20"/>
        <v>0.3499895463098473</v>
      </c>
      <c r="AG151" t="s">
        <v>343</v>
      </c>
      <c r="AH151">
        <f t="shared" si="23"/>
        <v>338569</v>
      </c>
      <c r="AI151">
        <f t="shared" si="24"/>
        <v>103017</v>
      </c>
      <c r="AJ151" s="9">
        <v>64.569999999999993</v>
      </c>
      <c r="AK151" s="9">
        <v>47.83</v>
      </c>
      <c r="AL151" s="9">
        <v>5.87</v>
      </c>
    </row>
    <row r="152" spans="1:38" s="4" customFormat="1" x14ac:dyDescent="0.35">
      <c r="A152" s="4" t="s">
        <v>341</v>
      </c>
      <c r="B152" s="4" t="s">
        <v>342</v>
      </c>
      <c r="C152" s="4" t="s">
        <v>400</v>
      </c>
      <c r="D152" s="4" t="s">
        <v>3</v>
      </c>
      <c r="E152" s="4" t="s">
        <v>401</v>
      </c>
      <c r="F152" s="5">
        <v>45176</v>
      </c>
      <c r="G152" s="5" t="s">
        <v>412</v>
      </c>
      <c r="H152" s="50">
        <f t="shared" si="18"/>
        <v>1</v>
      </c>
      <c r="I152" s="4">
        <v>3217</v>
      </c>
      <c r="J152" s="4">
        <v>100.7</v>
      </c>
      <c r="K152" s="4">
        <v>99.34</v>
      </c>
      <c r="L152" s="4">
        <v>10</v>
      </c>
      <c r="M152" s="4" t="s">
        <v>347</v>
      </c>
      <c r="N152" s="4">
        <v>132</v>
      </c>
      <c r="O152" s="6">
        <v>0.59861111111111109</v>
      </c>
      <c r="P152" s="4" t="s">
        <v>350</v>
      </c>
      <c r="Q152" s="4" t="s">
        <v>21</v>
      </c>
      <c r="R152" s="4" t="s">
        <v>86</v>
      </c>
      <c r="S152" s="4">
        <v>1</v>
      </c>
      <c r="T152" s="10">
        <v>15.01</v>
      </c>
      <c r="U152" s="10">
        <v>5.58</v>
      </c>
      <c r="V152" s="10">
        <v>20.14</v>
      </c>
      <c r="W152" s="12">
        <f t="shared" si="19"/>
        <v>5.1300000000000008</v>
      </c>
      <c r="X152" s="15">
        <f t="shared" si="22"/>
        <v>8.0645161290322456</v>
      </c>
      <c r="Y152" s="10">
        <v>8.0645161290322456</v>
      </c>
      <c r="Z152" s="13">
        <v>5</v>
      </c>
      <c r="AA152" s="13">
        <f t="shared" si="21"/>
        <v>5</v>
      </c>
      <c r="AB152" s="4">
        <v>1</v>
      </c>
      <c r="AC152" s="10">
        <v>63.452109181141438</v>
      </c>
      <c r="AD152" s="10">
        <v>4.7786104218362286</v>
      </c>
      <c r="AE152" s="10">
        <v>8.06</v>
      </c>
      <c r="AF152" s="12">
        <f t="shared" si="20"/>
        <v>0.5396374754313169</v>
      </c>
      <c r="AG152" s="4" t="s">
        <v>343</v>
      </c>
      <c r="AH152" s="4">
        <f t="shared" si="23"/>
        <v>338569</v>
      </c>
      <c r="AI152" s="4">
        <f t="shared" si="24"/>
        <v>103017</v>
      </c>
      <c r="AJ152" s="10">
        <v>70.5</v>
      </c>
      <c r="AK152" s="10">
        <v>45.79</v>
      </c>
      <c r="AL152" s="10">
        <v>6.17</v>
      </c>
    </row>
    <row r="153" spans="1:38" x14ac:dyDescent="0.35">
      <c r="A153" t="s">
        <v>351</v>
      </c>
      <c r="B153" t="s">
        <v>352</v>
      </c>
      <c r="C153" t="s">
        <v>400</v>
      </c>
      <c r="D153" t="s">
        <v>3</v>
      </c>
      <c r="E153" t="s">
        <v>401</v>
      </c>
      <c r="F153" s="2">
        <v>45176</v>
      </c>
      <c r="G153" s="2" t="s">
        <v>412</v>
      </c>
      <c r="H153" s="13">
        <f t="shared" si="18"/>
        <v>1</v>
      </c>
      <c r="I153">
        <v>3233</v>
      </c>
      <c r="J153">
        <v>100.55</v>
      </c>
      <c r="K153">
        <v>99.58</v>
      </c>
      <c r="L153">
        <v>23</v>
      </c>
      <c r="M153" t="s">
        <v>354</v>
      </c>
      <c r="N153">
        <v>30</v>
      </c>
      <c r="O153" s="3">
        <v>0.63888888888888895</v>
      </c>
      <c r="P153" t="s">
        <v>357</v>
      </c>
      <c r="Q153" t="s">
        <v>7</v>
      </c>
      <c r="R153" t="s">
        <v>415</v>
      </c>
      <c r="S153">
        <v>1</v>
      </c>
      <c r="T153" s="9">
        <v>9.9600000000000009</v>
      </c>
      <c r="U153" s="9">
        <v>5.0199999999999996</v>
      </c>
      <c r="V153" s="9">
        <v>14.64</v>
      </c>
      <c r="W153" s="11">
        <f t="shared" si="19"/>
        <v>4.68</v>
      </c>
      <c r="X153" s="14">
        <f t="shared" si="22"/>
        <v>6.772908366533863</v>
      </c>
      <c r="Y153" s="9">
        <v>6.772908366533863</v>
      </c>
      <c r="Z153" s="13">
        <v>1</v>
      </c>
      <c r="AA153" s="13">
        <f t="shared" si="21"/>
        <v>7</v>
      </c>
      <c r="AB153">
        <v>1</v>
      </c>
      <c r="AC153" s="9">
        <v>19.759203980099507</v>
      </c>
      <c r="AD153" s="9">
        <v>2.1705970149253733</v>
      </c>
      <c r="AE153" s="9">
        <v>8.0399999999999991</v>
      </c>
      <c r="AF153" s="11">
        <f t="shared" si="20"/>
        <v>0.34011690842173636</v>
      </c>
      <c r="AG153" t="s">
        <v>353</v>
      </c>
      <c r="AH153">
        <f t="shared" si="23"/>
        <v>338582</v>
      </c>
      <c r="AI153">
        <f t="shared" si="24"/>
        <v>103014</v>
      </c>
      <c r="AJ153" s="9">
        <v>61.9</v>
      </c>
      <c r="AK153" s="9">
        <v>46.19</v>
      </c>
      <c r="AL153" s="9">
        <v>6.03</v>
      </c>
    </row>
    <row r="154" spans="1:38" x14ac:dyDescent="0.35">
      <c r="A154" t="s">
        <v>351</v>
      </c>
      <c r="B154" t="s">
        <v>352</v>
      </c>
      <c r="C154" t="s">
        <v>400</v>
      </c>
      <c r="D154" t="s">
        <v>3</v>
      </c>
      <c r="E154" t="s">
        <v>401</v>
      </c>
      <c r="F154" s="2">
        <v>45176</v>
      </c>
      <c r="G154" s="2" t="s">
        <v>412</v>
      </c>
      <c r="H154" s="13">
        <f t="shared" si="18"/>
        <v>1</v>
      </c>
      <c r="I154">
        <v>3233</v>
      </c>
      <c r="J154">
        <v>100.55</v>
      </c>
      <c r="K154">
        <v>99.58</v>
      </c>
      <c r="L154">
        <v>23</v>
      </c>
      <c r="M154" t="s">
        <v>355</v>
      </c>
      <c r="N154">
        <v>80</v>
      </c>
      <c r="O154" s="3">
        <v>0.63888888888888895</v>
      </c>
      <c r="P154" t="s">
        <v>358</v>
      </c>
      <c r="Q154" t="s">
        <v>7</v>
      </c>
      <c r="R154" t="s">
        <v>413</v>
      </c>
      <c r="S154">
        <v>1</v>
      </c>
      <c r="T154" s="9">
        <v>14.54</v>
      </c>
      <c r="U154" s="9">
        <v>5.14</v>
      </c>
      <c r="V154" s="9">
        <v>19.46</v>
      </c>
      <c r="W154" s="11">
        <f t="shared" si="19"/>
        <v>4.9200000000000017</v>
      </c>
      <c r="X154" s="14">
        <f t="shared" si="22"/>
        <v>4.2801556420233071</v>
      </c>
      <c r="Y154" s="9">
        <v>4.2801556420233071</v>
      </c>
      <c r="Z154" s="13">
        <v>3</v>
      </c>
      <c r="AA154" s="13">
        <f t="shared" si="21"/>
        <v>7</v>
      </c>
      <c r="AB154">
        <v>1</v>
      </c>
      <c r="AC154" s="9">
        <v>52.639412484700124</v>
      </c>
      <c r="AD154" s="9">
        <v>4.7289596083231329</v>
      </c>
      <c r="AE154" s="9">
        <v>8.17</v>
      </c>
      <c r="AF154" s="11">
        <f t="shared" si="20"/>
        <v>0.29463899697362739</v>
      </c>
      <c r="AG154" t="s">
        <v>353</v>
      </c>
      <c r="AH154">
        <f t="shared" si="23"/>
        <v>338582</v>
      </c>
      <c r="AI154">
        <f t="shared" si="24"/>
        <v>103014</v>
      </c>
      <c r="AJ154" s="9">
        <v>59.89</v>
      </c>
      <c r="AK154" s="9">
        <v>46.26</v>
      </c>
      <c r="AL154" s="9">
        <v>5.31</v>
      </c>
    </row>
    <row r="155" spans="1:38" s="4" customFormat="1" x14ac:dyDescent="0.35">
      <c r="A155" s="4" t="s">
        <v>351</v>
      </c>
      <c r="B155" s="4" t="s">
        <v>352</v>
      </c>
      <c r="C155" s="4" t="s">
        <v>400</v>
      </c>
      <c r="D155" s="4" t="s">
        <v>3</v>
      </c>
      <c r="E155" s="4" t="s">
        <v>401</v>
      </c>
      <c r="F155" s="5">
        <v>45176</v>
      </c>
      <c r="G155" s="5" t="s">
        <v>412</v>
      </c>
      <c r="H155" s="50">
        <f t="shared" si="18"/>
        <v>1</v>
      </c>
      <c r="I155" s="4">
        <v>3233</v>
      </c>
      <c r="J155" s="4">
        <v>100.55</v>
      </c>
      <c r="K155" s="4">
        <v>99.58</v>
      </c>
      <c r="L155" s="4">
        <v>23</v>
      </c>
      <c r="M155" s="4" t="s">
        <v>356</v>
      </c>
      <c r="N155" s="4">
        <v>95</v>
      </c>
      <c r="O155" s="6">
        <v>0.63888888888888895</v>
      </c>
      <c r="P155" s="4" t="s">
        <v>359</v>
      </c>
      <c r="Q155" s="4" t="s">
        <v>21</v>
      </c>
      <c r="R155" s="4" t="s">
        <v>86</v>
      </c>
      <c r="S155" s="4">
        <v>1</v>
      </c>
      <c r="T155" s="10">
        <v>13.87</v>
      </c>
      <c r="U155" s="10">
        <v>5.21</v>
      </c>
      <c r="V155" s="10">
        <v>18.93</v>
      </c>
      <c r="W155" s="12">
        <f t="shared" si="19"/>
        <v>5.0600000000000005</v>
      </c>
      <c r="X155" s="15">
        <f t="shared" si="22"/>
        <v>2.8790786948176481</v>
      </c>
      <c r="Y155" s="10">
        <v>2.8790786948176481</v>
      </c>
      <c r="Z155" s="13">
        <v>5</v>
      </c>
      <c r="AA155" s="13">
        <f t="shared" si="21"/>
        <v>5</v>
      </c>
      <c r="AB155" s="4">
        <v>1</v>
      </c>
      <c r="AC155" s="10">
        <v>55.525707257072568</v>
      </c>
      <c r="AD155" s="10">
        <v>3.8961377613776134</v>
      </c>
      <c r="AE155" s="10">
        <v>8.1300000000000008</v>
      </c>
      <c r="AF155" s="12">
        <f t="shared" si="20"/>
        <v>0.21405630077460808</v>
      </c>
      <c r="AG155" s="4" t="s">
        <v>353</v>
      </c>
      <c r="AH155" s="4">
        <f t="shared" si="23"/>
        <v>338582</v>
      </c>
      <c r="AI155" s="4">
        <f t="shared" si="24"/>
        <v>103014</v>
      </c>
      <c r="AJ155" s="10">
        <v>64.260000000000005</v>
      </c>
      <c r="AK155" s="10">
        <v>52.93</v>
      </c>
      <c r="AL155" s="10">
        <v>5.91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FA0C-05CD-4FD1-9927-D86E7D77E1C7}">
  <dimension ref="A1:AL155"/>
  <sheetViews>
    <sheetView workbookViewId="0">
      <selection activeCell="B6" sqref="B6"/>
    </sheetView>
  </sheetViews>
  <sheetFormatPr defaultRowHeight="14.5" x14ac:dyDescent="0.35"/>
  <cols>
    <col min="1" max="1" width="5.90625" customWidth="1"/>
    <col min="2" max="2" width="44.08984375" customWidth="1"/>
    <col min="3" max="3" width="6.81640625" customWidth="1"/>
    <col min="4" max="4" width="9.90625" bestFit="1" customWidth="1"/>
    <col min="5" max="5" width="8.08984375" bestFit="1" customWidth="1"/>
    <col min="6" max="6" width="10.54296875" customWidth="1"/>
    <col min="7" max="7" width="6.453125" customWidth="1"/>
    <col min="8" max="8" width="7.453125" customWidth="1"/>
    <col min="9" max="9" width="8.08984375" bestFit="1" customWidth="1"/>
    <col min="10" max="10" width="8.08984375" customWidth="1"/>
    <col min="11" max="11" width="8.81640625" bestFit="1" customWidth="1"/>
    <col min="12" max="12" width="8.54296875" customWidth="1"/>
    <col min="13" max="13" width="6.6328125" customWidth="1"/>
    <col min="14" max="14" width="7.36328125" customWidth="1"/>
    <col min="15" max="17" width="5.81640625" customWidth="1"/>
    <col min="18" max="18" width="6.08984375" customWidth="1"/>
    <col min="19" max="19" width="12.08984375" bestFit="1" customWidth="1"/>
    <col min="20" max="20" width="4.54296875" customWidth="1"/>
    <col min="21" max="21" width="5.36328125" customWidth="1"/>
    <col min="22" max="22" width="6.81640625" customWidth="1"/>
    <col min="23" max="23" width="6.6328125" customWidth="1"/>
    <col min="24" max="25" width="5.6328125" customWidth="1"/>
    <col min="26" max="26" width="5.54296875" customWidth="1"/>
    <col min="27" max="27" width="3.08984375" customWidth="1"/>
    <col min="28" max="28" width="5.08984375" customWidth="1"/>
    <col min="29" max="29" width="7.6328125" customWidth="1"/>
    <col min="30" max="30" width="6.81640625" customWidth="1"/>
    <col min="31" max="31" width="6.6328125" customWidth="1"/>
    <col min="32" max="32" width="7.54296875" style="45" customWidth="1"/>
    <col min="33" max="33" width="6" customWidth="1"/>
    <col min="34" max="34" width="6.1796875" customWidth="1"/>
    <col min="35" max="35" width="4.54296875" customWidth="1"/>
    <col min="36" max="36" width="5.54296875" customWidth="1"/>
    <col min="37" max="37" width="8.1796875" customWidth="1"/>
    <col min="38" max="38" width="25.90625" customWidth="1"/>
  </cols>
  <sheetData>
    <row r="1" spans="1:38" s="7" customFormat="1" ht="43.25" customHeight="1" x14ac:dyDescent="0.35">
      <c r="A1" s="8" t="s">
        <v>365</v>
      </c>
      <c r="B1" s="8" t="s">
        <v>366</v>
      </c>
      <c r="C1" s="8" t="s">
        <v>398</v>
      </c>
      <c r="D1" s="8" t="s">
        <v>367</v>
      </c>
      <c r="E1" s="8" t="s">
        <v>86</v>
      </c>
      <c r="F1" s="8" t="s">
        <v>368</v>
      </c>
      <c r="G1" s="8" t="s">
        <v>408</v>
      </c>
      <c r="H1" s="8" t="s">
        <v>409</v>
      </c>
      <c r="I1" s="8" t="s">
        <v>405</v>
      </c>
      <c r="J1" s="8" t="s">
        <v>406</v>
      </c>
      <c r="K1" s="8" t="s">
        <v>370</v>
      </c>
      <c r="L1" s="8" t="s">
        <v>371</v>
      </c>
      <c r="M1" s="8" t="s">
        <v>417</v>
      </c>
      <c r="N1" s="8" t="s">
        <v>372</v>
      </c>
      <c r="O1" s="8" t="s">
        <v>373</v>
      </c>
      <c r="P1" s="8" t="s">
        <v>418</v>
      </c>
      <c r="Q1" s="8" t="s">
        <v>419</v>
      </c>
      <c r="R1" s="8" t="s">
        <v>407</v>
      </c>
      <c r="S1" s="7" t="s">
        <v>376</v>
      </c>
      <c r="T1" s="8" t="s">
        <v>379</v>
      </c>
      <c r="U1" s="8" t="s">
        <v>388</v>
      </c>
      <c r="V1" s="8" t="s">
        <v>390</v>
      </c>
      <c r="W1" s="8" t="s">
        <v>389</v>
      </c>
      <c r="X1" s="7" t="s">
        <v>394</v>
      </c>
      <c r="Y1" s="7" t="s">
        <v>378</v>
      </c>
      <c r="Z1" s="8" t="s">
        <v>395</v>
      </c>
      <c r="AB1" s="8" t="s">
        <v>380</v>
      </c>
      <c r="AC1" s="8" t="s">
        <v>392</v>
      </c>
      <c r="AD1" s="8" t="s">
        <v>393</v>
      </c>
      <c r="AE1" s="8" t="s">
        <v>386</v>
      </c>
      <c r="AF1" s="44" t="s">
        <v>397</v>
      </c>
      <c r="AG1" s="8" t="s">
        <v>364</v>
      </c>
      <c r="AH1" s="8" t="s">
        <v>377</v>
      </c>
      <c r="AI1" s="8" t="s">
        <v>385</v>
      </c>
      <c r="AJ1" s="8" t="s">
        <v>374</v>
      </c>
      <c r="AK1" s="8" t="s">
        <v>387</v>
      </c>
      <c r="AL1" s="8" t="s">
        <v>375</v>
      </c>
    </row>
    <row r="2" spans="1:38" x14ac:dyDescent="0.35">
      <c r="A2" t="s">
        <v>1</v>
      </c>
      <c r="B2" t="s">
        <v>2</v>
      </c>
      <c r="C2" t="s">
        <v>399</v>
      </c>
      <c r="D2" t="s">
        <v>3</v>
      </c>
      <c r="E2" t="s">
        <v>401</v>
      </c>
      <c r="F2" s="2">
        <v>45126</v>
      </c>
      <c r="G2" s="2" t="s">
        <v>410</v>
      </c>
      <c r="H2" s="13">
        <f t="shared" ref="H2:H41" si="0">F$37-F2+1</f>
        <v>3</v>
      </c>
      <c r="I2">
        <v>840</v>
      </c>
      <c r="J2">
        <v>10</v>
      </c>
      <c r="K2">
        <v>63.17</v>
      </c>
      <c r="L2">
        <v>60.08</v>
      </c>
      <c r="M2">
        <f>K2-L2</f>
        <v>3.0900000000000034</v>
      </c>
      <c r="N2" t="s">
        <v>5</v>
      </c>
      <c r="O2" s="13">
        <v>30</v>
      </c>
      <c r="P2" s="55">
        <f>M2-(O2/100)</f>
        <v>2.7900000000000036</v>
      </c>
      <c r="Q2" s="55">
        <f>O2/100</f>
        <v>0.3</v>
      </c>
      <c r="R2" t="s">
        <v>7</v>
      </c>
      <c r="S2" t="s">
        <v>415</v>
      </c>
      <c r="T2">
        <v>1</v>
      </c>
      <c r="U2" s="9">
        <v>5.0599999999999996</v>
      </c>
      <c r="V2" s="9">
        <v>23.18</v>
      </c>
      <c r="W2" s="11">
        <f t="shared" ref="W2:W25" si="1">V2-AK2</f>
        <v>4.7300000000000004</v>
      </c>
      <c r="X2" s="14">
        <f t="shared" ref="X2:X25" si="2">((U2-W2)/U2)*100</f>
        <v>6.5217391304347672</v>
      </c>
      <c r="Y2" s="9">
        <v>6.5217391304347672</v>
      </c>
      <c r="Z2" s="13">
        <v>1</v>
      </c>
      <c r="AA2" s="13">
        <f t="shared" ref="AA2:AA33" si="3">IF(S2="Fdpn1",1,IF(S2="Fdpn2",2,IF(S2="Intermediate",3,IF(S2="GryCl", 4,IF(S2="Wetland", 5,IF(S2="Riverbed",6,7))))))</f>
        <v>7</v>
      </c>
      <c r="AB2">
        <v>1</v>
      </c>
      <c r="AC2" s="9">
        <v>22.348936170212767</v>
      </c>
      <c r="AD2" s="9">
        <v>1.7621476846057573</v>
      </c>
      <c r="AE2" s="9">
        <v>7.99</v>
      </c>
      <c r="AF2" s="11">
        <f t="shared" ref="AF2:AF25" si="4">(AG2-AH2)/AH2</f>
        <v>0.26069428891377383</v>
      </c>
      <c r="AG2" s="9">
        <v>56.29</v>
      </c>
      <c r="AH2" s="9">
        <v>44.65</v>
      </c>
      <c r="AI2" s="9">
        <v>5.99</v>
      </c>
      <c r="AJ2" s="3">
        <v>0.48125000000000001</v>
      </c>
      <c r="AK2" s="9">
        <v>18.45</v>
      </c>
      <c r="AL2" t="s">
        <v>6</v>
      </c>
    </row>
    <row r="3" spans="1:38" x14ac:dyDescent="0.35">
      <c r="A3" t="s">
        <v>1</v>
      </c>
      <c r="B3" t="s">
        <v>2</v>
      </c>
      <c r="C3" t="s">
        <v>399</v>
      </c>
      <c r="D3" t="s">
        <v>3</v>
      </c>
      <c r="E3" t="s">
        <v>401</v>
      </c>
      <c r="F3" s="2">
        <v>45126</v>
      </c>
      <c r="G3" s="2" t="s">
        <v>410</v>
      </c>
      <c r="H3" s="13">
        <f t="shared" si="0"/>
        <v>3</v>
      </c>
      <c r="I3">
        <v>840</v>
      </c>
      <c r="J3">
        <v>10</v>
      </c>
      <c r="K3">
        <v>63.17</v>
      </c>
      <c r="L3">
        <v>60.08</v>
      </c>
      <c r="M3">
        <f t="shared" ref="M3:M66" si="5">K3-L3</f>
        <v>3.0900000000000034</v>
      </c>
      <c r="N3" t="s">
        <v>8</v>
      </c>
      <c r="O3" s="13">
        <v>110</v>
      </c>
      <c r="P3" s="55">
        <f t="shared" ref="P3:P66" si="6">M3-(O3/100)</f>
        <v>1.9900000000000033</v>
      </c>
      <c r="Q3" s="55">
        <f t="shared" ref="Q3:Q8" si="7">O3/100</f>
        <v>1.1000000000000001</v>
      </c>
      <c r="R3" t="s">
        <v>7</v>
      </c>
      <c r="S3" t="s">
        <v>416</v>
      </c>
      <c r="T3">
        <v>1</v>
      </c>
      <c r="U3" s="9">
        <v>5.08</v>
      </c>
      <c r="V3" s="9">
        <v>15.19</v>
      </c>
      <c r="W3" s="11">
        <f t="shared" si="1"/>
        <v>4.84</v>
      </c>
      <c r="X3" s="14">
        <f t="shared" si="2"/>
        <v>4.7244094488189017</v>
      </c>
      <c r="Y3" s="9">
        <v>4.7244094488189017</v>
      </c>
      <c r="Z3" s="13">
        <v>2</v>
      </c>
      <c r="AA3" s="13">
        <f t="shared" si="3"/>
        <v>7</v>
      </c>
      <c r="AB3">
        <v>1</v>
      </c>
      <c r="AC3" s="9">
        <v>10.971568627450981</v>
      </c>
      <c r="AD3" s="9">
        <v>1.1479852941176469</v>
      </c>
      <c r="AE3" s="9">
        <v>8.16</v>
      </c>
      <c r="AF3" s="11">
        <f t="shared" si="4"/>
        <v>0.2548576592860371</v>
      </c>
      <c r="AG3" s="9">
        <v>55.54</v>
      </c>
      <c r="AH3" s="9">
        <v>44.26</v>
      </c>
      <c r="AI3" s="9">
        <v>5.46</v>
      </c>
      <c r="AJ3" s="3">
        <v>0.50624999999999998</v>
      </c>
      <c r="AK3" s="9">
        <v>10.35</v>
      </c>
      <c r="AL3" t="s">
        <v>6</v>
      </c>
    </row>
    <row r="4" spans="1:38" x14ac:dyDescent="0.35">
      <c r="A4" t="s">
        <v>1</v>
      </c>
      <c r="B4" t="s">
        <v>2</v>
      </c>
      <c r="C4" t="s">
        <v>399</v>
      </c>
      <c r="D4" t="s">
        <v>3</v>
      </c>
      <c r="E4" t="s">
        <v>401</v>
      </c>
      <c r="F4" s="2">
        <v>45126</v>
      </c>
      <c r="G4" s="2" t="s">
        <v>410</v>
      </c>
      <c r="H4" s="13">
        <f t="shared" si="0"/>
        <v>3</v>
      </c>
      <c r="I4">
        <v>840</v>
      </c>
      <c r="J4">
        <v>10</v>
      </c>
      <c r="K4">
        <v>63.17</v>
      </c>
      <c r="L4">
        <v>60.08</v>
      </c>
      <c r="M4">
        <f t="shared" si="5"/>
        <v>3.0900000000000034</v>
      </c>
      <c r="N4" t="s">
        <v>9</v>
      </c>
      <c r="O4" s="13">
        <v>155</v>
      </c>
      <c r="P4" s="55">
        <f t="shared" si="6"/>
        <v>1.5400000000000034</v>
      </c>
      <c r="Q4" s="55">
        <f t="shared" si="7"/>
        <v>1.55</v>
      </c>
      <c r="R4" t="s">
        <v>7</v>
      </c>
      <c r="S4" t="s">
        <v>396</v>
      </c>
      <c r="T4">
        <v>1</v>
      </c>
      <c r="U4" s="9">
        <v>5</v>
      </c>
      <c r="V4" s="9">
        <v>13.99</v>
      </c>
      <c r="W4" s="11">
        <f t="shared" si="1"/>
        <v>4.83</v>
      </c>
      <c r="X4" s="14">
        <f t="shared" si="2"/>
        <v>3.399999999999999</v>
      </c>
      <c r="Y4" s="9">
        <v>3.399999999999999</v>
      </c>
      <c r="Z4" s="13">
        <v>3</v>
      </c>
      <c r="AA4" s="13">
        <f t="shared" si="3"/>
        <v>7</v>
      </c>
      <c r="AB4">
        <v>1</v>
      </c>
      <c r="AC4" s="9">
        <v>40.41528976572134</v>
      </c>
      <c r="AD4" s="9">
        <v>3.2995758323057958</v>
      </c>
      <c r="AE4" s="9">
        <v>8.11</v>
      </c>
      <c r="AF4" s="11">
        <f t="shared" si="4"/>
        <v>0.23889372822299648</v>
      </c>
      <c r="AG4" s="9">
        <v>56.89</v>
      </c>
      <c r="AH4" s="9">
        <v>45.92</v>
      </c>
      <c r="AI4" s="9">
        <v>6.16</v>
      </c>
      <c r="AJ4" s="3">
        <v>0.52708333333333335</v>
      </c>
      <c r="AK4" s="9">
        <v>9.16</v>
      </c>
      <c r="AL4" t="s">
        <v>19</v>
      </c>
    </row>
    <row r="5" spans="1:38" x14ac:dyDescent="0.35">
      <c r="A5" t="s">
        <v>1</v>
      </c>
      <c r="B5" t="s">
        <v>2</v>
      </c>
      <c r="C5" t="s">
        <v>399</v>
      </c>
      <c r="D5" t="s">
        <v>3</v>
      </c>
      <c r="E5" t="s">
        <v>401</v>
      </c>
      <c r="F5" s="2">
        <v>45126</v>
      </c>
      <c r="G5" s="2" t="s">
        <v>410</v>
      </c>
      <c r="H5" s="13">
        <f t="shared" si="0"/>
        <v>3</v>
      </c>
      <c r="I5">
        <v>840</v>
      </c>
      <c r="J5">
        <v>10</v>
      </c>
      <c r="K5">
        <v>63.17</v>
      </c>
      <c r="L5">
        <v>60.08</v>
      </c>
      <c r="M5">
        <f t="shared" si="5"/>
        <v>3.0900000000000034</v>
      </c>
      <c r="N5" t="s">
        <v>10</v>
      </c>
      <c r="O5" s="13">
        <v>230</v>
      </c>
      <c r="P5" s="55">
        <f t="shared" si="6"/>
        <v>0.79000000000000359</v>
      </c>
      <c r="Q5" s="55">
        <f t="shared" si="7"/>
        <v>2.2999999999999998</v>
      </c>
      <c r="R5" t="s">
        <v>21</v>
      </c>
      <c r="S5" t="s">
        <v>396</v>
      </c>
      <c r="T5">
        <v>1</v>
      </c>
      <c r="U5" s="9">
        <v>5.04</v>
      </c>
      <c r="V5" s="9">
        <v>18.75</v>
      </c>
      <c r="W5" s="11">
        <f t="shared" si="1"/>
        <v>4.8800000000000008</v>
      </c>
      <c r="X5" s="14">
        <f t="shared" si="2"/>
        <v>3.1746031746031598</v>
      </c>
      <c r="Y5" s="9">
        <v>3.1746031746031598</v>
      </c>
      <c r="Z5" s="13">
        <v>4</v>
      </c>
      <c r="AA5" s="13">
        <f t="shared" si="3"/>
        <v>7</v>
      </c>
      <c r="AB5">
        <v>1</v>
      </c>
      <c r="AC5" s="9">
        <v>43.224875621890554</v>
      </c>
      <c r="AD5" s="9">
        <v>4.1203432835820903</v>
      </c>
      <c r="AE5" s="9">
        <v>8.0399999999999991</v>
      </c>
      <c r="AF5" s="11">
        <f t="shared" si="4"/>
        <v>0.27846648301193744</v>
      </c>
      <c r="AG5" s="9">
        <v>55.69</v>
      </c>
      <c r="AH5" s="9">
        <v>43.56</v>
      </c>
      <c r="AI5" s="9">
        <v>5.29</v>
      </c>
      <c r="AJ5" s="3">
        <v>0.52708333333333335</v>
      </c>
      <c r="AK5" s="9">
        <v>13.87</v>
      </c>
      <c r="AL5" t="s">
        <v>20</v>
      </c>
    </row>
    <row r="6" spans="1:38" x14ac:dyDescent="0.35">
      <c r="A6" t="s">
        <v>1</v>
      </c>
      <c r="B6" t="s">
        <v>2</v>
      </c>
      <c r="C6" t="s">
        <v>399</v>
      </c>
      <c r="D6" t="s">
        <v>3</v>
      </c>
      <c r="E6" t="s">
        <v>401</v>
      </c>
      <c r="F6" s="2">
        <v>45126</v>
      </c>
      <c r="G6" s="2" t="s">
        <v>410</v>
      </c>
      <c r="H6" s="13">
        <f t="shared" si="0"/>
        <v>3</v>
      </c>
      <c r="I6">
        <v>840</v>
      </c>
      <c r="J6">
        <v>10</v>
      </c>
      <c r="K6">
        <v>63.17</v>
      </c>
      <c r="L6">
        <v>60.08</v>
      </c>
      <c r="M6">
        <f t="shared" si="5"/>
        <v>3.0900000000000034</v>
      </c>
      <c r="N6" t="s">
        <v>11</v>
      </c>
      <c r="O6" s="13">
        <v>280</v>
      </c>
      <c r="P6" s="55">
        <f t="shared" si="6"/>
        <v>0.29000000000000359</v>
      </c>
      <c r="Q6" s="55">
        <f t="shared" si="7"/>
        <v>2.8</v>
      </c>
      <c r="R6" t="s">
        <v>21</v>
      </c>
      <c r="S6" t="s">
        <v>86</v>
      </c>
      <c r="T6">
        <v>1</v>
      </c>
      <c r="U6" s="9">
        <v>5.0199999999999996</v>
      </c>
      <c r="V6" s="9">
        <v>18.09</v>
      </c>
      <c r="W6" s="11">
        <f t="shared" si="1"/>
        <v>4.26</v>
      </c>
      <c r="X6" s="14">
        <f t="shared" si="2"/>
        <v>15.139442231075694</v>
      </c>
      <c r="Y6" s="9">
        <v>15.139442231075694</v>
      </c>
      <c r="Z6" s="13">
        <v>5</v>
      </c>
      <c r="AA6" s="13">
        <f t="shared" si="3"/>
        <v>5</v>
      </c>
      <c r="AB6">
        <v>1</v>
      </c>
      <c r="AC6" s="9">
        <v>14.790074441687343</v>
      </c>
      <c r="AD6" s="9">
        <v>1.2535434243176178</v>
      </c>
      <c r="AE6" s="9">
        <v>8.06</v>
      </c>
      <c r="AF6" s="11">
        <f t="shared" si="4"/>
        <v>0.65525049532974811</v>
      </c>
      <c r="AG6" s="9">
        <v>58.48</v>
      </c>
      <c r="AH6" s="9">
        <v>35.33</v>
      </c>
      <c r="AI6" s="9">
        <v>5.78</v>
      </c>
      <c r="AJ6" s="3">
        <v>0.55555555555555558</v>
      </c>
      <c r="AK6" s="9">
        <v>13.83</v>
      </c>
      <c r="AL6" t="s">
        <v>22</v>
      </c>
    </row>
    <row r="7" spans="1:38" x14ac:dyDescent="0.35">
      <c r="A7" t="s">
        <v>1</v>
      </c>
      <c r="B7" t="s">
        <v>2</v>
      </c>
      <c r="C7" t="s">
        <v>399</v>
      </c>
      <c r="D7" t="s">
        <v>3</v>
      </c>
      <c r="E7" t="s">
        <v>401</v>
      </c>
      <c r="F7" s="2">
        <v>45126</v>
      </c>
      <c r="G7" s="2" t="s">
        <v>410</v>
      </c>
      <c r="H7" s="13">
        <f t="shared" si="0"/>
        <v>3</v>
      </c>
      <c r="I7">
        <v>840</v>
      </c>
      <c r="J7">
        <v>10</v>
      </c>
      <c r="K7">
        <v>63.17</v>
      </c>
      <c r="L7">
        <v>60.08</v>
      </c>
      <c r="M7">
        <f t="shared" si="5"/>
        <v>3.0900000000000034</v>
      </c>
      <c r="N7" t="s">
        <v>12</v>
      </c>
      <c r="O7" s="13">
        <v>295</v>
      </c>
      <c r="P7" s="55">
        <f t="shared" si="6"/>
        <v>0.14000000000000323</v>
      </c>
      <c r="Q7" s="55">
        <f t="shared" si="7"/>
        <v>2.95</v>
      </c>
      <c r="R7" t="s">
        <v>21</v>
      </c>
      <c r="S7" t="s">
        <v>86</v>
      </c>
      <c r="T7">
        <v>1</v>
      </c>
      <c r="U7" s="9">
        <v>5.08</v>
      </c>
      <c r="V7" s="9">
        <v>22.62</v>
      </c>
      <c r="W7" s="11">
        <f t="shared" si="1"/>
        <v>4.3300000000000018</v>
      </c>
      <c r="X7" s="14">
        <f t="shared" si="2"/>
        <v>14.76377952755902</v>
      </c>
      <c r="Y7" s="9">
        <v>14.76377952755902</v>
      </c>
      <c r="Z7" s="13">
        <v>5</v>
      </c>
      <c r="AA7" s="13">
        <f t="shared" si="3"/>
        <v>5</v>
      </c>
      <c r="AB7">
        <v>0</v>
      </c>
      <c r="AC7" s="9"/>
      <c r="AD7" s="9"/>
      <c r="AE7" s="9"/>
      <c r="AF7" s="11">
        <f t="shared" si="4"/>
        <v>0.81194125159642394</v>
      </c>
      <c r="AG7" s="9">
        <v>56.75</v>
      </c>
      <c r="AH7" s="9">
        <v>31.32</v>
      </c>
      <c r="AI7" s="9">
        <v>4.96</v>
      </c>
      <c r="AJ7" s="3">
        <v>0.55555555555555558</v>
      </c>
      <c r="AK7" s="9">
        <v>18.29</v>
      </c>
      <c r="AL7" t="s">
        <v>23</v>
      </c>
    </row>
    <row r="8" spans="1:38" s="4" customFormat="1" x14ac:dyDescent="0.35">
      <c r="A8" s="4" t="s">
        <v>1</v>
      </c>
      <c r="B8" s="4" t="s">
        <v>2</v>
      </c>
      <c r="C8" s="4" t="s">
        <v>399</v>
      </c>
      <c r="D8" s="4" t="s">
        <v>3</v>
      </c>
      <c r="E8" s="4" t="s">
        <v>401</v>
      </c>
      <c r="F8" s="5">
        <v>45126</v>
      </c>
      <c r="G8" s="5" t="s">
        <v>410</v>
      </c>
      <c r="H8" s="50">
        <f t="shared" si="0"/>
        <v>3</v>
      </c>
      <c r="I8" s="4">
        <v>840</v>
      </c>
      <c r="J8" s="4">
        <v>10</v>
      </c>
      <c r="K8" s="4">
        <v>63.17</v>
      </c>
      <c r="L8" s="4">
        <v>60.08</v>
      </c>
      <c r="M8" s="4">
        <f t="shared" si="5"/>
        <v>3.0900000000000034</v>
      </c>
      <c r="N8" s="4" t="s">
        <v>13</v>
      </c>
      <c r="O8" s="50">
        <v>330</v>
      </c>
      <c r="P8" s="56">
        <f t="shared" si="6"/>
        <v>-0.20999999999999641</v>
      </c>
      <c r="Q8" s="56">
        <f t="shared" si="7"/>
        <v>3.3</v>
      </c>
      <c r="R8" s="4" t="s">
        <v>25</v>
      </c>
      <c r="S8" s="4" t="s">
        <v>86</v>
      </c>
      <c r="T8" s="4">
        <v>1</v>
      </c>
      <c r="U8" s="10">
        <v>5.0199999999999996</v>
      </c>
      <c r="V8" s="10">
        <v>14.16</v>
      </c>
      <c r="W8" s="12">
        <f t="shared" si="1"/>
        <v>3.6799999999999997</v>
      </c>
      <c r="X8" s="15">
        <f t="shared" si="2"/>
        <v>26.693227091633464</v>
      </c>
      <c r="Y8" s="10">
        <v>26.693227091633464</v>
      </c>
      <c r="Z8" s="13">
        <v>5</v>
      </c>
      <c r="AA8" s="13">
        <f t="shared" si="3"/>
        <v>5</v>
      </c>
      <c r="AB8" s="4">
        <v>1</v>
      </c>
      <c r="AC8" s="10">
        <v>18.654545454545456</v>
      </c>
      <c r="AD8" s="10">
        <v>1.5075626535626534</v>
      </c>
      <c r="AE8" s="10">
        <v>8.14</v>
      </c>
      <c r="AF8" s="12">
        <f t="shared" si="4"/>
        <v>0.92080217539089038</v>
      </c>
      <c r="AG8" s="10">
        <v>56.51</v>
      </c>
      <c r="AH8" s="10">
        <v>29.42</v>
      </c>
      <c r="AI8" s="10">
        <v>5.66</v>
      </c>
      <c r="AJ8" s="6">
        <v>0.55555555555555558</v>
      </c>
      <c r="AK8" s="10">
        <v>10.48</v>
      </c>
      <c r="AL8" s="4" t="s">
        <v>24</v>
      </c>
    </row>
    <row r="9" spans="1:38" x14ac:dyDescent="0.35">
      <c r="A9" t="s">
        <v>14</v>
      </c>
      <c r="B9" t="s">
        <v>26</v>
      </c>
      <c r="C9" t="s">
        <v>399</v>
      </c>
      <c r="D9" t="s">
        <v>27</v>
      </c>
      <c r="E9" t="s">
        <v>402</v>
      </c>
      <c r="F9" s="2">
        <v>45126</v>
      </c>
      <c r="G9" s="2" t="s">
        <v>410</v>
      </c>
      <c r="H9" s="13">
        <f t="shared" si="0"/>
        <v>3</v>
      </c>
      <c r="I9">
        <v>845</v>
      </c>
      <c r="J9">
        <v>37</v>
      </c>
      <c r="K9">
        <v>62.5</v>
      </c>
      <c r="L9">
        <v>60.29</v>
      </c>
      <c r="M9">
        <f t="shared" si="5"/>
        <v>2.2100000000000009</v>
      </c>
      <c r="N9" t="s">
        <v>29</v>
      </c>
      <c r="O9" s="13">
        <v>30</v>
      </c>
      <c r="P9" s="55">
        <f t="shared" si="6"/>
        <v>1.9100000000000008</v>
      </c>
      <c r="Q9" s="55">
        <f>K2-K9+O9/100</f>
        <v>0.97000000000000175</v>
      </c>
      <c r="R9" t="s">
        <v>7</v>
      </c>
      <c r="S9" t="s">
        <v>415</v>
      </c>
      <c r="T9">
        <v>1</v>
      </c>
      <c r="U9" s="9">
        <v>5.0599999999999996</v>
      </c>
      <c r="V9" s="9">
        <v>22.39</v>
      </c>
      <c r="W9" s="11">
        <f t="shared" si="1"/>
        <v>4.620000000000001</v>
      </c>
      <c r="X9" s="14">
        <f t="shared" si="2"/>
        <v>8.6956521739130164</v>
      </c>
      <c r="Y9" s="9">
        <v>8.6956521739130164</v>
      </c>
      <c r="Z9" s="13">
        <v>1</v>
      </c>
      <c r="AA9" s="13">
        <f t="shared" si="3"/>
        <v>7</v>
      </c>
      <c r="AB9">
        <v>1</v>
      </c>
      <c r="AC9" s="9">
        <v>13.440198511166253</v>
      </c>
      <c r="AD9" s="9">
        <v>1.5860496277915632</v>
      </c>
      <c r="AE9" s="9">
        <v>8.06</v>
      </c>
      <c r="AF9" s="11">
        <f t="shared" si="4"/>
        <v>0.3794360719494409</v>
      </c>
      <c r="AG9" s="9">
        <v>56.75</v>
      </c>
      <c r="AH9" s="9">
        <v>41.14</v>
      </c>
      <c r="AI9" s="9">
        <v>5.61</v>
      </c>
      <c r="AJ9" s="3">
        <v>0.6479166666666667</v>
      </c>
      <c r="AK9" s="9">
        <v>17.77</v>
      </c>
      <c r="AL9" t="s">
        <v>100</v>
      </c>
    </row>
    <row r="10" spans="1:38" s="16" customFormat="1" x14ac:dyDescent="0.35">
      <c r="A10" s="16" t="s">
        <v>14</v>
      </c>
      <c r="B10" s="16" t="s">
        <v>26</v>
      </c>
      <c r="C10" s="16" t="s">
        <v>399</v>
      </c>
      <c r="D10" s="16" t="s">
        <v>27</v>
      </c>
      <c r="E10" s="16" t="s">
        <v>402</v>
      </c>
      <c r="F10" s="17">
        <v>45126</v>
      </c>
      <c r="G10" s="17" t="s">
        <v>410</v>
      </c>
      <c r="H10" s="22">
        <f t="shared" si="0"/>
        <v>3</v>
      </c>
      <c r="I10" s="16">
        <v>845</v>
      </c>
      <c r="J10" s="16">
        <v>37</v>
      </c>
      <c r="K10" s="16">
        <v>62.5</v>
      </c>
      <c r="L10" s="16">
        <v>60.29</v>
      </c>
      <c r="M10" s="16">
        <f t="shared" si="5"/>
        <v>2.2100000000000009</v>
      </c>
      <c r="N10" s="16" t="s">
        <v>30</v>
      </c>
      <c r="O10" s="22">
        <v>75</v>
      </c>
      <c r="P10" s="57">
        <f t="shared" si="6"/>
        <v>1.4600000000000009</v>
      </c>
      <c r="Q10" s="57">
        <f t="shared" ref="Q10:Q13" si="8">K3-K10+O10/100</f>
        <v>1.4200000000000017</v>
      </c>
      <c r="R10" s="16" t="s">
        <v>7</v>
      </c>
      <c r="S10" s="16" t="s">
        <v>86</v>
      </c>
      <c r="T10" s="16">
        <v>1</v>
      </c>
      <c r="U10" s="19">
        <v>5.05</v>
      </c>
      <c r="V10" s="19">
        <v>18.71</v>
      </c>
      <c r="W10" s="20">
        <f t="shared" si="1"/>
        <v>4.6300000000000008</v>
      </c>
      <c r="X10" s="21">
        <f t="shared" si="2"/>
        <v>8.3168316831682976</v>
      </c>
      <c r="Y10" s="19">
        <v>8.3168316831682976</v>
      </c>
      <c r="Z10" s="22">
        <v>4</v>
      </c>
      <c r="AA10" s="22">
        <f t="shared" si="3"/>
        <v>5</v>
      </c>
      <c r="AB10" s="16">
        <v>1</v>
      </c>
      <c r="AC10" s="19">
        <v>21.721</v>
      </c>
      <c r="AD10" s="19">
        <v>1.9569450000000002</v>
      </c>
      <c r="AE10" s="19">
        <v>8</v>
      </c>
      <c r="AF10" s="20">
        <f t="shared" si="4"/>
        <v>0.43097061002716708</v>
      </c>
      <c r="AG10" s="19">
        <v>57.94</v>
      </c>
      <c r="AH10" s="19">
        <v>40.49</v>
      </c>
      <c r="AI10" s="19">
        <v>5.97</v>
      </c>
      <c r="AJ10" s="18">
        <v>0.6479166666666667</v>
      </c>
      <c r="AK10" s="19">
        <v>14.08</v>
      </c>
      <c r="AL10" s="16" t="s">
        <v>20</v>
      </c>
    </row>
    <row r="11" spans="1:38" x14ac:dyDescent="0.35">
      <c r="A11" t="s">
        <v>14</v>
      </c>
      <c r="B11" t="s">
        <v>26</v>
      </c>
      <c r="C11" t="s">
        <v>399</v>
      </c>
      <c r="D11" t="s">
        <v>27</v>
      </c>
      <c r="E11" t="s">
        <v>402</v>
      </c>
      <c r="F11" s="2">
        <v>45126</v>
      </c>
      <c r="G11" s="2" t="s">
        <v>410</v>
      </c>
      <c r="H11" s="13">
        <f t="shared" si="0"/>
        <v>3</v>
      </c>
      <c r="I11">
        <v>845</v>
      </c>
      <c r="J11">
        <v>37</v>
      </c>
      <c r="K11">
        <v>62.5</v>
      </c>
      <c r="L11">
        <v>60.29</v>
      </c>
      <c r="M11">
        <f t="shared" si="5"/>
        <v>2.2100000000000009</v>
      </c>
      <c r="N11" t="s">
        <v>31</v>
      </c>
      <c r="O11" s="13">
        <v>95</v>
      </c>
      <c r="P11" s="55">
        <f t="shared" si="6"/>
        <v>1.2600000000000009</v>
      </c>
      <c r="Q11" s="55">
        <f t="shared" si="8"/>
        <v>1.6200000000000017</v>
      </c>
      <c r="R11" t="s">
        <v>7</v>
      </c>
      <c r="S11" t="s">
        <v>86</v>
      </c>
      <c r="T11">
        <v>1</v>
      </c>
      <c r="U11" s="9">
        <v>5.07</v>
      </c>
      <c r="V11" s="9">
        <v>24.24</v>
      </c>
      <c r="W11" s="11">
        <f t="shared" si="1"/>
        <v>4.3699999999999974</v>
      </c>
      <c r="X11" s="14">
        <f t="shared" si="2"/>
        <v>13.806706114398478</v>
      </c>
      <c r="Y11" s="9">
        <v>13.806706114398478</v>
      </c>
      <c r="Z11" s="13">
        <v>5</v>
      </c>
      <c r="AA11" s="13">
        <f t="shared" si="3"/>
        <v>5</v>
      </c>
      <c r="AB11">
        <v>1</v>
      </c>
      <c r="AC11" s="9">
        <v>18.506666666666668</v>
      </c>
      <c r="AD11" s="9">
        <v>1.6281207547169811</v>
      </c>
      <c r="AE11" s="9">
        <v>7.95</v>
      </c>
      <c r="AF11" s="11">
        <f t="shared" si="4"/>
        <v>0.7044570744839963</v>
      </c>
      <c r="AG11" s="9">
        <v>56.98</v>
      </c>
      <c r="AH11" s="9">
        <v>33.43</v>
      </c>
      <c r="AI11" s="9">
        <v>5.41</v>
      </c>
      <c r="AJ11" s="3">
        <v>0.6479166666666667</v>
      </c>
      <c r="AK11" s="9">
        <v>19.87</v>
      </c>
      <c r="AL11" t="s">
        <v>37</v>
      </c>
    </row>
    <row r="12" spans="1:38" s="23" customFormat="1" x14ac:dyDescent="0.35">
      <c r="A12" s="23" t="s">
        <v>14</v>
      </c>
      <c r="B12" s="23" t="s">
        <v>26</v>
      </c>
      <c r="C12" s="23" t="s">
        <v>399</v>
      </c>
      <c r="D12" s="23" t="s">
        <v>27</v>
      </c>
      <c r="E12" s="23" t="s">
        <v>402</v>
      </c>
      <c r="F12" s="24">
        <v>45126</v>
      </c>
      <c r="G12" s="2" t="s">
        <v>410</v>
      </c>
      <c r="H12" s="13">
        <f t="shared" si="0"/>
        <v>3</v>
      </c>
      <c r="I12" s="23">
        <v>845</v>
      </c>
      <c r="J12" s="23">
        <v>37</v>
      </c>
      <c r="K12" s="23">
        <v>62.5</v>
      </c>
      <c r="L12" s="23">
        <v>60.29</v>
      </c>
      <c r="M12" s="23">
        <f t="shared" si="5"/>
        <v>2.2100000000000009</v>
      </c>
      <c r="N12" s="23" t="s">
        <v>32</v>
      </c>
      <c r="O12" s="29">
        <v>160</v>
      </c>
      <c r="P12" s="58">
        <f t="shared" si="6"/>
        <v>0.61000000000000076</v>
      </c>
      <c r="Q12" s="58">
        <f t="shared" si="8"/>
        <v>2.2700000000000018</v>
      </c>
      <c r="R12" s="23" t="s">
        <v>25</v>
      </c>
      <c r="S12" s="23" t="s">
        <v>86</v>
      </c>
      <c r="T12" s="23">
        <v>1</v>
      </c>
      <c r="U12" s="26">
        <v>5.0599999999999996</v>
      </c>
      <c r="V12" s="26">
        <v>18.78</v>
      </c>
      <c r="W12" s="27">
        <f t="shared" si="1"/>
        <v>3.7900000000000009</v>
      </c>
      <c r="X12" s="28">
        <f t="shared" si="2"/>
        <v>25.09881422924899</v>
      </c>
      <c r="Y12" s="26">
        <v>25.09881422924899</v>
      </c>
      <c r="Z12" s="29">
        <v>5</v>
      </c>
      <c r="AA12" s="29">
        <f t="shared" si="3"/>
        <v>5</v>
      </c>
      <c r="AB12" s="23">
        <v>1</v>
      </c>
      <c r="AC12" s="26">
        <v>18.538785625774473</v>
      </c>
      <c r="AD12" s="26">
        <v>1.6822255266418833</v>
      </c>
      <c r="AE12" s="26">
        <v>8.07</v>
      </c>
      <c r="AF12" s="27">
        <f t="shared" si="4"/>
        <v>1.039901995099755</v>
      </c>
      <c r="AG12" s="26">
        <v>58.28</v>
      </c>
      <c r="AH12" s="26">
        <v>28.57</v>
      </c>
      <c r="AI12" s="26">
        <v>5.46</v>
      </c>
      <c r="AJ12" s="25">
        <v>0.66319444444444442</v>
      </c>
      <c r="AK12" s="26">
        <v>14.99</v>
      </c>
      <c r="AL12" s="23" t="s">
        <v>38</v>
      </c>
    </row>
    <row r="13" spans="1:38" s="4" customFormat="1" x14ac:dyDescent="0.35">
      <c r="A13" s="4" t="s">
        <v>14</v>
      </c>
      <c r="B13" s="4" t="s">
        <v>26</v>
      </c>
      <c r="C13" s="4" t="s">
        <v>399</v>
      </c>
      <c r="D13" s="4" t="s">
        <v>27</v>
      </c>
      <c r="E13" s="4" t="s">
        <v>402</v>
      </c>
      <c r="F13" s="5">
        <v>45126</v>
      </c>
      <c r="G13" s="5" t="s">
        <v>410</v>
      </c>
      <c r="H13" s="50">
        <f t="shared" si="0"/>
        <v>3</v>
      </c>
      <c r="I13" s="4">
        <v>845</v>
      </c>
      <c r="J13" s="4">
        <v>37</v>
      </c>
      <c r="K13" s="4">
        <v>62.5</v>
      </c>
      <c r="L13" s="4">
        <v>60.29</v>
      </c>
      <c r="M13" s="4">
        <f t="shared" si="5"/>
        <v>2.2100000000000009</v>
      </c>
      <c r="N13" s="4" t="s">
        <v>33</v>
      </c>
      <c r="O13" s="50">
        <v>205</v>
      </c>
      <c r="P13" s="56">
        <f t="shared" si="6"/>
        <v>0.16000000000000103</v>
      </c>
      <c r="Q13" s="56">
        <f t="shared" si="8"/>
        <v>2.7200000000000015</v>
      </c>
      <c r="R13" s="4" t="s">
        <v>25</v>
      </c>
      <c r="S13" s="4" t="s">
        <v>86</v>
      </c>
      <c r="T13" s="4">
        <v>1</v>
      </c>
      <c r="U13" s="10">
        <v>5.01</v>
      </c>
      <c r="V13" s="10">
        <v>22.48</v>
      </c>
      <c r="W13" s="12">
        <f t="shared" si="1"/>
        <v>4.0500000000000007</v>
      </c>
      <c r="X13" s="15">
        <f t="shared" si="2"/>
        <v>19.161676646706567</v>
      </c>
      <c r="Y13" s="10">
        <v>19.161676646706567</v>
      </c>
      <c r="Z13" s="13">
        <v>5</v>
      </c>
      <c r="AA13" s="13">
        <f t="shared" si="3"/>
        <v>5</v>
      </c>
      <c r="AB13" s="4">
        <v>1</v>
      </c>
      <c r="AC13" s="10">
        <v>15.282656826568264</v>
      </c>
      <c r="AD13" s="10">
        <v>1.4828487084870847</v>
      </c>
      <c r="AE13" s="10">
        <v>8.1300000000000008</v>
      </c>
      <c r="AF13" s="12">
        <f t="shared" si="4"/>
        <v>1.041056765440914</v>
      </c>
      <c r="AG13" s="10">
        <v>57.17</v>
      </c>
      <c r="AH13" s="10">
        <v>28.01</v>
      </c>
      <c r="AI13" s="10">
        <v>5.95</v>
      </c>
      <c r="AJ13" s="6">
        <v>0.67361111111111116</v>
      </c>
      <c r="AK13" s="10">
        <v>18.43</v>
      </c>
      <c r="AL13" s="4" t="s">
        <v>39</v>
      </c>
    </row>
    <row r="14" spans="1:38" x14ac:dyDescent="0.35">
      <c r="A14" t="s">
        <v>15</v>
      </c>
      <c r="B14" t="s">
        <v>40</v>
      </c>
      <c r="C14" t="s">
        <v>399</v>
      </c>
      <c r="D14" t="s">
        <v>27</v>
      </c>
      <c r="E14" t="s">
        <v>401</v>
      </c>
      <c r="F14" s="2">
        <v>45127</v>
      </c>
      <c r="G14" s="2" t="s">
        <v>410</v>
      </c>
      <c r="H14" s="13">
        <f t="shared" si="0"/>
        <v>2</v>
      </c>
      <c r="I14">
        <v>651</v>
      </c>
      <c r="J14">
        <v>39</v>
      </c>
      <c r="K14">
        <v>61.93</v>
      </c>
      <c r="L14">
        <v>59.33</v>
      </c>
      <c r="M14">
        <f t="shared" si="5"/>
        <v>2.6000000000000014</v>
      </c>
      <c r="N14" t="s">
        <v>42</v>
      </c>
      <c r="O14" s="13">
        <v>10</v>
      </c>
      <c r="P14" s="55">
        <f t="shared" si="6"/>
        <v>2.5000000000000013</v>
      </c>
      <c r="Q14" s="55">
        <f>K20-K14+O14/100</f>
        <v>0.59000000000000197</v>
      </c>
      <c r="R14" t="s">
        <v>7</v>
      </c>
      <c r="S14" t="s">
        <v>415</v>
      </c>
      <c r="T14">
        <v>1</v>
      </c>
      <c r="U14" s="9">
        <v>5.0199999999999996</v>
      </c>
      <c r="V14" s="9">
        <v>14.22</v>
      </c>
      <c r="W14" s="11">
        <f t="shared" si="1"/>
        <v>4.6000000000000014</v>
      </c>
      <c r="X14" s="14">
        <f t="shared" si="2"/>
        <v>8.3665338645417968</v>
      </c>
      <c r="Y14" s="9">
        <v>8.3665338645417968</v>
      </c>
      <c r="Z14" s="13">
        <v>1</v>
      </c>
      <c r="AA14" s="13">
        <f t="shared" si="3"/>
        <v>7</v>
      </c>
      <c r="AB14">
        <v>1</v>
      </c>
      <c r="AC14" s="9">
        <v>27.250061349693251</v>
      </c>
      <c r="AD14" s="9">
        <v>2.9162650306748463</v>
      </c>
      <c r="AE14" s="9">
        <v>8.15</v>
      </c>
      <c r="AF14" s="11">
        <f t="shared" si="4"/>
        <v>0.24415811312513649</v>
      </c>
      <c r="AG14" s="9">
        <v>56.97</v>
      </c>
      <c r="AH14" s="9">
        <v>45.79</v>
      </c>
      <c r="AI14" s="9">
        <v>5.85</v>
      </c>
      <c r="AJ14" s="3">
        <v>0.43541666666666662</v>
      </c>
      <c r="AK14" s="9">
        <v>9.6199999999999992</v>
      </c>
      <c r="AL14" t="s">
        <v>47</v>
      </c>
    </row>
    <row r="15" spans="1:38" s="36" customFormat="1" x14ac:dyDescent="0.35">
      <c r="A15" s="36" t="s">
        <v>15</v>
      </c>
      <c r="B15" s="36" t="s">
        <v>40</v>
      </c>
      <c r="C15" s="36" t="s">
        <v>399</v>
      </c>
      <c r="D15" s="36" t="s">
        <v>27</v>
      </c>
      <c r="E15" s="36" t="s">
        <v>401</v>
      </c>
      <c r="F15" s="37">
        <v>45127</v>
      </c>
      <c r="G15" s="2" t="s">
        <v>410</v>
      </c>
      <c r="H15" s="13">
        <f t="shared" si="0"/>
        <v>2</v>
      </c>
      <c r="I15" s="36">
        <v>651</v>
      </c>
      <c r="J15" s="36">
        <v>39</v>
      </c>
      <c r="K15" s="36">
        <v>61.93</v>
      </c>
      <c r="L15" s="36">
        <v>59.33</v>
      </c>
      <c r="M15" s="36">
        <f t="shared" si="5"/>
        <v>2.6000000000000014</v>
      </c>
      <c r="N15" s="36" t="s">
        <v>43</v>
      </c>
      <c r="O15" s="42">
        <v>60</v>
      </c>
      <c r="P15" s="59">
        <f t="shared" si="6"/>
        <v>2.0000000000000013</v>
      </c>
      <c r="Q15" s="59">
        <f t="shared" ref="Q15:Q19" si="9">K21-K15+O15/100</f>
        <v>1.0900000000000021</v>
      </c>
      <c r="R15" s="36" t="s">
        <v>7</v>
      </c>
      <c r="S15" s="36" t="s">
        <v>396</v>
      </c>
      <c r="T15" s="36">
        <v>1</v>
      </c>
      <c r="U15" s="39">
        <v>5.09</v>
      </c>
      <c r="V15" s="39">
        <v>22.18</v>
      </c>
      <c r="W15" s="40">
        <f t="shared" si="1"/>
        <v>4.7399999999999984</v>
      </c>
      <c r="X15" s="41">
        <f t="shared" si="2"/>
        <v>6.8762278978389286</v>
      </c>
      <c r="Y15" s="39">
        <v>6.8762278978389286</v>
      </c>
      <c r="Z15" s="42">
        <v>3</v>
      </c>
      <c r="AA15" s="42">
        <f t="shared" si="3"/>
        <v>7</v>
      </c>
      <c r="AB15" s="36">
        <v>1</v>
      </c>
      <c r="AC15" s="39">
        <v>17.319454770755886</v>
      </c>
      <c r="AD15" s="39">
        <v>1.8061412639405203</v>
      </c>
      <c r="AE15" s="39">
        <v>8.07</v>
      </c>
      <c r="AF15" s="40">
        <f t="shared" si="4"/>
        <v>0.27347758197635524</v>
      </c>
      <c r="AG15" s="39">
        <v>57.09</v>
      </c>
      <c r="AH15" s="39">
        <v>44.83</v>
      </c>
      <c r="AI15" s="39">
        <v>5.6</v>
      </c>
      <c r="AJ15" s="38">
        <v>0.43541666666666662</v>
      </c>
      <c r="AK15" s="39">
        <v>17.440000000000001</v>
      </c>
      <c r="AL15" s="36" t="s">
        <v>101</v>
      </c>
    </row>
    <row r="16" spans="1:38" x14ac:dyDescent="0.35">
      <c r="A16" t="s">
        <v>15</v>
      </c>
      <c r="B16" t="s">
        <v>40</v>
      </c>
      <c r="C16" t="s">
        <v>399</v>
      </c>
      <c r="D16" t="s">
        <v>27</v>
      </c>
      <c r="E16" t="s">
        <v>401</v>
      </c>
      <c r="F16" s="2">
        <v>45127</v>
      </c>
      <c r="G16" s="2" t="s">
        <v>410</v>
      </c>
      <c r="H16" s="13">
        <f t="shared" si="0"/>
        <v>2</v>
      </c>
      <c r="I16">
        <v>651</v>
      </c>
      <c r="J16">
        <v>39</v>
      </c>
      <c r="K16">
        <v>61.93</v>
      </c>
      <c r="L16">
        <v>59.33</v>
      </c>
      <c r="M16">
        <f t="shared" si="5"/>
        <v>2.6000000000000014</v>
      </c>
      <c r="N16" t="s">
        <v>44</v>
      </c>
      <c r="O16" s="13">
        <v>105</v>
      </c>
      <c r="P16" s="55">
        <f t="shared" si="6"/>
        <v>1.5500000000000014</v>
      </c>
      <c r="Q16" s="55">
        <f t="shared" si="9"/>
        <v>1.540000000000002</v>
      </c>
      <c r="R16" t="s">
        <v>7</v>
      </c>
      <c r="S16" t="s">
        <v>396</v>
      </c>
      <c r="T16">
        <v>1</v>
      </c>
      <c r="U16" s="9">
        <v>5.07</v>
      </c>
      <c r="V16" s="9">
        <v>15.75</v>
      </c>
      <c r="W16" s="11">
        <f t="shared" si="1"/>
        <v>4.91</v>
      </c>
      <c r="X16" s="14">
        <f t="shared" si="2"/>
        <v>3.1558185404339278</v>
      </c>
      <c r="Y16" s="9">
        <v>3.1558185404339278</v>
      </c>
      <c r="Z16" s="13">
        <v>3</v>
      </c>
      <c r="AA16" s="13">
        <f t="shared" si="3"/>
        <v>7</v>
      </c>
      <c r="AB16">
        <v>1</v>
      </c>
      <c r="AC16" s="9">
        <v>10.714037267080744</v>
      </c>
      <c r="AD16" s="9">
        <v>1.4031751552795031</v>
      </c>
      <c r="AE16" s="9">
        <v>8.0500000000000007</v>
      </c>
      <c r="AF16" s="11">
        <f t="shared" si="4"/>
        <v>0.23888422818791949</v>
      </c>
      <c r="AG16" s="9">
        <v>59.07</v>
      </c>
      <c r="AH16" s="9">
        <v>47.68</v>
      </c>
      <c r="AI16" s="9">
        <v>4.96</v>
      </c>
      <c r="AJ16" s="3">
        <v>0.43541666666666662</v>
      </c>
      <c r="AK16" s="9">
        <v>10.84</v>
      </c>
      <c r="AL16" t="s">
        <v>102</v>
      </c>
    </row>
    <row r="17" spans="1:38" x14ac:dyDescent="0.35">
      <c r="A17" t="s">
        <v>15</v>
      </c>
      <c r="B17" t="s">
        <v>40</v>
      </c>
      <c r="C17" t="s">
        <v>399</v>
      </c>
      <c r="D17" t="s">
        <v>27</v>
      </c>
      <c r="E17" t="s">
        <v>401</v>
      </c>
      <c r="F17" s="2">
        <v>45127</v>
      </c>
      <c r="G17" s="2" t="s">
        <v>410</v>
      </c>
      <c r="H17" s="13">
        <f t="shared" si="0"/>
        <v>2</v>
      </c>
      <c r="I17">
        <v>651</v>
      </c>
      <c r="J17">
        <v>39</v>
      </c>
      <c r="K17">
        <v>61.93</v>
      </c>
      <c r="L17">
        <v>59.33</v>
      </c>
      <c r="M17">
        <f t="shared" si="5"/>
        <v>2.6000000000000014</v>
      </c>
      <c r="N17" t="s">
        <v>45</v>
      </c>
      <c r="O17" s="13">
        <v>136</v>
      </c>
      <c r="P17" s="55">
        <f t="shared" si="6"/>
        <v>1.2400000000000013</v>
      </c>
      <c r="Q17" s="55">
        <f t="shared" si="9"/>
        <v>1.8500000000000021</v>
      </c>
      <c r="R17" t="s">
        <v>21</v>
      </c>
      <c r="S17" t="s">
        <v>396</v>
      </c>
      <c r="T17">
        <v>1</v>
      </c>
      <c r="U17" s="9">
        <v>5.09</v>
      </c>
      <c r="V17" s="9">
        <v>24.31</v>
      </c>
      <c r="W17" s="11">
        <f t="shared" si="1"/>
        <v>4.9399999999999977</v>
      </c>
      <c r="X17" s="14">
        <f t="shared" si="2"/>
        <v>2.9469548133595707</v>
      </c>
      <c r="Y17" s="9">
        <v>2.9469548133595707</v>
      </c>
      <c r="Z17" s="13">
        <v>4</v>
      </c>
      <c r="AA17" s="13">
        <f t="shared" si="3"/>
        <v>7</v>
      </c>
      <c r="AB17">
        <v>1</v>
      </c>
      <c r="AC17" s="9">
        <v>13.081942714819428</v>
      </c>
      <c r="AD17" s="9">
        <v>1.2014396014943962</v>
      </c>
      <c r="AE17" s="9">
        <v>8.0299999999999994</v>
      </c>
      <c r="AF17" s="11">
        <f t="shared" si="4"/>
        <v>0.23599999999999993</v>
      </c>
      <c r="AG17" s="9">
        <v>55.62</v>
      </c>
      <c r="AH17" s="9">
        <v>45</v>
      </c>
      <c r="AI17" s="9">
        <v>5.41</v>
      </c>
      <c r="AJ17" s="3">
        <v>0.45624999999999999</v>
      </c>
      <c r="AK17" s="9">
        <v>19.37</v>
      </c>
      <c r="AL17" t="s">
        <v>20</v>
      </c>
    </row>
    <row r="18" spans="1:38" x14ac:dyDescent="0.35">
      <c r="A18" t="s">
        <v>15</v>
      </c>
      <c r="B18" t="s">
        <v>40</v>
      </c>
      <c r="C18" t="s">
        <v>399</v>
      </c>
      <c r="D18" t="s">
        <v>27</v>
      </c>
      <c r="E18" t="s">
        <v>401</v>
      </c>
      <c r="F18" s="2">
        <v>45127</v>
      </c>
      <c r="G18" s="2" t="s">
        <v>410</v>
      </c>
      <c r="H18" s="13">
        <f t="shared" si="0"/>
        <v>2</v>
      </c>
      <c r="I18">
        <v>651</v>
      </c>
      <c r="J18">
        <v>39</v>
      </c>
      <c r="K18">
        <v>61.93</v>
      </c>
      <c r="L18">
        <v>59.33</v>
      </c>
      <c r="M18">
        <f t="shared" si="5"/>
        <v>2.6000000000000014</v>
      </c>
      <c r="N18" t="s">
        <v>46</v>
      </c>
      <c r="O18" s="13">
        <v>195</v>
      </c>
      <c r="P18" s="55">
        <f t="shared" si="6"/>
        <v>0.65000000000000147</v>
      </c>
      <c r="Q18" s="55">
        <f t="shared" si="9"/>
        <v>2.4400000000000022</v>
      </c>
      <c r="R18" t="s">
        <v>25</v>
      </c>
      <c r="S18" t="s">
        <v>396</v>
      </c>
      <c r="T18">
        <v>1</v>
      </c>
      <c r="U18" s="9">
        <v>5.03</v>
      </c>
      <c r="V18" s="9">
        <v>23.83</v>
      </c>
      <c r="W18" s="11">
        <f t="shared" si="1"/>
        <v>4.879999999999999</v>
      </c>
      <c r="X18" s="14">
        <f t="shared" si="2"/>
        <v>2.9821073558648359</v>
      </c>
      <c r="Y18" s="9">
        <v>2.9821073558648359</v>
      </c>
      <c r="Z18" s="13">
        <v>4</v>
      </c>
      <c r="AA18" s="13">
        <f t="shared" si="3"/>
        <v>7</v>
      </c>
      <c r="AB18">
        <v>1</v>
      </c>
      <c r="AC18" s="9">
        <v>33.401000000000003</v>
      </c>
      <c r="AD18" s="9">
        <v>2.8849450000000001</v>
      </c>
      <c r="AE18" s="9">
        <v>8</v>
      </c>
      <c r="AF18" s="11">
        <f t="shared" si="4"/>
        <v>0.29570237331622828</v>
      </c>
      <c r="AG18" s="9">
        <v>60.6</v>
      </c>
      <c r="AH18" s="9">
        <v>46.77</v>
      </c>
      <c r="AI18" s="9">
        <v>6.13</v>
      </c>
      <c r="AJ18" s="3">
        <v>0.46736111111111112</v>
      </c>
      <c r="AK18" s="9">
        <v>18.95</v>
      </c>
      <c r="AL18" t="s">
        <v>49</v>
      </c>
    </row>
    <row r="19" spans="1:38" s="4" customFormat="1" x14ac:dyDescent="0.35">
      <c r="A19" s="4" t="s">
        <v>15</v>
      </c>
      <c r="B19" s="4" t="s">
        <v>40</v>
      </c>
      <c r="C19" s="4" t="s">
        <v>399</v>
      </c>
      <c r="D19" s="4" t="s">
        <v>27</v>
      </c>
      <c r="E19" s="4" t="s">
        <v>401</v>
      </c>
      <c r="F19" s="5">
        <v>45127</v>
      </c>
      <c r="G19" s="5" t="s">
        <v>410</v>
      </c>
      <c r="H19" s="50">
        <f t="shared" si="0"/>
        <v>2</v>
      </c>
      <c r="I19" s="4">
        <v>651</v>
      </c>
      <c r="J19" s="4">
        <v>39</v>
      </c>
      <c r="K19" s="4">
        <v>61.93</v>
      </c>
      <c r="L19" s="4">
        <v>59.33</v>
      </c>
      <c r="M19" s="4">
        <f t="shared" si="5"/>
        <v>2.6000000000000014</v>
      </c>
      <c r="N19" s="4" t="s">
        <v>48</v>
      </c>
      <c r="O19" s="50">
        <v>250</v>
      </c>
      <c r="P19" s="56">
        <f t="shared" si="6"/>
        <v>0.10000000000000142</v>
      </c>
      <c r="Q19" s="56">
        <f t="shared" si="9"/>
        <v>2.990000000000002</v>
      </c>
      <c r="R19" s="4" t="s">
        <v>25</v>
      </c>
      <c r="S19" s="4" t="s">
        <v>86</v>
      </c>
      <c r="T19" s="4">
        <v>1</v>
      </c>
      <c r="U19" s="10">
        <v>5.09</v>
      </c>
      <c r="V19" s="10">
        <v>19.64</v>
      </c>
      <c r="W19" s="12">
        <f t="shared" si="1"/>
        <v>4.6300000000000008</v>
      </c>
      <c r="X19" s="15">
        <f t="shared" si="2"/>
        <v>9.037328094302536</v>
      </c>
      <c r="Y19" s="10">
        <v>9.037328094302536</v>
      </c>
      <c r="Z19" s="13">
        <v>5</v>
      </c>
      <c r="AA19" s="13">
        <f t="shared" si="3"/>
        <v>5</v>
      </c>
      <c r="AB19" s="4">
        <v>1</v>
      </c>
      <c r="AC19" s="10">
        <v>16.168680641183727</v>
      </c>
      <c r="AD19" s="10">
        <v>1.3632009864364982</v>
      </c>
      <c r="AE19" s="10">
        <v>8.11</v>
      </c>
      <c r="AF19" s="12">
        <f t="shared" si="4"/>
        <v>0.54249547920433994</v>
      </c>
      <c r="AG19" s="10">
        <v>59.71</v>
      </c>
      <c r="AH19" s="10">
        <v>38.71</v>
      </c>
      <c r="AI19" s="10">
        <v>5.72</v>
      </c>
      <c r="AJ19" s="6">
        <v>0.49652777777777773</v>
      </c>
      <c r="AK19" s="10">
        <v>15.01</v>
      </c>
      <c r="AL19" s="4" t="s">
        <v>50</v>
      </c>
    </row>
    <row r="20" spans="1:38" x14ac:dyDescent="0.35">
      <c r="A20" t="s">
        <v>16</v>
      </c>
      <c r="B20" t="s">
        <v>51</v>
      </c>
      <c r="C20" t="s">
        <v>399</v>
      </c>
      <c r="D20" t="s">
        <v>3</v>
      </c>
      <c r="E20" t="s">
        <v>401</v>
      </c>
      <c r="F20" s="2">
        <v>45127</v>
      </c>
      <c r="G20" s="2" t="s">
        <v>410</v>
      </c>
      <c r="H20" s="13">
        <f t="shared" si="0"/>
        <v>2</v>
      </c>
      <c r="I20">
        <v>643</v>
      </c>
      <c r="J20">
        <v>21</v>
      </c>
      <c r="K20">
        <v>62.42</v>
      </c>
      <c r="L20">
        <v>59.42</v>
      </c>
      <c r="M20">
        <f t="shared" si="5"/>
        <v>3</v>
      </c>
      <c r="N20" t="s">
        <v>53</v>
      </c>
      <c r="O20" s="13">
        <v>30</v>
      </c>
      <c r="P20" s="55">
        <f t="shared" si="6"/>
        <v>2.7</v>
      </c>
      <c r="Q20" s="55">
        <f>O20/100</f>
        <v>0.3</v>
      </c>
      <c r="R20" t="s">
        <v>7</v>
      </c>
      <c r="S20" t="s">
        <v>415</v>
      </c>
      <c r="T20">
        <v>1</v>
      </c>
      <c r="U20" s="9">
        <v>5.0199999999999996</v>
      </c>
      <c r="V20" s="9">
        <v>18.37</v>
      </c>
      <c r="W20" s="11">
        <f t="shared" si="1"/>
        <v>4.620000000000001</v>
      </c>
      <c r="X20" s="14">
        <f t="shared" si="2"/>
        <v>7.9681274900398131</v>
      </c>
      <c r="Y20" s="9">
        <v>7.9681274900398131</v>
      </c>
      <c r="Z20" s="13">
        <v>1</v>
      </c>
      <c r="AA20" s="13">
        <f t="shared" si="3"/>
        <v>7</v>
      </c>
      <c r="AB20">
        <v>1</v>
      </c>
      <c r="AC20" s="9">
        <v>21.260999999999999</v>
      </c>
      <c r="AD20" s="9">
        <v>2.0909450000000001</v>
      </c>
      <c r="AE20" s="9">
        <v>8</v>
      </c>
      <c r="AF20" s="11">
        <f t="shared" si="4"/>
        <v>0.27383642114776335</v>
      </c>
      <c r="AG20" s="9">
        <v>56.38</v>
      </c>
      <c r="AH20" s="9">
        <v>44.26</v>
      </c>
      <c r="AI20" s="9">
        <v>6.12</v>
      </c>
      <c r="AJ20" s="3">
        <v>0.625</v>
      </c>
      <c r="AK20" s="9">
        <v>13.75</v>
      </c>
      <c r="AL20" t="s">
        <v>59</v>
      </c>
    </row>
    <row r="21" spans="1:38" x14ac:dyDescent="0.35">
      <c r="A21" t="s">
        <v>16</v>
      </c>
      <c r="B21" t="s">
        <v>51</v>
      </c>
      <c r="C21" t="s">
        <v>399</v>
      </c>
      <c r="D21" t="s">
        <v>3</v>
      </c>
      <c r="E21" t="s">
        <v>401</v>
      </c>
      <c r="F21" s="2">
        <v>45127</v>
      </c>
      <c r="G21" s="2" t="s">
        <v>410</v>
      </c>
      <c r="H21" s="13">
        <f t="shared" si="0"/>
        <v>2</v>
      </c>
      <c r="I21">
        <v>643</v>
      </c>
      <c r="J21">
        <v>21</v>
      </c>
      <c r="K21">
        <v>62.42</v>
      </c>
      <c r="L21">
        <v>59.42</v>
      </c>
      <c r="M21">
        <f t="shared" si="5"/>
        <v>3</v>
      </c>
      <c r="N21" t="s">
        <v>54</v>
      </c>
      <c r="O21" s="13">
        <v>100</v>
      </c>
      <c r="P21" s="55">
        <f t="shared" si="6"/>
        <v>2</v>
      </c>
      <c r="Q21" s="55">
        <f t="shared" ref="Q21:Q25" si="10">O21/100</f>
        <v>1</v>
      </c>
      <c r="R21" t="s">
        <v>7</v>
      </c>
      <c r="S21" t="s">
        <v>416</v>
      </c>
      <c r="T21">
        <v>1</v>
      </c>
      <c r="U21" s="9">
        <v>5.04</v>
      </c>
      <c r="V21" s="9">
        <v>15.02</v>
      </c>
      <c r="W21" s="11">
        <f t="shared" si="1"/>
        <v>4.8599999999999994</v>
      </c>
      <c r="X21" s="14">
        <f t="shared" si="2"/>
        <v>3.5714285714285836</v>
      </c>
      <c r="Y21" s="9">
        <v>3.5714285714285836</v>
      </c>
      <c r="Z21" s="13">
        <v>2</v>
      </c>
      <c r="AA21" s="13">
        <f t="shared" si="3"/>
        <v>7</v>
      </c>
      <c r="AB21">
        <v>1</v>
      </c>
      <c r="AC21" s="9">
        <v>18.268164794007493</v>
      </c>
      <c r="AD21" s="9">
        <v>1.7577478152309614</v>
      </c>
      <c r="AE21" s="9">
        <v>8.01</v>
      </c>
      <c r="AF21" s="11">
        <f t="shared" si="4"/>
        <v>0.21182266009852219</v>
      </c>
      <c r="AG21" s="9">
        <v>56.58</v>
      </c>
      <c r="AH21" s="9">
        <v>46.69</v>
      </c>
      <c r="AI21" s="9">
        <v>5.96</v>
      </c>
      <c r="AJ21" s="3">
        <v>0.625</v>
      </c>
      <c r="AK21" s="9">
        <v>10.16</v>
      </c>
      <c r="AL21" t="s">
        <v>60</v>
      </c>
    </row>
    <row r="22" spans="1:38" x14ac:dyDescent="0.35">
      <c r="A22" t="s">
        <v>16</v>
      </c>
      <c r="B22" t="s">
        <v>51</v>
      </c>
      <c r="C22" t="s">
        <v>399</v>
      </c>
      <c r="D22" t="s">
        <v>3</v>
      </c>
      <c r="E22" t="s">
        <v>401</v>
      </c>
      <c r="F22" s="2">
        <v>45127</v>
      </c>
      <c r="G22" s="2" t="s">
        <v>410</v>
      </c>
      <c r="H22" s="13">
        <f t="shared" si="0"/>
        <v>2</v>
      </c>
      <c r="I22">
        <v>643</v>
      </c>
      <c r="J22">
        <v>21</v>
      </c>
      <c r="K22">
        <v>62.42</v>
      </c>
      <c r="L22">
        <v>59.42</v>
      </c>
      <c r="M22">
        <f t="shared" si="5"/>
        <v>3</v>
      </c>
      <c r="N22" t="s">
        <v>55</v>
      </c>
      <c r="O22" s="13">
        <v>150</v>
      </c>
      <c r="P22" s="55">
        <f t="shared" si="6"/>
        <v>1.5</v>
      </c>
      <c r="Q22" s="55">
        <f t="shared" si="10"/>
        <v>1.5</v>
      </c>
      <c r="R22" t="s">
        <v>7</v>
      </c>
      <c r="S22" t="s">
        <v>396</v>
      </c>
      <c r="T22">
        <v>1</v>
      </c>
      <c r="U22" s="9">
        <v>5.0199999999999996</v>
      </c>
      <c r="V22" s="9">
        <v>14.78</v>
      </c>
      <c r="W22" s="11">
        <f t="shared" si="1"/>
        <v>4.83</v>
      </c>
      <c r="X22" s="14">
        <f t="shared" si="2"/>
        <v>3.7848605577689147</v>
      </c>
      <c r="Y22" s="9">
        <v>3.7848605577689147</v>
      </c>
      <c r="Z22" s="13">
        <v>3</v>
      </c>
      <c r="AA22" s="13">
        <f t="shared" si="3"/>
        <v>7</v>
      </c>
      <c r="AB22">
        <v>1</v>
      </c>
      <c r="AC22" s="9">
        <v>8.4610000000000003</v>
      </c>
      <c r="AD22" s="9">
        <v>1.020945</v>
      </c>
      <c r="AE22" s="9">
        <v>8</v>
      </c>
      <c r="AF22" s="11">
        <f t="shared" si="4"/>
        <v>0.28900668356764231</v>
      </c>
      <c r="AG22" s="9">
        <v>55.93</v>
      </c>
      <c r="AH22" s="9">
        <v>43.39</v>
      </c>
      <c r="AI22" s="9">
        <v>5.83</v>
      </c>
      <c r="AJ22" s="3">
        <v>0.625</v>
      </c>
      <c r="AK22" s="9">
        <v>9.9499999999999993</v>
      </c>
      <c r="AL22" t="s">
        <v>61</v>
      </c>
    </row>
    <row r="23" spans="1:38" x14ac:dyDescent="0.35">
      <c r="A23" t="s">
        <v>16</v>
      </c>
      <c r="B23" t="s">
        <v>51</v>
      </c>
      <c r="C23" t="s">
        <v>399</v>
      </c>
      <c r="D23" t="s">
        <v>3</v>
      </c>
      <c r="E23" t="s">
        <v>401</v>
      </c>
      <c r="F23" s="2">
        <v>45127</v>
      </c>
      <c r="G23" s="2" t="s">
        <v>410</v>
      </c>
      <c r="H23" s="13">
        <f t="shared" si="0"/>
        <v>2</v>
      </c>
      <c r="I23">
        <v>643</v>
      </c>
      <c r="J23">
        <v>21</v>
      </c>
      <c r="K23">
        <v>62.42</v>
      </c>
      <c r="L23">
        <v>59.42</v>
      </c>
      <c r="M23">
        <f t="shared" si="5"/>
        <v>3</v>
      </c>
      <c r="N23" t="s">
        <v>56</v>
      </c>
      <c r="O23" s="13">
        <v>210</v>
      </c>
      <c r="P23" s="55">
        <f t="shared" si="6"/>
        <v>0.89999999999999991</v>
      </c>
      <c r="Q23" s="55">
        <f t="shared" si="10"/>
        <v>2.1</v>
      </c>
      <c r="R23" t="s">
        <v>21</v>
      </c>
      <c r="S23" t="s">
        <v>396</v>
      </c>
      <c r="T23">
        <v>1</v>
      </c>
      <c r="U23" s="9">
        <v>5.03</v>
      </c>
      <c r="V23" s="9">
        <v>12.96</v>
      </c>
      <c r="W23" s="11">
        <f t="shared" si="1"/>
        <v>4.870000000000001</v>
      </c>
      <c r="X23" s="14">
        <f t="shared" si="2"/>
        <v>3.1809145129224503</v>
      </c>
      <c r="Y23" s="9">
        <v>3.1809145129224503</v>
      </c>
      <c r="Z23" s="13">
        <v>4</v>
      </c>
      <c r="AA23" s="13">
        <f t="shared" si="3"/>
        <v>7</v>
      </c>
      <c r="AB23">
        <v>1</v>
      </c>
      <c r="AC23" s="9">
        <v>31.012113720642766</v>
      </c>
      <c r="AD23" s="9">
        <v>2.5591545117428924</v>
      </c>
      <c r="AE23" s="9">
        <v>8.09</v>
      </c>
      <c r="AF23" s="11">
        <f t="shared" si="4"/>
        <v>0.30562750176595255</v>
      </c>
      <c r="AG23" s="9">
        <v>55.45</v>
      </c>
      <c r="AH23" s="9">
        <v>42.47</v>
      </c>
      <c r="AI23" s="9">
        <v>5.1100000000000003</v>
      </c>
      <c r="AJ23" s="3">
        <v>0.625</v>
      </c>
      <c r="AK23" s="9">
        <v>8.09</v>
      </c>
      <c r="AL23" t="s">
        <v>20</v>
      </c>
    </row>
    <row r="24" spans="1:38" x14ac:dyDescent="0.35">
      <c r="A24" t="s">
        <v>16</v>
      </c>
      <c r="B24" t="s">
        <v>51</v>
      </c>
      <c r="C24" t="s">
        <v>399</v>
      </c>
      <c r="D24" t="s">
        <v>3</v>
      </c>
      <c r="E24" t="s">
        <v>401</v>
      </c>
      <c r="F24" s="2">
        <v>45127</v>
      </c>
      <c r="G24" s="2" t="s">
        <v>410</v>
      </c>
      <c r="H24" s="13">
        <f t="shared" si="0"/>
        <v>2</v>
      </c>
      <c r="I24">
        <v>643</v>
      </c>
      <c r="J24">
        <v>21</v>
      </c>
      <c r="K24">
        <v>62.42</v>
      </c>
      <c r="L24">
        <v>59.42</v>
      </c>
      <c r="M24">
        <f t="shared" si="5"/>
        <v>3</v>
      </c>
      <c r="N24" t="s">
        <v>57</v>
      </c>
      <c r="O24" s="13">
        <v>275</v>
      </c>
      <c r="P24" s="55">
        <f t="shared" si="6"/>
        <v>0.25</v>
      </c>
      <c r="Q24" s="55">
        <f t="shared" si="10"/>
        <v>2.75</v>
      </c>
      <c r="R24" t="s">
        <v>21</v>
      </c>
      <c r="S24" t="s">
        <v>86</v>
      </c>
      <c r="T24">
        <v>1</v>
      </c>
      <c r="U24" s="9">
        <v>5</v>
      </c>
      <c r="V24" s="9">
        <v>14.43</v>
      </c>
      <c r="W24" s="11">
        <f t="shared" si="1"/>
        <v>4.4800000000000004</v>
      </c>
      <c r="X24" s="14">
        <f t="shared" si="2"/>
        <v>10.399999999999991</v>
      </c>
      <c r="Y24" s="9">
        <v>10.399999999999991</v>
      </c>
      <c r="Z24" s="13">
        <v>5</v>
      </c>
      <c r="AA24" s="13">
        <f t="shared" si="3"/>
        <v>5</v>
      </c>
      <c r="AB24">
        <v>1</v>
      </c>
      <c r="AC24" s="9">
        <v>15.862716049382717</v>
      </c>
      <c r="AD24" s="9">
        <v>1.2829086419753086</v>
      </c>
      <c r="AE24" s="9">
        <v>8.1</v>
      </c>
      <c r="AF24" s="11">
        <f t="shared" si="4"/>
        <v>0.58093374336035764</v>
      </c>
      <c r="AG24" s="9">
        <v>56.55</v>
      </c>
      <c r="AH24" s="9">
        <v>35.770000000000003</v>
      </c>
      <c r="AI24" s="9">
        <v>5.99</v>
      </c>
      <c r="AJ24" s="3">
        <v>0.625</v>
      </c>
      <c r="AK24" s="9">
        <v>9.9499999999999993</v>
      </c>
      <c r="AL24" t="s">
        <v>37</v>
      </c>
    </row>
    <row r="25" spans="1:38" s="4" customFormat="1" x14ac:dyDescent="0.35">
      <c r="A25" s="4" t="s">
        <v>16</v>
      </c>
      <c r="B25" s="4" t="s">
        <v>51</v>
      </c>
      <c r="C25" s="4" t="s">
        <v>399</v>
      </c>
      <c r="D25" s="4" t="s">
        <v>3</v>
      </c>
      <c r="E25" s="4" t="s">
        <v>401</v>
      </c>
      <c r="F25" s="5">
        <v>45127</v>
      </c>
      <c r="G25" s="5" t="s">
        <v>410</v>
      </c>
      <c r="H25" s="50">
        <f t="shared" si="0"/>
        <v>2</v>
      </c>
      <c r="I25" s="4">
        <v>643</v>
      </c>
      <c r="J25" s="4">
        <v>21</v>
      </c>
      <c r="K25" s="4">
        <v>62.42</v>
      </c>
      <c r="L25" s="4">
        <v>59.42</v>
      </c>
      <c r="M25" s="4">
        <f t="shared" si="5"/>
        <v>3</v>
      </c>
      <c r="N25" s="4" t="s">
        <v>58</v>
      </c>
      <c r="O25" s="50">
        <v>300</v>
      </c>
      <c r="P25" s="56">
        <f t="shared" si="6"/>
        <v>0</v>
      </c>
      <c r="Q25" s="56">
        <f t="shared" si="10"/>
        <v>3</v>
      </c>
      <c r="R25" s="4" t="s">
        <v>25</v>
      </c>
      <c r="S25" s="4" t="s">
        <v>86</v>
      </c>
      <c r="T25" s="4">
        <v>1</v>
      </c>
      <c r="U25" s="10">
        <v>5.0199999999999996</v>
      </c>
      <c r="V25" s="10">
        <v>15.19</v>
      </c>
      <c r="W25" s="12">
        <f t="shared" si="1"/>
        <v>4.5299999999999994</v>
      </c>
      <c r="X25" s="15">
        <f t="shared" si="2"/>
        <v>9.7609561752988103</v>
      </c>
      <c r="Y25" s="10">
        <v>9.7609561752988103</v>
      </c>
      <c r="Z25" s="13">
        <v>5</v>
      </c>
      <c r="AA25" s="13">
        <f t="shared" si="3"/>
        <v>5</v>
      </c>
      <c r="AB25" s="4">
        <v>1</v>
      </c>
      <c r="AC25" s="10">
        <v>81.492191435768262</v>
      </c>
      <c r="AD25" s="10">
        <v>4.5823123425692698</v>
      </c>
      <c r="AE25" s="10">
        <v>7.94</v>
      </c>
      <c r="AF25" s="12">
        <f t="shared" si="4"/>
        <v>0.57950138504155124</v>
      </c>
      <c r="AG25" s="10">
        <v>57.02</v>
      </c>
      <c r="AH25" s="10">
        <v>36.1</v>
      </c>
      <c r="AI25" s="10">
        <v>5.54</v>
      </c>
      <c r="AJ25" s="6">
        <v>0.625</v>
      </c>
      <c r="AK25" s="10">
        <v>10.66</v>
      </c>
      <c r="AL25" s="4" t="s">
        <v>62</v>
      </c>
    </row>
    <row r="26" spans="1:38" x14ac:dyDescent="0.35">
      <c r="A26" t="s">
        <v>17</v>
      </c>
      <c r="B26" t="s">
        <v>63</v>
      </c>
      <c r="C26" t="s">
        <v>399</v>
      </c>
      <c r="D26" t="s">
        <v>27</v>
      </c>
      <c r="E26" t="s">
        <v>401</v>
      </c>
      <c r="F26" s="2">
        <v>45127</v>
      </c>
      <c r="G26" s="2" t="s">
        <v>410</v>
      </c>
      <c r="H26" s="13">
        <f t="shared" si="0"/>
        <v>2</v>
      </c>
      <c r="I26">
        <v>322</v>
      </c>
      <c r="J26">
        <v>37</v>
      </c>
      <c r="K26">
        <v>60.8</v>
      </c>
      <c r="L26">
        <v>59.72</v>
      </c>
      <c r="M26">
        <f t="shared" si="5"/>
        <v>1.0799999999999983</v>
      </c>
      <c r="N26" t="s">
        <v>65</v>
      </c>
      <c r="O26" s="13">
        <v>30</v>
      </c>
      <c r="P26" s="55">
        <f t="shared" si="6"/>
        <v>0.77999999999999825</v>
      </c>
      <c r="Q26" s="55">
        <f>O26/100</f>
        <v>0.3</v>
      </c>
      <c r="R26" t="s">
        <v>7</v>
      </c>
      <c r="S26" t="s">
        <v>415</v>
      </c>
      <c r="T26">
        <v>0</v>
      </c>
      <c r="U26" s="9"/>
      <c r="V26" s="9"/>
      <c r="W26" s="11"/>
      <c r="X26" s="14"/>
      <c r="Y26" s="9"/>
      <c r="Z26" s="13">
        <v>1</v>
      </c>
      <c r="AA26" s="13">
        <f t="shared" si="3"/>
        <v>7</v>
      </c>
      <c r="AB26">
        <v>0</v>
      </c>
      <c r="AC26" s="9"/>
      <c r="AD26" s="9"/>
      <c r="AE26" s="9"/>
      <c r="AF26" s="11"/>
      <c r="AG26" s="9"/>
      <c r="AH26" s="9"/>
      <c r="AI26" s="9"/>
      <c r="AJ26" s="3">
        <v>0.68402777777777779</v>
      </c>
      <c r="AK26" s="9"/>
      <c r="AL26" t="s">
        <v>60</v>
      </c>
    </row>
    <row r="27" spans="1:38" x14ac:dyDescent="0.35">
      <c r="A27" t="s">
        <v>17</v>
      </c>
      <c r="B27" t="s">
        <v>63</v>
      </c>
      <c r="C27" t="s">
        <v>399</v>
      </c>
      <c r="D27" t="s">
        <v>27</v>
      </c>
      <c r="E27" t="s">
        <v>401</v>
      </c>
      <c r="F27" s="2">
        <v>45127</v>
      </c>
      <c r="G27" s="2" t="s">
        <v>410</v>
      </c>
      <c r="H27" s="13">
        <f t="shared" si="0"/>
        <v>2</v>
      </c>
      <c r="I27">
        <v>322</v>
      </c>
      <c r="J27">
        <v>37</v>
      </c>
      <c r="K27">
        <v>60.8</v>
      </c>
      <c r="L27">
        <v>59.72</v>
      </c>
      <c r="M27">
        <f t="shared" si="5"/>
        <v>1.0799999999999983</v>
      </c>
      <c r="N27" t="s">
        <v>66</v>
      </c>
      <c r="O27" s="13">
        <v>55</v>
      </c>
      <c r="P27" s="55">
        <f t="shared" si="6"/>
        <v>0.52999999999999825</v>
      </c>
      <c r="Q27" s="55">
        <f t="shared" ref="Q27:Q29" si="11">O27/100</f>
        <v>0.55000000000000004</v>
      </c>
      <c r="R27" t="s">
        <v>7</v>
      </c>
      <c r="S27" t="s">
        <v>396</v>
      </c>
      <c r="T27">
        <v>0</v>
      </c>
      <c r="U27" s="9"/>
      <c r="V27" s="9"/>
      <c r="W27" s="11"/>
      <c r="X27" s="14"/>
      <c r="Y27" s="9"/>
      <c r="Z27" s="13">
        <v>3</v>
      </c>
      <c r="AA27" s="13">
        <f t="shared" si="3"/>
        <v>7</v>
      </c>
      <c r="AB27">
        <v>0</v>
      </c>
      <c r="AC27" s="9"/>
      <c r="AD27" s="9"/>
      <c r="AE27" s="9"/>
      <c r="AF27" s="11"/>
      <c r="AG27" s="9"/>
      <c r="AH27" s="9"/>
      <c r="AI27" s="9"/>
      <c r="AJ27" s="3">
        <v>0.68402777777777779</v>
      </c>
      <c r="AK27" s="9"/>
      <c r="AL27" t="s">
        <v>69</v>
      </c>
    </row>
    <row r="28" spans="1:38" x14ac:dyDescent="0.35">
      <c r="A28" t="s">
        <v>17</v>
      </c>
      <c r="B28" t="s">
        <v>63</v>
      </c>
      <c r="C28" t="s">
        <v>399</v>
      </c>
      <c r="D28" t="s">
        <v>27</v>
      </c>
      <c r="E28" t="s">
        <v>401</v>
      </c>
      <c r="F28" s="2">
        <v>45127</v>
      </c>
      <c r="G28" s="2" t="s">
        <v>410</v>
      </c>
      <c r="H28" s="13">
        <f t="shared" si="0"/>
        <v>2</v>
      </c>
      <c r="I28">
        <v>322</v>
      </c>
      <c r="J28">
        <v>37</v>
      </c>
      <c r="K28">
        <v>60.8</v>
      </c>
      <c r="L28">
        <v>59.72</v>
      </c>
      <c r="M28">
        <f t="shared" si="5"/>
        <v>1.0799999999999983</v>
      </c>
      <c r="N28" t="s">
        <v>67</v>
      </c>
      <c r="O28" s="13">
        <v>90</v>
      </c>
      <c r="P28" s="55">
        <f t="shared" si="6"/>
        <v>0.17999999999999827</v>
      </c>
      <c r="Q28" s="55">
        <f t="shared" si="11"/>
        <v>0.9</v>
      </c>
      <c r="R28" t="s">
        <v>25</v>
      </c>
      <c r="S28" t="s">
        <v>396</v>
      </c>
      <c r="T28">
        <v>0</v>
      </c>
      <c r="U28" s="9"/>
      <c r="V28" s="9"/>
      <c r="W28" s="11"/>
      <c r="X28" s="14"/>
      <c r="Y28" s="9"/>
      <c r="Z28" s="13">
        <v>3</v>
      </c>
      <c r="AA28" s="13">
        <f t="shared" si="3"/>
        <v>7</v>
      </c>
      <c r="AB28">
        <v>0</v>
      </c>
      <c r="AC28" s="9"/>
      <c r="AD28" s="9"/>
      <c r="AE28" s="9"/>
      <c r="AF28" s="11"/>
      <c r="AG28" s="9"/>
      <c r="AH28" s="9"/>
      <c r="AI28" s="9"/>
      <c r="AJ28" s="3">
        <v>0.68402777777777779</v>
      </c>
      <c r="AK28" s="9"/>
      <c r="AL28" t="s">
        <v>70</v>
      </c>
    </row>
    <row r="29" spans="1:38" s="4" customFormat="1" x14ac:dyDescent="0.35">
      <c r="A29" s="4" t="s">
        <v>17</v>
      </c>
      <c r="B29" s="4" t="s">
        <v>63</v>
      </c>
      <c r="C29" s="4" t="s">
        <v>399</v>
      </c>
      <c r="D29" s="4" t="s">
        <v>27</v>
      </c>
      <c r="E29" s="4" t="s">
        <v>401</v>
      </c>
      <c r="F29" s="5">
        <v>45127</v>
      </c>
      <c r="G29" s="5" t="s">
        <v>410</v>
      </c>
      <c r="H29" s="50">
        <f t="shared" si="0"/>
        <v>2</v>
      </c>
      <c r="I29" s="4">
        <v>322</v>
      </c>
      <c r="J29" s="4">
        <v>37</v>
      </c>
      <c r="K29" s="4">
        <v>60.8</v>
      </c>
      <c r="L29" s="4">
        <v>59.72</v>
      </c>
      <c r="M29" s="4">
        <f t="shared" si="5"/>
        <v>1.0799999999999983</v>
      </c>
      <c r="N29" s="4" t="s">
        <v>68</v>
      </c>
      <c r="O29" s="50">
        <v>103</v>
      </c>
      <c r="P29" s="56">
        <f t="shared" si="6"/>
        <v>4.9999999999998268E-2</v>
      </c>
      <c r="Q29" s="56">
        <f t="shared" si="11"/>
        <v>1.03</v>
      </c>
      <c r="R29" s="4" t="s">
        <v>25</v>
      </c>
      <c r="S29" s="4" t="s">
        <v>72</v>
      </c>
      <c r="T29" s="4">
        <v>0</v>
      </c>
      <c r="U29" s="10"/>
      <c r="V29" s="10"/>
      <c r="W29" s="12"/>
      <c r="X29" s="15"/>
      <c r="Y29" s="10"/>
      <c r="Z29" s="13">
        <v>6</v>
      </c>
      <c r="AA29" s="13">
        <f t="shared" si="3"/>
        <v>6</v>
      </c>
      <c r="AB29" s="4">
        <v>0</v>
      </c>
      <c r="AC29" s="10"/>
      <c r="AD29" s="10"/>
      <c r="AE29" s="10"/>
      <c r="AF29" s="12"/>
      <c r="AG29" s="10"/>
      <c r="AH29" s="10"/>
      <c r="AI29" s="10"/>
      <c r="AJ29" s="6">
        <v>0.68402777777777779</v>
      </c>
      <c r="AK29" s="10"/>
      <c r="AL29" s="4" t="s">
        <v>71</v>
      </c>
    </row>
    <row r="30" spans="1:38" x14ac:dyDescent="0.35">
      <c r="A30" t="s">
        <v>18</v>
      </c>
      <c r="B30" t="s">
        <v>74</v>
      </c>
      <c r="C30" t="s">
        <v>399</v>
      </c>
      <c r="D30" t="s">
        <v>27</v>
      </c>
      <c r="E30" t="s">
        <v>402</v>
      </c>
      <c r="F30" s="2">
        <v>45128</v>
      </c>
      <c r="G30" s="2" t="s">
        <v>410</v>
      </c>
      <c r="H30" s="13">
        <f t="shared" si="0"/>
        <v>1</v>
      </c>
      <c r="I30">
        <v>1980</v>
      </c>
      <c r="J30">
        <v>16</v>
      </c>
      <c r="K30">
        <v>65.989999999999995</v>
      </c>
      <c r="L30">
        <v>63.04</v>
      </c>
      <c r="M30">
        <f t="shared" si="5"/>
        <v>2.9499999999999957</v>
      </c>
      <c r="N30" t="s">
        <v>76</v>
      </c>
      <c r="O30" s="13">
        <v>30</v>
      </c>
      <c r="P30" s="55">
        <f t="shared" si="6"/>
        <v>2.6499999999999959</v>
      </c>
      <c r="Q30" s="55">
        <f>K$37-K$30+O30/100</f>
        <v>0.71000000000001084</v>
      </c>
      <c r="R30" t="s">
        <v>7</v>
      </c>
      <c r="S30" t="s">
        <v>415</v>
      </c>
      <c r="T30">
        <v>1</v>
      </c>
      <c r="U30" s="9">
        <v>5.07</v>
      </c>
      <c r="V30" s="9">
        <v>22.05</v>
      </c>
      <c r="W30" s="11">
        <f t="shared" ref="W30:W57" si="12">V30-AK30</f>
        <v>4.6999999999999993</v>
      </c>
      <c r="X30" s="14">
        <f t="shared" ref="X30:X57" si="13">((U30-W30)/U30)*100</f>
        <v>7.2978303747534712</v>
      </c>
      <c r="Y30" s="9">
        <v>7.2978303747534712</v>
      </c>
      <c r="Z30" s="13">
        <v>1</v>
      </c>
      <c r="AA30" s="13">
        <f t="shared" si="3"/>
        <v>7</v>
      </c>
      <c r="AB30">
        <v>1</v>
      </c>
      <c r="AC30" s="9">
        <v>12.476237623762376</v>
      </c>
      <c r="AD30" s="9">
        <v>1.8643019801980196</v>
      </c>
      <c r="AE30" s="9">
        <v>8.08</v>
      </c>
      <c r="AF30" s="11">
        <f t="shared" ref="AF30:AF57" si="14">(AG30-AH30)/AH30</f>
        <v>0.29403669724770642</v>
      </c>
      <c r="AG30" s="9">
        <v>56.42</v>
      </c>
      <c r="AH30" s="9">
        <v>43.6</v>
      </c>
      <c r="AI30" s="9">
        <v>6.02</v>
      </c>
      <c r="AJ30" s="3">
        <v>0.4465277777777778</v>
      </c>
      <c r="AK30" s="9">
        <v>17.350000000000001</v>
      </c>
      <c r="AL30" t="s">
        <v>83</v>
      </c>
    </row>
    <row r="31" spans="1:38" s="36" customFormat="1" x14ac:dyDescent="0.35">
      <c r="A31" s="36" t="s">
        <v>18</v>
      </c>
      <c r="B31" s="36" t="s">
        <v>74</v>
      </c>
      <c r="C31" s="36" t="s">
        <v>399</v>
      </c>
      <c r="D31" s="36" t="s">
        <v>27</v>
      </c>
      <c r="E31" s="36" t="s">
        <v>402</v>
      </c>
      <c r="F31" s="37">
        <v>45128</v>
      </c>
      <c r="G31" s="2" t="s">
        <v>410</v>
      </c>
      <c r="H31" s="13">
        <f t="shared" si="0"/>
        <v>1</v>
      </c>
      <c r="I31" s="36">
        <v>1980</v>
      </c>
      <c r="J31" s="36">
        <v>16</v>
      </c>
      <c r="K31" s="36">
        <v>65.989999999999995</v>
      </c>
      <c r="L31" s="36">
        <v>63.04</v>
      </c>
      <c r="M31" s="36">
        <f t="shared" si="5"/>
        <v>2.9499999999999957</v>
      </c>
      <c r="N31" s="36" t="s">
        <v>77</v>
      </c>
      <c r="O31" s="42">
        <v>100</v>
      </c>
      <c r="P31" s="59">
        <f t="shared" si="6"/>
        <v>1.9499999999999957</v>
      </c>
      <c r="Q31" s="59">
        <f t="shared" ref="Q31:Q36" si="15">K$37-K$30+O31/100</f>
        <v>1.4100000000000108</v>
      </c>
      <c r="R31" s="36" t="s">
        <v>7</v>
      </c>
      <c r="S31" s="36" t="s">
        <v>396</v>
      </c>
      <c r="T31" s="36">
        <v>1</v>
      </c>
      <c r="U31" s="39">
        <v>5.0199999999999996</v>
      </c>
      <c r="V31" s="39">
        <v>23.13</v>
      </c>
      <c r="W31" s="40">
        <f t="shared" si="12"/>
        <v>4.6899999999999977</v>
      </c>
      <c r="X31" s="41">
        <f t="shared" si="13"/>
        <v>6.5737051792829053</v>
      </c>
      <c r="Y31" s="39">
        <v>6.5737051792829053</v>
      </c>
      <c r="Z31" s="42">
        <v>3</v>
      </c>
      <c r="AA31" s="42">
        <f t="shared" si="3"/>
        <v>7</v>
      </c>
      <c r="AB31" s="36">
        <v>1</v>
      </c>
      <c r="AC31" s="39">
        <v>72.964968944099382</v>
      </c>
      <c r="AD31" s="39">
        <v>5.8205664596273285</v>
      </c>
      <c r="AE31" s="39">
        <v>8.0500000000000007</v>
      </c>
      <c r="AF31" s="40">
        <f t="shared" si="14"/>
        <v>0.38775986918944155</v>
      </c>
      <c r="AG31" s="39">
        <v>59.41</v>
      </c>
      <c r="AH31" s="39">
        <v>42.81</v>
      </c>
      <c r="AI31" s="39">
        <v>4.91</v>
      </c>
      <c r="AJ31" s="38">
        <v>0.4465277777777778</v>
      </c>
      <c r="AK31" s="39">
        <v>18.440000000000001</v>
      </c>
      <c r="AL31" s="36" t="s">
        <v>103</v>
      </c>
    </row>
    <row r="32" spans="1:38" s="16" customFormat="1" x14ac:dyDescent="0.35">
      <c r="A32" s="16" t="s">
        <v>18</v>
      </c>
      <c r="B32" s="16" t="s">
        <v>74</v>
      </c>
      <c r="C32" s="16" t="s">
        <v>399</v>
      </c>
      <c r="D32" s="16" t="s">
        <v>27</v>
      </c>
      <c r="E32" s="16" t="s">
        <v>402</v>
      </c>
      <c r="F32" s="17">
        <v>45128</v>
      </c>
      <c r="G32" s="17" t="s">
        <v>410</v>
      </c>
      <c r="H32" s="22">
        <f t="shared" si="0"/>
        <v>1</v>
      </c>
      <c r="I32" s="16">
        <v>1980</v>
      </c>
      <c r="J32" s="16">
        <v>16</v>
      </c>
      <c r="K32" s="16">
        <v>65.989999999999995</v>
      </c>
      <c r="L32" s="16">
        <v>63.04</v>
      </c>
      <c r="M32" s="16">
        <f t="shared" si="5"/>
        <v>2.9499999999999957</v>
      </c>
      <c r="N32" s="16" t="s">
        <v>78</v>
      </c>
      <c r="O32" s="22">
        <v>150</v>
      </c>
      <c r="P32" s="57">
        <f t="shared" si="6"/>
        <v>1.4499999999999957</v>
      </c>
      <c r="Q32" s="57">
        <f t="shared" si="15"/>
        <v>1.9100000000000108</v>
      </c>
      <c r="R32" s="16" t="s">
        <v>25</v>
      </c>
      <c r="S32" s="16" t="s">
        <v>86</v>
      </c>
      <c r="T32" s="16">
        <v>1</v>
      </c>
      <c r="U32" s="19">
        <v>5.0999999999999996</v>
      </c>
      <c r="V32" s="19">
        <v>23.74</v>
      </c>
      <c r="W32" s="20">
        <f t="shared" si="12"/>
        <v>4.4899999999999984</v>
      </c>
      <c r="X32" s="21">
        <f t="shared" si="13"/>
        <v>11.960784313725515</v>
      </c>
      <c r="Y32" s="19">
        <v>11.960784313725515</v>
      </c>
      <c r="Z32" s="22">
        <v>4</v>
      </c>
      <c r="AA32" s="22">
        <f t="shared" si="3"/>
        <v>5</v>
      </c>
      <c r="AB32" s="16">
        <v>1</v>
      </c>
      <c r="AC32" s="19">
        <v>14.85105328376704</v>
      </c>
      <c r="AD32" s="19">
        <v>1.5305526641883518</v>
      </c>
      <c r="AE32" s="19">
        <v>8.07</v>
      </c>
      <c r="AF32" s="20">
        <f t="shared" si="14"/>
        <v>0.60718294051627386</v>
      </c>
      <c r="AG32" s="19">
        <v>57.28</v>
      </c>
      <c r="AH32" s="19">
        <v>35.64</v>
      </c>
      <c r="AI32" s="19">
        <v>5.14</v>
      </c>
      <c r="AJ32" s="18">
        <v>0.4465277777777778</v>
      </c>
      <c r="AK32" s="19">
        <v>19.25</v>
      </c>
      <c r="AL32" s="16" t="s">
        <v>20</v>
      </c>
    </row>
    <row r="33" spans="1:38" x14ac:dyDescent="0.35">
      <c r="A33" t="s">
        <v>18</v>
      </c>
      <c r="B33" t="s">
        <v>74</v>
      </c>
      <c r="C33" t="s">
        <v>399</v>
      </c>
      <c r="D33" t="s">
        <v>27</v>
      </c>
      <c r="E33" t="s">
        <v>402</v>
      </c>
      <c r="F33" s="2">
        <v>45128</v>
      </c>
      <c r="G33" s="2" t="s">
        <v>410</v>
      </c>
      <c r="H33" s="13">
        <f t="shared" si="0"/>
        <v>1</v>
      </c>
      <c r="I33">
        <v>1980</v>
      </c>
      <c r="J33">
        <v>16</v>
      </c>
      <c r="K33">
        <v>65.989999999999995</v>
      </c>
      <c r="L33">
        <v>63.04</v>
      </c>
      <c r="M33">
        <f t="shared" si="5"/>
        <v>2.9499999999999957</v>
      </c>
      <c r="N33" t="s">
        <v>79</v>
      </c>
      <c r="O33" s="13">
        <v>175</v>
      </c>
      <c r="P33" s="55">
        <f t="shared" si="6"/>
        <v>1.1999999999999957</v>
      </c>
      <c r="Q33" s="55">
        <f t="shared" si="15"/>
        <v>2.1600000000000108</v>
      </c>
      <c r="R33" t="s">
        <v>25</v>
      </c>
      <c r="S33" t="s">
        <v>86</v>
      </c>
      <c r="T33">
        <v>1</v>
      </c>
      <c r="U33" s="9">
        <v>5.09</v>
      </c>
      <c r="V33" s="9">
        <v>21.48</v>
      </c>
      <c r="W33" s="11">
        <f t="shared" si="12"/>
        <v>4.2800000000000011</v>
      </c>
      <c r="X33" s="14">
        <f t="shared" si="13"/>
        <v>15.913555992141429</v>
      </c>
      <c r="Y33" s="9">
        <v>15.913555992141429</v>
      </c>
      <c r="Z33" s="13">
        <v>5</v>
      </c>
      <c r="AA33" s="13">
        <f t="shared" si="3"/>
        <v>5</v>
      </c>
      <c r="AB33">
        <v>1</v>
      </c>
      <c r="AC33" s="9">
        <v>17.385803237858035</v>
      </c>
      <c r="AD33" s="9">
        <v>1.8888617683686175</v>
      </c>
      <c r="AE33" s="9">
        <v>8.0299999999999994</v>
      </c>
      <c r="AF33" s="11">
        <f t="shared" si="14"/>
        <v>0.79843699120807543</v>
      </c>
      <c r="AG33" s="9">
        <v>55.23</v>
      </c>
      <c r="AH33" s="9">
        <v>30.71</v>
      </c>
      <c r="AI33" s="9">
        <v>5.59</v>
      </c>
      <c r="AJ33" s="3">
        <v>0.4680555555555555</v>
      </c>
      <c r="AK33" s="9">
        <v>17.2</v>
      </c>
      <c r="AL33" t="s">
        <v>84</v>
      </c>
    </row>
    <row r="34" spans="1:38" x14ac:dyDescent="0.35">
      <c r="A34" t="s">
        <v>18</v>
      </c>
      <c r="B34" t="s">
        <v>74</v>
      </c>
      <c r="C34" t="s">
        <v>399</v>
      </c>
      <c r="D34" t="s">
        <v>27</v>
      </c>
      <c r="E34" t="s">
        <v>402</v>
      </c>
      <c r="F34" s="2">
        <v>45128</v>
      </c>
      <c r="G34" s="2" t="s">
        <v>410</v>
      </c>
      <c r="H34" s="13">
        <f t="shared" si="0"/>
        <v>1</v>
      </c>
      <c r="I34">
        <v>1980</v>
      </c>
      <c r="J34">
        <v>16</v>
      </c>
      <c r="K34">
        <v>65.989999999999995</v>
      </c>
      <c r="L34">
        <v>63.04</v>
      </c>
      <c r="M34">
        <f t="shared" si="5"/>
        <v>2.9499999999999957</v>
      </c>
      <c r="N34" t="s">
        <v>80</v>
      </c>
      <c r="O34" s="13">
        <v>200</v>
      </c>
      <c r="P34" s="55">
        <f t="shared" si="6"/>
        <v>0.94999999999999574</v>
      </c>
      <c r="Q34" s="55">
        <f t="shared" si="15"/>
        <v>2.4100000000000108</v>
      </c>
      <c r="R34" t="s">
        <v>7</v>
      </c>
      <c r="S34" t="s">
        <v>86</v>
      </c>
      <c r="T34">
        <v>1</v>
      </c>
      <c r="U34" s="9">
        <v>5.03</v>
      </c>
      <c r="V34" s="9">
        <v>21.58</v>
      </c>
      <c r="W34" s="11">
        <f t="shared" si="12"/>
        <v>4.509999999999998</v>
      </c>
      <c r="X34" s="14">
        <f t="shared" si="13"/>
        <v>10.337972166998057</v>
      </c>
      <c r="Y34" s="9">
        <v>10.337972166998057</v>
      </c>
      <c r="Z34" s="13">
        <v>5</v>
      </c>
      <c r="AA34" s="13">
        <f t="shared" ref="AA34:AA65" si="16">IF(S34="Fdpn1",1,IF(S34="Fdpn2",2,IF(S34="Intermediate",3,IF(S34="GryCl", 4,IF(S34="Wetland", 5,IF(S34="Riverbed",6,7))))))</f>
        <v>5</v>
      </c>
      <c r="AB34">
        <v>0</v>
      </c>
      <c r="AC34" s="9"/>
      <c r="AD34" s="9"/>
      <c r="AE34" s="9"/>
      <c r="AF34" s="11">
        <f t="shared" si="14"/>
        <v>0.56965244419327488</v>
      </c>
      <c r="AG34" s="9">
        <v>55.55</v>
      </c>
      <c r="AH34" s="9">
        <v>35.39</v>
      </c>
      <c r="AI34" s="9">
        <v>5.39</v>
      </c>
      <c r="AJ34" s="3">
        <v>0.4680555555555555</v>
      </c>
      <c r="AK34" s="9">
        <v>17.07</v>
      </c>
      <c r="AL34" t="s">
        <v>85</v>
      </c>
    </row>
    <row r="35" spans="1:38" x14ac:dyDescent="0.35">
      <c r="A35" t="s">
        <v>18</v>
      </c>
      <c r="B35" t="s">
        <v>74</v>
      </c>
      <c r="C35" t="s">
        <v>399</v>
      </c>
      <c r="D35" t="s">
        <v>27</v>
      </c>
      <c r="E35" t="s">
        <v>402</v>
      </c>
      <c r="F35" s="2">
        <v>45128</v>
      </c>
      <c r="G35" s="2" t="s">
        <v>410</v>
      </c>
      <c r="H35" s="13">
        <f t="shared" si="0"/>
        <v>1</v>
      </c>
      <c r="I35">
        <v>1980</v>
      </c>
      <c r="J35">
        <v>16</v>
      </c>
      <c r="K35">
        <v>65.989999999999995</v>
      </c>
      <c r="L35">
        <v>63.04</v>
      </c>
      <c r="M35">
        <f t="shared" si="5"/>
        <v>2.9499999999999957</v>
      </c>
      <c r="N35" t="s">
        <v>81</v>
      </c>
      <c r="O35" s="13">
        <v>220</v>
      </c>
      <c r="P35" s="55">
        <f t="shared" si="6"/>
        <v>0.74999999999999556</v>
      </c>
      <c r="Q35" s="55">
        <f t="shared" si="15"/>
        <v>2.610000000000011</v>
      </c>
      <c r="R35" t="s">
        <v>25</v>
      </c>
      <c r="S35" t="s">
        <v>86</v>
      </c>
      <c r="T35">
        <v>1</v>
      </c>
      <c r="U35" s="9">
        <v>5.08</v>
      </c>
      <c r="V35" s="9">
        <v>22.2</v>
      </c>
      <c r="W35" s="11">
        <f t="shared" si="12"/>
        <v>4.5</v>
      </c>
      <c r="X35" s="14">
        <f t="shared" si="13"/>
        <v>11.41732283464567</v>
      </c>
      <c r="Y35" s="9">
        <v>11.41732283464567</v>
      </c>
      <c r="Z35" s="13">
        <v>5</v>
      </c>
      <c r="AA35" s="13">
        <f t="shared" si="16"/>
        <v>5</v>
      </c>
      <c r="AB35">
        <v>1</v>
      </c>
      <c r="AC35" s="9">
        <v>15.620525657071338</v>
      </c>
      <c r="AD35" s="9">
        <v>1.6069536921151439</v>
      </c>
      <c r="AE35" s="9">
        <v>7.99</v>
      </c>
      <c r="AF35" s="11">
        <f t="shared" si="14"/>
        <v>0.6480637813211847</v>
      </c>
      <c r="AG35" s="9">
        <v>57.88</v>
      </c>
      <c r="AH35" s="9">
        <v>35.119999999999997</v>
      </c>
      <c r="AI35" s="9">
        <v>6.22</v>
      </c>
      <c r="AJ35" s="3">
        <v>0.4680555555555555</v>
      </c>
      <c r="AK35" s="9">
        <v>17.7</v>
      </c>
      <c r="AL35" t="s">
        <v>37</v>
      </c>
    </row>
    <row r="36" spans="1:38" s="4" customFormat="1" x14ac:dyDescent="0.35">
      <c r="A36" s="4" t="s">
        <v>18</v>
      </c>
      <c r="B36" s="4" t="s">
        <v>74</v>
      </c>
      <c r="C36" s="4" t="s">
        <v>399</v>
      </c>
      <c r="D36" s="4" t="s">
        <v>27</v>
      </c>
      <c r="E36" s="4" t="s">
        <v>402</v>
      </c>
      <c r="F36" s="5">
        <v>45128</v>
      </c>
      <c r="G36" s="5" t="s">
        <v>410</v>
      </c>
      <c r="H36" s="50">
        <f t="shared" si="0"/>
        <v>1</v>
      </c>
      <c r="I36" s="4">
        <v>1980</v>
      </c>
      <c r="J36" s="4">
        <v>16</v>
      </c>
      <c r="K36" s="4">
        <v>65.989999999999995</v>
      </c>
      <c r="L36" s="4">
        <v>63.04</v>
      </c>
      <c r="M36" s="4">
        <f t="shared" si="5"/>
        <v>2.9499999999999957</v>
      </c>
      <c r="N36" s="4" t="s">
        <v>82</v>
      </c>
      <c r="O36" s="50">
        <v>280</v>
      </c>
      <c r="P36" s="56">
        <f t="shared" si="6"/>
        <v>0.14999999999999591</v>
      </c>
      <c r="Q36" s="56">
        <f t="shared" si="15"/>
        <v>3.2100000000000106</v>
      </c>
      <c r="R36" s="4" t="s">
        <v>25</v>
      </c>
      <c r="S36" s="4" t="s">
        <v>72</v>
      </c>
      <c r="T36" s="4">
        <v>1</v>
      </c>
      <c r="U36" s="10">
        <v>5.1100000000000003</v>
      </c>
      <c r="V36" s="10">
        <v>19.13</v>
      </c>
      <c r="W36" s="12">
        <f t="shared" si="12"/>
        <v>4.5999999999999996</v>
      </c>
      <c r="X36" s="15">
        <f t="shared" si="13"/>
        <v>9.9804305283757451</v>
      </c>
      <c r="Y36" s="10">
        <v>9.9804305283757451</v>
      </c>
      <c r="Z36" s="13">
        <v>6</v>
      </c>
      <c r="AA36" s="13">
        <f t="shared" si="16"/>
        <v>6</v>
      </c>
      <c r="AB36" s="4">
        <v>0</v>
      </c>
      <c r="AC36" s="10"/>
      <c r="AD36" s="10"/>
      <c r="AE36" s="10"/>
      <c r="AF36" s="12">
        <f t="shared" si="14"/>
        <v>0.81870460048426164</v>
      </c>
      <c r="AG36" s="10">
        <v>60.09</v>
      </c>
      <c r="AH36" s="10">
        <v>33.04</v>
      </c>
      <c r="AI36" s="10">
        <v>6.02</v>
      </c>
      <c r="AJ36" s="6">
        <v>0.4861111111111111</v>
      </c>
      <c r="AK36" s="10">
        <v>14.53</v>
      </c>
      <c r="AL36" s="4" t="s">
        <v>87</v>
      </c>
    </row>
    <row r="37" spans="1:38" x14ac:dyDescent="0.35">
      <c r="A37" t="s">
        <v>0</v>
      </c>
      <c r="B37" t="s">
        <v>74</v>
      </c>
      <c r="C37" t="s">
        <v>399</v>
      </c>
      <c r="D37" t="s">
        <v>3</v>
      </c>
      <c r="E37" t="s">
        <v>401</v>
      </c>
      <c r="F37" s="2">
        <v>45128</v>
      </c>
      <c r="G37" s="2" t="s">
        <v>410</v>
      </c>
      <c r="H37" s="13">
        <f t="shared" si="0"/>
        <v>1</v>
      </c>
      <c r="I37">
        <v>1970</v>
      </c>
      <c r="J37">
        <v>36</v>
      </c>
      <c r="K37">
        <v>66.400000000000006</v>
      </c>
      <c r="L37">
        <v>63.2</v>
      </c>
      <c r="M37">
        <f t="shared" si="5"/>
        <v>3.2000000000000028</v>
      </c>
      <c r="N37" t="s">
        <v>89</v>
      </c>
      <c r="O37" s="13">
        <v>30</v>
      </c>
      <c r="P37" s="55">
        <f t="shared" si="6"/>
        <v>2.900000000000003</v>
      </c>
      <c r="Q37" s="55">
        <f>O37/100</f>
        <v>0.3</v>
      </c>
      <c r="R37" t="s">
        <v>7</v>
      </c>
      <c r="S37" t="s">
        <v>415</v>
      </c>
      <c r="T37">
        <v>1</v>
      </c>
      <c r="U37" s="9">
        <v>5.13</v>
      </c>
      <c r="V37" s="9">
        <v>25.72</v>
      </c>
      <c r="W37" s="11">
        <f t="shared" si="12"/>
        <v>4.75</v>
      </c>
      <c r="X37" s="14">
        <f t="shared" si="13"/>
        <v>7.4074074074074057</v>
      </c>
      <c r="Y37" s="9">
        <v>7.4074074074074057</v>
      </c>
      <c r="Z37" s="13">
        <v>1</v>
      </c>
      <c r="AA37" s="13">
        <f t="shared" si="16"/>
        <v>7</v>
      </c>
      <c r="AB37">
        <v>0</v>
      </c>
      <c r="AC37" s="9"/>
      <c r="AD37" s="9"/>
      <c r="AE37" s="9"/>
      <c r="AF37" s="11">
        <f t="shared" si="14"/>
        <v>0.1849927250051964</v>
      </c>
      <c r="AG37" s="9">
        <v>57.01</v>
      </c>
      <c r="AH37" s="9">
        <v>48.11</v>
      </c>
      <c r="AI37" s="9">
        <v>5.54</v>
      </c>
      <c r="AJ37" s="3">
        <v>0.57291666666666663</v>
      </c>
      <c r="AK37" s="9">
        <v>20.97</v>
      </c>
      <c r="AL37" t="s">
        <v>60</v>
      </c>
    </row>
    <row r="38" spans="1:38" x14ac:dyDescent="0.35">
      <c r="A38" t="s">
        <v>0</v>
      </c>
      <c r="B38" t="s">
        <v>74</v>
      </c>
      <c r="C38" t="s">
        <v>399</v>
      </c>
      <c r="D38" t="s">
        <v>3</v>
      </c>
      <c r="E38" t="s">
        <v>401</v>
      </c>
      <c r="F38" s="2">
        <v>45128</v>
      </c>
      <c r="G38" s="2" t="s">
        <v>410</v>
      </c>
      <c r="H38" s="13">
        <f t="shared" si="0"/>
        <v>1</v>
      </c>
      <c r="I38">
        <v>1970</v>
      </c>
      <c r="J38">
        <v>36</v>
      </c>
      <c r="K38">
        <v>66.400000000000006</v>
      </c>
      <c r="L38">
        <v>63.2</v>
      </c>
      <c r="M38">
        <f t="shared" si="5"/>
        <v>3.2000000000000028</v>
      </c>
      <c r="N38" t="s">
        <v>90</v>
      </c>
      <c r="O38" s="13">
        <v>100</v>
      </c>
      <c r="P38" s="55">
        <f t="shared" si="6"/>
        <v>2.2000000000000028</v>
      </c>
      <c r="Q38" s="55">
        <f t="shared" ref="Q38:Q41" si="17">O38/100</f>
        <v>1</v>
      </c>
      <c r="R38" t="s">
        <v>7</v>
      </c>
      <c r="S38" t="s">
        <v>416</v>
      </c>
      <c r="T38">
        <v>1</v>
      </c>
      <c r="U38" s="9">
        <v>4.99</v>
      </c>
      <c r="V38" s="9">
        <v>20.45</v>
      </c>
      <c r="W38" s="11">
        <f t="shared" si="12"/>
        <v>4.7699999999999996</v>
      </c>
      <c r="X38" s="14">
        <f t="shared" si="13"/>
        <v>4.4088176352705535</v>
      </c>
      <c r="Y38" s="9">
        <v>4.4088176352705535</v>
      </c>
      <c r="Z38" s="13">
        <v>2</v>
      </c>
      <c r="AA38" s="13">
        <f t="shared" si="16"/>
        <v>7</v>
      </c>
      <c r="AB38">
        <v>1</v>
      </c>
      <c r="AC38" s="9">
        <v>35.814705882352939</v>
      </c>
      <c r="AD38" s="9">
        <v>3.144063725490196</v>
      </c>
      <c r="AE38" s="9">
        <v>8.16</v>
      </c>
      <c r="AF38" s="11">
        <f t="shared" si="14"/>
        <v>0.22497308934337987</v>
      </c>
      <c r="AG38" s="9">
        <v>56.9</v>
      </c>
      <c r="AH38" s="9">
        <v>46.45</v>
      </c>
      <c r="AI38" s="9">
        <v>5.77</v>
      </c>
      <c r="AJ38" s="3">
        <v>0.57291666666666663</v>
      </c>
      <c r="AK38" s="9">
        <v>15.68</v>
      </c>
      <c r="AL38" t="s">
        <v>60</v>
      </c>
    </row>
    <row r="39" spans="1:38" x14ac:dyDescent="0.35">
      <c r="A39" t="s">
        <v>0</v>
      </c>
      <c r="B39" t="s">
        <v>74</v>
      </c>
      <c r="C39" t="s">
        <v>399</v>
      </c>
      <c r="D39" t="s">
        <v>3</v>
      </c>
      <c r="E39" t="s">
        <v>401</v>
      </c>
      <c r="F39" s="2">
        <v>45128</v>
      </c>
      <c r="G39" s="2" t="s">
        <v>410</v>
      </c>
      <c r="H39" s="13">
        <f t="shared" si="0"/>
        <v>1</v>
      </c>
      <c r="I39">
        <v>1970</v>
      </c>
      <c r="J39">
        <v>36</v>
      </c>
      <c r="K39">
        <v>66.400000000000006</v>
      </c>
      <c r="L39">
        <v>63.2</v>
      </c>
      <c r="M39">
        <f t="shared" si="5"/>
        <v>3.2000000000000028</v>
      </c>
      <c r="N39" t="s">
        <v>91</v>
      </c>
      <c r="O39" s="13">
        <v>160</v>
      </c>
      <c r="P39" s="55">
        <f t="shared" si="6"/>
        <v>1.6000000000000028</v>
      </c>
      <c r="Q39" s="55">
        <f t="shared" si="17"/>
        <v>1.6</v>
      </c>
      <c r="R39" t="s">
        <v>7</v>
      </c>
      <c r="S39" t="s">
        <v>396</v>
      </c>
      <c r="T39">
        <v>1</v>
      </c>
      <c r="U39" s="9">
        <v>5.04</v>
      </c>
      <c r="V39" s="9">
        <v>15.76</v>
      </c>
      <c r="W39" s="11">
        <f t="shared" si="12"/>
        <v>4.879999999999999</v>
      </c>
      <c r="X39" s="14">
        <f t="shared" si="13"/>
        <v>3.1746031746031953</v>
      </c>
      <c r="Y39" s="9">
        <v>3.1746031746031953</v>
      </c>
      <c r="Z39" s="13">
        <v>3</v>
      </c>
      <c r="AA39" s="13">
        <f t="shared" si="16"/>
        <v>7</v>
      </c>
      <c r="AB39">
        <v>1</v>
      </c>
      <c r="AC39" s="9">
        <v>12.441000000000001</v>
      </c>
      <c r="AD39" s="9">
        <v>1.1669449999999999</v>
      </c>
      <c r="AE39" s="9">
        <v>8</v>
      </c>
      <c r="AF39" s="11">
        <f t="shared" si="14"/>
        <v>0.24640171858216986</v>
      </c>
      <c r="AG39" s="9">
        <v>58.02</v>
      </c>
      <c r="AH39" s="9">
        <v>46.55</v>
      </c>
      <c r="AI39" s="9">
        <v>5.77</v>
      </c>
      <c r="AJ39" s="3">
        <v>0.57291666666666663</v>
      </c>
      <c r="AK39" s="9">
        <v>10.88</v>
      </c>
      <c r="AL39" t="s">
        <v>104</v>
      </c>
    </row>
    <row r="40" spans="1:38" x14ac:dyDescent="0.35">
      <c r="A40" t="s">
        <v>0</v>
      </c>
      <c r="B40" t="s">
        <v>74</v>
      </c>
      <c r="C40" t="s">
        <v>399</v>
      </c>
      <c r="D40" t="s">
        <v>3</v>
      </c>
      <c r="E40" t="s">
        <v>401</v>
      </c>
      <c r="F40" s="2">
        <v>45128</v>
      </c>
      <c r="G40" s="2" t="s">
        <v>410</v>
      </c>
      <c r="H40" s="13">
        <f t="shared" si="0"/>
        <v>1</v>
      </c>
      <c r="I40">
        <v>1970</v>
      </c>
      <c r="J40">
        <v>36</v>
      </c>
      <c r="K40">
        <v>66.400000000000006</v>
      </c>
      <c r="L40">
        <v>63.2</v>
      </c>
      <c r="M40">
        <f t="shared" si="5"/>
        <v>3.2000000000000028</v>
      </c>
      <c r="N40" t="s">
        <v>92</v>
      </c>
      <c r="O40" s="13">
        <v>250</v>
      </c>
      <c r="P40" s="55">
        <f t="shared" si="6"/>
        <v>0.70000000000000284</v>
      </c>
      <c r="Q40" s="55">
        <f t="shared" si="17"/>
        <v>2.5</v>
      </c>
      <c r="R40" t="s">
        <v>21</v>
      </c>
      <c r="S40" t="s">
        <v>396</v>
      </c>
      <c r="T40">
        <v>1</v>
      </c>
      <c r="U40" s="9">
        <v>5.04</v>
      </c>
      <c r="V40" s="9">
        <v>14.92</v>
      </c>
      <c r="W40" s="11">
        <f t="shared" si="12"/>
        <v>4.91</v>
      </c>
      <c r="X40" s="14">
        <f t="shared" si="13"/>
        <v>2.5793650793650773</v>
      </c>
      <c r="Y40" s="9">
        <v>2.5793650793650773</v>
      </c>
      <c r="Z40" s="13">
        <v>4</v>
      </c>
      <c r="AA40" s="13">
        <f t="shared" si="16"/>
        <v>7</v>
      </c>
      <c r="AB40">
        <v>1</v>
      </c>
      <c r="AC40" s="9">
        <v>28.598009950248759</v>
      </c>
      <c r="AD40" s="9">
        <v>2.6705920398009955</v>
      </c>
      <c r="AE40" s="9">
        <v>8.0399999999999991</v>
      </c>
      <c r="AF40" s="11">
        <f t="shared" si="14"/>
        <v>0.27583206438981944</v>
      </c>
      <c r="AG40" s="9">
        <v>58.65</v>
      </c>
      <c r="AH40" s="9">
        <v>45.97</v>
      </c>
      <c r="AI40" s="9">
        <v>6.02</v>
      </c>
      <c r="AJ40" s="3">
        <v>0.57291666666666663</v>
      </c>
      <c r="AK40" s="9">
        <v>10.01</v>
      </c>
      <c r="AL40" t="s">
        <v>20</v>
      </c>
    </row>
    <row r="41" spans="1:38" s="4" customFormat="1" x14ac:dyDescent="0.35">
      <c r="A41" s="4" t="s">
        <v>0</v>
      </c>
      <c r="B41" s="4" t="s">
        <v>74</v>
      </c>
      <c r="C41" s="4" t="s">
        <v>399</v>
      </c>
      <c r="D41" s="4" t="s">
        <v>3</v>
      </c>
      <c r="E41" s="4" t="s">
        <v>401</v>
      </c>
      <c r="F41" s="5">
        <v>45128</v>
      </c>
      <c r="G41" s="5" t="s">
        <v>410</v>
      </c>
      <c r="H41" s="50">
        <f t="shared" si="0"/>
        <v>1</v>
      </c>
      <c r="I41" s="4">
        <v>1970</v>
      </c>
      <c r="J41" s="4">
        <v>36</v>
      </c>
      <c r="K41" s="4">
        <v>66.400000000000006</v>
      </c>
      <c r="L41" s="4">
        <v>63.2</v>
      </c>
      <c r="M41" s="4">
        <f t="shared" si="5"/>
        <v>3.2000000000000028</v>
      </c>
      <c r="N41" s="4" t="s">
        <v>93</v>
      </c>
      <c r="O41" s="50">
        <v>305</v>
      </c>
      <c r="P41" s="56">
        <f t="shared" si="6"/>
        <v>0.15000000000000302</v>
      </c>
      <c r="Q41" s="56">
        <f t="shared" si="17"/>
        <v>3.05</v>
      </c>
      <c r="R41" s="4" t="s">
        <v>21</v>
      </c>
      <c r="S41" s="4" t="s">
        <v>86</v>
      </c>
      <c r="T41" s="4">
        <v>1</v>
      </c>
      <c r="U41" s="10">
        <v>5.08</v>
      </c>
      <c r="V41" s="10">
        <v>18.59</v>
      </c>
      <c r="W41" s="12">
        <f t="shared" si="12"/>
        <v>4.8000000000000007</v>
      </c>
      <c r="X41" s="15">
        <f t="shared" si="13"/>
        <v>5.5118110236220348</v>
      </c>
      <c r="Y41" s="10">
        <v>5.5118110236220348</v>
      </c>
      <c r="Z41" s="13">
        <v>5</v>
      </c>
      <c r="AA41" s="13">
        <f t="shared" si="16"/>
        <v>5</v>
      </c>
      <c r="AB41" s="4">
        <v>1</v>
      </c>
      <c r="AC41" s="10">
        <v>14.312638036809815</v>
      </c>
      <c r="AD41" s="10">
        <v>1.3201914110429447</v>
      </c>
      <c r="AE41" s="10">
        <v>8.15</v>
      </c>
      <c r="AF41" s="12">
        <f t="shared" si="14"/>
        <v>0.35418181818181815</v>
      </c>
      <c r="AG41" s="10">
        <v>55.86</v>
      </c>
      <c r="AH41" s="10">
        <v>41.25</v>
      </c>
      <c r="AI41" s="10">
        <v>5.46</v>
      </c>
      <c r="AJ41" s="6">
        <v>0.6020833333333333</v>
      </c>
      <c r="AK41" s="10">
        <v>13.79</v>
      </c>
      <c r="AL41" s="4" t="s">
        <v>94</v>
      </c>
    </row>
    <row r="42" spans="1:38" x14ac:dyDescent="0.35">
      <c r="A42" t="s">
        <v>95</v>
      </c>
      <c r="B42" t="s">
        <v>96</v>
      </c>
      <c r="C42" t="s">
        <v>399</v>
      </c>
      <c r="D42" t="s">
        <v>27</v>
      </c>
      <c r="E42" t="s">
        <v>401</v>
      </c>
      <c r="F42" s="2">
        <v>45139</v>
      </c>
      <c r="G42" s="2" t="s">
        <v>411</v>
      </c>
      <c r="H42" s="13">
        <f t="shared" ref="H42:H73" si="18">F$99-F42+1</f>
        <v>4</v>
      </c>
      <c r="I42">
        <v>10</v>
      </c>
      <c r="J42">
        <v>66</v>
      </c>
      <c r="K42">
        <v>59.7</v>
      </c>
      <c r="L42">
        <v>58.7</v>
      </c>
      <c r="M42">
        <f t="shared" si="5"/>
        <v>1</v>
      </c>
      <c r="N42" t="s">
        <v>98</v>
      </c>
      <c r="O42" s="13">
        <v>30</v>
      </c>
      <c r="P42" s="55">
        <f t="shared" si="6"/>
        <v>0.7</v>
      </c>
      <c r="Q42" s="55">
        <f>K46-K42+O42/100</f>
        <v>0.78999999999999493</v>
      </c>
      <c r="R42" t="s">
        <v>7</v>
      </c>
      <c r="S42" t="s">
        <v>415</v>
      </c>
      <c r="T42">
        <v>1</v>
      </c>
      <c r="U42" s="9">
        <v>5.22</v>
      </c>
      <c r="V42" s="9">
        <v>19.86</v>
      </c>
      <c r="W42" s="11">
        <f t="shared" si="12"/>
        <v>4.8699999999999992</v>
      </c>
      <c r="X42" s="14">
        <f t="shared" si="13"/>
        <v>6.7049808429118878</v>
      </c>
      <c r="Y42" s="9">
        <v>6.7049808429118878</v>
      </c>
      <c r="Z42" s="13">
        <v>1</v>
      </c>
      <c r="AA42" s="13">
        <f t="shared" si="16"/>
        <v>7</v>
      </c>
      <c r="AB42">
        <v>0</v>
      </c>
      <c r="AC42" s="9"/>
      <c r="AD42" s="9"/>
      <c r="AE42" s="9"/>
      <c r="AF42" s="11">
        <f t="shared" si="14"/>
        <v>0.22893316728933169</v>
      </c>
      <c r="AG42" s="9">
        <v>59.21</v>
      </c>
      <c r="AH42" s="9">
        <v>48.18</v>
      </c>
      <c r="AI42" s="9">
        <v>6.03</v>
      </c>
      <c r="AJ42" s="3">
        <v>0.49027777777777781</v>
      </c>
      <c r="AK42" s="9">
        <v>14.99</v>
      </c>
      <c r="AL42" t="s">
        <v>99</v>
      </c>
    </row>
    <row r="43" spans="1:38" s="36" customFormat="1" x14ac:dyDescent="0.35">
      <c r="A43" s="36" t="s">
        <v>95</v>
      </c>
      <c r="B43" s="36" t="s">
        <v>96</v>
      </c>
      <c r="C43" s="36" t="s">
        <v>399</v>
      </c>
      <c r="D43" s="36" t="s">
        <v>27</v>
      </c>
      <c r="E43" s="36" t="s">
        <v>401</v>
      </c>
      <c r="F43" s="37">
        <v>45139</v>
      </c>
      <c r="G43" s="2" t="s">
        <v>411</v>
      </c>
      <c r="H43" s="13">
        <f t="shared" si="18"/>
        <v>4</v>
      </c>
      <c r="I43" s="36">
        <v>10</v>
      </c>
      <c r="J43" s="36">
        <v>66</v>
      </c>
      <c r="K43" s="36">
        <v>59.7</v>
      </c>
      <c r="L43" s="36">
        <v>58.7</v>
      </c>
      <c r="M43" s="36">
        <f t="shared" si="5"/>
        <v>1</v>
      </c>
      <c r="N43" s="36" t="s">
        <v>105</v>
      </c>
      <c r="O43" s="42">
        <v>80</v>
      </c>
      <c r="P43" s="59">
        <f t="shared" si="6"/>
        <v>0.19999999999999996</v>
      </c>
      <c r="Q43" s="59">
        <f t="shared" ref="Q43:Q45" si="19">K47-K43+O43/100</f>
        <v>1.2899999999999949</v>
      </c>
      <c r="R43" s="36" t="s">
        <v>7</v>
      </c>
      <c r="S43" s="36" t="s">
        <v>396</v>
      </c>
      <c r="T43" s="36">
        <v>1</v>
      </c>
      <c r="U43" s="39">
        <v>5.08</v>
      </c>
      <c r="V43" s="39">
        <v>15.58</v>
      </c>
      <c r="W43" s="40">
        <f t="shared" si="12"/>
        <v>4.74</v>
      </c>
      <c r="X43" s="41">
        <f t="shared" si="13"/>
        <v>6.6929133858267678</v>
      </c>
      <c r="Y43" s="39">
        <v>6.6929133858267678</v>
      </c>
      <c r="Z43" s="42">
        <v>3</v>
      </c>
      <c r="AA43" s="42">
        <f t="shared" si="16"/>
        <v>7</v>
      </c>
      <c r="AB43" s="36">
        <v>0</v>
      </c>
      <c r="AC43" s="39"/>
      <c r="AD43" s="39"/>
      <c r="AE43" s="39"/>
      <c r="AF43" s="40">
        <f t="shared" si="14"/>
        <v>0.31899724011039571</v>
      </c>
      <c r="AG43" s="39">
        <v>57.35</v>
      </c>
      <c r="AH43" s="39">
        <v>43.48</v>
      </c>
      <c r="AI43" s="39">
        <v>5.72</v>
      </c>
      <c r="AJ43" s="38">
        <v>0.49027777777777781</v>
      </c>
      <c r="AK43" s="39">
        <v>10.84</v>
      </c>
      <c r="AL43" s="36" t="s">
        <v>109</v>
      </c>
    </row>
    <row r="44" spans="1:38" x14ac:dyDescent="0.35">
      <c r="A44" t="s">
        <v>95</v>
      </c>
      <c r="B44" t="s">
        <v>96</v>
      </c>
      <c r="C44" t="s">
        <v>399</v>
      </c>
      <c r="D44" t="s">
        <v>27</v>
      </c>
      <c r="E44" t="s">
        <v>401</v>
      </c>
      <c r="F44" s="2">
        <v>45139</v>
      </c>
      <c r="G44" s="2" t="s">
        <v>411</v>
      </c>
      <c r="H44" s="13">
        <f t="shared" si="18"/>
        <v>4</v>
      </c>
      <c r="I44">
        <v>10</v>
      </c>
      <c r="J44">
        <v>66</v>
      </c>
      <c r="K44">
        <v>59.7</v>
      </c>
      <c r="L44">
        <v>58.7</v>
      </c>
      <c r="M44">
        <f t="shared" si="5"/>
        <v>1</v>
      </c>
      <c r="N44" t="s">
        <v>106</v>
      </c>
      <c r="O44" s="13">
        <v>100</v>
      </c>
      <c r="P44" s="55">
        <f t="shared" si="6"/>
        <v>0</v>
      </c>
      <c r="Q44" s="55">
        <f t="shared" si="19"/>
        <v>1.4899999999999949</v>
      </c>
      <c r="R44" t="s">
        <v>7</v>
      </c>
      <c r="S44" t="s">
        <v>396</v>
      </c>
      <c r="T44">
        <v>1</v>
      </c>
      <c r="U44" s="9">
        <v>5.1100000000000003</v>
      </c>
      <c r="V44" s="9">
        <v>15.81</v>
      </c>
      <c r="W44" s="11">
        <f t="shared" si="12"/>
        <v>4.9700000000000006</v>
      </c>
      <c r="X44" s="14">
        <f t="shared" si="13"/>
        <v>2.7397260273972539</v>
      </c>
      <c r="Y44" s="9">
        <v>2.7397260273972539</v>
      </c>
      <c r="Z44" s="13">
        <v>3</v>
      </c>
      <c r="AA44" s="13">
        <f t="shared" si="16"/>
        <v>7</v>
      </c>
      <c r="AB44">
        <v>0</v>
      </c>
      <c r="AC44" s="9"/>
      <c r="AD44" s="9"/>
      <c r="AE44" s="9"/>
      <c r="AF44" s="11">
        <f t="shared" si="14"/>
        <v>0.20165569942687328</v>
      </c>
      <c r="AG44" s="9">
        <v>56.61</v>
      </c>
      <c r="AH44" s="9">
        <v>47.11</v>
      </c>
      <c r="AI44" s="9">
        <v>5.39</v>
      </c>
      <c r="AJ44" s="3">
        <v>0.49027777777777781</v>
      </c>
      <c r="AK44" s="9">
        <v>10.84</v>
      </c>
      <c r="AL44" t="s">
        <v>110</v>
      </c>
    </row>
    <row r="45" spans="1:38" s="4" customFormat="1" x14ac:dyDescent="0.35">
      <c r="A45" s="4" t="s">
        <v>95</v>
      </c>
      <c r="B45" s="4" t="s">
        <v>96</v>
      </c>
      <c r="C45" s="4" t="s">
        <v>399</v>
      </c>
      <c r="D45" s="4" t="s">
        <v>27</v>
      </c>
      <c r="E45" s="4" t="s">
        <v>401</v>
      </c>
      <c r="F45" s="5">
        <v>45139</v>
      </c>
      <c r="G45" s="5" t="s">
        <v>411</v>
      </c>
      <c r="H45" s="50">
        <f t="shared" si="18"/>
        <v>4</v>
      </c>
      <c r="I45" s="4">
        <v>10</v>
      </c>
      <c r="J45" s="4">
        <v>66</v>
      </c>
      <c r="K45" s="4">
        <v>59.7</v>
      </c>
      <c r="L45" s="4">
        <v>58.7</v>
      </c>
      <c r="M45" s="4">
        <f t="shared" si="5"/>
        <v>1</v>
      </c>
      <c r="N45" s="4" t="s">
        <v>107</v>
      </c>
      <c r="O45" s="50">
        <v>110</v>
      </c>
      <c r="P45" s="56">
        <f t="shared" si="6"/>
        <v>-0.10000000000000009</v>
      </c>
      <c r="Q45" s="56">
        <f t="shared" si="19"/>
        <v>1.589999999999995</v>
      </c>
      <c r="R45" s="4" t="s">
        <v>7</v>
      </c>
      <c r="S45" s="4" t="s">
        <v>72</v>
      </c>
      <c r="T45" s="4">
        <v>1</v>
      </c>
      <c r="U45" s="10">
        <v>5.35</v>
      </c>
      <c r="V45" s="10">
        <v>19.23</v>
      </c>
      <c r="W45" s="12">
        <f t="shared" si="12"/>
        <v>5.15</v>
      </c>
      <c r="X45" s="15">
        <f t="shared" si="13"/>
        <v>3.7383177570093329</v>
      </c>
      <c r="Y45" s="10">
        <v>3.7383177570093329</v>
      </c>
      <c r="Z45" s="13">
        <v>6</v>
      </c>
      <c r="AA45" s="13">
        <f t="shared" si="16"/>
        <v>6</v>
      </c>
      <c r="AB45" s="4">
        <v>0</v>
      </c>
      <c r="AC45" s="10"/>
      <c r="AD45" s="10"/>
      <c r="AE45" s="10"/>
      <c r="AF45" s="12">
        <f t="shared" si="14"/>
        <v>0.21081081081081068</v>
      </c>
      <c r="AG45" s="10">
        <v>60.48</v>
      </c>
      <c r="AH45" s="10">
        <v>49.95</v>
      </c>
      <c r="AI45" s="10">
        <v>4.96</v>
      </c>
      <c r="AJ45" s="6">
        <v>0.49027777777777781</v>
      </c>
      <c r="AK45" s="10">
        <v>14.08</v>
      </c>
      <c r="AL45" s="4" t="s">
        <v>111</v>
      </c>
    </row>
    <row r="46" spans="1:38" x14ac:dyDescent="0.35">
      <c r="A46" t="s">
        <v>112</v>
      </c>
      <c r="B46" t="s">
        <v>113</v>
      </c>
      <c r="C46" t="s">
        <v>399</v>
      </c>
      <c r="D46" t="s">
        <v>3</v>
      </c>
      <c r="E46" t="s">
        <v>401</v>
      </c>
      <c r="F46" s="2">
        <v>45139</v>
      </c>
      <c r="G46" s="2" t="s">
        <v>411</v>
      </c>
      <c r="H46" s="13">
        <f t="shared" si="18"/>
        <v>4</v>
      </c>
      <c r="I46">
        <v>0</v>
      </c>
      <c r="J46">
        <v>34</v>
      </c>
      <c r="K46">
        <v>60.19</v>
      </c>
      <c r="L46">
        <v>57.29</v>
      </c>
      <c r="M46">
        <f t="shared" si="5"/>
        <v>2.8999999999999986</v>
      </c>
      <c r="N46" t="s">
        <v>114</v>
      </c>
      <c r="O46" s="13">
        <v>30</v>
      </c>
      <c r="P46" s="55">
        <f t="shared" si="6"/>
        <v>2.5999999999999988</v>
      </c>
      <c r="Q46" s="55">
        <f>O46/100</f>
        <v>0.3</v>
      </c>
      <c r="R46" t="s">
        <v>7</v>
      </c>
      <c r="S46" t="s">
        <v>415</v>
      </c>
      <c r="T46">
        <v>1</v>
      </c>
      <c r="U46" s="9">
        <v>5.12</v>
      </c>
      <c r="V46" s="9">
        <v>18.46</v>
      </c>
      <c r="W46" s="11">
        <f t="shared" si="12"/>
        <v>4.7000000000000011</v>
      </c>
      <c r="X46" s="14">
        <f t="shared" si="13"/>
        <v>8.2031249999999805</v>
      </c>
      <c r="Y46" s="9">
        <v>8.2031249999999805</v>
      </c>
      <c r="Z46" s="13">
        <v>1</v>
      </c>
      <c r="AA46" s="13">
        <f t="shared" si="16"/>
        <v>7</v>
      </c>
      <c r="AB46">
        <v>0</v>
      </c>
      <c r="AC46" s="9"/>
      <c r="AD46" s="9"/>
      <c r="AE46" s="9"/>
      <c r="AF46" s="11">
        <f t="shared" si="14"/>
        <v>0.25867861142217258</v>
      </c>
      <c r="AG46" s="9">
        <v>56.2</v>
      </c>
      <c r="AH46" s="9">
        <v>44.65</v>
      </c>
      <c r="AI46" s="9">
        <v>6.04</v>
      </c>
      <c r="AJ46" s="3">
        <v>0.58958333333333335</v>
      </c>
      <c r="AK46" s="9">
        <v>13.76</v>
      </c>
      <c r="AL46" t="s">
        <v>121</v>
      </c>
    </row>
    <row r="47" spans="1:38" x14ac:dyDescent="0.35">
      <c r="A47" t="s">
        <v>112</v>
      </c>
      <c r="B47" t="s">
        <v>113</v>
      </c>
      <c r="C47" t="s">
        <v>399</v>
      </c>
      <c r="D47" t="s">
        <v>3</v>
      </c>
      <c r="E47" t="s">
        <v>401</v>
      </c>
      <c r="F47" s="2">
        <v>45139</v>
      </c>
      <c r="G47" s="2" t="s">
        <v>411</v>
      </c>
      <c r="H47" s="13">
        <f t="shared" si="18"/>
        <v>4</v>
      </c>
      <c r="I47">
        <v>0</v>
      </c>
      <c r="J47">
        <v>34</v>
      </c>
      <c r="K47">
        <v>60.19</v>
      </c>
      <c r="L47">
        <v>57.29</v>
      </c>
      <c r="M47">
        <f t="shared" si="5"/>
        <v>2.8999999999999986</v>
      </c>
      <c r="N47" t="s">
        <v>115</v>
      </c>
      <c r="O47" s="13">
        <v>60</v>
      </c>
      <c r="P47" s="55">
        <f t="shared" si="6"/>
        <v>2.2999999999999985</v>
      </c>
      <c r="Q47" s="55">
        <f t="shared" ref="Q47:Q58" si="20">O47/100</f>
        <v>0.6</v>
      </c>
      <c r="R47" t="s">
        <v>7</v>
      </c>
      <c r="S47" t="s">
        <v>416</v>
      </c>
      <c r="T47">
        <v>1</v>
      </c>
      <c r="U47" s="9">
        <v>5.13</v>
      </c>
      <c r="V47" s="9">
        <v>21.86</v>
      </c>
      <c r="W47" s="11">
        <f t="shared" si="12"/>
        <v>4.7899999999999991</v>
      </c>
      <c r="X47" s="14">
        <f t="shared" si="13"/>
        <v>6.6276803118908534</v>
      </c>
      <c r="Y47" s="9">
        <v>6.6276803118908534</v>
      </c>
      <c r="Z47" s="13">
        <v>2</v>
      </c>
      <c r="AA47" s="13">
        <f t="shared" si="16"/>
        <v>7</v>
      </c>
      <c r="AB47">
        <v>0</v>
      </c>
      <c r="AC47" s="9"/>
      <c r="AD47" s="9"/>
      <c r="AE47" s="9"/>
      <c r="AF47" s="11">
        <f t="shared" si="14"/>
        <v>0.2051696284329563</v>
      </c>
      <c r="AG47" s="9">
        <v>59.68</v>
      </c>
      <c r="AH47" s="9">
        <v>49.52</v>
      </c>
      <c r="AI47" s="9">
        <v>6.15</v>
      </c>
      <c r="AJ47" s="3">
        <v>0.58958333333333335</v>
      </c>
      <c r="AK47" s="9">
        <v>17.07</v>
      </c>
      <c r="AL47" t="s">
        <v>59</v>
      </c>
    </row>
    <row r="48" spans="1:38" x14ac:dyDescent="0.35">
      <c r="A48" t="s">
        <v>112</v>
      </c>
      <c r="B48" t="s">
        <v>113</v>
      </c>
      <c r="C48" t="s">
        <v>399</v>
      </c>
      <c r="D48" t="s">
        <v>3</v>
      </c>
      <c r="E48" t="s">
        <v>401</v>
      </c>
      <c r="F48" s="2">
        <v>45139</v>
      </c>
      <c r="G48" s="2" t="s">
        <v>411</v>
      </c>
      <c r="H48" s="13">
        <f t="shared" si="18"/>
        <v>4</v>
      </c>
      <c r="I48">
        <v>0</v>
      </c>
      <c r="J48">
        <v>34</v>
      </c>
      <c r="K48">
        <v>60.19</v>
      </c>
      <c r="L48">
        <v>57.29</v>
      </c>
      <c r="M48">
        <f t="shared" si="5"/>
        <v>2.8999999999999986</v>
      </c>
      <c r="N48" t="s">
        <v>116</v>
      </c>
      <c r="O48" s="13">
        <v>100</v>
      </c>
      <c r="P48" s="55">
        <f t="shared" si="6"/>
        <v>1.8999999999999986</v>
      </c>
      <c r="Q48" s="55">
        <f t="shared" si="20"/>
        <v>1</v>
      </c>
      <c r="R48" t="s">
        <v>7</v>
      </c>
      <c r="S48" t="s">
        <v>396</v>
      </c>
      <c r="T48">
        <v>1</v>
      </c>
      <c r="U48" s="9">
        <v>5.09</v>
      </c>
      <c r="V48" s="9">
        <v>19.420000000000002</v>
      </c>
      <c r="W48" s="11">
        <f t="shared" si="12"/>
        <v>4.8900000000000023</v>
      </c>
      <c r="X48" s="14">
        <f t="shared" si="13"/>
        <v>3.9292730844793224</v>
      </c>
      <c r="Y48" s="9">
        <v>3.9292730844793224</v>
      </c>
      <c r="Z48" s="13">
        <v>3</v>
      </c>
      <c r="AA48" s="13">
        <f t="shared" si="16"/>
        <v>7</v>
      </c>
      <c r="AB48">
        <v>0</v>
      </c>
      <c r="AC48" s="9"/>
      <c r="AD48" s="9"/>
      <c r="AE48" s="9"/>
      <c r="AF48" s="11">
        <f t="shared" si="14"/>
        <v>0.254880694143167</v>
      </c>
      <c r="AG48" s="9">
        <v>57.85</v>
      </c>
      <c r="AH48" s="9">
        <v>46.1</v>
      </c>
      <c r="AI48" s="9">
        <v>5.97</v>
      </c>
      <c r="AJ48" s="3">
        <v>0.58958333333333335</v>
      </c>
      <c r="AK48" s="9">
        <v>14.53</v>
      </c>
      <c r="AL48" t="s">
        <v>123</v>
      </c>
    </row>
    <row r="49" spans="1:38" x14ac:dyDescent="0.35">
      <c r="A49" t="s">
        <v>112</v>
      </c>
      <c r="B49" t="s">
        <v>113</v>
      </c>
      <c r="C49" t="s">
        <v>399</v>
      </c>
      <c r="D49" t="s">
        <v>3</v>
      </c>
      <c r="E49" t="s">
        <v>401</v>
      </c>
      <c r="F49" s="2">
        <v>45139</v>
      </c>
      <c r="G49" s="2" t="s">
        <v>411</v>
      </c>
      <c r="H49" s="13">
        <f t="shared" si="18"/>
        <v>4</v>
      </c>
      <c r="I49">
        <v>0</v>
      </c>
      <c r="J49">
        <v>34</v>
      </c>
      <c r="K49">
        <v>60.19</v>
      </c>
      <c r="L49">
        <v>57.29</v>
      </c>
      <c r="M49">
        <f t="shared" si="5"/>
        <v>2.8999999999999986</v>
      </c>
      <c r="N49" t="s">
        <v>117</v>
      </c>
      <c r="O49" s="13">
        <v>140</v>
      </c>
      <c r="P49" s="55">
        <f t="shared" si="6"/>
        <v>1.4999999999999987</v>
      </c>
      <c r="Q49" s="55">
        <f t="shared" si="20"/>
        <v>1.4</v>
      </c>
      <c r="R49" t="s">
        <v>25</v>
      </c>
      <c r="S49" t="s">
        <v>396</v>
      </c>
      <c r="T49">
        <v>1</v>
      </c>
      <c r="U49" s="9">
        <v>5.0599999999999996</v>
      </c>
      <c r="V49" s="9">
        <v>22.6</v>
      </c>
      <c r="W49" s="11">
        <f t="shared" si="12"/>
        <v>4.8900000000000006</v>
      </c>
      <c r="X49" s="14">
        <f t="shared" si="13"/>
        <v>3.3596837944663847</v>
      </c>
      <c r="Y49" s="9">
        <v>3.3596837944663847</v>
      </c>
      <c r="Z49" s="13">
        <v>3</v>
      </c>
      <c r="AA49" s="13">
        <f t="shared" si="16"/>
        <v>7</v>
      </c>
      <c r="AB49">
        <v>0</v>
      </c>
      <c r="AC49" s="9"/>
      <c r="AD49" s="9"/>
      <c r="AE49" s="9"/>
      <c r="AF49" s="11">
        <f t="shared" si="14"/>
        <v>0.28723404255319152</v>
      </c>
      <c r="AG49" s="9">
        <v>58.08</v>
      </c>
      <c r="AH49" s="9">
        <v>45.12</v>
      </c>
      <c r="AI49" s="9">
        <v>5.48</v>
      </c>
      <c r="AJ49" s="3">
        <v>0.58958333333333335</v>
      </c>
      <c r="AK49" s="9">
        <v>17.71</v>
      </c>
      <c r="AL49" t="s">
        <v>69</v>
      </c>
    </row>
    <row r="50" spans="1:38" x14ac:dyDescent="0.35">
      <c r="A50" t="s">
        <v>112</v>
      </c>
      <c r="B50" t="s">
        <v>113</v>
      </c>
      <c r="C50" t="s">
        <v>399</v>
      </c>
      <c r="D50" t="s">
        <v>3</v>
      </c>
      <c r="E50" t="s">
        <v>401</v>
      </c>
      <c r="F50" s="2">
        <v>45139</v>
      </c>
      <c r="G50" s="2" t="s">
        <v>411</v>
      </c>
      <c r="H50" s="13">
        <f t="shared" si="18"/>
        <v>4</v>
      </c>
      <c r="I50">
        <v>0</v>
      </c>
      <c r="J50">
        <v>34</v>
      </c>
      <c r="K50">
        <v>60.19</v>
      </c>
      <c r="L50">
        <v>57.29</v>
      </c>
      <c r="M50">
        <f t="shared" si="5"/>
        <v>2.8999999999999986</v>
      </c>
      <c r="N50" t="s">
        <v>118</v>
      </c>
      <c r="O50" s="13">
        <v>170</v>
      </c>
      <c r="P50" s="55">
        <f t="shared" si="6"/>
        <v>1.1999999999999986</v>
      </c>
      <c r="Q50" s="55">
        <f t="shared" si="20"/>
        <v>1.7</v>
      </c>
      <c r="R50" t="s">
        <v>25</v>
      </c>
      <c r="S50" t="s">
        <v>396</v>
      </c>
      <c r="T50">
        <v>1</v>
      </c>
      <c r="U50" s="9">
        <v>5.2</v>
      </c>
      <c r="V50" s="9">
        <v>24.89</v>
      </c>
      <c r="W50" s="11">
        <f t="shared" si="12"/>
        <v>5.0199999999999996</v>
      </c>
      <c r="X50" s="14">
        <f t="shared" si="13"/>
        <v>3.4615384615384728</v>
      </c>
      <c r="Y50" s="9">
        <v>3.4615384615384728</v>
      </c>
      <c r="Z50" s="13">
        <v>3</v>
      </c>
      <c r="AA50" s="13">
        <f t="shared" si="16"/>
        <v>7</v>
      </c>
      <c r="AB50">
        <v>0</v>
      </c>
      <c r="AC50" s="9"/>
      <c r="AD50" s="9"/>
      <c r="AE50" s="9"/>
      <c r="AF50" s="11">
        <f t="shared" si="14"/>
        <v>0.27037861915367484</v>
      </c>
      <c r="AG50" s="9">
        <v>57.04</v>
      </c>
      <c r="AH50" s="9">
        <v>44.9</v>
      </c>
      <c r="AI50" s="9">
        <v>5.4</v>
      </c>
      <c r="AJ50" s="3">
        <v>0.58958333333333335</v>
      </c>
      <c r="AK50" s="9">
        <v>19.87</v>
      </c>
      <c r="AL50" t="s">
        <v>122</v>
      </c>
    </row>
    <row r="51" spans="1:38" x14ac:dyDescent="0.35">
      <c r="A51" t="s">
        <v>112</v>
      </c>
      <c r="B51" t="s">
        <v>113</v>
      </c>
      <c r="C51" t="s">
        <v>399</v>
      </c>
      <c r="D51" t="s">
        <v>3</v>
      </c>
      <c r="E51" t="s">
        <v>401</v>
      </c>
      <c r="F51" s="2">
        <v>45139</v>
      </c>
      <c r="G51" s="2" t="s">
        <v>411</v>
      </c>
      <c r="H51" s="13">
        <f t="shared" si="18"/>
        <v>4</v>
      </c>
      <c r="I51">
        <v>0</v>
      </c>
      <c r="J51">
        <v>34</v>
      </c>
      <c r="K51">
        <v>60.19</v>
      </c>
      <c r="L51">
        <v>57.29</v>
      </c>
      <c r="M51">
        <f t="shared" si="5"/>
        <v>2.8999999999999986</v>
      </c>
      <c r="N51" t="s">
        <v>119</v>
      </c>
      <c r="O51" s="13">
        <v>270</v>
      </c>
      <c r="P51" s="55">
        <f t="shared" si="6"/>
        <v>0.1999999999999984</v>
      </c>
      <c r="Q51" s="55">
        <f t="shared" si="20"/>
        <v>2.7</v>
      </c>
      <c r="R51" t="s">
        <v>25</v>
      </c>
      <c r="S51" t="s">
        <v>396</v>
      </c>
      <c r="T51">
        <v>1</v>
      </c>
      <c r="U51" s="9">
        <v>5.03</v>
      </c>
      <c r="V51" s="9">
        <v>23.32</v>
      </c>
      <c r="W51" s="11">
        <f t="shared" si="12"/>
        <v>4.879999999999999</v>
      </c>
      <c r="X51" s="14">
        <f t="shared" si="13"/>
        <v>2.9821073558648359</v>
      </c>
      <c r="Y51" s="9">
        <v>2.9821073558648359</v>
      </c>
      <c r="Z51" s="13">
        <v>4</v>
      </c>
      <c r="AA51" s="13">
        <f t="shared" si="16"/>
        <v>7</v>
      </c>
      <c r="AB51">
        <v>0</v>
      </c>
      <c r="AC51" s="9"/>
      <c r="AD51" s="9"/>
      <c r="AE51" s="9"/>
      <c r="AF51" s="11">
        <f t="shared" si="14"/>
        <v>0.27961870177031323</v>
      </c>
      <c r="AG51" s="9">
        <v>56.38</v>
      </c>
      <c r="AH51" s="9">
        <v>44.06</v>
      </c>
      <c r="AI51" s="9">
        <v>5.53</v>
      </c>
      <c r="AJ51" s="3">
        <v>0.62777777777777777</v>
      </c>
      <c r="AK51" s="9">
        <v>18.440000000000001</v>
      </c>
      <c r="AL51" t="s">
        <v>20</v>
      </c>
    </row>
    <row r="52" spans="1:38" s="4" customFormat="1" x14ac:dyDescent="0.35">
      <c r="A52" s="4" t="s">
        <v>112</v>
      </c>
      <c r="B52" s="4" t="s">
        <v>113</v>
      </c>
      <c r="C52" s="4" t="s">
        <v>399</v>
      </c>
      <c r="D52" s="4" t="s">
        <v>3</v>
      </c>
      <c r="E52" s="4" t="s">
        <v>401</v>
      </c>
      <c r="F52" s="5">
        <v>45139</v>
      </c>
      <c r="G52" s="5" t="s">
        <v>411</v>
      </c>
      <c r="H52" s="50">
        <f t="shared" si="18"/>
        <v>4</v>
      </c>
      <c r="I52" s="4">
        <v>0</v>
      </c>
      <c r="J52" s="4">
        <v>34</v>
      </c>
      <c r="K52" s="4">
        <v>60.19</v>
      </c>
      <c r="L52" s="4">
        <v>57.29</v>
      </c>
      <c r="M52" s="4">
        <f t="shared" si="5"/>
        <v>2.8999999999999986</v>
      </c>
      <c r="N52" s="4" t="s">
        <v>120</v>
      </c>
      <c r="O52" s="50">
        <v>280</v>
      </c>
      <c r="P52" s="56">
        <f t="shared" si="6"/>
        <v>9.9999999999998757E-2</v>
      </c>
      <c r="Q52" s="56">
        <f t="shared" si="20"/>
        <v>2.8</v>
      </c>
      <c r="R52" s="4" t="s">
        <v>25</v>
      </c>
      <c r="S52" s="4" t="s">
        <v>86</v>
      </c>
      <c r="T52" s="4">
        <v>1</v>
      </c>
      <c r="U52" s="10">
        <v>5.17</v>
      </c>
      <c r="V52" s="10">
        <v>14.61</v>
      </c>
      <c r="W52" s="12">
        <f t="shared" si="12"/>
        <v>4.99</v>
      </c>
      <c r="X52" s="15">
        <f t="shared" si="13"/>
        <v>3.4816247582204971</v>
      </c>
      <c r="Y52" s="10">
        <v>3.4816247582204971</v>
      </c>
      <c r="Z52" s="13">
        <v>5</v>
      </c>
      <c r="AA52" s="13">
        <f t="shared" si="16"/>
        <v>5</v>
      </c>
      <c r="AB52" s="4">
        <v>0</v>
      </c>
      <c r="AC52" s="10"/>
      <c r="AD52" s="10"/>
      <c r="AE52" s="10"/>
      <c r="AF52" s="12">
        <f t="shared" si="14"/>
        <v>0.25896323361498069</v>
      </c>
      <c r="AG52" s="10">
        <v>55.13</v>
      </c>
      <c r="AH52" s="10">
        <v>43.79</v>
      </c>
      <c r="AI52" s="10">
        <v>5.31</v>
      </c>
      <c r="AJ52" s="6">
        <v>0.62777777777777777</v>
      </c>
      <c r="AK52" s="10">
        <v>9.6199999999999992</v>
      </c>
      <c r="AL52" s="4" t="s">
        <v>124</v>
      </c>
    </row>
    <row r="53" spans="1:38" x14ac:dyDescent="0.35">
      <c r="A53" t="s">
        <v>125</v>
      </c>
      <c r="B53" t="s">
        <v>126</v>
      </c>
      <c r="C53" t="s">
        <v>399</v>
      </c>
      <c r="D53" t="s">
        <v>3</v>
      </c>
      <c r="E53" t="s">
        <v>401</v>
      </c>
      <c r="F53" s="2">
        <v>45140</v>
      </c>
      <c r="G53" s="2" t="s">
        <v>411</v>
      </c>
      <c r="H53" s="13">
        <f t="shared" si="18"/>
        <v>3</v>
      </c>
      <c r="I53">
        <v>2643</v>
      </c>
      <c r="J53">
        <v>39</v>
      </c>
      <c r="K53">
        <v>68.150000000000006</v>
      </c>
      <c r="L53">
        <v>65</v>
      </c>
      <c r="M53">
        <f t="shared" si="5"/>
        <v>3.1500000000000057</v>
      </c>
      <c r="N53" t="s">
        <v>129</v>
      </c>
      <c r="O53" s="13">
        <v>30</v>
      </c>
      <c r="P53" s="55">
        <f t="shared" si="6"/>
        <v>2.8500000000000059</v>
      </c>
      <c r="Q53" s="55">
        <f t="shared" si="20"/>
        <v>0.3</v>
      </c>
      <c r="R53" t="s">
        <v>7</v>
      </c>
      <c r="S53" t="s">
        <v>415</v>
      </c>
      <c r="T53">
        <v>1</v>
      </c>
      <c r="U53" s="9">
        <v>5.1100000000000003</v>
      </c>
      <c r="V53" s="9">
        <v>22.04</v>
      </c>
      <c r="W53" s="11">
        <f t="shared" si="12"/>
        <v>4.6899999999999977</v>
      </c>
      <c r="X53" s="14">
        <f t="shared" si="13"/>
        <v>8.2191780821918314</v>
      </c>
      <c r="Y53" s="9">
        <v>8.2191780821918314</v>
      </c>
      <c r="Z53" s="13">
        <v>1</v>
      </c>
      <c r="AA53" s="13">
        <f t="shared" si="16"/>
        <v>7</v>
      </c>
      <c r="AB53">
        <v>0</v>
      </c>
      <c r="AC53" s="9"/>
      <c r="AD53" s="9"/>
      <c r="AE53" s="9"/>
      <c r="AF53" s="11">
        <f t="shared" si="14"/>
        <v>0.34636614535418592</v>
      </c>
      <c r="AG53" s="9">
        <v>58.54</v>
      </c>
      <c r="AH53" s="9">
        <v>43.48</v>
      </c>
      <c r="AI53" s="9">
        <v>6.12</v>
      </c>
      <c r="AJ53" s="3">
        <v>0.66666666666666663</v>
      </c>
      <c r="AK53" s="9">
        <v>17.350000000000001</v>
      </c>
      <c r="AL53" t="s">
        <v>135</v>
      </c>
    </row>
    <row r="54" spans="1:38" x14ac:dyDescent="0.35">
      <c r="A54" t="s">
        <v>125</v>
      </c>
      <c r="B54" t="s">
        <v>126</v>
      </c>
      <c r="C54" t="s">
        <v>399</v>
      </c>
      <c r="D54" t="s">
        <v>3</v>
      </c>
      <c r="E54" t="s">
        <v>401</v>
      </c>
      <c r="F54" s="2">
        <v>45140</v>
      </c>
      <c r="G54" s="2" t="s">
        <v>411</v>
      </c>
      <c r="H54" s="13">
        <f t="shared" si="18"/>
        <v>3</v>
      </c>
      <c r="I54">
        <v>2643</v>
      </c>
      <c r="J54">
        <v>39</v>
      </c>
      <c r="K54">
        <v>68.150000000000006</v>
      </c>
      <c r="L54">
        <v>65</v>
      </c>
      <c r="M54">
        <f t="shared" si="5"/>
        <v>3.1500000000000057</v>
      </c>
      <c r="N54" t="s">
        <v>130</v>
      </c>
      <c r="O54" s="13">
        <v>90</v>
      </c>
      <c r="P54" s="55">
        <f t="shared" si="6"/>
        <v>2.2500000000000058</v>
      </c>
      <c r="Q54" s="55">
        <f t="shared" si="20"/>
        <v>0.9</v>
      </c>
      <c r="R54" t="s">
        <v>21</v>
      </c>
      <c r="S54" t="s">
        <v>396</v>
      </c>
      <c r="T54">
        <v>1</v>
      </c>
      <c r="U54" s="9">
        <v>5.0199999999999996</v>
      </c>
      <c r="V54" s="9">
        <v>13.99</v>
      </c>
      <c r="W54" s="11">
        <f t="shared" si="12"/>
        <v>4.83</v>
      </c>
      <c r="X54" s="14">
        <f t="shared" si="13"/>
        <v>3.7848605577689147</v>
      </c>
      <c r="Y54" s="9">
        <v>3.7848605577689147</v>
      </c>
      <c r="Z54" s="13">
        <v>3</v>
      </c>
      <c r="AA54" s="13">
        <f t="shared" si="16"/>
        <v>7</v>
      </c>
      <c r="AB54">
        <v>0</v>
      </c>
      <c r="AC54" s="9"/>
      <c r="AD54" s="9"/>
      <c r="AE54" s="9"/>
      <c r="AF54" s="11">
        <f t="shared" si="14"/>
        <v>0.27329974811083113</v>
      </c>
      <c r="AG54" s="9">
        <v>60.66</v>
      </c>
      <c r="AH54" s="9">
        <v>47.64</v>
      </c>
      <c r="AI54" s="9">
        <v>5.3</v>
      </c>
      <c r="AJ54" s="3">
        <v>0.66666666666666663</v>
      </c>
      <c r="AK54" s="9">
        <v>9.16</v>
      </c>
      <c r="AL54" t="s">
        <v>136</v>
      </c>
    </row>
    <row r="55" spans="1:38" x14ac:dyDescent="0.35">
      <c r="A55" t="s">
        <v>125</v>
      </c>
      <c r="B55" t="s">
        <v>126</v>
      </c>
      <c r="C55" t="s">
        <v>399</v>
      </c>
      <c r="D55" t="s">
        <v>3</v>
      </c>
      <c r="E55" t="s">
        <v>401</v>
      </c>
      <c r="F55" s="2">
        <v>45140</v>
      </c>
      <c r="G55" s="2" t="s">
        <v>411</v>
      </c>
      <c r="H55" s="13">
        <f t="shared" si="18"/>
        <v>3</v>
      </c>
      <c r="I55">
        <v>2643</v>
      </c>
      <c r="J55">
        <v>39</v>
      </c>
      <c r="K55">
        <v>68.150000000000006</v>
      </c>
      <c r="L55">
        <v>65</v>
      </c>
      <c r="M55">
        <f t="shared" si="5"/>
        <v>3.1500000000000057</v>
      </c>
      <c r="N55" t="s">
        <v>131</v>
      </c>
      <c r="O55" s="13">
        <v>140</v>
      </c>
      <c r="P55" s="55">
        <f t="shared" si="6"/>
        <v>1.7500000000000058</v>
      </c>
      <c r="Q55" s="55">
        <f t="shared" si="20"/>
        <v>1.4</v>
      </c>
      <c r="R55" t="s">
        <v>21</v>
      </c>
      <c r="S55" t="s">
        <v>396</v>
      </c>
      <c r="T55">
        <v>1</v>
      </c>
      <c r="U55" s="9">
        <v>5.31</v>
      </c>
      <c r="V55" s="9">
        <v>20.23</v>
      </c>
      <c r="W55" s="11">
        <f t="shared" si="12"/>
        <v>5.2200000000000006</v>
      </c>
      <c r="X55" s="14">
        <f t="shared" si="13"/>
        <v>1.6949152542372687</v>
      </c>
      <c r="Y55" s="9">
        <v>1.6949152542372687</v>
      </c>
      <c r="Z55" s="13">
        <v>3</v>
      </c>
      <c r="AA55" s="13">
        <f t="shared" si="16"/>
        <v>7</v>
      </c>
      <c r="AB55">
        <v>0</v>
      </c>
      <c r="AC55" s="9"/>
      <c r="AD55" s="9"/>
      <c r="AE55" s="9"/>
      <c r="AF55" s="11">
        <f t="shared" si="14"/>
        <v>0.23959183673469392</v>
      </c>
      <c r="AG55" s="9">
        <v>60.74</v>
      </c>
      <c r="AH55" s="9">
        <v>49</v>
      </c>
      <c r="AI55" s="9">
        <v>5.67</v>
      </c>
      <c r="AJ55" s="3">
        <v>0.66666666666666663</v>
      </c>
      <c r="AK55" s="9">
        <v>15.01</v>
      </c>
      <c r="AL55" t="s">
        <v>136</v>
      </c>
    </row>
    <row r="56" spans="1:38" x14ac:dyDescent="0.35">
      <c r="A56" t="s">
        <v>125</v>
      </c>
      <c r="B56" t="s">
        <v>126</v>
      </c>
      <c r="C56" t="s">
        <v>399</v>
      </c>
      <c r="D56" t="s">
        <v>3</v>
      </c>
      <c r="E56" t="s">
        <v>401</v>
      </c>
      <c r="F56" s="2">
        <v>45140</v>
      </c>
      <c r="G56" s="2" t="s">
        <v>411</v>
      </c>
      <c r="H56" s="13">
        <f t="shared" si="18"/>
        <v>3</v>
      </c>
      <c r="I56">
        <v>2643</v>
      </c>
      <c r="J56">
        <v>39</v>
      </c>
      <c r="K56">
        <v>68.150000000000006</v>
      </c>
      <c r="L56">
        <v>65</v>
      </c>
      <c r="M56">
        <f t="shared" si="5"/>
        <v>3.1500000000000057</v>
      </c>
      <c r="N56" t="s">
        <v>132</v>
      </c>
      <c r="O56" s="13">
        <v>190</v>
      </c>
      <c r="P56" s="55">
        <f t="shared" si="6"/>
        <v>1.2500000000000058</v>
      </c>
      <c r="Q56" s="55">
        <f t="shared" si="20"/>
        <v>1.9</v>
      </c>
      <c r="R56" t="s">
        <v>21</v>
      </c>
      <c r="S56" t="s">
        <v>396</v>
      </c>
      <c r="T56">
        <v>1</v>
      </c>
      <c r="U56" s="9">
        <v>5.23</v>
      </c>
      <c r="V56" s="9">
        <v>15.59</v>
      </c>
      <c r="W56" s="11">
        <f t="shared" si="12"/>
        <v>5.0999999999999996</v>
      </c>
      <c r="X56" s="14">
        <f t="shared" si="13"/>
        <v>2.4856596558317547</v>
      </c>
      <c r="Y56" s="9">
        <v>2.4856596558317547</v>
      </c>
      <c r="Z56" s="13">
        <v>4</v>
      </c>
      <c r="AA56" s="13">
        <f t="shared" si="16"/>
        <v>7</v>
      </c>
      <c r="AB56">
        <v>0</v>
      </c>
      <c r="AC56" s="9"/>
      <c r="AD56" s="9"/>
      <c r="AE56" s="9"/>
      <c r="AF56" s="11">
        <f t="shared" si="14"/>
        <v>0.23697967086156829</v>
      </c>
      <c r="AG56" s="9">
        <v>63.89</v>
      </c>
      <c r="AH56" s="9">
        <v>51.65</v>
      </c>
      <c r="AI56" s="9">
        <v>6.13</v>
      </c>
      <c r="AJ56" s="3">
        <v>0.66666666666666663</v>
      </c>
      <c r="AK56" s="9">
        <v>10.49</v>
      </c>
      <c r="AL56" t="s">
        <v>137</v>
      </c>
    </row>
    <row r="57" spans="1:38" x14ac:dyDescent="0.35">
      <c r="A57" t="s">
        <v>125</v>
      </c>
      <c r="B57" t="s">
        <v>126</v>
      </c>
      <c r="C57" t="s">
        <v>399</v>
      </c>
      <c r="D57" t="s">
        <v>3</v>
      </c>
      <c r="E57" t="s">
        <v>401</v>
      </c>
      <c r="F57" s="2">
        <v>45140</v>
      </c>
      <c r="G57" s="2" t="s">
        <v>411</v>
      </c>
      <c r="H57" s="13">
        <f t="shared" si="18"/>
        <v>3</v>
      </c>
      <c r="I57">
        <v>2643</v>
      </c>
      <c r="J57">
        <v>39</v>
      </c>
      <c r="K57">
        <v>68.150000000000006</v>
      </c>
      <c r="L57">
        <v>65</v>
      </c>
      <c r="M57">
        <f t="shared" si="5"/>
        <v>3.1500000000000057</v>
      </c>
      <c r="N57" t="s">
        <v>133</v>
      </c>
      <c r="O57" s="13">
        <v>245</v>
      </c>
      <c r="P57" s="55">
        <f t="shared" si="6"/>
        <v>0.70000000000000551</v>
      </c>
      <c r="Q57" s="55">
        <f t="shared" si="20"/>
        <v>2.4500000000000002</v>
      </c>
      <c r="R57" t="s">
        <v>21</v>
      </c>
      <c r="S57" t="s">
        <v>86</v>
      </c>
      <c r="T57">
        <v>1</v>
      </c>
      <c r="U57" s="9">
        <v>5.22</v>
      </c>
      <c r="V57" s="9">
        <v>23.19</v>
      </c>
      <c r="W57" s="11">
        <f t="shared" si="12"/>
        <v>4.740000000000002</v>
      </c>
      <c r="X57" s="14">
        <f t="shared" si="13"/>
        <v>9.1954022988505333</v>
      </c>
      <c r="Y57" s="9">
        <v>9.1954022988505333</v>
      </c>
      <c r="Z57" s="13">
        <v>5</v>
      </c>
      <c r="AA57" s="13">
        <f t="shared" si="16"/>
        <v>5</v>
      </c>
      <c r="AB57">
        <v>0</v>
      </c>
      <c r="AC57" s="9"/>
      <c r="AD57" s="9"/>
      <c r="AE57" s="9"/>
      <c r="AF57" s="11">
        <f t="shared" si="14"/>
        <v>0.5543878087230687</v>
      </c>
      <c r="AG57" s="9">
        <v>59.16</v>
      </c>
      <c r="AH57" s="9">
        <v>38.06</v>
      </c>
      <c r="AI57" s="9">
        <v>6.16</v>
      </c>
      <c r="AJ57" s="3">
        <v>0.66666666666666663</v>
      </c>
      <c r="AK57" s="9">
        <v>18.45</v>
      </c>
      <c r="AL57" t="s">
        <v>382</v>
      </c>
    </row>
    <row r="58" spans="1:38" s="4" customFormat="1" x14ac:dyDescent="0.35">
      <c r="A58" s="4" t="s">
        <v>125</v>
      </c>
      <c r="B58" s="4" t="s">
        <v>126</v>
      </c>
      <c r="C58" s="4" t="s">
        <v>399</v>
      </c>
      <c r="D58" s="4" t="s">
        <v>3</v>
      </c>
      <c r="E58" s="4" t="s">
        <v>401</v>
      </c>
      <c r="F58" s="5">
        <v>45140</v>
      </c>
      <c r="G58" s="5" t="s">
        <v>411</v>
      </c>
      <c r="H58" s="50">
        <f t="shared" si="18"/>
        <v>3</v>
      </c>
      <c r="I58" s="4">
        <v>2643</v>
      </c>
      <c r="J58" s="4">
        <v>39</v>
      </c>
      <c r="K58" s="4">
        <v>68.150000000000006</v>
      </c>
      <c r="L58" s="4">
        <v>65</v>
      </c>
      <c r="M58" s="4">
        <f t="shared" si="5"/>
        <v>3.1500000000000057</v>
      </c>
      <c r="N58" s="4" t="s">
        <v>134</v>
      </c>
      <c r="O58" s="50">
        <v>285</v>
      </c>
      <c r="P58" s="56">
        <f t="shared" si="6"/>
        <v>0.3000000000000056</v>
      </c>
      <c r="Q58" s="56">
        <f t="shared" si="20"/>
        <v>2.85</v>
      </c>
      <c r="R58" s="4" t="s">
        <v>25</v>
      </c>
      <c r="S58" s="4" t="s">
        <v>72</v>
      </c>
      <c r="T58" s="4">
        <v>0</v>
      </c>
      <c r="U58" s="10"/>
      <c r="V58" s="10"/>
      <c r="W58" s="12"/>
      <c r="X58" s="15"/>
      <c r="Y58" s="10"/>
      <c r="Z58" s="13">
        <v>6</v>
      </c>
      <c r="AA58" s="13">
        <f t="shared" si="16"/>
        <v>6</v>
      </c>
      <c r="AB58" s="4">
        <v>0</v>
      </c>
      <c r="AC58" s="10"/>
      <c r="AD58" s="10"/>
      <c r="AE58" s="10"/>
      <c r="AF58" s="12"/>
      <c r="AG58" s="10"/>
      <c r="AH58" s="10"/>
      <c r="AI58" s="10"/>
      <c r="AJ58" s="6">
        <v>0.66666666666666663</v>
      </c>
      <c r="AK58" s="10"/>
      <c r="AL58" s="4" t="s">
        <v>138</v>
      </c>
    </row>
    <row r="59" spans="1:38" x14ac:dyDescent="0.35">
      <c r="A59" t="s">
        <v>139</v>
      </c>
      <c r="B59" t="s">
        <v>140</v>
      </c>
      <c r="C59" t="s">
        <v>399</v>
      </c>
      <c r="D59" t="s">
        <v>27</v>
      </c>
      <c r="E59" t="s">
        <v>402</v>
      </c>
      <c r="F59" s="2">
        <v>45140</v>
      </c>
      <c r="G59" s="2" t="s">
        <v>411</v>
      </c>
      <c r="H59" s="13">
        <f t="shared" si="18"/>
        <v>3</v>
      </c>
      <c r="I59">
        <v>2623</v>
      </c>
      <c r="J59">
        <v>14</v>
      </c>
      <c r="K59">
        <v>67.5</v>
      </c>
      <c r="L59">
        <v>66</v>
      </c>
      <c r="M59">
        <f t="shared" si="5"/>
        <v>1.5</v>
      </c>
      <c r="N59" t="s">
        <v>142</v>
      </c>
      <c r="O59" s="13">
        <v>30</v>
      </c>
      <c r="P59" s="55">
        <f t="shared" si="6"/>
        <v>1.2</v>
      </c>
      <c r="Q59" s="55">
        <f>K53-K59+O59/100</f>
        <v>0.95000000000000573</v>
      </c>
      <c r="R59" t="s">
        <v>7</v>
      </c>
      <c r="S59" t="s">
        <v>415</v>
      </c>
      <c r="T59">
        <v>1</v>
      </c>
      <c r="U59" s="9">
        <v>5.16</v>
      </c>
      <c r="V59" s="9">
        <v>14.78</v>
      </c>
      <c r="W59" s="11">
        <f>V59-AK59</f>
        <v>4.8199999999999985</v>
      </c>
      <c r="X59" s="14">
        <f>((U59-W59)/U59)*100</f>
        <v>6.5891472868217367</v>
      </c>
      <c r="Y59" s="9">
        <v>6.5891472868217367</v>
      </c>
      <c r="Z59" s="13">
        <v>1</v>
      </c>
      <c r="AA59" s="13">
        <f t="shared" si="16"/>
        <v>7</v>
      </c>
      <c r="AB59">
        <v>0</v>
      </c>
      <c r="AC59" s="9"/>
      <c r="AD59" s="9"/>
      <c r="AE59" s="9"/>
      <c r="AF59" s="11">
        <f>(AG59-AH59)/AH59</f>
        <v>0.35788235294117648</v>
      </c>
      <c r="AG59" s="9">
        <v>57.71</v>
      </c>
      <c r="AH59" s="9">
        <v>42.5</v>
      </c>
      <c r="AI59" s="9">
        <v>5.72</v>
      </c>
      <c r="AJ59" s="3">
        <v>0.73611111111111116</v>
      </c>
      <c r="AK59" s="9">
        <v>9.9600000000000009</v>
      </c>
      <c r="AL59" t="s">
        <v>146</v>
      </c>
    </row>
    <row r="60" spans="1:38" x14ac:dyDescent="0.35">
      <c r="A60" t="s">
        <v>139</v>
      </c>
      <c r="B60" t="s">
        <v>140</v>
      </c>
      <c r="C60" t="s">
        <v>399</v>
      </c>
      <c r="D60" t="s">
        <v>27</v>
      </c>
      <c r="E60" t="s">
        <v>402</v>
      </c>
      <c r="F60" s="2">
        <v>45140</v>
      </c>
      <c r="G60" s="2" t="s">
        <v>411</v>
      </c>
      <c r="H60" s="13">
        <f t="shared" si="18"/>
        <v>3</v>
      </c>
      <c r="I60">
        <v>2623</v>
      </c>
      <c r="J60">
        <v>14</v>
      </c>
      <c r="K60">
        <v>67.5</v>
      </c>
      <c r="L60">
        <v>66</v>
      </c>
      <c r="M60">
        <f t="shared" si="5"/>
        <v>1.5</v>
      </c>
      <c r="N60" t="s">
        <v>143</v>
      </c>
      <c r="O60" s="13">
        <v>90</v>
      </c>
      <c r="P60" s="55">
        <f t="shared" si="6"/>
        <v>0.6</v>
      </c>
      <c r="Q60" s="55">
        <f t="shared" ref="Q60:Q62" si="21">K54-K60+O60/100</f>
        <v>1.5500000000000056</v>
      </c>
      <c r="R60" t="s">
        <v>7</v>
      </c>
      <c r="S60" t="s">
        <v>396</v>
      </c>
      <c r="T60">
        <v>1</v>
      </c>
      <c r="U60" s="9">
        <v>5.08</v>
      </c>
      <c r="V60" s="9">
        <v>18.73</v>
      </c>
      <c r="W60" s="11">
        <f>V60-AK60</f>
        <v>4.8600000000000012</v>
      </c>
      <c r="X60" s="14">
        <f>((U60-W60)/U60)*100</f>
        <v>4.3307086614173009</v>
      </c>
      <c r="Y60" s="9">
        <v>4.3307086614173009</v>
      </c>
      <c r="Z60" s="13">
        <v>3</v>
      </c>
      <c r="AA60" s="13">
        <f t="shared" si="16"/>
        <v>7</v>
      </c>
      <c r="AB60">
        <v>0</v>
      </c>
      <c r="AC60" s="9"/>
      <c r="AD60" s="9"/>
      <c r="AE60" s="9"/>
      <c r="AF60" s="11">
        <f>(AG60-AH60)/AH60</f>
        <v>0.25681364945712376</v>
      </c>
      <c r="AG60" s="9">
        <v>56.72</v>
      </c>
      <c r="AH60" s="9">
        <v>45.13</v>
      </c>
      <c r="AI60" s="9">
        <v>4.92</v>
      </c>
      <c r="AJ60" s="3">
        <v>0.73611111111111116</v>
      </c>
      <c r="AK60" s="9">
        <v>13.87</v>
      </c>
      <c r="AL60" t="s">
        <v>135</v>
      </c>
    </row>
    <row r="61" spans="1:38" x14ac:dyDescent="0.35">
      <c r="A61" t="s">
        <v>139</v>
      </c>
      <c r="B61" t="s">
        <v>140</v>
      </c>
      <c r="C61" t="s">
        <v>399</v>
      </c>
      <c r="D61" t="s">
        <v>27</v>
      </c>
      <c r="E61" t="s">
        <v>402</v>
      </c>
      <c r="F61" s="2">
        <v>45140</v>
      </c>
      <c r="G61" s="2" t="s">
        <v>411</v>
      </c>
      <c r="H61" s="13">
        <f t="shared" si="18"/>
        <v>3</v>
      </c>
      <c r="I61">
        <v>2623</v>
      </c>
      <c r="J61">
        <v>14</v>
      </c>
      <c r="K61">
        <v>67.5</v>
      </c>
      <c r="L61">
        <v>66</v>
      </c>
      <c r="M61">
        <f t="shared" si="5"/>
        <v>1.5</v>
      </c>
      <c r="N61" t="s">
        <v>144</v>
      </c>
      <c r="O61" s="13">
        <v>140</v>
      </c>
      <c r="P61" s="55">
        <f t="shared" si="6"/>
        <v>0.10000000000000009</v>
      </c>
      <c r="Q61" s="55">
        <f t="shared" si="21"/>
        <v>2.0500000000000056</v>
      </c>
      <c r="R61" t="s">
        <v>21</v>
      </c>
      <c r="S61" t="s">
        <v>86</v>
      </c>
      <c r="T61">
        <v>1</v>
      </c>
      <c r="U61" s="9">
        <v>5.0599999999999996</v>
      </c>
      <c r="V61" s="9">
        <v>22.09</v>
      </c>
      <c r="W61" s="11">
        <f>V61-AK61</f>
        <v>4.6499999999999986</v>
      </c>
      <c r="X61" s="14">
        <f>((U61-W61)/U61)*100</f>
        <v>8.1027667984189939</v>
      </c>
      <c r="Y61" s="9">
        <v>8.1027667984189939</v>
      </c>
      <c r="Z61" s="13">
        <v>5</v>
      </c>
      <c r="AA61" s="13">
        <f t="shared" si="16"/>
        <v>5</v>
      </c>
      <c r="AB61">
        <v>0</v>
      </c>
      <c r="AC61" s="9"/>
      <c r="AD61" s="9"/>
      <c r="AE61" s="9"/>
      <c r="AF61" s="11">
        <f>(AG61-AH61)/AH61</f>
        <v>0.46860158311345645</v>
      </c>
      <c r="AG61" s="9">
        <v>55.66</v>
      </c>
      <c r="AH61" s="9">
        <v>37.9</v>
      </c>
      <c r="AI61" s="9">
        <v>6.07</v>
      </c>
      <c r="AJ61" s="3">
        <v>0.73611111111111116</v>
      </c>
      <c r="AK61" s="9">
        <v>17.440000000000001</v>
      </c>
      <c r="AL61" t="s">
        <v>147</v>
      </c>
    </row>
    <row r="62" spans="1:38" s="4" customFormat="1" x14ac:dyDescent="0.35">
      <c r="A62" s="4" t="s">
        <v>139</v>
      </c>
      <c r="B62" s="4" t="s">
        <v>140</v>
      </c>
      <c r="C62" s="4" t="s">
        <v>399</v>
      </c>
      <c r="D62" s="4" t="s">
        <v>27</v>
      </c>
      <c r="E62" s="4" t="s">
        <v>402</v>
      </c>
      <c r="F62" s="5">
        <v>45140</v>
      </c>
      <c r="G62" s="5" t="s">
        <v>411</v>
      </c>
      <c r="H62" s="50">
        <f t="shared" si="18"/>
        <v>3</v>
      </c>
      <c r="I62" s="4">
        <v>2623</v>
      </c>
      <c r="J62" s="4">
        <v>14</v>
      </c>
      <c r="K62" s="4">
        <v>67.5</v>
      </c>
      <c r="L62" s="4">
        <v>66</v>
      </c>
      <c r="M62" s="4">
        <f t="shared" si="5"/>
        <v>1.5</v>
      </c>
      <c r="N62" s="4" t="s">
        <v>145</v>
      </c>
      <c r="O62" s="50">
        <v>155</v>
      </c>
      <c r="P62" s="56">
        <f t="shared" si="6"/>
        <v>-5.0000000000000044E-2</v>
      </c>
      <c r="Q62" s="56">
        <f t="shared" si="21"/>
        <v>2.2000000000000055</v>
      </c>
      <c r="R62" s="4" t="s">
        <v>25</v>
      </c>
      <c r="S62" s="4" t="s">
        <v>72</v>
      </c>
      <c r="T62" s="4">
        <v>0</v>
      </c>
      <c r="U62" s="10"/>
      <c r="V62" s="10"/>
      <c r="W62" s="12"/>
      <c r="X62" s="15"/>
      <c r="Y62" s="10"/>
      <c r="Z62" s="13">
        <v>6</v>
      </c>
      <c r="AA62" s="13">
        <f t="shared" si="16"/>
        <v>6</v>
      </c>
      <c r="AB62" s="4">
        <v>0</v>
      </c>
      <c r="AC62" s="10"/>
      <c r="AD62" s="10"/>
      <c r="AE62" s="10"/>
      <c r="AF62" s="12"/>
      <c r="AG62" s="10"/>
      <c r="AH62" s="10"/>
      <c r="AI62" s="10"/>
      <c r="AJ62" s="6">
        <v>0.73611111111111116</v>
      </c>
      <c r="AK62" s="10"/>
      <c r="AL62" s="4" t="s">
        <v>148</v>
      </c>
    </row>
    <row r="63" spans="1:38" x14ac:dyDescent="0.35">
      <c r="A63" t="s">
        <v>149</v>
      </c>
      <c r="B63" t="s">
        <v>403</v>
      </c>
      <c r="C63" t="s">
        <v>400</v>
      </c>
      <c r="D63" t="s">
        <v>27</v>
      </c>
      <c r="E63" t="s">
        <v>402</v>
      </c>
      <c r="F63" s="2">
        <v>45141</v>
      </c>
      <c r="G63" s="2" t="s">
        <v>411</v>
      </c>
      <c r="H63" s="13">
        <f t="shared" si="18"/>
        <v>2</v>
      </c>
      <c r="I63">
        <v>1283</v>
      </c>
      <c r="J63">
        <v>39</v>
      </c>
      <c r="K63">
        <v>78.75</v>
      </c>
      <c r="L63">
        <v>77.5</v>
      </c>
      <c r="M63">
        <f t="shared" si="5"/>
        <v>1.25</v>
      </c>
      <c r="N63" t="s">
        <v>152</v>
      </c>
      <c r="O63" s="13">
        <v>20</v>
      </c>
      <c r="P63" s="55">
        <f t="shared" si="6"/>
        <v>1.05</v>
      </c>
      <c r="Q63" s="55">
        <f>K69-K63+O63/100</f>
        <v>0.54999999999999427</v>
      </c>
      <c r="R63" t="s">
        <v>25</v>
      </c>
      <c r="S63" t="s">
        <v>86</v>
      </c>
      <c r="T63">
        <v>1</v>
      </c>
      <c r="U63" s="9">
        <v>5.34</v>
      </c>
      <c r="V63" s="9">
        <v>24.4</v>
      </c>
      <c r="W63" s="11">
        <f>V63-AK63</f>
        <v>4.5299999999999976</v>
      </c>
      <c r="X63" s="14">
        <f>((U63-W63)/U63)*100</f>
        <v>15.168539325842739</v>
      </c>
      <c r="Y63" s="9">
        <v>15.168539325842739</v>
      </c>
      <c r="Z63" s="13">
        <v>5</v>
      </c>
      <c r="AA63" s="13">
        <f t="shared" si="16"/>
        <v>5</v>
      </c>
      <c r="AB63">
        <v>0</v>
      </c>
      <c r="AC63" s="9"/>
      <c r="AD63" s="9"/>
      <c r="AE63" s="9"/>
      <c r="AF63" s="11">
        <f>(AG63-AH63)/AH63</f>
        <v>1.0119151409473994</v>
      </c>
      <c r="AG63" s="9">
        <v>69.23</v>
      </c>
      <c r="AH63" s="9">
        <v>34.409999999999997</v>
      </c>
      <c r="AI63" s="9">
        <v>4.91</v>
      </c>
      <c r="AJ63" s="3">
        <v>0.4597222222222222</v>
      </c>
      <c r="AK63" s="9">
        <v>19.87</v>
      </c>
      <c r="AL63" t="s">
        <v>37</v>
      </c>
    </row>
    <row r="64" spans="1:38" s="16" customFormat="1" x14ac:dyDescent="0.35">
      <c r="A64" s="16" t="s">
        <v>149</v>
      </c>
      <c r="B64" s="16" t="s">
        <v>403</v>
      </c>
      <c r="C64" s="16" t="s">
        <v>400</v>
      </c>
      <c r="D64" s="16" t="s">
        <v>27</v>
      </c>
      <c r="E64" s="16" t="s">
        <v>402</v>
      </c>
      <c r="F64" s="17">
        <v>45141</v>
      </c>
      <c r="G64" s="17" t="s">
        <v>411</v>
      </c>
      <c r="H64" s="22">
        <f t="shared" si="18"/>
        <v>2</v>
      </c>
      <c r="I64" s="16">
        <v>1283</v>
      </c>
      <c r="J64" s="16">
        <v>39</v>
      </c>
      <c r="K64" s="16">
        <v>78.75</v>
      </c>
      <c r="L64" s="16">
        <v>77.5</v>
      </c>
      <c r="M64" s="16">
        <f t="shared" si="5"/>
        <v>1.25</v>
      </c>
      <c r="N64" s="16" t="s">
        <v>153</v>
      </c>
      <c r="O64" s="22">
        <v>50</v>
      </c>
      <c r="P64" s="57">
        <f t="shared" si="6"/>
        <v>0.75</v>
      </c>
      <c r="Q64" s="57">
        <f t="shared" ref="Q64:Q67" si="22">K70-K64+O64/100</f>
        <v>0.84999999999999432</v>
      </c>
      <c r="R64" s="16" t="s">
        <v>25</v>
      </c>
      <c r="S64" s="16" t="s">
        <v>86</v>
      </c>
      <c r="T64" s="16">
        <v>1</v>
      </c>
      <c r="U64" s="19">
        <v>5.18</v>
      </c>
      <c r="V64" s="19">
        <v>22.02</v>
      </c>
      <c r="W64" s="20">
        <f>V64-AK64</f>
        <v>4.8099999999999987</v>
      </c>
      <c r="X64" s="21">
        <f>((U64-W64)/U64)*100</f>
        <v>7.1428571428571619</v>
      </c>
      <c r="Y64" s="19">
        <v>7.1428571428571619</v>
      </c>
      <c r="Z64" s="22">
        <v>4</v>
      </c>
      <c r="AA64" s="22">
        <f t="shared" si="16"/>
        <v>5</v>
      </c>
      <c r="AB64" s="16">
        <v>0</v>
      </c>
      <c r="AC64" s="19"/>
      <c r="AD64" s="19"/>
      <c r="AE64" s="19"/>
      <c r="AF64" s="20">
        <f>(AG64-AH64)/AH64</f>
        <v>0.41495327102803753</v>
      </c>
      <c r="AG64" s="19">
        <v>60.56</v>
      </c>
      <c r="AH64" s="19">
        <v>42.8</v>
      </c>
      <c r="AI64" s="19">
        <v>5.42</v>
      </c>
      <c r="AJ64" s="18">
        <v>0.4597222222222222</v>
      </c>
      <c r="AK64" s="19">
        <v>17.21</v>
      </c>
      <c r="AL64" s="16" t="s">
        <v>158</v>
      </c>
    </row>
    <row r="65" spans="1:38" x14ac:dyDescent="0.35">
      <c r="A65" t="s">
        <v>149</v>
      </c>
      <c r="B65" t="s">
        <v>403</v>
      </c>
      <c r="C65" t="s">
        <v>400</v>
      </c>
      <c r="D65" t="s">
        <v>27</v>
      </c>
      <c r="E65" t="s">
        <v>402</v>
      </c>
      <c r="F65" s="2">
        <v>45141</v>
      </c>
      <c r="G65" s="2" t="s">
        <v>411</v>
      </c>
      <c r="H65" s="13">
        <f t="shared" si="18"/>
        <v>2</v>
      </c>
      <c r="I65">
        <v>1283</v>
      </c>
      <c r="J65">
        <v>39</v>
      </c>
      <c r="K65">
        <v>78.75</v>
      </c>
      <c r="L65">
        <v>77.5</v>
      </c>
      <c r="M65">
        <f t="shared" si="5"/>
        <v>1.25</v>
      </c>
      <c r="N65" t="s">
        <v>154</v>
      </c>
      <c r="O65" s="13">
        <v>90</v>
      </c>
      <c r="P65" s="55">
        <f t="shared" si="6"/>
        <v>0.35</v>
      </c>
      <c r="Q65" s="55">
        <f t="shared" si="22"/>
        <v>1.2499999999999942</v>
      </c>
      <c r="R65" t="s">
        <v>25</v>
      </c>
      <c r="S65" t="s">
        <v>86</v>
      </c>
      <c r="T65">
        <v>1</v>
      </c>
      <c r="U65" s="9">
        <v>5.1100000000000003</v>
      </c>
      <c r="V65" s="9">
        <v>24.12</v>
      </c>
      <c r="W65" s="11">
        <f>V65-AK65</f>
        <v>4.8599999999999994</v>
      </c>
      <c r="X65" s="14">
        <f>((U65-W65)/U65)*100</f>
        <v>4.8923679060665535</v>
      </c>
      <c r="Y65" s="9">
        <v>4.8923679060665535</v>
      </c>
      <c r="Z65" s="13">
        <v>5</v>
      </c>
      <c r="AA65" s="13">
        <f t="shared" si="16"/>
        <v>5</v>
      </c>
      <c r="AB65">
        <v>0</v>
      </c>
      <c r="AC65" s="9"/>
      <c r="AD65" s="9"/>
      <c r="AE65" s="9"/>
      <c r="AF65" s="11">
        <f>(AG65-AH65)/AH65</f>
        <v>0.35564570655848549</v>
      </c>
      <c r="AG65" s="9">
        <v>60.15</v>
      </c>
      <c r="AH65" s="9">
        <v>44.37</v>
      </c>
      <c r="AI65" s="9">
        <v>5.86</v>
      </c>
      <c r="AJ65" s="3">
        <v>0.4597222222222222</v>
      </c>
      <c r="AK65" s="9">
        <v>19.260000000000002</v>
      </c>
      <c r="AL65" t="s">
        <v>159</v>
      </c>
    </row>
    <row r="66" spans="1:38" x14ac:dyDescent="0.35">
      <c r="A66" t="s">
        <v>149</v>
      </c>
      <c r="B66" t="s">
        <v>403</v>
      </c>
      <c r="C66" t="s">
        <v>400</v>
      </c>
      <c r="D66" t="s">
        <v>27</v>
      </c>
      <c r="E66" t="s">
        <v>402</v>
      </c>
      <c r="F66" s="2">
        <v>45141</v>
      </c>
      <c r="G66" s="2" t="s">
        <v>411</v>
      </c>
      <c r="H66" s="13">
        <f t="shared" si="18"/>
        <v>2</v>
      </c>
      <c r="I66">
        <v>1283</v>
      </c>
      <c r="J66">
        <v>39</v>
      </c>
      <c r="K66">
        <v>78.75</v>
      </c>
      <c r="L66">
        <v>77.5</v>
      </c>
      <c r="M66">
        <f t="shared" si="5"/>
        <v>1.25</v>
      </c>
      <c r="N66" t="s">
        <v>155</v>
      </c>
      <c r="O66" s="13">
        <v>100</v>
      </c>
      <c r="P66" s="55">
        <f t="shared" si="6"/>
        <v>0.25</v>
      </c>
      <c r="Q66" s="55">
        <f t="shared" si="22"/>
        <v>1.3499999999999943</v>
      </c>
      <c r="R66" t="s">
        <v>25</v>
      </c>
      <c r="S66" t="s">
        <v>86</v>
      </c>
      <c r="T66">
        <v>1</v>
      </c>
      <c r="U66" s="9">
        <v>5.32</v>
      </c>
      <c r="V66" s="9">
        <v>15.04</v>
      </c>
      <c r="W66" s="11">
        <f>V66-AK66</f>
        <v>4.879999999999999</v>
      </c>
      <c r="X66" s="14">
        <f>((U66-W66)/U66)*100</f>
        <v>8.2706766917293457</v>
      </c>
      <c r="Y66" s="9">
        <v>8.2706766917293457</v>
      </c>
      <c r="Z66" s="13">
        <v>5</v>
      </c>
      <c r="AA66" s="13">
        <f t="shared" ref="AA66:AA97" si="23">IF(S66="Fdpn1",1,IF(S66="Fdpn2",2,IF(S66="Intermediate",3,IF(S66="GryCl", 4,IF(S66="Wetland", 5,IF(S66="Riverbed",6,7))))))</f>
        <v>5</v>
      </c>
      <c r="AB66">
        <v>0</v>
      </c>
      <c r="AC66" s="9"/>
      <c r="AD66" s="9"/>
      <c r="AE66" s="9"/>
      <c r="AF66" s="11">
        <f>(AG66-AH66)/AH66</f>
        <v>0.63057978450487451</v>
      </c>
      <c r="AG66" s="9">
        <v>63.56</v>
      </c>
      <c r="AH66" s="9">
        <v>38.979999999999997</v>
      </c>
      <c r="AI66" s="9">
        <v>5.44</v>
      </c>
      <c r="AJ66" s="3">
        <v>0.4597222222222222</v>
      </c>
      <c r="AK66" s="9">
        <v>10.16</v>
      </c>
      <c r="AL66" t="s">
        <v>160</v>
      </c>
    </row>
    <row r="67" spans="1:38" x14ac:dyDescent="0.35">
      <c r="A67" t="s">
        <v>149</v>
      </c>
      <c r="B67" t="s">
        <v>403</v>
      </c>
      <c r="C67" t="s">
        <v>400</v>
      </c>
      <c r="D67" t="s">
        <v>27</v>
      </c>
      <c r="E67" t="s">
        <v>402</v>
      </c>
      <c r="F67" s="2">
        <v>45141</v>
      </c>
      <c r="G67" s="2" t="s">
        <v>411</v>
      </c>
      <c r="H67" s="13">
        <f t="shared" si="18"/>
        <v>2</v>
      </c>
      <c r="I67">
        <v>1283</v>
      </c>
      <c r="J67">
        <v>39</v>
      </c>
      <c r="K67">
        <v>78.75</v>
      </c>
      <c r="L67">
        <v>77.5</v>
      </c>
      <c r="M67">
        <f t="shared" ref="M67:M130" si="24">K67-L67</f>
        <v>1.25</v>
      </c>
      <c r="N67" t="s">
        <v>156</v>
      </c>
      <c r="O67" s="13">
        <v>110</v>
      </c>
      <c r="P67" s="55">
        <f t="shared" ref="P67:P130" si="25">M67-(O67/100)</f>
        <v>0.14999999999999991</v>
      </c>
      <c r="Q67" s="55">
        <f t="shared" si="22"/>
        <v>1.4499999999999944</v>
      </c>
      <c r="R67" t="s">
        <v>25</v>
      </c>
      <c r="S67" t="s">
        <v>86</v>
      </c>
      <c r="T67">
        <v>1</v>
      </c>
      <c r="U67" s="9">
        <v>5.44</v>
      </c>
      <c r="V67" s="9">
        <v>24.03</v>
      </c>
      <c r="W67" s="11">
        <f>V67-AK67</f>
        <v>4.66</v>
      </c>
      <c r="X67" s="14">
        <f>((U67-W67)/U67)*100</f>
        <v>14.338235294117652</v>
      </c>
      <c r="Y67" s="9">
        <v>14.338235294117652</v>
      </c>
      <c r="Z67" s="13">
        <v>5</v>
      </c>
      <c r="AA67" s="13">
        <f t="shared" si="23"/>
        <v>5</v>
      </c>
      <c r="AB67">
        <v>0</v>
      </c>
      <c r="AC67" s="9"/>
      <c r="AD67" s="9"/>
      <c r="AE67" s="9"/>
      <c r="AF67" s="11">
        <f>(AG67-AH67)/AH67</f>
        <v>0.88800236406619371</v>
      </c>
      <c r="AG67" s="9">
        <v>63.89</v>
      </c>
      <c r="AH67" s="9">
        <v>33.840000000000003</v>
      </c>
      <c r="AI67" s="9">
        <v>5.15</v>
      </c>
      <c r="AJ67" s="3">
        <v>0.4597222222222222</v>
      </c>
      <c r="AK67" s="9">
        <v>19.37</v>
      </c>
      <c r="AL67" t="s">
        <v>161</v>
      </c>
    </row>
    <row r="68" spans="1:38" s="4" customFormat="1" x14ac:dyDescent="0.35">
      <c r="A68" s="4" t="s">
        <v>149</v>
      </c>
      <c r="B68" s="4" t="s">
        <v>403</v>
      </c>
      <c r="C68" s="4" t="s">
        <v>400</v>
      </c>
      <c r="D68" s="4" t="s">
        <v>27</v>
      </c>
      <c r="E68" s="4" t="s">
        <v>402</v>
      </c>
      <c r="F68" s="5">
        <v>45141</v>
      </c>
      <c r="G68" s="5" t="s">
        <v>411</v>
      </c>
      <c r="H68" s="50">
        <f t="shared" si="18"/>
        <v>2</v>
      </c>
      <c r="I68" s="4">
        <v>1283</v>
      </c>
      <c r="J68" s="4">
        <v>39</v>
      </c>
      <c r="K68" s="4">
        <v>78.75</v>
      </c>
      <c r="L68" s="4">
        <v>77.5</v>
      </c>
      <c r="M68" s="4">
        <f t="shared" si="24"/>
        <v>1.25</v>
      </c>
      <c r="N68" s="4" t="s">
        <v>157</v>
      </c>
      <c r="O68" s="50">
        <v>125</v>
      </c>
      <c r="P68" s="56">
        <f t="shared" si="25"/>
        <v>0</v>
      </c>
      <c r="Q68" s="56">
        <f>K73-K68+O68/100</f>
        <v>1.5999999999999943</v>
      </c>
      <c r="R68" s="4" t="s">
        <v>25</v>
      </c>
      <c r="S68" s="4" t="s">
        <v>72</v>
      </c>
      <c r="T68" s="4">
        <v>0</v>
      </c>
      <c r="U68" s="10"/>
      <c r="V68" s="10"/>
      <c r="W68" s="12"/>
      <c r="X68" s="15"/>
      <c r="Y68" s="10"/>
      <c r="Z68" s="13">
        <v>6</v>
      </c>
      <c r="AA68" s="13">
        <f t="shared" si="23"/>
        <v>6</v>
      </c>
      <c r="AB68" s="4">
        <v>0</v>
      </c>
      <c r="AC68" s="10"/>
      <c r="AD68" s="10"/>
      <c r="AE68" s="10"/>
      <c r="AF68" s="12"/>
      <c r="AG68" s="10"/>
      <c r="AH68" s="10"/>
      <c r="AI68" s="10"/>
      <c r="AJ68" s="6">
        <v>0.4597222222222222</v>
      </c>
      <c r="AK68" s="10"/>
      <c r="AL68" s="4" t="s">
        <v>162</v>
      </c>
    </row>
    <row r="69" spans="1:38" x14ac:dyDescent="0.35">
      <c r="A69" t="s">
        <v>163</v>
      </c>
      <c r="B69" t="s">
        <v>404</v>
      </c>
      <c r="C69" t="s">
        <v>400</v>
      </c>
      <c r="D69" t="s">
        <v>3</v>
      </c>
      <c r="E69" t="s">
        <v>401</v>
      </c>
      <c r="F69" s="2">
        <v>45141</v>
      </c>
      <c r="G69" s="2" t="s">
        <v>411</v>
      </c>
      <c r="H69" s="13">
        <f t="shared" si="18"/>
        <v>2</v>
      </c>
      <c r="I69">
        <v>1278</v>
      </c>
      <c r="J69">
        <v>21</v>
      </c>
      <c r="K69">
        <v>79.099999999999994</v>
      </c>
      <c r="L69">
        <v>77.5</v>
      </c>
      <c r="M69">
        <f t="shared" si="24"/>
        <v>1.5999999999999943</v>
      </c>
      <c r="N69" t="s">
        <v>166</v>
      </c>
      <c r="O69" s="13">
        <v>30</v>
      </c>
      <c r="P69" s="55">
        <f t="shared" si="25"/>
        <v>1.2999999999999943</v>
      </c>
      <c r="Q69" s="55">
        <f>O69/100</f>
        <v>0.3</v>
      </c>
      <c r="R69" t="s">
        <v>7</v>
      </c>
      <c r="S69" t="s">
        <v>415</v>
      </c>
      <c r="T69">
        <v>1</v>
      </c>
      <c r="U69" s="9">
        <v>5.01</v>
      </c>
      <c r="V69" s="9">
        <v>15.02</v>
      </c>
      <c r="W69" s="11">
        <f>V69-AK69</f>
        <v>4.67</v>
      </c>
      <c r="X69" s="14">
        <f>((U69-W69)/U69)*100</f>
        <v>6.7864271457085801</v>
      </c>
      <c r="Y69" s="9">
        <v>6.7864271457085801</v>
      </c>
      <c r="Z69" s="13">
        <v>1</v>
      </c>
      <c r="AA69" s="13">
        <f t="shared" si="23"/>
        <v>7</v>
      </c>
      <c r="AB69">
        <v>0</v>
      </c>
      <c r="AC69" s="9"/>
      <c r="AD69" s="9"/>
      <c r="AE69" s="9"/>
      <c r="AF69" s="11">
        <f>(AG69-AH69)/AH69</f>
        <v>0.30713146502620181</v>
      </c>
      <c r="AG69" s="9">
        <v>57.37</v>
      </c>
      <c r="AH69" s="9">
        <v>43.89</v>
      </c>
      <c r="AI69" s="9">
        <v>5.47</v>
      </c>
      <c r="AJ69" s="3">
        <v>0.52986111111111112</v>
      </c>
      <c r="AK69" s="9">
        <v>10.35</v>
      </c>
      <c r="AL69" t="s">
        <v>60</v>
      </c>
    </row>
    <row r="70" spans="1:38" s="36" customFormat="1" x14ac:dyDescent="0.35">
      <c r="A70" s="36" t="s">
        <v>163</v>
      </c>
      <c r="B70" s="36" t="s">
        <v>404</v>
      </c>
      <c r="C70" s="36" t="s">
        <v>400</v>
      </c>
      <c r="D70" s="36" t="s">
        <v>3</v>
      </c>
      <c r="E70" s="36" t="s">
        <v>401</v>
      </c>
      <c r="F70" s="37">
        <v>45141</v>
      </c>
      <c r="G70" s="2" t="s">
        <v>411</v>
      </c>
      <c r="H70" s="13">
        <f t="shared" si="18"/>
        <v>2</v>
      </c>
      <c r="I70" s="36">
        <v>1278</v>
      </c>
      <c r="J70" s="36">
        <v>21</v>
      </c>
      <c r="K70" s="36">
        <v>79.099999999999994</v>
      </c>
      <c r="L70" s="36">
        <v>77.5</v>
      </c>
      <c r="M70" s="36">
        <f t="shared" si="24"/>
        <v>1.5999999999999943</v>
      </c>
      <c r="N70" s="36" t="s">
        <v>167</v>
      </c>
      <c r="O70" s="42">
        <v>90</v>
      </c>
      <c r="P70" s="59">
        <f t="shared" si="25"/>
        <v>0.69999999999999429</v>
      </c>
      <c r="Q70" s="59">
        <f t="shared" ref="Q70:Q73" si="26">O70/100</f>
        <v>0.9</v>
      </c>
      <c r="R70" s="36" t="s">
        <v>7</v>
      </c>
      <c r="S70" s="36" t="s">
        <v>396</v>
      </c>
      <c r="T70" s="36">
        <v>1</v>
      </c>
      <c r="U70" s="39">
        <v>5.09</v>
      </c>
      <c r="V70" s="39">
        <v>22.63</v>
      </c>
      <c r="W70" s="40">
        <f>V70-AK70</f>
        <v>4.8599999999999994</v>
      </c>
      <c r="X70" s="41">
        <f>((U70-W70)/U70)*100</f>
        <v>4.5186640471512858</v>
      </c>
      <c r="Y70" s="39">
        <v>4.5186640471512858</v>
      </c>
      <c r="Z70" s="42">
        <v>3</v>
      </c>
      <c r="AA70" s="42">
        <f t="shared" si="23"/>
        <v>7</v>
      </c>
      <c r="AB70" s="36">
        <v>0</v>
      </c>
      <c r="AC70" s="39"/>
      <c r="AD70" s="39"/>
      <c r="AE70" s="39"/>
      <c r="AF70" s="40">
        <f>(AG70-AH70)/AH70</f>
        <v>0.24922394678492243</v>
      </c>
      <c r="AG70" s="39">
        <v>56.34</v>
      </c>
      <c r="AH70" s="39">
        <v>45.1</v>
      </c>
      <c r="AI70" s="39">
        <v>5.48</v>
      </c>
      <c r="AJ70" s="38">
        <v>0.52986111111111112</v>
      </c>
      <c r="AK70" s="39">
        <v>17.77</v>
      </c>
      <c r="AL70" s="36" t="s">
        <v>108</v>
      </c>
    </row>
    <row r="71" spans="1:38" x14ac:dyDescent="0.35">
      <c r="A71" t="s">
        <v>163</v>
      </c>
      <c r="B71" t="s">
        <v>404</v>
      </c>
      <c r="C71" t="s">
        <v>400</v>
      </c>
      <c r="D71" t="s">
        <v>3</v>
      </c>
      <c r="E71" t="s">
        <v>401</v>
      </c>
      <c r="F71" s="2">
        <v>45141</v>
      </c>
      <c r="G71" s="2" t="s">
        <v>411</v>
      </c>
      <c r="H71" s="13">
        <f t="shared" si="18"/>
        <v>2</v>
      </c>
      <c r="I71">
        <v>1278</v>
      </c>
      <c r="J71">
        <v>21</v>
      </c>
      <c r="K71">
        <v>79.099999999999994</v>
      </c>
      <c r="L71">
        <v>77.5</v>
      </c>
      <c r="M71">
        <f t="shared" si="24"/>
        <v>1.5999999999999943</v>
      </c>
      <c r="N71" t="s">
        <v>168</v>
      </c>
      <c r="O71" s="13">
        <v>120</v>
      </c>
      <c r="P71" s="55">
        <f t="shared" si="25"/>
        <v>0.39999999999999436</v>
      </c>
      <c r="Q71" s="55">
        <f t="shared" si="26"/>
        <v>1.2</v>
      </c>
      <c r="R71" t="s">
        <v>7</v>
      </c>
      <c r="S71" t="s">
        <v>396</v>
      </c>
      <c r="T71">
        <v>1</v>
      </c>
      <c r="U71" s="9">
        <v>5.17</v>
      </c>
      <c r="V71" s="9">
        <v>15.68</v>
      </c>
      <c r="W71" s="11">
        <f>V71-AK71</f>
        <v>5.0199999999999996</v>
      </c>
      <c r="X71" s="14">
        <f>((U71-W71)/U71)*100</f>
        <v>2.9013539651837594</v>
      </c>
      <c r="Y71" s="9">
        <v>2.9013539651837594</v>
      </c>
      <c r="Z71" s="13">
        <v>3</v>
      </c>
      <c r="AA71" s="13">
        <f t="shared" si="23"/>
        <v>7</v>
      </c>
      <c r="AB71">
        <v>0</v>
      </c>
      <c r="AC71" s="9"/>
      <c r="AD71" s="9"/>
      <c r="AE71" s="9"/>
      <c r="AF71" s="11">
        <f>(AG71-AH71)/AH71</f>
        <v>0.24425476034143148</v>
      </c>
      <c r="AG71" s="9">
        <v>56.85</v>
      </c>
      <c r="AH71" s="9">
        <v>45.69</v>
      </c>
      <c r="AI71" s="9">
        <v>6.24</v>
      </c>
      <c r="AJ71" s="3">
        <v>0.52986111111111112</v>
      </c>
      <c r="AK71" s="9">
        <v>10.66</v>
      </c>
      <c r="AL71" t="s">
        <v>171</v>
      </c>
    </row>
    <row r="72" spans="1:38" x14ac:dyDescent="0.35">
      <c r="A72" t="s">
        <v>163</v>
      </c>
      <c r="B72" t="s">
        <v>404</v>
      </c>
      <c r="C72" t="s">
        <v>400</v>
      </c>
      <c r="D72" t="s">
        <v>3</v>
      </c>
      <c r="E72" t="s">
        <v>401</v>
      </c>
      <c r="F72" s="2">
        <v>45141</v>
      </c>
      <c r="G72" s="2" t="s">
        <v>411</v>
      </c>
      <c r="H72" s="13">
        <f t="shared" si="18"/>
        <v>2</v>
      </c>
      <c r="I72">
        <v>1278</v>
      </c>
      <c r="J72">
        <v>21</v>
      </c>
      <c r="K72">
        <v>79.099999999999994</v>
      </c>
      <c r="L72">
        <v>77.5</v>
      </c>
      <c r="M72">
        <f t="shared" si="24"/>
        <v>1.5999999999999943</v>
      </c>
      <c r="N72" t="s">
        <v>169</v>
      </c>
      <c r="O72" s="13">
        <v>140</v>
      </c>
      <c r="P72" s="55">
        <f t="shared" si="25"/>
        <v>0.1999999999999944</v>
      </c>
      <c r="Q72" s="55">
        <f t="shared" si="26"/>
        <v>1.4</v>
      </c>
      <c r="R72" t="s">
        <v>7</v>
      </c>
      <c r="S72" t="s">
        <v>396</v>
      </c>
      <c r="T72">
        <v>1</v>
      </c>
      <c r="U72" s="9">
        <v>5.05</v>
      </c>
      <c r="V72" s="9">
        <v>14.83</v>
      </c>
      <c r="W72" s="11">
        <f>V72-AK72</f>
        <v>4.8800000000000008</v>
      </c>
      <c r="X72" s="14">
        <f>((U72-W72)/U72)*100</f>
        <v>3.3663366336633471</v>
      </c>
      <c r="Y72" s="9">
        <v>3.3663366336633471</v>
      </c>
      <c r="Z72" s="13">
        <v>3</v>
      </c>
      <c r="AA72" s="13">
        <f t="shared" si="23"/>
        <v>7</v>
      </c>
      <c r="AB72">
        <v>0</v>
      </c>
      <c r="AC72" s="9"/>
      <c r="AD72" s="9"/>
      <c r="AE72" s="9"/>
      <c r="AF72" s="11">
        <f>(AG72-AH72)/AH72</f>
        <v>0.22652790079716573</v>
      </c>
      <c r="AG72" s="9">
        <v>55.39</v>
      </c>
      <c r="AH72" s="9">
        <v>45.16</v>
      </c>
      <c r="AI72" s="9">
        <v>5.98</v>
      </c>
      <c r="AJ72" s="3">
        <v>0.52986111111111112</v>
      </c>
      <c r="AK72" s="9">
        <v>9.9499999999999993</v>
      </c>
      <c r="AL72" t="s">
        <v>172</v>
      </c>
    </row>
    <row r="73" spans="1:38" s="4" customFormat="1" x14ac:dyDescent="0.35">
      <c r="A73" s="4" t="s">
        <v>163</v>
      </c>
      <c r="B73" s="4" t="s">
        <v>404</v>
      </c>
      <c r="C73" s="4" t="s">
        <v>400</v>
      </c>
      <c r="D73" s="4" t="s">
        <v>3</v>
      </c>
      <c r="E73" s="4" t="s">
        <v>401</v>
      </c>
      <c r="F73" s="5">
        <v>45141</v>
      </c>
      <c r="G73" s="5" t="s">
        <v>411</v>
      </c>
      <c r="H73" s="50">
        <f t="shared" si="18"/>
        <v>2</v>
      </c>
      <c r="I73" s="4">
        <v>1278</v>
      </c>
      <c r="J73" s="4">
        <v>21</v>
      </c>
      <c r="K73" s="4">
        <v>79.099999999999994</v>
      </c>
      <c r="L73" s="4">
        <v>77.5</v>
      </c>
      <c r="M73" s="4">
        <f t="shared" si="24"/>
        <v>1.5999999999999943</v>
      </c>
      <c r="N73" s="4" t="s">
        <v>170</v>
      </c>
      <c r="O73" s="50">
        <v>150</v>
      </c>
      <c r="P73" s="56">
        <f t="shared" si="25"/>
        <v>9.9999999999994316E-2</v>
      </c>
      <c r="Q73" s="56">
        <f t="shared" si="26"/>
        <v>1.5</v>
      </c>
      <c r="R73" s="4" t="s">
        <v>21</v>
      </c>
      <c r="S73" s="4" t="s">
        <v>86</v>
      </c>
      <c r="T73" s="4">
        <v>1</v>
      </c>
      <c r="U73" s="10">
        <v>5.09</v>
      </c>
      <c r="V73" s="10">
        <v>14.66</v>
      </c>
      <c r="W73" s="12">
        <f>V73-AK73</f>
        <v>4.6500000000000004</v>
      </c>
      <c r="X73" s="15">
        <f>((U73-W73)/U73)*100</f>
        <v>8.6444007858546072</v>
      </c>
      <c r="Y73" s="10">
        <v>8.6444007858546072</v>
      </c>
      <c r="Z73" s="13">
        <v>5</v>
      </c>
      <c r="AA73" s="13">
        <f t="shared" si="23"/>
        <v>5</v>
      </c>
      <c r="AB73" s="4">
        <v>0</v>
      </c>
      <c r="AC73" s="10"/>
      <c r="AD73" s="10"/>
      <c r="AE73" s="10"/>
      <c r="AF73" s="12">
        <f>(AG73-AH73)/AH73</f>
        <v>0.47272265922354745</v>
      </c>
      <c r="AG73" s="10">
        <v>58.04</v>
      </c>
      <c r="AH73" s="10">
        <v>39.409999999999997</v>
      </c>
      <c r="AI73" s="10">
        <v>5.38</v>
      </c>
      <c r="AJ73" s="6">
        <v>0.52986111111111112</v>
      </c>
      <c r="AK73" s="10">
        <v>10.01</v>
      </c>
      <c r="AL73" s="4" t="s">
        <v>173</v>
      </c>
    </row>
    <row r="74" spans="1:38" x14ac:dyDescent="0.35">
      <c r="A74" t="s">
        <v>174</v>
      </c>
      <c r="B74" t="s">
        <v>175</v>
      </c>
      <c r="C74" t="s">
        <v>400</v>
      </c>
      <c r="D74" t="s">
        <v>27</v>
      </c>
      <c r="E74" t="s">
        <v>402</v>
      </c>
      <c r="F74" s="2">
        <v>45141</v>
      </c>
      <c r="G74" s="2" t="s">
        <v>411</v>
      </c>
      <c r="H74" s="13">
        <f t="shared" ref="H74:H103" si="27">F$99-F74+1</f>
        <v>2</v>
      </c>
      <c r="I74">
        <v>711</v>
      </c>
      <c r="J74">
        <v>37</v>
      </c>
      <c r="K74">
        <v>73.61</v>
      </c>
      <c r="L74">
        <v>72.31</v>
      </c>
      <c r="M74">
        <f t="shared" si="24"/>
        <v>1.2999999999999972</v>
      </c>
      <c r="N74" t="s">
        <v>181</v>
      </c>
      <c r="O74" s="13">
        <v>10</v>
      </c>
      <c r="P74" s="55">
        <f t="shared" si="25"/>
        <v>1.1999999999999971</v>
      </c>
      <c r="Q74" s="55">
        <f>K79-K74+O74/100</f>
        <v>0.24000000000000057</v>
      </c>
      <c r="R74" t="s">
        <v>7</v>
      </c>
      <c r="S74" t="s">
        <v>182</v>
      </c>
      <c r="T74">
        <v>0</v>
      </c>
      <c r="W74" s="11"/>
      <c r="X74" s="14"/>
      <c r="Y74" s="9"/>
      <c r="Z74" s="13">
        <v>7</v>
      </c>
      <c r="AA74" s="13">
        <f t="shared" si="23"/>
        <v>7</v>
      </c>
      <c r="AB74">
        <v>0</v>
      </c>
      <c r="AC74" s="9"/>
      <c r="AD74" s="9"/>
      <c r="AE74" s="9"/>
      <c r="AF74" s="11"/>
      <c r="AJ74" s="3">
        <v>0.625</v>
      </c>
      <c r="AL74" t="s">
        <v>182</v>
      </c>
    </row>
    <row r="75" spans="1:38" s="36" customFormat="1" x14ac:dyDescent="0.35">
      <c r="A75" s="36" t="s">
        <v>174</v>
      </c>
      <c r="B75" s="36" t="s">
        <v>175</v>
      </c>
      <c r="C75" s="36" t="s">
        <v>400</v>
      </c>
      <c r="D75" s="36" t="s">
        <v>27</v>
      </c>
      <c r="E75" s="36" t="s">
        <v>402</v>
      </c>
      <c r="F75" s="37">
        <v>45141</v>
      </c>
      <c r="G75" s="2" t="s">
        <v>411</v>
      </c>
      <c r="H75" s="13">
        <f t="shared" si="27"/>
        <v>2</v>
      </c>
      <c r="I75" s="36">
        <v>711</v>
      </c>
      <c r="J75" s="36">
        <v>37</v>
      </c>
      <c r="K75" s="36">
        <v>73.61</v>
      </c>
      <c r="L75" s="36">
        <v>72.31</v>
      </c>
      <c r="M75" s="36">
        <f t="shared" si="24"/>
        <v>1.2999999999999972</v>
      </c>
      <c r="N75" s="36" t="s">
        <v>177</v>
      </c>
      <c r="O75" s="42">
        <v>30</v>
      </c>
      <c r="P75" s="59">
        <f t="shared" si="25"/>
        <v>0.99999999999999711</v>
      </c>
      <c r="Q75" s="59">
        <f t="shared" ref="Q75:Q78" si="28">K80-K75+O75/100</f>
        <v>0.44000000000000056</v>
      </c>
      <c r="R75" s="36" t="s">
        <v>7</v>
      </c>
      <c r="S75" s="43" t="s">
        <v>415</v>
      </c>
      <c r="T75" s="36">
        <v>1</v>
      </c>
      <c r="U75" s="39">
        <v>5.14</v>
      </c>
      <c r="V75" s="39">
        <v>20.45</v>
      </c>
      <c r="W75" s="40">
        <f>V75-AK75</f>
        <v>4.76</v>
      </c>
      <c r="X75" s="41">
        <f>((U75-W75)/U75)*100</f>
        <v>7.3929961089494149</v>
      </c>
      <c r="Y75" s="39">
        <v>7.3929961089494149</v>
      </c>
      <c r="Z75" s="42">
        <v>3</v>
      </c>
      <c r="AA75" s="42">
        <f t="shared" si="23"/>
        <v>7</v>
      </c>
      <c r="AB75" s="36">
        <v>0</v>
      </c>
      <c r="AC75" s="39"/>
      <c r="AD75" s="39"/>
      <c r="AE75" s="39"/>
      <c r="AF75" s="40">
        <f>(AG75-AH75)/AH75</f>
        <v>0.40449154680797356</v>
      </c>
      <c r="AG75" s="39">
        <v>55.66</v>
      </c>
      <c r="AH75" s="39">
        <v>39.630000000000003</v>
      </c>
      <c r="AI75" s="39">
        <v>5.85</v>
      </c>
      <c r="AJ75" s="38">
        <v>0.625</v>
      </c>
      <c r="AK75" s="39">
        <v>15.69</v>
      </c>
      <c r="AL75" s="36" t="s">
        <v>109</v>
      </c>
    </row>
    <row r="76" spans="1:38" x14ac:dyDescent="0.35">
      <c r="A76" t="s">
        <v>174</v>
      </c>
      <c r="B76" t="s">
        <v>175</v>
      </c>
      <c r="C76" t="s">
        <v>400</v>
      </c>
      <c r="D76" t="s">
        <v>27</v>
      </c>
      <c r="E76" t="s">
        <v>402</v>
      </c>
      <c r="F76" s="2">
        <v>45141</v>
      </c>
      <c r="G76" s="2" t="s">
        <v>411</v>
      </c>
      <c r="H76" s="13">
        <f t="shared" si="27"/>
        <v>2</v>
      </c>
      <c r="I76">
        <v>711</v>
      </c>
      <c r="J76">
        <v>37</v>
      </c>
      <c r="K76">
        <v>73.61</v>
      </c>
      <c r="L76">
        <v>72.31</v>
      </c>
      <c r="M76">
        <f t="shared" si="24"/>
        <v>1.2999999999999972</v>
      </c>
      <c r="N76" t="s">
        <v>178</v>
      </c>
      <c r="O76" s="13">
        <v>65</v>
      </c>
      <c r="P76" s="55">
        <f t="shared" si="25"/>
        <v>0.64999999999999714</v>
      </c>
      <c r="Q76" s="55">
        <f t="shared" si="28"/>
        <v>0.79000000000000059</v>
      </c>
      <c r="R76" t="s">
        <v>7</v>
      </c>
      <c r="S76" t="s">
        <v>396</v>
      </c>
      <c r="T76">
        <v>1</v>
      </c>
      <c r="U76" s="9">
        <v>5.04</v>
      </c>
      <c r="V76" s="9">
        <v>14.5</v>
      </c>
      <c r="W76" s="11">
        <f>V76-AK76</f>
        <v>4.8800000000000008</v>
      </c>
      <c r="X76" s="14">
        <f>((U76-W76)/U76)*100</f>
        <v>3.1746031746031598</v>
      </c>
      <c r="Y76" s="9">
        <v>3.1746031746031598</v>
      </c>
      <c r="Z76" s="13">
        <v>4</v>
      </c>
      <c r="AA76" s="13">
        <f t="shared" si="23"/>
        <v>7</v>
      </c>
      <c r="AB76">
        <v>0</v>
      </c>
      <c r="AC76" s="9"/>
      <c r="AD76" s="9"/>
      <c r="AE76" s="9"/>
      <c r="AF76" s="11">
        <f>(AG76-AH76)/AH76</f>
        <v>0.2525867315885576</v>
      </c>
      <c r="AG76" s="9">
        <v>61.74</v>
      </c>
      <c r="AH76" s="9">
        <v>49.29</v>
      </c>
      <c r="AI76" s="9">
        <v>5.87</v>
      </c>
      <c r="AJ76" s="3">
        <v>0.625</v>
      </c>
      <c r="AK76" s="9">
        <v>9.6199999999999992</v>
      </c>
      <c r="AL76" t="s">
        <v>20</v>
      </c>
    </row>
    <row r="77" spans="1:38" x14ac:dyDescent="0.35">
      <c r="A77" t="s">
        <v>174</v>
      </c>
      <c r="B77" t="s">
        <v>175</v>
      </c>
      <c r="C77" t="s">
        <v>400</v>
      </c>
      <c r="D77" t="s">
        <v>27</v>
      </c>
      <c r="E77" t="s">
        <v>402</v>
      </c>
      <c r="F77" s="2">
        <v>45141</v>
      </c>
      <c r="G77" s="2" t="s">
        <v>411</v>
      </c>
      <c r="H77" s="13">
        <f t="shared" si="27"/>
        <v>2</v>
      </c>
      <c r="I77">
        <v>711</v>
      </c>
      <c r="J77">
        <v>37</v>
      </c>
      <c r="K77">
        <v>73.61</v>
      </c>
      <c r="L77">
        <v>72.31</v>
      </c>
      <c r="M77">
        <f t="shared" si="24"/>
        <v>1.2999999999999972</v>
      </c>
      <c r="N77" t="s">
        <v>179</v>
      </c>
      <c r="O77" s="13">
        <v>95</v>
      </c>
      <c r="P77" s="55">
        <f t="shared" si="25"/>
        <v>0.3499999999999972</v>
      </c>
      <c r="Q77" s="55">
        <f t="shared" si="28"/>
        <v>1.0900000000000005</v>
      </c>
      <c r="R77" t="s">
        <v>21</v>
      </c>
      <c r="S77" t="s">
        <v>396</v>
      </c>
      <c r="T77">
        <v>1</v>
      </c>
      <c r="U77" s="9">
        <v>5.14</v>
      </c>
      <c r="V77" s="9">
        <v>23.91</v>
      </c>
      <c r="W77" s="11">
        <f>V77-AK77</f>
        <v>4.9600000000000009</v>
      </c>
      <c r="X77" s="14">
        <f>((U77-W77)/U77)*100</f>
        <v>3.5019455252918061</v>
      </c>
      <c r="Y77" s="9">
        <v>3.5019455252918061</v>
      </c>
      <c r="Z77" s="13">
        <v>4</v>
      </c>
      <c r="AA77" s="13">
        <f t="shared" si="23"/>
        <v>7</v>
      </c>
      <c r="AB77">
        <v>0</v>
      </c>
      <c r="AC77" s="9"/>
      <c r="AD77" s="9"/>
      <c r="AE77" s="9"/>
      <c r="AF77" s="11">
        <f>(AG77-AH77)/AH77</f>
        <v>0.29391967691272158</v>
      </c>
      <c r="AG77" s="9">
        <v>57.67</v>
      </c>
      <c r="AH77" s="9">
        <v>44.57</v>
      </c>
      <c r="AI77" s="9">
        <v>5.87</v>
      </c>
      <c r="AJ77" s="3">
        <v>0.625</v>
      </c>
      <c r="AK77" s="9">
        <v>18.95</v>
      </c>
      <c r="AL77" t="s">
        <v>110</v>
      </c>
    </row>
    <row r="78" spans="1:38" s="4" customFormat="1" x14ac:dyDescent="0.35">
      <c r="A78" s="4" t="s">
        <v>174</v>
      </c>
      <c r="B78" s="4" t="s">
        <v>175</v>
      </c>
      <c r="C78" s="4" t="s">
        <v>400</v>
      </c>
      <c r="D78" s="4" t="s">
        <v>27</v>
      </c>
      <c r="E78" s="4" t="s">
        <v>402</v>
      </c>
      <c r="F78" s="5">
        <v>45141</v>
      </c>
      <c r="G78" s="5" t="s">
        <v>411</v>
      </c>
      <c r="H78" s="50">
        <f t="shared" si="27"/>
        <v>2</v>
      </c>
      <c r="I78" s="4">
        <v>711</v>
      </c>
      <c r="J78" s="4">
        <v>37</v>
      </c>
      <c r="K78" s="4">
        <v>73.61</v>
      </c>
      <c r="L78" s="4">
        <v>72.31</v>
      </c>
      <c r="M78" s="4">
        <f t="shared" si="24"/>
        <v>1.2999999999999972</v>
      </c>
      <c r="N78" s="4" t="s">
        <v>180</v>
      </c>
      <c r="O78" s="50">
        <v>135</v>
      </c>
      <c r="P78" s="56">
        <f t="shared" si="25"/>
        <v>-5.0000000000002931E-2</v>
      </c>
      <c r="Q78" s="56">
        <f t="shared" si="28"/>
        <v>1.4900000000000007</v>
      </c>
      <c r="R78" s="4" t="s">
        <v>25</v>
      </c>
      <c r="S78" s="4" t="s">
        <v>72</v>
      </c>
      <c r="T78" s="4">
        <v>1</v>
      </c>
      <c r="U78" s="10">
        <v>5.21</v>
      </c>
      <c r="V78" s="10">
        <v>18.78</v>
      </c>
      <c r="W78" s="12">
        <f>V78-AK78</f>
        <v>5.0000000000000018</v>
      </c>
      <c r="X78" s="15">
        <f>((U78-W78)/U78)*100</f>
        <v>4.030710172744687</v>
      </c>
      <c r="Y78" s="10">
        <v>4.030710172744687</v>
      </c>
      <c r="Z78" s="13">
        <v>6</v>
      </c>
      <c r="AA78" s="13">
        <f t="shared" si="23"/>
        <v>6</v>
      </c>
      <c r="AB78" s="4">
        <v>0</v>
      </c>
      <c r="AC78" s="10"/>
      <c r="AD78" s="10"/>
      <c r="AE78" s="10"/>
      <c r="AF78" s="12">
        <f>(AG78-AH78)/AH78</f>
        <v>0.33578923866934585</v>
      </c>
      <c r="AG78" s="10">
        <v>59.83</v>
      </c>
      <c r="AH78" s="10">
        <v>44.79</v>
      </c>
      <c r="AI78" s="10">
        <v>5.59</v>
      </c>
      <c r="AJ78" s="6">
        <v>0.625</v>
      </c>
      <c r="AK78" s="10">
        <v>13.78</v>
      </c>
      <c r="AL78" s="4" t="s">
        <v>183</v>
      </c>
    </row>
    <row r="79" spans="1:38" x14ac:dyDescent="0.35">
      <c r="A79" t="s">
        <v>184</v>
      </c>
      <c r="B79" t="s">
        <v>185</v>
      </c>
      <c r="C79" t="s">
        <v>400</v>
      </c>
      <c r="D79" t="s">
        <v>3</v>
      </c>
      <c r="E79" t="s">
        <v>401</v>
      </c>
      <c r="F79" s="2">
        <v>45141</v>
      </c>
      <c r="G79" s="2" t="s">
        <v>411</v>
      </c>
      <c r="H79" s="13">
        <f t="shared" si="27"/>
        <v>2</v>
      </c>
      <c r="I79">
        <v>708</v>
      </c>
      <c r="J79">
        <v>16</v>
      </c>
      <c r="K79">
        <v>73.75</v>
      </c>
      <c r="L79">
        <v>72.349999999999994</v>
      </c>
      <c r="M79">
        <f t="shared" si="24"/>
        <v>1.4000000000000057</v>
      </c>
      <c r="N79" t="s">
        <v>187</v>
      </c>
      <c r="O79" s="13">
        <v>10</v>
      </c>
      <c r="P79" s="55">
        <f t="shared" si="25"/>
        <v>1.3000000000000056</v>
      </c>
      <c r="Q79" s="55">
        <f t="shared" ref="Q79:Q84" si="29">O79/100</f>
        <v>0.1</v>
      </c>
      <c r="R79" t="s">
        <v>7</v>
      </c>
      <c r="S79" t="s">
        <v>182</v>
      </c>
      <c r="T79">
        <v>0</v>
      </c>
      <c r="U79" s="9"/>
      <c r="V79" s="9"/>
      <c r="W79" s="11"/>
      <c r="X79" s="14"/>
      <c r="Y79" s="9"/>
      <c r="Z79" s="13">
        <v>7</v>
      </c>
      <c r="AA79" s="13">
        <f t="shared" si="23"/>
        <v>7</v>
      </c>
      <c r="AB79">
        <v>0</v>
      </c>
      <c r="AC79" s="9"/>
      <c r="AD79" s="9"/>
      <c r="AE79" s="9"/>
      <c r="AF79" s="11"/>
      <c r="AG79" s="9"/>
      <c r="AH79" s="9"/>
      <c r="AI79" s="9"/>
      <c r="AJ79" s="3">
        <v>0.6958333333333333</v>
      </c>
      <c r="AK79" s="9"/>
      <c r="AL79" t="s">
        <v>193</v>
      </c>
    </row>
    <row r="80" spans="1:38" x14ac:dyDescent="0.35">
      <c r="A80" t="s">
        <v>184</v>
      </c>
      <c r="B80" t="s">
        <v>185</v>
      </c>
      <c r="C80" t="s">
        <v>400</v>
      </c>
      <c r="D80" t="s">
        <v>3</v>
      </c>
      <c r="E80" t="s">
        <v>401</v>
      </c>
      <c r="F80" s="2">
        <v>45141</v>
      </c>
      <c r="G80" s="2" t="s">
        <v>411</v>
      </c>
      <c r="H80" s="13">
        <f t="shared" si="27"/>
        <v>2</v>
      </c>
      <c r="I80">
        <v>708</v>
      </c>
      <c r="J80">
        <v>16</v>
      </c>
      <c r="K80">
        <v>73.75</v>
      </c>
      <c r="L80">
        <v>72.349999999999994</v>
      </c>
      <c r="M80">
        <f t="shared" si="24"/>
        <v>1.4000000000000057</v>
      </c>
      <c r="N80" t="s">
        <v>188</v>
      </c>
      <c r="O80" s="13">
        <v>30</v>
      </c>
      <c r="P80" s="55">
        <f t="shared" si="25"/>
        <v>1.1000000000000056</v>
      </c>
      <c r="Q80" s="55">
        <f t="shared" si="29"/>
        <v>0.3</v>
      </c>
      <c r="R80" t="s">
        <v>7</v>
      </c>
      <c r="S80" t="s">
        <v>415</v>
      </c>
      <c r="T80">
        <v>1</v>
      </c>
      <c r="U80" s="9">
        <v>5.14</v>
      </c>
      <c r="V80" s="9">
        <v>18.649999999999999</v>
      </c>
      <c r="W80" s="11">
        <f t="shared" ref="W80:W117" si="30">V80-AK80</f>
        <v>4.8199999999999985</v>
      </c>
      <c r="X80" s="14">
        <f t="shared" ref="X80:X117" si="31">((U80-W80)/U80)*100</f>
        <v>6.2256809338521633</v>
      </c>
      <c r="Y80" s="9">
        <v>6.2256809338521633</v>
      </c>
      <c r="Z80" s="13">
        <v>1</v>
      </c>
      <c r="AA80" s="13">
        <f t="shared" si="23"/>
        <v>7</v>
      </c>
      <c r="AB80">
        <v>0</v>
      </c>
      <c r="AC80" s="9"/>
      <c r="AD80" s="9"/>
      <c r="AE80" s="9"/>
      <c r="AF80" s="11">
        <f t="shared" ref="AF80:AF117" si="32">(AG80-AH80)/AH80</f>
        <v>0.30409100853204984</v>
      </c>
      <c r="AG80" s="9">
        <v>59.61</v>
      </c>
      <c r="AH80" s="9">
        <v>45.71</v>
      </c>
      <c r="AI80" s="9">
        <v>5.98</v>
      </c>
      <c r="AJ80" s="3">
        <v>0.6958333333333333</v>
      </c>
      <c r="AK80" s="9">
        <v>13.83</v>
      </c>
      <c r="AL80" t="s">
        <v>60</v>
      </c>
    </row>
    <row r="81" spans="1:38" x14ac:dyDescent="0.35">
      <c r="A81" t="s">
        <v>184</v>
      </c>
      <c r="B81" t="s">
        <v>185</v>
      </c>
      <c r="C81" t="s">
        <v>400</v>
      </c>
      <c r="D81" t="s">
        <v>3</v>
      </c>
      <c r="E81" t="s">
        <v>401</v>
      </c>
      <c r="F81" s="2">
        <v>45141</v>
      </c>
      <c r="G81" s="2" t="s">
        <v>411</v>
      </c>
      <c r="H81" s="13">
        <f t="shared" si="27"/>
        <v>2</v>
      </c>
      <c r="I81">
        <v>708</v>
      </c>
      <c r="J81">
        <v>16</v>
      </c>
      <c r="K81">
        <v>73.75</v>
      </c>
      <c r="L81">
        <v>72.349999999999994</v>
      </c>
      <c r="M81">
        <f t="shared" si="24"/>
        <v>1.4000000000000057</v>
      </c>
      <c r="N81" t="s">
        <v>189</v>
      </c>
      <c r="O81" s="13">
        <v>70</v>
      </c>
      <c r="P81" s="55">
        <f t="shared" si="25"/>
        <v>0.70000000000000573</v>
      </c>
      <c r="Q81" s="55">
        <f t="shared" si="29"/>
        <v>0.7</v>
      </c>
      <c r="R81" t="s">
        <v>7</v>
      </c>
      <c r="S81" t="s">
        <v>396</v>
      </c>
      <c r="T81">
        <v>1</v>
      </c>
      <c r="U81" s="9">
        <v>5.2</v>
      </c>
      <c r="V81" s="9">
        <v>15.03</v>
      </c>
      <c r="W81" s="11">
        <f t="shared" si="30"/>
        <v>5.0199999999999996</v>
      </c>
      <c r="X81" s="14">
        <f t="shared" si="31"/>
        <v>3.4615384615384728</v>
      </c>
      <c r="Y81" s="9">
        <v>3.4615384615384728</v>
      </c>
      <c r="Z81" s="13">
        <v>3</v>
      </c>
      <c r="AA81" s="13">
        <f t="shared" si="23"/>
        <v>7</v>
      </c>
      <c r="AB81">
        <v>0</v>
      </c>
      <c r="AC81" s="9"/>
      <c r="AD81" s="9"/>
      <c r="AE81" s="9"/>
      <c r="AF81" s="11">
        <f t="shared" si="32"/>
        <v>0.25326695706285002</v>
      </c>
      <c r="AG81" s="9">
        <v>60.42</v>
      </c>
      <c r="AH81" s="9">
        <v>48.21</v>
      </c>
      <c r="AI81" s="9">
        <v>5.58</v>
      </c>
      <c r="AJ81" s="3">
        <v>0.6958333333333333</v>
      </c>
      <c r="AK81" s="9">
        <v>10.01</v>
      </c>
      <c r="AL81" t="s">
        <v>109</v>
      </c>
    </row>
    <row r="82" spans="1:38" x14ac:dyDescent="0.35">
      <c r="A82" t="s">
        <v>184</v>
      </c>
      <c r="B82" t="s">
        <v>185</v>
      </c>
      <c r="C82" t="s">
        <v>400</v>
      </c>
      <c r="D82" t="s">
        <v>3</v>
      </c>
      <c r="E82" t="s">
        <v>401</v>
      </c>
      <c r="F82" s="2">
        <v>45141</v>
      </c>
      <c r="G82" s="2" t="s">
        <v>411</v>
      </c>
      <c r="H82" s="13">
        <f t="shared" si="27"/>
        <v>2</v>
      </c>
      <c r="I82">
        <v>708</v>
      </c>
      <c r="J82">
        <v>16</v>
      </c>
      <c r="K82">
        <v>73.75</v>
      </c>
      <c r="L82">
        <v>72.349999999999994</v>
      </c>
      <c r="M82">
        <f t="shared" si="24"/>
        <v>1.4000000000000057</v>
      </c>
      <c r="N82" t="s">
        <v>190</v>
      </c>
      <c r="O82" s="13">
        <v>105</v>
      </c>
      <c r="P82" s="55">
        <f t="shared" si="25"/>
        <v>0.35000000000000564</v>
      </c>
      <c r="Q82" s="55">
        <f t="shared" si="29"/>
        <v>1.05</v>
      </c>
      <c r="R82" t="s">
        <v>21</v>
      </c>
      <c r="S82" t="s">
        <v>396</v>
      </c>
      <c r="T82">
        <v>1</v>
      </c>
      <c r="U82" s="9">
        <v>5.1100000000000003</v>
      </c>
      <c r="V82" s="9">
        <v>23.24</v>
      </c>
      <c r="W82" s="11">
        <f t="shared" si="30"/>
        <v>4.9499999999999993</v>
      </c>
      <c r="X82" s="14">
        <f t="shared" si="31"/>
        <v>3.131115459882603</v>
      </c>
      <c r="Y82" s="9">
        <v>3.131115459882603</v>
      </c>
      <c r="Z82" s="13">
        <v>3</v>
      </c>
      <c r="AA82" s="13">
        <f t="shared" si="23"/>
        <v>7</v>
      </c>
      <c r="AB82">
        <v>0</v>
      </c>
      <c r="AC82" s="9"/>
      <c r="AD82" s="9"/>
      <c r="AE82" s="9"/>
      <c r="AF82" s="11">
        <f t="shared" si="32"/>
        <v>0.29960686943927178</v>
      </c>
      <c r="AG82" s="9">
        <v>62.81</v>
      </c>
      <c r="AH82" s="9">
        <v>48.33</v>
      </c>
      <c r="AI82" s="9" t="s">
        <v>391</v>
      </c>
      <c r="AJ82" s="3">
        <v>0.6958333333333333</v>
      </c>
      <c r="AK82" s="9">
        <v>18.29</v>
      </c>
      <c r="AL82" t="s">
        <v>194</v>
      </c>
    </row>
    <row r="83" spans="1:38" x14ac:dyDescent="0.35">
      <c r="A83" t="s">
        <v>184</v>
      </c>
      <c r="B83" t="s">
        <v>185</v>
      </c>
      <c r="C83" t="s">
        <v>400</v>
      </c>
      <c r="D83" t="s">
        <v>3</v>
      </c>
      <c r="E83" t="s">
        <v>401</v>
      </c>
      <c r="F83" s="2">
        <v>45141</v>
      </c>
      <c r="G83" s="2" t="s">
        <v>411</v>
      </c>
      <c r="H83" s="13">
        <f t="shared" si="27"/>
        <v>2</v>
      </c>
      <c r="I83">
        <v>708</v>
      </c>
      <c r="J83">
        <v>16</v>
      </c>
      <c r="K83">
        <v>73.75</v>
      </c>
      <c r="L83">
        <v>72.349999999999994</v>
      </c>
      <c r="M83">
        <f t="shared" si="24"/>
        <v>1.4000000000000057</v>
      </c>
      <c r="N83" t="s">
        <v>191</v>
      </c>
      <c r="O83" s="13">
        <v>125</v>
      </c>
      <c r="P83" s="55">
        <f t="shared" si="25"/>
        <v>0.15000000000000568</v>
      </c>
      <c r="Q83" s="55">
        <f t="shared" si="29"/>
        <v>1.25</v>
      </c>
      <c r="R83" t="s">
        <v>7</v>
      </c>
      <c r="S83" t="s">
        <v>396</v>
      </c>
      <c r="T83">
        <v>1</v>
      </c>
      <c r="U83" s="9">
        <v>5.0599999999999996</v>
      </c>
      <c r="V83" s="9">
        <v>12.92</v>
      </c>
      <c r="W83" s="11">
        <f t="shared" si="30"/>
        <v>4.83</v>
      </c>
      <c r="X83" s="14">
        <f t="shared" si="31"/>
        <v>4.545454545454537</v>
      </c>
      <c r="Y83" s="9">
        <v>4.545454545454537</v>
      </c>
      <c r="Z83" s="13">
        <v>4</v>
      </c>
      <c r="AA83" s="13">
        <f t="shared" si="23"/>
        <v>7</v>
      </c>
      <c r="AB83">
        <v>0</v>
      </c>
      <c r="AC83" s="9"/>
      <c r="AD83" s="9"/>
      <c r="AE83" s="9"/>
      <c r="AF83" s="11">
        <f t="shared" si="32"/>
        <v>0.30684428112080847</v>
      </c>
      <c r="AG83" s="9">
        <v>56.9</v>
      </c>
      <c r="AH83" s="9">
        <v>43.54</v>
      </c>
      <c r="AI83" s="9">
        <v>5.78</v>
      </c>
      <c r="AJ83" s="3">
        <v>0.6958333333333333</v>
      </c>
      <c r="AK83" s="9">
        <v>8.09</v>
      </c>
      <c r="AL83" t="s">
        <v>20</v>
      </c>
    </row>
    <row r="84" spans="1:38" s="4" customFormat="1" x14ac:dyDescent="0.35">
      <c r="A84" s="4" t="s">
        <v>184</v>
      </c>
      <c r="B84" s="4" t="s">
        <v>185</v>
      </c>
      <c r="C84" s="4" t="s">
        <v>400</v>
      </c>
      <c r="D84" s="4" t="s">
        <v>3</v>
      </c>
      <c r="E84" s="4" t="s">
        <v>401</v>
      </c>
      <c r="F84" s="5">
        <v>45141</v>
      </c>
      <c r="G84" s="5" t="s">
        <v>411</v>
      </c>
      <c r="H84" s="50">
        <f t="shared" si="27"/>
        <v>2</v>
      </c>
      <c r="I84" s="4">
        <v>708</v>
      </c>
      <c r="J84" s="4">
        <v>16</v>
      </c>
      <c r="K84" s="4">
        <v>73.75</v>
      </c>
      <c r="L84" s="4">
        <v>72.349999999999994</v>
      </c>
      <c r="M84" s="4">
        <f t="shared" si="24"/>
        <v>1.4000000000000057</v>
      </c>
      <c r="N84" s="4" t="s">
        <v>192</v>
      </c>
      <c r="O84" s="50">
        <v>135</v>
      </c>
      <c r="P84" s="56">
        <f t="shared" si="25"/>
        <v>5.0000000000005596E-2</v>
      </c>
      <c r="Q84" s="56">
        <f t="shared" si="29"/>
        <v>1.35</v>
      </c>
      <c r="R84" s="4" t="s">
        <v>25</v>
      </c>
      <c r="S84" s="4" t="s">
        <v>86</v>
      </c>
      <c r="T84" s="4">
        <v>1</v>
      </c>
      <c r="U84" s="10">
        <v>5.09</v>
      </c>
      <c r="V84" s="10">
        <v>22.05</v>
      </c>
      <c r="W84" s="12">
        <f t="shared" si="30"/>
        <v>4.84</v>
      </c>
      <c r="X84" s="15">
        <f t="shared" si="31"/>
        <v>4.9115913555992146</v>
      </c>
      <c r="Y84" s="10">
        <v>4.9115913555992146</v>
      </c>
      <c r="Z84" s="13">
        <v>5</v>
      </c>
      <c r="AA84" s="13">
        <f t="shared" si="23"/>
        <v>5</v>
      </c>
      <c r="AB84" s="4">
        <v>0</v>
      </c>
      <c r="AC84" s="10"/>
      <c r="AD84" s="10"/>
      <c r="AE84" s="10"/>
      <c r="AF84" s="12">
        <f t="shared" si="32"/>
        <v>0.32368537339814402</v>
      </c>
      <c r="AG84" s="10">
        <v>59.91</v>
      </c>
      <c r="AH84" s="10">
        <v>45.26</v>
      </c>
      <c r="AI84" s="10">
        <v>5.98</v>
      </c>
      <c r="AJ84" s="6">
        <v>0.6958333333333333</v>
      </c>
      <c r="AK84" s="10">
        <v>17.21</v>
      </c>
      <c r="AL84" s="4" t="s">
        <v>50</v>
      </c>
    </row>
    <row r="85" spans="1:38" x14ac:dyDescent="0.35">
      <c r="A85" t="s">
        <v>195</v>
      </c>
      <c r="B85" t="s">
        <v>196</v>
      </c>
      <c r="C85" t="s">
        <v>399</v>
      </c>
      <c r="D85" t="s">
        <v>27</v>
      </c>
      <c r="E85" t="s">
        <v>402</v>
      </c>
      <c r="F85" s="2">
        <v>45142</v>
      </c>
      <c r="G85" s="2" t="s">
        <v>411</v>
      </c>
      <c r="H85" s="13">
        <f t="shared" si="27"/>
        <v>1</v>
      </c>
      <c r="I85">
        <v>6849</v>
      </c>
      <c r="J85">
        <v>14</v>
      </c>
      <c r="K85">
        <v>81.790000000000006</v>
      </c>
      <c r="L85">
        <v>80.14</v>
      </c>
      <c r="M85">
        <f t="shared" si="24"/>
        <v>1.6500000000000057</v>
      </c>
      <c r="N85" t="s">
        <v>198</v>
      </c>
      <c r="O85" s="13">
        <v>5</v>
      </c>
      <c r="P85" s="55">
        <f t="shared" si="25"/>
        <v>1.6000000000000056</v>
      </c>
      <c r="Q85" s="55">
        <f>K$92-K$85+O85/100</f>
        <v>0.85999999999998811</v>
      </c>
      <c r="R85" t="s">
        <v>7</v>
      </c>
      <c r="S85" t="s">
        <v>182</v>
      </c>
      <c r="T85">
        <v>1</v>
      </c>
      <c r="U85" s="9">
        <v>5.03</v>
      </c>
      <c r="V85" s="9">
        <v>12.3</v>
      </c>
      <c r="W85" s="11">
        <f t="shared" si="30"/>
        <v>4.2100000000000009</v>
      </c>
      <c r="X85" s="14">
        <f t="shared" si="31"/>
        <v>16.302186878727621</v>
      </c>
      <c r="Y85" s="9">
        <v>16.302186878727621</v>
      </c>
      <c r="Z85" s="13">
        <v>7</v>
      </c>
      <c r="AA85" s="13">
        <f t="shared" si="23"/>
        <v>7</v>
      </c>
      <c r="AB85">
        <v>0</v>
      </c>
      <c r="AC85" s="9"/>
      <c r="AD85" s="9"/>
      <c r="AE85" s="9"/>
      <c r="AF85" s="11">
        <f t="shared" si="32"/>
        <v>0.45711995725353993</v>
      </c>
      <c r="AG85" s="9">
        <v>54.54</v>
      </c>
      <c r="AH85" s="9">
        <v>37.43</v>
      </c>
      <c r="AI85" s="9">
        <v>5.99</v>
      </c>
      <c r="AJ85" s="3">
        <v>0.47013888888888888</v>
      </c>
      <c r="AK85" s="9">
        <v>8.09</v>
      </c>
      <c r="AL85" t="s">
        <v>182</v>
      </c>
    </row>
    <row r="86" spans="1:38" x14ac:dyDescent="0.35">
      <c r="A86" t="s">
        <v>195</v>
      </c>
      <c r="B86" t="s">
        <v>196</v>
      </c>
      <c r="C86" t="s">
        <v>399</v>
      </c>
      <c r="D86" t="s">
        <v>27</v>
      </c>
      <c r="E86" t="s">
        <v>402</v>
      </c>
      <c r="F86" s="2">
        <v>45142</v>
      </c>
      <c r="G86" s="2" t="s">
        <v>411</v>
      </c>
      <c r="H86" s="13">
        <f t="shared" si="27"/>
        <v>1</v>
      </c>
      <c r="I86">
        <v>6849</v>
      </c>
      <c r="J86">
        <v>14</v>
      </c>
      <c r="K86">
        <v>81.790000000000006</v>
      </c>
      <c r="L86">
        <v>80.14</v>
      </c>
      <c r="M86">
        <f t="shared" si="24"/>
        <v>1.6500000000000057</v>
      </c>
      <c r="N86" t="s">
        <v>199</v>
      </c>
      <c r="O86" s="13">
        <v>30</v>
      </c>
      <c r="P86" s="55">
        <f t="shared" si="25"/>
        <v>1.3500000000000056</v>
      </c>
      <c r="Q86" s="55">
        <f t="shared" ref="Q86:Q91" si="33">K$92-K$85+O86/100</f>
        <v>1.1099999999999881</v>
      </c>
      <c r="R86" t="s">
        <v>7</v>
      </c>
      <c r="S86" t="s">
        <v>415</v>
      </c>
      <c r="T86">
        <v>1</v>
      </c>
      <c r="U86" s="9">
        <v>5.07</v>
      </c>
      <c r="V86" s="9">
        <v>23.24</v>
      </c>
      <c r="W86" s="11">
        <f t="shared" si="30"/>
        <v>4.7999999999999972</v>
      </c>
      <c r="X86" s="14">
        <f t="shared" si="31"/>
        <v>5.3254437869823095</v>
      </c>
      <c r="Y86" s="9">
        <v>5.3254437869823095</v>
      </c>
      <c r="Z86" s="13">
        <v>1</v>
      </c>
      <c r="AA86" s="13">
        <f t="shared" si="23"/>
        <v>7</v>
      </c>
      <c r="AB86">
        <v>0</v>
      </c>
      <c r="AC86" s="9"/>
      <c r="AD86" s="9"/>
      <c r="AE86" s="9"/>
      <c r="AF86" s="11">
        <f t="shared" si="32"/>
        <v>0.2727069850479803</v>
      </c>
      <c r="AG86" s="9">
        <v>57.03</v>
      </c>
      <c r="AH86" s="9">
        <v>44.81</v>
      </c>
      <c r="AI86" s="9">
        <v>5.88</v>
      </c>
      <c r="AJ86" s="3">
        <v>0.47013888888888888</v>
      </c>
      <c r="AK86" s="9">
        <v>18.440000000000001</v>
      </c>
      <c r="AL86" t="s">
        <v>60</v>
      </c>
    </row>
    <row r="87" spans="1:38" s="46" customFormat="1" x14ac:dyDescent="0.35">
      <c r="A87" s="46" t="s">
        <v>195</v>
      </c>
      <c r="B87" s="46" t="s">
        <v>196</v>
      </c>
      <c r="C87" s="46" t="s">
        <v>399</v>
      </c>
      <c r="D87" s="46" t="s">
        <v>27</v>
      </c>
      <c r="E87" s="46" t="s">
        <v>402</v>
      </c>
      <c r="F87" s="52">
        <v>45142</v>
      </c>
      <c r="G87" s="2" t="s">
        <v>411</v>
      </c>
      <c r="H87" s="13">
        <f t="shared" si="27"/>
        <v>1</v>
      </c>
      <c r="I87" s="46">
        <v>6849</v>
      </c>
      <c r="J87" s="46">
        <v>14</v>
      </c>
      <c r="K87" s="46">
        <v>81.790000000000006</v>
      </c>
      <c r="L87" s="46">
        <v>80.14</v>
      </c>
      <c r="M87" s="46">
        <f t="shared" si="24"/>
        <v>1.6500000000000057</v>
      </c>
      <c r="N87" s="46" t="s">
        <v>200</v>
      </c>
      <c r="O87" s="49">
        <v>55</v>
      </c>
      <c r="P87" s="60">
        <f t="shared" si="25"/>
        <v>1.1000000000000056</v>
      </c>
      <c r="Q87" s="60">
        <f t="shared" si="33"/>
        <v>1.3599999999999881</v>
      </c>
      <c r="R87" s="46" t="s">
        <v>7</v>
      </c>
      <c r="S87" s="46" t="s">
        <v>86</v>
      </c>
      <c r="T87" s="46">
        <v>1</v>
      </c>
      <c r="U87" s="47">
        <v>5.31</v>
      </c>
      <c r="V87" s="47">
        <v>19.04</v>
      </c>
      <c r="W87" s="48">
        <f t="shared" si="30"/>
        <v>5.17</v>
      </c>
      <c r="X87" s="54">
        <f t="shared" si="31"/>
        <v>2.6365348399246646</v>
      </c>
      <c r="Y87" s="47">
        <v>2.6365348399246646</v>
      </c>
      <c r="Z87" s="49">
        <v>3</v>
      </c>
      <c r="AA87" s="49">
        <f t="shared" si="23"/>
        <v>5</v>
      </c>
      <c r="AB87" s="46">
        <v>0</v>
      </c>
      <c r="AC87" s="47"/>
      <c r="AD87" s="47"/>
      <c r="AE87" s="47"/>
      <c r="AF87" s="48">
        <f t="shared" si="32"/>
        <v>0.21285892634207235</v>
      </c>
      <c r="AG87" s="47">
        <v>58.29</v>
      </c>
      <c r="AH87" s="47">
        <v>48.06</v>
      </c>
      <c r="AI87" s="47">
        <v>5.49</v>
      </c>
      <c r="AJ87" s="53">
        <v>0.47013888888888888</v>
      </c>
      <c r="AK87" s="47">
        <v>13.87</v>
      </c>
      <c r="AL87" s="46" t="s">
        <v>205</v>
      </c>
    </row>
    <row r="88" spans="1:38" x14ac:dyDescent="0.35">
      <c r="A88" t="s">
        <v>195</v>
      </c>
      <c r="B88" t="s">
        <v>196</v>
      </c>
      <c r="C88" t="s">
        <v>399</v>
      </c>
      <c r="D88" t="s">
        <v>27</v>
      </c>
      <c r="E88" t="s">
        <v>402</v>
      </c>
      <c r="F88" s="2">
        <v>45142</v>
      </c>
      <c r="G88" s="2" t="s">
        <v>411</v>
      </c>
      <c r="H88" s="13">
        <f t="shared" si="27"/>
        <v>1</v>
      </c>
      <c r="I88">
        <v>6849</v>
      </c>
      <c r="J88">
        <v>14</v>
      </c>
      <c r="K88">
        <v>81.790000000000006</v>
      </c>
      <c r="L88">
        <v>80.14</v>
      </c>
      <c r="M88">
        <f t="shared" si="24"/>
        <v>1.6500000000000057</v>
      </c>
      <c r="N88" t="s">
        <v>201</v>
      </c>
      <c r="O88" s="13">
        <v>78</v>
      </c>
      <c r="P88" s="55">
        <f t="shared" si="25"/>
        <v>0.87000000000000566</v>
      </c>
      <c r="Q88" s="55">
        <f t="shared" si="33"/>
        <v>1.5899999999999881</v>
      </c>
      <c r="R88" t="s">
        <v>21</v>
      </c>
      <c r="S88" t="s">
        <v>86</v>
      </c>
      <c r="T88">
        <v>1</v>
      </c>
      <c r="U88" s="9">
        <v>5.13</v>
      </c>
      <c r="V88" s="9">
        <v>22.24</v>
      </c>
      <c r="W88" s="11">
        <f t="shared" si="30"/>
        <v>4.5299999999999976</v>
      </c>
      <c r="X88" s="14">
        <f t="shared" si="31"/>
        <v>11.695906432748583</v>
      </c>
      <c r="Y88" s="9">
        <v>11.695906432748583</v>
      </c>
      <c r="Z88" s="13">
        <v>5</v>
      </c>
      <c r="AA88" s="13">
        <f t="shared" si="23"/>
        <v>5</v>
      </c>
      <c r="AB88">
        <v>0</v>
      </c>
      <c r="AC88" s="9"/>
      <c r="AD88" s="9"/>
      <c r="AE88" s="9"/>
      <c r="AF88" s="11">
        <f t="shared" si="32"/>
        <v>0.57552954292084724</v>
      </c>
      <c r="AG88" s="9">
        <f>50.57+5.96</f>
        <v>56.53</v>
      </c>
      <c r="AH88" s="9">
        <v>35.880000000000003</v>
      </c>
      <c r="AI88" s="9">
        <v>5.96</v>
      </c>
      <c r="AJ88" s="3">
        <v>0.47013888888888888</v>
      </c>
      <c r="AK88" s="9">
        <v>17.71</v>
      </c>
      <c r="AL88" t="s">
        <v>84</v>
      </c>
    </row>
    <row r="89" spans="1:38" x14ac:dyDescent="0.35">
      <c r="A89" t="s">
        <v>195</v>
      </c>
      <c r="B89" t="s">
        <v>196</v>
      </c>
      <c r="C89" t="s">
        <v>399</v>
      </c>
      <c r="D89" t="s">
        <v>27</v>
      </c>
      <c r="E89" t="s">
        <v>402</v>
      </c>
      <c r="F89" s="2">
        <v>45142</v>
      </c>
      <c r="G89" s="2" t="s">
        <v>411</v>
      </c>
      <c r="H89" s="13">
        <f t="shared" si="27"/>
        <v>1</v>
      </c>
      <c r="I89">
        <v>6849</v>
      </c>
      <c r="J89">
        <v>14</v>
      </c>
      <c r="K89">
        <v>81.790000000000006</v>
      </c>
      <c r="L89">
        <v>80.14</v>
      </c>
      <c r="M89">
        <f t="shared" si="24"/>
        <v>1.6500000000000057</v>
      </c>
      <c r="N89" t="s">
        <v>202</v>
      </c>
      <c r="O89" s="13">
        <v>103</v>
      </c>
      <c r="P89" s="55">
        <f t="shared" si="25"/>
        <v>0.62000000000000566</v>
      </c>
      <c r="Q89" s="55">
        <f t="shared" si="33"/>
        <v>1.8399999999999881</v>
      </c>
      <c r="R89" t="s">
        <v>21</v>
      </c>
      <c r="S89" t="s">
        <v>86</v>
      </c>
      <c r="T89">
        <v>1</v>
      </c>
      <c r="U89" s="9">
        <v>5.35</v>
      </c>
      <c r="V89" s="9">
        <v>19.11</v>
      </c>
      <c r="W89" s="11">
        <f t="shared" si="30"/>
        <v>5.0299999999999994</v>
      </c>
      <c r="X89" s="14">
        <f t="shared" si="31"/>
        <v>5.9813084112149593</v>
      </c>
      <c r="Y89" s="9">
        <v>5.9813084112149593</v>
      </c>
      <c r="Z89" s="13">
        <v>5</v>
      </c>
      <c r="AA89" s="13">
        <f t="shared" si="23"/>
        <v>5</v>
      </c>
      <c r="AB89">
        <v>0</v>
      </c>
      <c r="AC89" s="9"/>
      <c r="AD89" s="9"/>
      <c r="AE89" s="9"/>
      <c r="AF89" s="11">
        <f t="shared" si="32"/>
        <v>0.48910840932117539</v>
      </c>
      <c r="AG89" s="9">
        <v>58.79</v>
      </c>
      <c r="AH89" s="9">
        <v>39.479999999999997</v>
      </c>
      <c r="AI89" s="9">
        <v>5.98</v>
      </c>
      <c r="AJ89" s="3">
        <v>0.47013888888888888</v>
      </c>
      <c r="AK89" s="9">
        <v>14.08</v>
      </c>
      <c r="AL89" t="s">
        <v>206</v>
      </c>
    </row>
    <row r="90" spans="1:38" x14ac:dyDescent="0.35">
      <c r="A90" t="s">
        <v>195</v>
      </c>
      <c r="B90" t="s">
        <v>196</v>
      </c>
      <c r="C90" t="s">
        <v>399</v>
      </c>
      <c r="D90" t="s">
        <v>27</v>
      </c>
      <c r="E90" t="s">
        <v>402</v>
      </c>
      <c r="F90" s="2">
        <v>45142</v>
      </c>
      <c r="G90" s="2" t="s">
        <v>411</v>
      </c>
      <c r="H90" s="13">
        <f t="shared" si="27"/>
        <v>1</v>
      </c>
      <c r="I90">
        <v>6849</v>
      </c>
      <c r="J90">
        <v>14</v>
      </c>
      <c r="K90">
        <v>81.790000000000006</v>
      </c>
      <c r="L90">
        <v>80.14</v>
      </c>
      <c r="M90">
        <f t="shared" si="24"/>
        <v>1.6500000000000057</v>
      </c>
      <c r="N90" t="s">
        <v>203</v>
      </c>
      <c r="O90" s="13">
        <v>122</v>
      </c>
      <c r="P90" s="55">
        <f t="shared" si="25"/>
        <v>0.43000000000000571</v>
      </c>
      <c r="Q90" s="55">
        <f t="shared" si="33"/>
        <v>2.0299999999999878</v>
      </c>
      <c r="R90" t="s">
        <v>25</v>
      </c>
      <c r="S90" t="s">
        <v>86</v>
      </c>
      <c r="T90">
        <v>1</v>
      </c>
      <c r="U90" s="9">
        <v>5.2</v>
      </c>
      <c r="V90" s="9">
        <v>19.88</v>
      </c>
      <c r="W90" s="11">
        <f t="shared" si="30"/>
        <v>4.879999999999999</v>
      </c>
      <c r="X90" s="14">
        <f t="shared" si="31"/>
        <v>6.1538461538461764</v>
      </c>
      <c r="Y90" s="9">
        <v>6.1538461538461764</v>
      </c>
      <c r="Z90" s="13">
        <v>5</v>
      </c>
      <c r="AA90" s="13">
        <f t="shared" si="23"/>
        <v>5</v>
      </c>
      <c r="AB90">
        <v>0</v>
      </c>
      <c r="AC90" s="9"/>
      <c r="AD90" s="9"/>
      <c r="AE90" s="9"/>
      <c r="AF90" s="11">
        <f t="shared" si="32"/>
        <v>0.58518712378958382</v>
      </c>
      <c r="AG90" s="9">
        <v>60.57</v>
      </c>
      <c r="AH90" s="9">
        <v>38.21</v>
      </c>
      <c r="AI90" s="9">
        <v>5.16</v>
      </c>
      <c r="AJ90" s="3">
        <v>0.47013888888888888</v>
      </c>
      <c r="AK90" s="9">
        <v>15</v>
      </c>
      <c r="AL90" t="s">
        <v>207</v>
      </c>
    </row>
    <row r="91" spans="1:38" s="4" customFormat="1" x14ac:dyDescent="0.35">
      <c r="A91" s="4" t="s">
        <v>195</v>
      </c>
      <c r="B91" s="4" t="s">
        <v>196</v>
      </c>
      <c r="C91" s="4" t="s">
        <v>399</v>
      </c>
      <c r="D91" s="4" t="s">
        <v>27</v>
      </c>
      <c r="E91" s="4" t="s">
        <v>402</v>
      </c>
      <c r="F91" s="5">
        <v>45142</v>
      </c>
      <c r="G91" s="5" t="s">
        <v>411</v>
      </c>
      <c r="H91" s="50">
        <f t="shared" si="27"/>
        <v>1</v>
      </c>
      <c r="I91" s="4">
        <v>6849</v>
      </c>
      <c r="J91" s="4">
        <v>14</v>
      </c>
      <c r="K91" s="4">
        <v>81.790000000000006</v>
      </c>
      <c r="L91" s="4">
        <v>80.14</v>
      </c>
      <c r="M91" s="4">
        <f t="shared" si="24"/>
        <v>1.6500000000000057</v>
      </c>
      <c r="N91" s="4" t="s">
        <v>204</v>
      </c>
      <c r="O91" s="50">
        <v>145</v>
      </c>
      <c r="P91" s="56">
        <f t="shared" si="25"/>
        <v>0.20000000000000573</v>
      </c>
      <c r="Q91" s="56">
        <f t="shared" si="33"/>
        <v>2.2599999999999882</v>
      </c>
      <c r="R91" s="4" t="s">
        <v>25</v>
      </c>
      <c r="S91" s="4" t="s">
        <v>86</v>
      </c>
      <c r="T91" s="4">
        <v>1</v>
      </c>
      <c r="U91" s="10">
        <v>5.0599999999999996</v>
      </c>
      <c r="V91" s="10">
        <v>13.93</v>
      </c>
      <c r="W91" s="12">
        <f t="shared" si="30"/>
        <v>4.7699999999999996</v>
      </c>
      <c r="X91" s="15">
        <f t="shared" si="31"/>
        <v>5.7312252964426884</v>
      </c>
      <c r="Y91" s="10">
        <v>5.7312252964426884</v>
      </c>
      <c r="Z91" s="13">
        <v>5</v>
      </c>
      <c r="AA91" s="13">
        <f t="shared" si="23"/>
        <v>5</v>
      </c>
      <c r="AB91" s="4">
        <v>0</v>
      </c>
      <c r="AC91" s="10"/>
      <c r="AD91" s="10"/>
      <c r="AE91" s="10"/>
      <c r="AF91" s="12">
        <f t="shared" si="32"/>
        <v>0.44396877360866288</v>
      </c>
      <c r="AG91" s="10">
        <v>57.34</v>
      </c>
      <c r="AH91" s="10">
        <v>39.71</v>
      </c>
      <c r="AI91" s="10">
        <v>6.12</v>
      </c>
      <c r="AJ91" s="6">
        <v>0.47013888888888888</v>
      </c>
      <c r="AK91" s="10">
        <v>9.16</v>
      </c>
      <c r="AL91" s="4" t="s">
        <v>208</v>
      </c>
    </row>
    <row r="92" spans="1:38" x14ac:dyDescent="0.35">
      <c r="A92" t="s">
        <v>216</v>
      </c>
      <c r="B92" t="s">
        <v>196</v>
      </c>
      <c r="C92" t="s">
        <v>399</v>
      </c>
      <c r="D92" t="s">
        <v>3</v>
      </c>
      <c r="E92" t="s">
        <v>402</v>
      </c>
      <c r="F92" s="2">
        <v>45142</v>
      </c>
      <c r="G92" s="2" t="s">
        <v>411</v>
      </c>
      <c r="H92" s="13">
        <f t="shared" si="27"/>
        <v>1</v>
      </c>
      <c r="I92">
        <v>6839</v>
      </c>
      <c r="J92">
        <v>26</v>
      </c>
      <c r="K92">
        <v>82.6</v>
      </c>
      <c r="L92">
        <v>80.12</v>
      </c>
      <c r="M92">
        <f t="shared" si="24"/>
        <v>2.4799999999999898</v>
      </c>
      <c r="N92" t="s">
        <v>209</v>
      </c>
      <c r="O92" s="13">
        <v>30</v>
      </c>
      <c r="P92" s="55">
        <f t="shared" si="25"/>
        <v>2.1799999999999899</v>
      </c>
      <c r="Q92" s="55">
        <f>O92/100</f>
        <v>0.3</v>
      </c>
      <c r="R92" t="s">
        <v>7</v>
      </c>
      <c r="S92" t="s">
        <v>415</v>
      </c>
      <c r="T92">
        <v>1</v>
      </c>
      <c r="U92" s="9">
        <v>5.22</v>
      </c>
      <c r="V92" s="9">
        <v>24.32</v>
      </c>
      <c r="W92" s="11">
        <f t="shared" si="30"/>
        <v>4.9600000000000009</v>
      </c>
      <c r="X92" s="14">
        <f t="shared" si="31"/>
        <v>4.9808429118773736</v>
      </c>
      <c r="Y92" s="9">
        <v>4.9808429118773736</v>
      </c>
      <c r="Z92" s="13">
        <v>1</v>
      </c>
      <c r="AA92" s="13">
        <f t="shared" si="23"/>
        <v>7</v>
      </c>
      <c r="AB92">
        <v>0</v>
      </c>
      <c r="AC92" s="9"/>
      <c r="AD92" s="9"/>
      <c r="AE92" s="9"/>
      <c r="AF92" s="11">
        <f t="shared" si="32"/>
        <v>0.24676483712628297</v>
      </c>
      <c r="AG92" s="9">
        <v>55.88</v>
      </c>
      <c r="AH92" s="9">
        <v>44.82</v>
      </c>
      <c r="AI92" s="9">
        <v>5.56</v>
      </c>
      <c r="AJ92" s="3">
        <v>0.53333333333333333</v>
      </c>
      <c r="AK92" s="9">
        <v>19.36</v>
      </c>
      <c r="AL92" t="s">
        <v>218</v>
      </c>
    </row>
    <row r="93" spans="1:38" x14ac:dyDescent="0.35">
      <c r="A93" t="s">
        <v>216</v>
      </c>
      <c r="B93" t="s">
        <v>196</v>
      </c>
      <c r="C93" t="s">
        <v>399</v>
      </c>
      <c r="D93" t="s">
        <v>3</v>
      </c>
      <c r="E93" t="s">
        <v>402</v>
      </c>
      <c r="F93" s="2">
        <v>45142</v>
      </c>
      <c r="G93" s="2" t="s">
        <v>411</v>
      </c>
      <c r="H93" s="13">
        <f t="shared" si="27"/>
        <v>1</v>
      </c>
      <c r="I93">
        <v>6839</v>
      </c>
      <c r="J93">
        <v>26</v>
      </c>
      <c r="K93">
        <v>82.6</v>
      </c>
      <c r="L93">
        <v>80.12</v>
      </c>
      <c r="M93">
        <f t="shared" si="24"/>
        <v>2.4799999999999898</v>
      </c>
      <c r="N93" t="s">
        <v>210</v>
      </c>
      <c r="O93" s="13">
        <v>70</v>
      </c>
      <c r="P93" s="55">
        <f t="shared" si="25"/>
        <v>1.7799999999999898</v>
      </c>
      <c r="Q93" s="55">
        <f t="shared" ref="Q93:Q98" si="34">O93/100</f>
        <v>0.7</v>
      </c>
      <c r="R93" t="s">
        <v>7</v>
      </c>
      <c r="S93" t="s">
        <v>416</v>
      </c>
      <c r="T93">
        <v>1</v>
      </c>
      <c r="U93" s="9">
        <v>5.17</v>
      </c>
      <c r="V93" s="9">
        <v>15.9</v>
      </c>
      <c r="W93" s="11">
        <f t="shared" si="30"/>
        <v>5.01</v>
      </c>
      <c r="X93" s="14">
        <f t="shared" si="31"/>
        <v>3.0947775628626721</v>
      </c>
      <c r="Y93" s="9">
        <v>3.0947775628626721</v>
      </c>
      <c r="Z93" s="13">
        <v>2</v>
      </c>
      <c r="AA93" s="13">
        <f t="shared" si="23"/>
        <v>7</v>
      </c>
      <c r="AB93">
        <v>0</v>
      </c>
      <c r="AC93" s="9"/>
      <c r="AD93" s="9"/>
      <c r="AE93" s="9"/>
      <c r="AF93" s="11">
        <f t="shared" si="32"/>
        <v>0.24911190053285967</v>
      </c>
      <c r="AG93" s="9">
        <v>56.26</v>
      </c>
      <c r="AH93" s="9">
        <v>45.04</v>
      </c>
      <c r="AI93" s="9">
        <v>5.15</v>
      </c>
      <c r="AJ93" s="3">
        <v>0.53333333333333333</v>
      </c>
      <c r="AK93" s="9">
        <v>10.89</v>
      </c>
      <c r="AL93" t="s">
        <v>69</v>
      </c>
    </row>
    <row r="94" spans="1:38" x14ac:dyDescent="0.35">
      <c r="A94" t="s">
        <v>216</v>
      </c>
      <c r="B94" t="s">
        <v>196</v>
      </c>
      <c r="C94" t="s">
        <v>399</v>
      </c>
      <c r="D94" t="s">
        <v>3</v>
      </c>
      <c r="E94" t="s">
        <v>402</v>
      </c>
      <c r="F94" s="2">
        <v>45142</v>
      </c>
      <c r="G94" s="2" t="s">
        <v>411</v>
      </c>
      <c r="H94" s="13">
        <f t="shared" si="27"/>
        <v>1</v>
      </c>
      <c r="I94">
        <v>6839</v>
      </c>
      <c r="J94">
        <v>26</v>
      </c>
      <c r="K94">
        <v>82.6</v>
      </c>
      <c r="L94">
        <v>80.12</v>
      </c>
      <c r="M94">
        <f t="shared" si="24"/>
        <v>2.4799999999999898</v>
      </c>
      <c r="N94" t="s">
        <v>211</v>
      </c>
      <c r="O94" s="13">
        <v>120</v>
      </c>
      <c r="P94" s="55">
        <f t="shared" si="25"/>
        <v>1.2799999999999898</v>
      </c>
      <c r="Q94" s="55">
        <f t="shared" si="34"/>
        <v>1.2</v>
      </c>
      <c r="R94" t="s">
        <v>7</v>
      </c>
      <c r="S94" t="s">
        <v>396</v>
      </c>
      <c r="T94">
        <v>1</v>
      </c>
      <c r="U94" s="9">
        <v>5.05</v>
      </c>
      <c r="V94" s="9">
        <v>15.61</v>
      </c>
      <c r="W94" s="11">
        <f t="shared" si="30"/>
        <v>4.9499999999999993</v>
      </c>
      <c r="X94" s="14">
        <f t="shared" si="31"/>
        <v>1.9801980198019911</v>
      </c>
      <c r="Y94" s="9">
        <v>1.9801980198019911</v>
      </c>
      <c r="Z94" s="13">
        <v>3</v>
      </c>
      <c r="AA94" s="13">
        <f t="shared" si="23"/>
        <v>7</v>
      </c>
      <c r="AB94">
        <v>0</v>
      </c>
      <c r="AC94" s="9"/>
      <c r="AD94" s="9"/>
      <c r="AE94" s="9"/>
      <c r="AF94" s="11">
        <f t="shared" si="32"/>
        <v>0.21178781925343815</v>
      </c>
      <c r="AG94" s="9">
        <v>61.68</v>
      </c>
      <c r="AH94" s="9">
        <v>50.9</v>
      </c>
      <c r="AI94" s="9">
        <v>5.96</v>
      </c>
      <c r="AJ94" s="3">
        <v>0.53333333333333333</v>
      </c>
      <c r="AK94" s="9">
        <v>10.66</v>
      </c>
      <c r="AL94" t="s">
        <v>219</v>
      </c>
    </row>
    <row r="95" spans="1:38" x14ac:dyDescent="0.35">
      <c r="A95" t="s">
        <v>216</v>
      </c>
      <c r="B95" t="s">
        <v>196</v>
      </c>
      <c r="C95" t="s">
        <v>399</v>
      </c>
      <c r="D95" t="s">
        <v>3</v>
      </c>
      <c r="E95" t="s">
        <v>402</v>
      </c>
      <c r="F95" s="2">
        <v>45142</v>
      </c>
      <c r="G95" s="2" t="s">
        <v>411</v>
      </c>
      <c r="H95" s="13">
        <f t="shared" si="27"/>
        <v>1</v>
      </c>
      <c r="I95">
        <v>6839</v>
      </c>
      <c r="J95">
        <v>26</v>
      </c>
      <c r="K95">
        <v>82.6</v>
      </c>
      <c r="L95">
        <v>80.12</v>
      </c>
      <c r="M95">
        <f t="shared" si="24"/>
        <v>2.4799999999999898</v>
      </c>
      <c r="N95" t="s">
        <v>212</v>
      </c>
      <c r="O95" s="13">
        <v>140</v>
      </c>
      <c r="P95" s="55">
        <f t="shared" si="25"/>
        <v>1.0799999999999899</v>
      </c>
      <c r="Q95" s="55">
        <f t="shared" si="34"/>
        <v>1.4</v>
      </c>
      <c r="R95" t="s">
        <v>21</v>
      </c>
      <c r="S95" t="s">
        <v>396</v>
      </c>
      <c r="T95">
        <v>1</v>
      </c>
      <c r="U95" s="9">
        <v>5.23</v>
      </c>
      <c r="V95" s="9">
        <v>20.03</v>
      </c>
      <c r="W95" s="11">
        <f t="shared" si="30"/>
        <v>5.0400000000000009</v>
      </c>
      <c r="X95" s="14">
        <f t="shared" si="31"/>
        <v>3.632887189292533</v>
      </c>
      <c r="Y95" s="9">
        <v>3.632887189292533</v>
      </c>
      <c r="Z95" s="13">
        <v>4</v>
      </c>
      <c r="AA95" s="13">
        <f t="shared" si="23"/>
        <v>7</v>
      </c>
      <c r="AB95">
        <v>0</v>
      </c>
      <c r="AC95" s="9"/>
      <c r="AD95" s="9"/>
      <c r="AE95" s="9"/>
      <c r="AF95" s="11">
        <f t="shared" si="32"/>
        <v>0.27963079504929722</v>
      </c>
      <c r="AG95" s="9">
        <v>61</v>
      </c>
      <c r="AH95" s="9">
        <v>47.67</v>
      </c>
      <c r="AI95" s="9">
        <v>5.77</v>
      </c>
      <c r="AJ95" s="3">
        <v>0.53333333333333333</v>
      </c>
      <c r="AK95" s="9">
        <v>14.99</v>
      </c>
      <c r="AL95" t="s">
        <v>220</v>
      </c>
    </row>
    <row r="96" spans="1:38" x14ac:dyDescent="0.35">
      <c r="A96" t="s">
        <v>216</v>
      </c>
      <c r="B96" t="s">
        <v>196</v>
      </c>
      <c r="C96" t="s">
        <v>399</v>
      </c>
      <c r="D96" t="s">
        <v>3</v>
      </c>
      <c r="E96" t="s">
        <v>402</v>
      </c>
      <c r="F96" s="2">
        <v>45142</v>
      </c>
      <c r="G96" s="2" t="s">
        <v>411</v>
      </c>
      <c r="H96" s="13">
        <f t="shared" si="27"/>
        <v>1</v>
      </c>
      <c r="I96">
        <v>6839</v>
      </c>
      <c r="J96">
        <v>26</v>
      </c>
      <c r="K96">
        <v>82.6</v>
      </c>
      <c r="L96">
        <v>80.12</v>
      </c>
      <c r="M96">
        <f t="shared" si="24"/>
        <v>2.4799999999999898</v>
      </c>
      <c r="N96" t="s">
        <v>213</v>
      </c>
      <c r="O96" s="13">
        <v>170</v>
      </c>
      <c r="P96" s="55">
        <f t="shared" si="25"/>
        <v>0.77999999999998981</v>
      </c>
      <c r="Q96" s="55">
        <f t="shared" si="34"/>
        <v>1.7</v>
      </c>
      <c r="R96" t="s">
        <v>25</v>
      </c>
      <c r="S96" t="s">
        <v>396</v>
      </c>
      <c r="T96">
        <v>1</v>
      </c>
      <c r="U96" s="9">
        <v>5.0599999999999996</v>
      </c>
      <c r="V96" s="9">
        <v>14.86</v>
      </c>
      <c r="W96" s="11">
        <f t="shared" si="30"/>
        <v>4.8999999999999986</v>
      </c>
      <c r="X96" s="14">
        <f t="shared" si="31"/>
        <v>3.1620553359684003</v>
      </c>
      <c r="Y96" s="9">
        <v>3.1620553359684003</v>
      </c>
      <c r="Z96" s="13">
        <v>4</v>
      </c>
      <c r="AA96" s="13">
        <f t="shared" si="23"/>
        <v>7</v>
      </c>
      <c r="AB96">
        <v>0</v>
      </c>
      <c r="AC96" s="9"/>
      <c r="AD96" s="9"/>
      <c r="AE96" s="9"/>
      <c r="AF96" s="11">
        <f t="shared" si="32"/>
        <v>0.28594395957740015</v>
      </c>
      <c r="AG96" s="9">
        <v>55.99</v>
      </c>
      <c r="AH96" s="9">
        <v>43.54</v>
      </c>
      <c r="AI96" s="9">
        <v>5.42</v>
      </c>
      <c r="AJ96" s="3">
        <v>0.53333333333333333</v>
      </c>
      <c r="AK96" s="9">
        <v>9.9600000000000009</v>
      </c>
      <c r="AL96" t="s">
        <v>20</v>
      </c>
    </row>
    <row r="97" spans="1:38" s="23" customFormat="1" x14ac:dyDescent="0.35">
      <c r="A97" s="23" t="s">
        <v>216</v>
      </c>
      <c r="B97" s="23" t="s">
        <v>196</v>
      </c>
      <c r="C97" s="23" t="s">
        <v>399</v>
      </c>
      <c r="D97" s="23" t="s">
        <v>3</v>
      </c>
      <c r="E97" s="23" t="s">
        <v>402</v>
      </c>
      <c r="F97" s="24">
        <v>45142</v>
      </c>
      <c r="G97" s="2" t="s">
        <v>411</v>
      </c>
      <c r="H97" s="13">
        <f t="shared" si="27"/>
        <v>1</v>
      </c>
      <c r="I97" s="23">
        <v>6839</v>
      </c>
      <c r="J97" s="23">
        <v>26</v>
      </c>
      <c r="K97" s="23">
        <v>82.6</v>
      </c>
      <c r="L97" s="23">
        <v>80.12</v>
      </c>
      <c r="M97" s="23">
        <f t="shared" si="24"/>
        <v>2.4799999999999898</v>
      </c>
      <c r="N97" s="23" t="s">
        <v>214</v>
      </c>
      <c r="O97" s="29">
        <v>190</v>
      </c>
      <c r="P97" s="58">
        <f t="shared" si="25"/>
        <v>0.57999999999998986</v>
      </c>
      <c r="Q97" s="58">
        <f t="shared" si="34"/>
        <v>1.9</v>
      </c>
      <c r="R97" s="23" t="s">
        <v>25</v>
      </c>
      <c r="S97" s="23" t="s">
        <v>86</v>
      </c>
      <c r="T97" s="23">
        <v>1</v>
      </c>
      <c r="U97" s="26">
        <v>5.14</v>
      </c>
      <c r="V97" s="26">
        <v>21.47</v>
      </c>
      <c r="W97" s="27">
        <f t="shared" si="30"/>
        <v>4.1199999999999974</v>
      </c>
      <c r="X97" s="28">
        <f t="shared" si="31"/>
        <v>19.844357976653743</v>
      </c>
      <c r="Y97" s="26">
        <v>19.844357976653743</v>
      </c>
      <c r="Z97" s="29">
        <v>5</v>
      </c>
      <c r="AA97" s="29">
        <f t="shared" si="23"/>
        <v>5</v>
      </c>
      <c r="AB97" s="23">
        <v>0</v>
      </c>
      <c r="AC97" s="26"/>
      <c r="AD97" s="26"/>
      <c r="AE97" s="26"/>
      <c r="AF97" s="27">
        <f t="shared" si="32"/>
        <v>1.0230319697490546</v>
      </c>
      <c r="AG97" s="26">
        <v>58.85</v>
      </c>
      <c r="AH97" s="26">
        <v>29.09</v>
      </c>
      <c r="AI97" s="26">
        <v>5.63</v>
      </c>
      <c r="AJ97" s="25">
        <v>0.53333333333333333</v>
      </c>
      <c r="AK97" s="26">
        <v>17.350000000000001</v>
      </c>
      <c r="AL97" s="23" t="s">
        <v>221</v>
      </c>
    </row>
    <row r="98" spans="1:38" s="4" customFormat="1" x14ac:dyDescent="0.35">
      <c r="A98" s="4" t="s">
        <v>216</v>
      </c>
      <c r="B98" s="4" t="s">
        <v>196</v>
      </c>
      <c r="C98" s="4" t="s">
        <v>399</v>
      </c>
      <c r="D98" s="4" t="s">
        <v>3</v>
      </c>
      <c r="E98" s="4" t="s">
        <v>402</v>
      </c>
      <c r="F98" s="5">
        <v>45142</v>
      </c>
      <c r="G98" s="5" t="s">
        <v>411</v>
      </c>
      <c r="H98" s="50">
        <f t="shared" si="27"/>
        <v>1</v>
      </c>
      <c r="I98" s="4">
        <v>6839</v>
      </c>
      <c r="J98" s="4">
        <v>26</v>
      </c>
      <c r="K98" s="4">
        <v>82.6</v>
      </c>
      <c r="L98" s="4">
        <v>80.12</v>
      </c>
      <c r="M98" s="4">
        <f t="shared" si="24"/>
        <v>2.4799999999999898</v>
      </c>
      <c r="N98" s="4" t="s">
        <v>215</v>
      </c>
      <c r="O98" s="50">
        <v>220</v>
      </c>
      <c r="P98" s="56">
        <f t="shared" si="25"/>
        <v>0.27999999999998959</v>
      </c>
      <c r="Q98" s="56">
        <f t="shared" si="34"/>
        <v>2.2000000000000002</v>
      </c>
      <c r="R98" s="4" t="s">
        <v>21</v>
      </c>
      <c r="S98" s="4" t="s">
        <v>86</v>
      </c>
      <c r="T98" s="4">
        <v>1</v>
      </c>
      <c r="U98" s="10">
        <v>5.09</v>
      </c>
      <c r="V98" s="10">
        <v>23</v>
      </c>
      <c r="W98" s="12">
        <f t="shared" si="30"/>
        <v>4.5500000000000007</v>
      </c>
      <c r="X98" s="15">
        <f t="shared" si="31"/>
        <v>10.609037328094287</v>
      </c>
      <c r="Y98" s="10">
        <v>10.609037328094287</v>
      </c>
      <c r="Z98" s="13">
        <v>5</v>
      </c>
      <c r="AA98" s="13">
        <f t="shared" ref="AA98:AA129" si="35">IF(S98="Fdpn1",1,IF(S98="Fdpn2",2,IF(S98="Intermediate",3,IF(S98="GryCl", 4,IF(S98="Wetland", 5,IF(S98="Riverbed",6,7))))))</f>
        <v>5</v>
      </c>
      <c r="AB98" s="4">
        <v>0</v>
      </c>
      <c r="AC98" s="10"/>
      <c r="AD98" s="10"/>
      <c r="AE98" s="10"/>
      <c r="AF98" s="12">
        <f t="shared" si="32"/>
        <v>0.67597926267281105</v>
      </c>
      <c r="AG98" s="10">
        <v>58.19</v>
      </c>
      <c r="AH98" s="10">
        <v>34.72</v>
      </c>
      <c r="AI98" s="10">
        <v>4.99</v>
      </c>
      <c r="AJ98" s="6">
        <v>0.53333333333333333</v>
      </c>
      <c r="AK98" s="10">
        <v>18.45</v>
      </c>
      <c r="AL98" s="4" t="s">
        <v>222</v>
      </c>
    </row>
    <row r="99" spans="1:38" x14ac:dyDescent="0.35">
      <c r="A99" t="s">
        <v>223</v>
      </c>
      <c r="B99" t="s">
        <v>224</v>
      </c>
      <c r="C99" t="s">
        <v>399</v>
      </c>
      <c r="D99" t="s">
        <v>3</v>
      </c>
      <c r="E99" t="s">
        <v>401</v>
      </c>
      <c r="F99" s="2">
        <v>45142</v>
      </c>
      <c r="G99" s="2" t="s">
        <v>411</v>
      </c>
      <c r="H99" s="13">
        <f t="shared" si="27"/>
        <v>1</v>
      </c>
      <c r="I99">
        <v>6628</v>
      </c>
      <c r="J99">
        <v>12</v>
      </c>
      <c r="K99">
        <v>81.95</v>
      </c>
      <c r="L99">
        <v>79.53</v>
      </c>
      <c r="M99">
        <f t="shared" si="24"/>
        <v>2.4200000000000017</v>
      </c>
      <c r="N99" t="s">
        <v>226</v>
      </c>
      <c r="O99" s="13">
        <v>30</v>
      </c>
      <c r="P99" s="55">
        <f t="shared" si="25"/>
        <v>2.1200000000000019</v>
      </c>
      <c r="Q99" s="55">
        <f>O99/100</f>
        <v>0.3</v>
      </c>
      <c r="R99" t="s">
        <v>7</v>
      </c>
      <c r="S99" t="s">
        <v>415</v>
      </c>
      <c r="T99">
        <v>1</v>
      </c>
      <c r="U99" s="9">
        <v>5.19</v>
      </c>
      <c r="V99" s="9">
        <v>18.62</v>
      </c>
      <c r="W99" s="11">
        <f t="shared" si="30"/>
        <v>4.7900000000000009</v>
      </c>
      <c r="X99" s="14">
        <f t="shared" si="31"/>
        <v>7.7071290944123207</v>
      </c>
      <c r="Y99" s="9">
        <v>7.7071290944123207</v>
      </c>
      <c r="Z99" s="13">
        <v>1</v>
      </c>
      <c r="AA99" s="13">
        <f t="shared" si="35"/>
        <v>7</v>
      </c>
      <c r="AB99">
        <v>0</v>
      </c>
      <c r="AC99" s="9"/>
      <c r="AD99" s="9"/>
      <c r="AE99" s="9"/>
      <c r="AF99" s="11">
        <f t="shared" si="32"/>
        <v>0.30166051660516602</v>
      </c>
      <c r="AG99" s="9">
        <v>56.44</v>
      </c>
      <c r="AH99" s="9">
        <v>43.36</v>
      </c>
      <c r="AI99" s="9">
        <v>6.17</v>
      </c>
      <c r="AJ99" s="3">
        <v>0.64930555555555558</v>
      </c>
      <c r="AK99" s="9">
        <v>13.83</v>
      </c>
      <c r="AL99" t="s">
        <v>121</v>
      </c>
    </row>
    <row r="100" spans="1:38" s="36" customFormat="1" x14ac:dyDescent="0.35">
      <c r="A100" s="36" t="s">
        <v>223</v>
      </c>
      <c r="B100" s="36" t="s">
        <v>224</v>
      </c>
      <c r="C100" s="36" t="s">
        <v>399</v>
      </c>
      <c r="D100" s="36" t="s">
        <v>3</v>
      </c>
      <c r="E100" s="36" t="s">
        <v>401</v>
      </c>
      <c r="F100" s="37">
        <v>45142</v>
      </c>
      <c r="G100" s="2" t="s">
        <v>411</v>
      </c>
      <c r="H100" s="13">
        <f t="shared" si="27"/>
        <v>1</v>
      </c>
      <c r="I100" s="36">
        <v>6628</v>
      </c>
      <c r="J100" s="36">
        <v>12</v>
      </c>
      <c r="K100" s="36">
        <v>81.95</v>
      </c>
      <c r="L100" s="36">
        <v>79.53</v>
      </c>
      <c r="M100" s="36">
        <f t="shared" si="24"/>
        <v>2.4200000000000017</v>
      </c>
      <c r="N100" s="36" t="s">
        <v>227</v>
      </c>
      <c r="O100" s="42">
        <v>85</v>
      </c>
      <c r="P100" s="59">
        <f t="shared" si="25"/>
        <v>1.5700000000000016</v>
      </c>
      <c r="Q100" s="59">
        <f t="shared" ref="Q100:Q108" si="36">O100/100</f>
        <v>0.85</v>
      </c>
      <c r="R100" s="36" t="s">
        <v>7</v>
      </c>
      <c r="S100" s="36" t="s">
        <v>396</v>
      </c>
      <c r="T100" s="36">
        <v>1</v>
      </c>
      <c r="U100" s="39">
        <v>5.1100000000000003</v>
      </c>
      <c r="V100" s="39">
        <v>15.76</v>
      </c>
      <c r="W100" s="40">
        <f t="shared" si="30"/>
        <v>4.8699999999999992</v>
      </c>
      <c r="X100" s="41">
        <f t="shared" si="31"/>
        <v>4.6966731898238958</v>
      </c>
      <c r="Y100" s="39">
        <v>4.6966731898238958</v>
      </c>
      <c r="Z100" s="42">
        <v>3</v>
      </c>
      <c r="AA100" s="42">
        <f t="shared" si="35"/>
        <v>7</v>
      </c>
      <c r="AB100" s="36">
        <v>0</v>
      </c>
      <c r="AC100" s="39"/>
      <c r="AD100" s="39"/>
      <c r="AE100" s="39"/>
      <c r="AF100" s="40">
        <f t="shared" si="32"/>
        <v>0.31996246774571896</v>
      </c>
      <c r="AG100" s="39">
        <v>56.27</v>
      </c>
      <c r="AH100" s="39">
        <v>42.63</v>
      </c>
      <c r="AI100" s="39">
        <v>4.96</v>
      </c>
      <c r="AJ100" s="38">
        <v>0.64930555555555558</v>
      </c>
      <c r="AK100" s="39">
        <v>10.89</v>
      </c>
      <c r="AL100" s="36" t="s">
        <v>231</v>
      </c>
    </row>
    <row r="101" spans="1:38" x14ac:dyDescent="0.35">
      <c r="A101" t="s">
        <v>223</v>
      </c>
      <c r="B101" t="s">
        <v>224</v>
      </c>
      <c r="C101" t="s">
        <v>399</v>
      </c>
      <c r="D101" t="s">
        <v>3</v>
      </c>
      <c r="E101" t="s">
        <v>401</v>
      </c>
      <c r="F101" s="2">
        <v>45142</v>
      </c>
      <c r="G101" s="2" t="s">
        <v>411</v>
      </c>
      <c r="H101" s="13">
        <f t="shared" si="27"/>
        <v>1</v>
      </c>
      <c r="I101">
        <v>6628</v>
      </c>
      <c r="J101">
        <v>12</v>
      </c>
      <c r="K101">
        <v>81.95</v>
      </c>
      <c r="L101">
        <v>79.53</v>
      </c>
      <c r="M101">
        <f t="shared" si="24"/>
        <v>2.4200000000000017</v>
      </c>
      <c r="N101" t="s">
        <v>228</v>
      </c>
      <c r="O101" s="13">
        <v>160</v>
      </c>
      <c r="P101" s="55">
        <f t="shared" si="25"/>
        <v>0.82000000000000162</v>
      </c>
      <c r="Q101" s="55">
        <f t="shared" si="36"/>
        <v>1.6</v>
      </c>
      <c r="R101" t="s">
        <v>21</v>
      </c>
      <c r="S101" t="s">
        <v>396</v>
      </c>
      <c r="T101">
        <v>1</v>
      </c>
      <c r="U101" s="9">
        <v>5.13</v>
      </c>
      <c r="V101" s="9">
        <v>22.08</v>
      </c>
      <c r="W101" s="11">
        <f t="shared" si="30"/>
        <v>5.009999999999998</v>
      </c>
      <c r="X101" s="14">
        <f t="shared" si="31"/>
        <v>2.3391812865497443</v>
      </c>
      <c r="Y101" s="9">
        <v>2.3391812865497443</v>
      </c>
      <c r="Z101" s="13">
        <v>4</v>
      </c>
      <c r="AA101" s="13">
        <f t="shared" si="35"/>
        <v>7</v>
      </c>
      <c r="AB101">
        <v>0</v>
      </c>
      <c r="AC101" s="9"/>
      <c r="AD101" s="9"/>
      <c r="AE101" s="9"/>
      <c r="AF101" s="11">
        <f t="shared" si="32"/>
        <v>0.28253012048192772</v>
      </c>
      <c r="AG101" s="9">
        <v>63.87</v>
      </c>
      <c r="AH101" s="9">
        <v>49.8</v>
      </c>
      <c r="AI101" s="9">
        <v>6.04</v>
      </c>
      <c r="AJ101" s="3">
        <v>0.64930555555555558</v>
      </c>
      <c r="AK101" s="9">
        <v>17.07</v>
      </c>
      <c r="AL101" t="s">
        <v>20</v>
      </c>
    </row>
    <row r="102" spans="1:38" x14ac:dyDescent="0.35">
      <c r="A102" t="s">
        <v>223</v>
      </c>
      <c r="B102" t="s">
        <v>224</v>
      </c>
      <c r="C102" t="s">
        <v>399</v>
      </c>
      <c r="D102" t="s">
        <v>3</v>
      </c>
      <c r="E102" t="s">
        <v>401</v>
      </c>
      <c r="F102" s="2">
        <v>45142</v>
      </c>
      <c r="G102" s="2" t="s">
        <v>411</v>
      </c>
      <c r="H102" s="13">
        <f t="shared" si="27"/>
        <v>1</v>
      </c>
      <c r="I102">
        <v>6628</v>
      </c>
      <c r="J102">
        <v>12</v>
      </c>
      <c r="K102">
        <v>81.95</v>
      </c>
      <c r="L102">
        <v>79.53</v>
      </c>
      <c r="M102">
        <f t="shared" si="24"/>
        <v>2.4200000000000017</v>
      </c>
      <c r="N102" t="s">
        <v>229</v>
      </c>
      <c r="O102" s="13">
        <v>215</v>
      </c>
      <c r="P102" s="55">
        <f t="shared" si="25"/>
        <v>0.27000000000000179</v>
      </c>
      <c r="Q102" s="55">
        <f t="shared" si="36"/>
        <v>2.15</v>
      </c>
      <c r="R102" t="s">
        <v>7</v>
      </c>
      <c r="S102" t="s">
        <v>86</v>
      </c>
      <c r="T102">
        <v>1</v>
      </c>
      <c r="U102" s="9">
        <v>5.38</v>
      </c>
      <c r="V102" s="9">
        <v>14.92</v>
      </c>
      <c r="W102" s="11">
        <f t="shared" si="30"/>
        <v>4.9700000000000006</v>
      </c>
      <c r="X102" s="14">
        <f t="shared" si="31"/>
        <v>7.6208178438661562</v>
      </c>
      <c r="Y102" s="9">
        <v>7.6208178438661562</v>
      </c>
      <c r="Z102" s="13">
        <v>5</v>
      </c>
      <c r="AA102" s="13">
        <f t="shared" si="35"/>
        <v>5</v>
      </c>
      <c r="AB102">
        <v>0</v>
      </c>
      <c r="AC102" s="9"/>
      <c r="AD102" s="9"/>
      <c r="AE102" s="9"/>
      <c r="AF102" s="11">
        <f t="shared" si="32"/>
        <v>0.55668491008600474</v>
      </c>
      <c r="AG102" s="9">
        <v>59.73</v>
      </c>
      <c r="AH102" s="9">
        <v>38.369999999999997</v>
      </c>
      <c r="AI102" s="9">
        <v>5.54</v>
      </c>
      <c r="AJ102" s="3">
        <v>0.64930555555555558</v>
      </c>
      <c r="AK102" s="9">
        <v>9.9499999999999993</v>
      </c>
      <c r="AL102" t="s">
        <v>222</v>
      </c>
    </row>
    <row r="103" spans="1:38" s="4" customFormat="1" x14ac:dyDescent="0.35">
      <c r="A103" s="4" t="s">
        <v>223</v>
      </c>
      <c r="B103" s="4" t="s">
        <v>224</v>
      </c>
      <c r="C103" s="4" t="s">
        <v>399</v>
      </c>
      <c r="D103" s="4" t="s">
        <v>3</v>
      </c>
      <c r="E103" s="4" t="s">
        <v>401</v>
      </c>
      <c r="F103" s="5">
        <v>45142</v>
      </c>
      <c r="G103" s="5" t="s">
        <v>411</v>
      </c>
      <c r="H103" s="50">
        <f t="shared" si="27"/>
        <v>1</v>
      </c>
      <c r="I103" s="4">
        <v>6628</v>
      </c>
      <c r="J103" s="4">
        <v>12</v>
      </c>
      <c r="K103" s="4">
        <v>81.95</v>
      </c>
      <c r="L103" s="4">
        <v>79.53</v>
      </c>
      <c r="M103" s="4">
        <f t="shared" si="24"/>
        <v>2.4200000000000017</v>
      </c>
      <c r="N103" s="4" t="s">
        <v>230</v>
      </c>
      <c r="O103" s="50">
        <v>240</v>
      </c>
      <c r="P103" s="56">
        <f t="shared" si="25"/>
        <v>2.0000000000001794E-2</v>
      </c>
      <c r="Q103" s="56">
        <f t="shared" si="36"/>
        <v>2.4</v>
      </c>
      <c r="R103" s="4" t="s">
        <v>25</v>
      </c>
      <c r="S103" s="4" t="s">
        <v>86</v>
      </c>
      <c r="T103" s="4">
        <v>1</v>
      </c>
      <c r="U103" s="10">
        <v>5.08</v>
      </c>
      <c r="V103" s="10">
        <v>18.489999999999998</v>
      </c>
      <c r="W103" s="12">
        <f t="shared" si="30"/>
        <v>4.7299999999999986</v>
      </c>
      <c r="X103" s="15">
        <f t="shared" si="31"/>
        <v>6.8897637795275868</v>
      </c>
      <c r="Y103" s="10">
        <v>6.8897637795275868</v>
      </c>
      <c r="Z103" s="13">
        <v>5</v>
      </c>
      <c r="AA103" s="13">
        <f t="shared" si="35"/>
        <v>5</v>
      </c>
      <c r="AB103" s="4">
        <v>0</v>
      </c>
      <c r="AC103" s="10"/>
      <c r="AD103" s="10"/>
      <c r="AE103" s="10"/>
      <c r="AF103" s="12">
        <f t="shared" si="32"/>
        <v>0.55855614973262036</v>
      </c>
      <c r="AG103" s="10">
        <v>58.29</v>
      </c>
      <c r="AH103" s="10">
        <v>37.4</v>
      </c>
      <c r="AI103" s="10">
        <v>5.54</v>
      </c>
      <c r="AJ103" s="6">
        <v>0.64930555555555558</v>
      </c>
      <c r="AK103" s="10">
        <v>13.76</v>
      </c>
      <c r="AL103" s="4" t="s">
        <v>232</v>
      </c>
    </row>
    <row r="104" spans="1:38" x14ac:dyDescent="0.35">
      <c r="A104" t="s">
        <v>233</v>
      </c>
      <c r="B104" t="s">
        <v>258</v>
      </c>
      <c r="C104" t="s">
        <v>399</v>
      </c>
      <c r="D104" t="s">
        <v>3</v>
      </c>
      <c r="E104" t="s">
        <v>401</v>
      </c>
      <c r="F104" s="2">
        <v>45173</v>
      </c>
      <c r="G104" s="2" t="s">
        <v>412</v>
      </c>
      <c r="H104" s="13">
        <f t="shared" ref="H104:H135" si="37">F$153-F104+1</f>
        <v>4</v>
      </c>
      <c r="I104">
        <v>3219</v>
      </c>
      <c r="J104">
        <v>12</v>
      </c>
      <c r="K104">
        <v>70.34</v>
      </c>
      <c r="L104">
        <v>67.569999999999993</v>
      </c>
      <c r="M104">
        <f t="shared" si="24"/>
        <v>2.7700000000000102</v>
      </c>
      <c r="N104" t="s">
        <v>235</v>
      </c>
      <c r="O104" s="13">
        <v>30</v>
      </c>
      <c r="P104" s="55">
        <f t="shared" si="25"/>
        <v>2.4700000000000104</v>
      </c>
      <c r="Q104" s="55">
        <f t="shared" si="36"/>
        <v>0.3</v>
      </c>
      <c r="R104" t="s">
        <v>7</v>
      </c>
      <c r="S104" t="s">
        <v>415</v>
      </c>
      <c r="T104">
        <v>1</v>
      </c>
      <c r="U104" s="9">
        <v>5.0999999999999996</v>
      </c>
      <c r="V104" s="9">
        <v>15.51</v>
      </c>
      <c r="W104" s="11">
        <f t="shared" si="30"/>
        <v>4.8499999999999996</v>
      </c>
      <c r="X104" s="14">
        <f t="shared" si="31"/>
        <v>4.9019607843137258</v>
      </c>
      <c r="Y104" s="9">
        <v>4.9019607843137258</v>
      </c>
      <c r="Z104" s="13">
        <v>1</v>
      </c>
      <c r="AA104" s="13">
        <f t="shared" si="35"/>
        <v>7</v>
      </c>
      <c r="AB104">
        <v>0</v>
      </c>
      <c r="AC104" s="9"/>
      <c r="AD104" s="9"/>
      <c r="AE104" s="9"/>
      <c r="AF104" s="11">
        <f t="shared" si="32"/>
        <v>0.24218051831992859</v>
      </c>
      <c r="AG104" s="9">
        <v>55.6</v>
      </c>
      <c r="AH104" s="9">
        <v>44.76</v>
      </c>
      <c r="AI104" s="9">
        <v>5.16</v>
      </c>
      <c r="AJ104" s="3">
        <v>0.54027777777777775</v>
      </c>
      <c r="AK104" s="9">
        <v>10.66</v>
      </c>
      <c r="AL104" t="s">
        <v>240</v>
      </c>
    </row>
    <row r="105" spans="1:38" x14ac:dyDescent="0.35">
      <c r="A105" t="s">
        <v>233</v>
      </c>
      <c r="B105" t="s">
        <v>258</v>
      </c>
      <c r="C105" t="s">
        <v>399</v>
      </c>
      <c r="D105" t="s">
        <v>3</v>
      </c>
      <c r="E105" t="s">
        <v>401</v>
      </c>
      <c r="F105" s="2">
        <v>45173</v>
      </c>
      <c r="G105" s="2" t="s">
        <v>412</v>
      </c>
      <c r="H105" s="13">
        <f t="shared" si="37"/>
        <v>4</v>
      </c>
      <c r="I105">
        <v>3219</v>
      </c>
      <c r="J105">
        <v>12</v>
      </c>
      <c r="K105">
        <v>70.34</v>
      </c>
      <c r="L105">
        <v>67.569999999999993</v>
      </c>
      <c r="M105">
        <f t="shared" si="24"/>
        <v>2.7700000000000102</v>
      </c>
      <c r="N105" t="s">
        <v>236</v>
      </c>
      <c r="O105" s="13">
        <v>60</v>
      </c>
      <c r="P105" s="55">
        <f t="shared" si="25"/>
        <v>2.1700000000000101</v>
      </c>
      <c r="Q105" s="55">
        <f t="shared" si="36"/>
        <v>0.6</v>
      </c>
      <c r="R105" t="s">
        <v>7</v>
      </c>
      <c r="S105" t="s">
        <v>416</v>
      </c>
      <c r="T105">
        <v>1</v>
      </c>
      <c r="U105" s="9">
        <v>5.24</v>
      </c>
      <c r="V105" s="9">
        <v>13.08</v>
      </c>
      <c r="W105" s="11">
        <f t="shared" si="30"/>
        <v>4.99</v>
      </c>
      <c r="X105" s="14">
        <f t="shared" si="31"/>
        <v>4.7709923664122131</v>
      </c>
      <c r="Y105" s="9">
        <v>4.7709923664122131</v>
      </c>
      <c r="Z105" s="13">
        <v>2</v>
      </c>
      <c r="AA105" s="13">
        <f t="shared" si="35"/>
        <v>7</v>
      </c>
      <c r="AB105">
        <v>0</v>
      </c>
      <c r="AC105" s="9"/>
      <c r="AD105" s="9"/>
      <c r="AE105" s="9"/>
      <c r="AF105" s="11">
        <f t="shared" si="32"/>
        <v>0.21903129018431219</v>
      </c>
      <c r="AG105" s="9">
        <v>56.88</v>
      </c>
      <c r="AH105" s="9">
        <v>46.66</v>
      </c>
      <c r="AI105" s="9">
        <v>5.15</v>
      </c>
      <c r="AJ105" s="3">
        <v>0.54027777777777775</v>
      </c>
      <c r="AK105" s="9">
        <v>8.09</v>
      </c>
      <c r="AL105" t="s">
        <v>240</v>
      </c>
    </row>
    <row r="106" spans="1:38" x14ac:dyDescent="0.35">
      <c r="A106" t="s">
        <v>233</v>
      </c>
      <c r="B106" t="s">
        <v>258</v>
      </c>
      <c r="C106" t="s">
        <v>399</v>
      </c>
      <c r="D106" t="s">
        <v>3</v>
      </c>
      <c r="E106" t="s">
        <v>401</v>
      </c>
      <c r="F106" s="2">
        <v>45173</v>
      </c>
      <c r="G106" s="2" t="s">
        <v>412</v>
      </c>
      <c r="H106" s="13">
        <f t="shared" si="37"/>
        <v>4</v>
      </c>
      <c r="I106">
        <v>3219</v>
      </c>
      <c r="J106">
        <v>12</v>
      </c>
      <c r="K106">
        <v>70.34</v>
      </c>
      <c r="L106">
        <v>67.569999999999993</v>
      </c>
      <c r="M106">
        <f t="shared" si="24"/>
        <v>2.7700000000000102</v>
      </c>
      <c r="N106" t="s">
        <v>237</v>
      </c>
      <c r="O106" s="13">
        <v>150</v>
      </c>
      <c r="P106" s="55">
        <f t="shared" si="25"/>
        <v>1.2700000000000102</v>
      </c>
      <c r="Q106" s="55">
        <f t="shared" si="36"/>
        <v>1.5</v>
      </c>
      <c r="R106" t="s">
        <v>7</v>
      </c>
      <c r="S106" t="s">
        <v>396</v>
      </c>
      <c r="T106">
        <v>1</v>
      </c>
      <c r="U106" s="9">
        <v>5.2</v>
      </c>
      <c r="V106" s="9">
        <v>22.51</v>
      </c>
      <c r="W106" s="11">
        <f t="shared" si="30"/>
        <v>5.0600000000000023</v>
      </c>
      <c r="X106" s="14">
        <f t="shared" si="31"/>
        <v>2.6923076923076517</v>
      </c>
      <c r="Y106" s="9">
        <v>2.6923076923076517</v>
      </c>
      <c r="Z106" s="13">
        <v>3</v>
      </c>
      <c r="AA106" s="13">
        <f t="shared" si="35"/>
        <v>7</v>
      </c>
      <c r="AB106">
        <v>0</v>
      </c>
      <c r="AC106" s="9"/>
      <c r="AD106" s="9"/>
      <c r="AE106" s="9"/>
      <c r="AF106" s="11">
        <f t="shared" si="32"/>
        <v>0.22329888027562458</v>
      </c>
      <c r="AG106" s="9">
        <v>56.81</v>
      </c>
      <c r="AH106" s="9">
        <v>46.44</v>
      </c>
      <c r="AI106" s="9">
        <v>5.97</v>
      </c>
      <c r="AJ106" s="3">
        <v>0.54027777777777775</v>
      </c>
      <c r="AK106" s="9">
        <v>17.45</v>
      </c>
      <c r="AL106" t="s">
        <v>241</v>
      </c>
    </row>
    <row r="107" spans="1:38" x14ac:dyDescent="0.35">
      <c r="A107" t="s">
        <v>233</v>
      </c>
      <c r="B107" t="s">
        <v>258</v>
      </c>
      <c r="C107" t="s">
        <v>399</v>
      </c>
      <c r="D107" t="s">
        <v>3</v>
      </c>
      <c r="E107" t="s">
        <v>401</v>
      </c>
      <c r="F107" s="2">
        <v>45173</v>
      </c>
      <c r="G107" s="2" t="s">
        <v>412</v>
      </c>
      <c r="H107" s="13">
        <f t="shared" si="37"/>
        <v>4</v>
      </c>
      <c r="I107">
        <v>3219</v>
      </c>
      <c r="J107">
        <v>12</v>
      </c>
      <c r="K107">
        <v>70.34</v>
      </c>
      <c r="L107">
        <v>67.569999999999993</v>
      </c>
      <c r="M107">
        <f t="shared" si="24"/>
        <v>2.7700000000000102</v>
      </c>
      <c r="N107" t="s">
        <v>238</v>
      </c>
      <c r="O107" s="13">
        <v>235</v>
      </c>
      <c r="P107" s="55">
        <f t="shared" si="25"/>
        <v>0.42000000000001014</v>
      </c>
      <c r="Q107" s="55">
        <f t="shared" si="36"/>
        <v>2.35</v>
      </c>
      <c r="R107" t="s">
        <v>21</v>
      </c>
      <c r="S107" t="s">
        <v>396</v>
      </c>
      <c r="T107">
        <v>1</v>
      </c>
      <c r="U107" s="9">
        <v>5.04</v>
      </c>
      <c r="V107" s="9">
        <v>15.79</v>
      </c>
      <c r="W107" s="11">
        <f t="shared" si="30"/>
        <v>4.8999999999999986</v>
      </c>
      <c r="X107" s="14">
        <f t="shared" si="31"/>
        <v>2.777777777777807</v>
      </c>
      <c r="Y107" s="9">
        <v>2.777777777777807</v>
      </c>
      <c r="Z107" s="13">
        <v>4</v>
      </c>
      <c r="AA107" s="13">
        <f t="shared" si="35"/>
        <v>7</v>
      </c>
      <c r="AB107">
        <v>0</v>
      </c>
      <c r="AC107" s="9"/>
      <c r="AD107" s="9"/>
      <c r="AE107" s="9"/>
      <c r="AF107" s="11">
        <f t="shared" si="32"/>
        <v>0.24456280514869053</v>
      </c>
      <c r="AG107" s="9">
        <v>56.08</v>
      </c>
      <c r="AH107" s="9">
        <v>45.06</v>
      </c>
      <c r="AI107" s="9">
        <v>5.47</v>
      </c>
      <c r="AJ107" s="3">
        <v>0.54027777777777775</v>
      </c>
      <c r="AK107" s="9">
        <v>10.89</v>
      </c>
      <c r="AL107" t="s">
        <v>20</v>
      </c>
    </row>
    <row r="108" spans="1:38" s="4" customFormat="1" x14ac:dyDescent="0.35">
      <c r="A108" s="4" t="s">
        <v>233</v>
      </c>
      <c r="B108" s="4" t="s">
        <v>258</v>
      </c>
      <c r="C108" s="4" t="s">
        <v>399</v>
      </c>
      <c r="D108" s="4" t="s">
        <v>3</v>
      </c>
      <c r="E108" s="4" t="s">
        <v>401</v>
      </c>
      <c r="F108" s="5">
        <v>45173</v>
      </c>
      <c r="G108" s="5" t="s">
        <v>412</v>
      </c>
      <c r="H108" s="50">
        <f t="shared" si="37"/>
        <v>4</v>
      </c>
      <c r="I108" s="4">
        <v>3219</v>
      </c>
      <c r="J108" s="4">
        <v>12</v>
      </c>
      <c r="K108" s="4">
        <v>70.34</v>
      </c>
      <c r="L108" s="4">
        <v>67.569999999999993</v>
      </c>
      <c r="M108" s="4">
        <f t="shared" si="24"/>
        <v>2.7700000000000102</v>
      </c>
      <c r="N108" s="4" t="s">
        <v>239</v>
      </c>
      <c r="O108" s="50">
        <v>278</v>
      </c>
      <c r="P108" s="56">
        <f t="shared" si="25"/>
        <v>-9.9999999999895728E-3</v>
      </c>
      <c r="Q108" s="56">
        <f t="shared" si="36"/>
        <v>2.78</v>
      </c>
      <c r="R108" s="4" t="s">
        <v>25</v>
      </c>
      <c r="S108" s="4" t="s">
        <v>86</v>
      </c>
      <c r="T108" s="4">
        <v>1</v>
      </c>
      <c r="U108" s="10">
        <v>5.09</v>
      </c>
      <c r="V108" s="10">
        <v>14.4</v>
      </c>
      <c r="W108" s="12">
        <f t="shared" si="30"/>
        <v>4.7800000000000011</v>
      </c>
      <c r="X108" s="15">
        <f t="shared" si="31"/>
        <v>6.090373280943</v>
      </c>
      <c r="Y108" s="10">
        <v>6.090373280943</v>
      </c>
      <c r="Z108" s="13">
        <v>5</v>
      </c>
      <c r="AA108" s="13">
        <f t="shared" si="35"/>
        <v>5</v>
      </c>
      <c r="AB108" s="4">
        <v>0</v>
      </c>
      <c r="AC108" s="10"/>
      <c r="AD108" s="10"/>
      <c r="AE108" s="10"/>
      <c r="AF108" s="12">
        <f t="shared" si="32"/>
        <v>0.430597014925373</v>
      </c>
      <c r="AG108" s="10">
        <v>57.51</v>
      </c>
      <c r="AH108" s="10">
        <v>40.200000000000003</v>
      </c>
      <c r="AI108" s="10">
        <v>5.54</v>
      </c>
      <c r="AJ108" s="6">
        <v>0.54027777777777775</v>
      </c>
      <c r="AK108" s="10">
        <v>9.6199999999999992</v>
      </c>
      <c r="AL108" s="4" t="s">
        <v>242</v>
      </c>
    </row>
    <row r="109" spans="1:38" x14ac:dyDescent="0.35">
      <c r="A109" t="s">
        <v>243</v>
      </c>
      <c r="B109" t="s">
        <v>259</v>
      </c>
      <c r="C109" t="s">
        <v>399</v>
      </c>
      <c r="D109" t="s">
        <v>27</v>
      </c>
      <c r="E109" t="s">
        <v>402</v>
      </c>
      <c r="F109" s="2">
        <v>45173</v>
      </c>
      <c r="G109" s="2" t="s">
        <v>412</v>
      </c>
      <c r="H109" s="13">
        <f t="shared" si="37"/>
        <v>4</v>
      </c>
      <c r="I109">
        <v>3214</v>
      </c>
      <c r="J109">
        <v>37</v>
      </c>
      <c r="K109">
        <v>69.3</v>
      </c>
      <c r="L109">
        <v>68.05</v>
      </c>
      <c r="M109">
        <f t="shared" si="24"/>
        <v>1.25</v>
      </c>
      <c r="N109" t="s">
        <v>245</v>
      </c>
      <c r="O109" s="13">
        <v>30</v>
      </c>
      <c r="P109" s="55">
        <f t="shared" si="25"/>
        <v>0.95</v>
      </c>
      <c r="Q109" s="55">
        <f>K$104-K109+O109/100</f>
        <v>1.3400000000000063</v>
      </c>
      <c r="R109" t="s">
        <v>7</v>
      </c>
      <c r="S109" t="s">
        <v>415</v>
      </c>
      <c r="T109">
        <v>1</v>
      </c>
      <c r="U109" s="9">
        <v>5.18</v>
      </c>
      <c r="V109" s="9">
        <v>21.84</v>
      </c>
      <c r="W109" s="11">
        <f t="shared" si="30"/>
        <v>4.7699999999999996</v>
      </c>
      <c r="X109" s="14">
        <f t="shared" si="31"/>
        <v>7.9150579150579183</v>
      </c>
      <c r="Y109" s="9">
        <v>7.9150579150579183</v>
      </c>
      <c r="Z109" s="13">
        <v>1</v>
      </c>
      <c r="AA109" s="13">
        <f t="shared" si="35"/>
        <v>7</v>
      </c>
      <c r="AB109">
        <v>0</v>
      </c>
      <c r="AC109" s="9"/>
      <c r="AD109" s="9"/>
      <c r="AE109" s="9"/>
      <c r="AF109" s="11">
        <f t="shared" si="32"/>
        <v>0.34358731661145298</v>
      </c>
      <c r="AG109" s="9">
        <v>56.78</v>
      </c>
      <c r="AH109" s="9">
        <v>42.26</v>
      </c>
      <c r="AI109" s="9">
        <v>5.96</v>
      </c>
      <c r="AJ109" s="3">
        <v>0.64236111111111105</v>
      </c>
      <c r="AK109" s="9">
        <v>17.07</v>
      </c>
      <c r="AL109" t="s">
        <v>251</v>
      </c>
    </row>
    <row r="110" spans="1:38" s="36" customFormat="1" x14ac:dyDescent="0.35">
      <c r="A110" s="36" t="s">
        <v>243</v>
      </c>
      <c r="B110" s="36" t="s">
        <v>259</v>
      </c>
      <c r="C110" s="36" t="s">
        <v>399</v>
      </c>
      <c r="D110" s="36" t="s">
        <v>27</v>
      </c>
      <c r="E110" s="36" t="s">
        <v>402</v>
      </c>
      <c r="F110" s="37">
        <v>45173</v>
      </c>
      <c r="G110" s="2" t="s">
        <v>412</v>
      </c>
      <c r="H110" s="13">
        <f t="shared" si="37"/>
        <v>4</v>
      </c>
      <c r="I110" s="36">
        <v>3214</v>
      </c>
      <c r="J110" s="36">
        <v>37</v>
      </c>
      <c r="K110" s="36">
        <v>69.3</v>
      </c>
      <c r="L110" s="36">
        <v>68.05</v>
      </c>
      <c r="M110" s="36">
        <f t="shared" si="24"/>
        <v>1.25</v>
      </c>
      <c r="N110" s="36" t="s">
        <v>246</v>
      </c>
      <c r="O110" s="42">
        <v>60</v>
      </c>
      <c r="P110" s="59">
        <f t="shared" si="25"/>
        <v>0.65</v>
      </c>
      <c r="Q110" s="59">
        <f t="shared" ref="Q110:Q114" si="38">K$104-K110+O110/100</f>
        <v>1.6400000000000063</v>
      </c>
      <c r="R110" s="36" t="s">
        <v>7</v>
      </c>
      <c r="S110" s="36" t="s">
        <v>396</v>
      </c>
      <c r="T110" s="36">
        <v>1</v>
      </c>
      <c r="U110" s="39">
        <v>5.04</v>
      </c>
      <c r="V110" s="39">
        <v>23.19</v>
      </c>
      <c r="W110" s="40">
        <f t="shared" si="30"/>
        <v>4.7300000000000004</v>
      </c>
      <c r="X110" s="41">
        <f t="shared" si="31"/>
        <v>6.1507936507936432</v>
      </c>
      <c r="Y110" s="39">
        <v>6.1507936507936432</v>
      </c>
      <c r="Z110" s="42">
        <v>3</v>
      </c>
      <c r="AA110" s="42">
        <f t="shared" si="35"/>
        <v>7</v>
      </c>
      <c r="AB110" s="36">
        <v>0</v>
      </c>
      <c r="AC110" s="39"/>
      <c r="AD110" s="39"/>
      <c r="AE110" s="39"/>
      <c r="AF110" s="40">
        <f t="shared" si="32"/>
        <v>0.28017048003589057</v>
      </c>
      <c r="AG110" s="39">
        <v>57.07</v>
      </c>
      <c r="AH110" s="39">
        <v>44.58</v>
      </c>
      <c r="AI110" s="39">
        <v>5.8</v>
      </c>
      <c r="AJ110" s="38">
        <v>0.64236111111111105</v>
      </c>
      <c r="AK110" s="39">
        <v>18.46</v>
      </c>
      <c r="AL110" s="36" t="s">
        <v>252</v>
      </c>
    </row>
    <row r="111" spans="1:38" x14ac:dyDescent="0.35">
      <c r="A111" t="s">
        <v>243</v>
      </c>
      <c r="B111" t="s">
        <v>259</v>
      </c>
      <c r="C111" t="s">
        <v>399</v>
      </c>
      <c r="D111" t="s">
        <v>27</v>
      </c>
      <c r="E111" t="s">
        <v>402</v>
      </c>
      <c r="F111" s="2">
        <v>45173</v>
      </c>
      <c r="G111" s="2" t="s">
        <v>412</v>
      </c>
      <c r="H111" s="13">
        <f t="shared" si="37"/>
        <v>4</v>
      </c>
      <c r="I111">
        <v>3214</v>
      </c>
      <c r="J111">
        <v>37</v>
      </c>
      <c r="K111">
        <v>69.3</v>
      </c>
      <c r="L111">
        <v>68.05</v>
      </c>
      <c r="M111">
        <f t="shared" si="24"/>
        <v>1.25</v>
      </c>
      <c r="N111" t="s">
        <v>247</v>
      </c>
      <c r="O111" s="13">
        <v>80</v>
      </c>
      <c r="P111" s="55">
        <f t="shared" si="25"/>
        <v>0.44999999999999996</v>
      </c>
      <c r="Q111" s="55">
        <f t="shared" si="38"/>
        <v>1.8400000000000063</v>
      </c>
      <c r="R111" t="s">
        <v>21</v>
      </c>
      <c r="S111" t="s">
        <v>86</v>
      </c>
      <c r="T111">
        <v>1</v>
      </c>
      <c r="U111" s="9">
        <v>5.04</v>
      </c>
      <c r="V111" s="9">
        <v>25.86</v>
      </c>
      <c r="W111" s="11">
        <f t="shared" si="30"/>
        <v>4.8900000000000006</v>
      </c>
      <c r="X111" s="14">
        <f t="shared" si="31"/>
        <v>2.9761904761904656</v>
      </c>
      <c r="Y111" s="9">
        <v>2.9761904761904656</v>
      </c>
      <c r="Z111" s="13">
        <v>5</v>
      </c>
      <c r="AA111" s="13">
        <f t="shared" si="35"/>
        <v>5</v>
      </c>
      <c r="AB111">
        <v>0</v>
      </c>
      <c r="AC111" s="9"/>
      <c r="AD111" s="9"/>
      <c r="AE111" s="9"/>
      <c r="AF111" s="11">
        <f t="shared" si="32"/>
        <v>0.20510725229826351</v>
      </c>
      <c r="AG111" s="9">
        <v>58.99</v>
      </c>
      <c r="AH111" s="9">
        <v>48.95</v>
      </c>
      <c r="AI111" s="9">
        <v>6.02</v>
      </c>
      <c r="AJ111" s="3">
        <v>0.64236111111111105</v>
      </c>
      <c r="AK111" s="9">
        <v>20.97</v>
      </c>
      <c r="AL111" t="s">
        <v>253</v>
      </c>
    </row>
    <row r="112" spans="1:38" x14ac:dyDescent="0.35">
      <c r="A112" t="s">
        <v>243</v>
      </c>
      <c r="B112" t="s">
        <v>259</v>
      </c>
      <c r="C112" t="s">
        <v>399</v>
      </c>
      <c r="D112" t="s">
        <v>27</v>
      </c>
      <c r="E112" t="s">
        <v>402</v>
      </c>
      <c r="F112" s="2">
        <v>45173</v>
      </c>
      <c r="G112" s="2" t="s">
        <v>412</v>
      </c>
      <c r="H112" s="13">
        <f t="shared" si="37"/>
        <v>4</v>
      </c>
      <c r="I112">
        <v>3214</v>
      </c>
      <c r="J112">
        <v>37</v>
      </c>
      <c r="K112">
        <v>69.3</v>
      </c>
      <c r="L112">
        <v>68.05</v>
      </c>
      <c r="M112">
        <f t="shared" si="24"/>
        <v>1.25</v>
      </c>
      <c r="N112" t="s">
        <v>248</v>
      </c>
      <c r="O112" s="13">
        <v>100</v>
      </c>
      <c r="P112" s="55">
        <f t="shared" si="25"/>
        <v>0.25</v>
      </c>
      <c r="Q112" s="55">
        <f t="shared" si="38"/>
        <v>2.0400000000000063</v>
      </c>
      <c r="R112" t="s">
        <v>21</v>
      </c>
      <c r="S112" t="s">
        <v>86</v>
      </c>
      <c r="T112">
        <v>1</v>
      </c>
      <c r="U112" s="9">
        <v>5.05</v>
      </c>
      <c r="V112" s="9">
        <v>23.13</v>
      </c>
      <c r="W112" s="11">
        <f t="shared" si="30"/>
        <v>4.6899999999999977</v>
      </c>
      <c r="X112" s="14">
        <f t="shared" si="31"/>
        <v>7.1287128712871715</v>
      </c>
      <c r="Y112" s="9">
        <v>7.1287128712871715</v>
      </c>
      <c r="Z112" s="13">
        <v>5</v>
      </c>
      <c r="AA112" s="13">
        <f t="shared" si="35"/>
        <v>5</v>
      </c>
      <c r="AB112">
        <v>0</v>
      </c>
      <c r="AC112" s="9"/>
      <c r="AD112" s="9"/>
      <c r="AE112" s="9"/>
      <c r="AF112" s="11">
        <f t="shared" si="32"/>
        <v>0.34815668202764977</v>
      </c>
      <c r="AG112" s="9">
        <v>58.51</v>
      </c>
      <c r="AH112" s="9">
        <v>43.4</v>
      </c>
      <c r="AI112" s="9">
        <v>5.68</v>
      </c>
      <c r="AJ112" s="3">
        <v>0.64236111111111105</v>
      </c>
      <c r="AK112" s="9">
        <v>18.440000000000001</v>
      </c>
      <c r="AL112" t="s">
        <v>254</v>
      </c>
    </row>
    <row r="113" spans="1:38" x14ac:dyDescent="0.35">
      <c r="A113" t="s">
        <v>243</v>
      </c>
      <c r="B113" t="s">
        <v>259</v>
      </c>
      <c r="C113" t="s">
        <v>399</v>
      </c>
      <c r="D113" t="s">
        <v>27</v>
      </c>
      <c r="E113" t="s">
        <v>402</v>
      </c>
      <c r="F113" s="2">
        <v>45173</v>
      </c>
      <c r="G113" s="2" t="s">
        <v>412</v>
      </c>
      <c r="H113" s="13">
        <f t="shared" si="37"/>
        <v>4</v>
      </c>
      <c r="I113">
        <v>3214</v>
      </c>
      <c r="J113">
        <v>37</v>
      </c>
      <c r="K113">
        <v>69.3</v>
      </c>
      <c r="L113">
        <v>68.05</v>
      </c>
      <c r="M113">
        <f t="shared" si="24"/>
        <v>1.25</v>
      </c>
      <c r="N113" t="s">
        <v>249</v>
      </c>
      <c r="O113" s="13">
        <v>110</v>
      </c>
      <c r="P113" s="55">
        <f t="shared" si="25"/>
        <v>0.14999999999999991</v>
      </c>
      <c r="Q113" s="55">
        <f t="shared" si="38"/>
        <v>2.1400000000000063</v>
      </c>
      <c r="R113" t="s">
        <v>25</v>
      </c>
      <c r="S113" t="s">
        <v>72</v>
      </c>
      <c r="T113">
        <v>1</v>
      </c>
      <c r="U113" s="9">
        <v>5.27</v>
      </c>
      <c r="V113" s="9">
        <v>22.5</v>
      </c>
      <c r="W113" s="11">
        <f t="shared" si="30"/>
        <v>4.7899999999999991</v>
      </c>
      <c r="X113" s="14">
        <f t="shared" si="31"/>
        <v>9.108159392789382</v>
      </c>
      <c r="Y113" s="9">
        <v>9.108159392789382</v>
      </c>
      <c r="Z113" s="13">
        <v>6</v>
      </c>
      <c r="AA113" s="13">
        <f t="shared" si="35"/>
        <v>6</v>
      </c>
      <c r="AB113">
        <v>0</v>
      </c>
      <c r="AC113" s="9"/>
      <c r="AD113" s="9"/>
      <c r="AE113" s="9"/>
      <c r="AF113" s="11">
        <f t="shared" si="32"/>
        <v>0.43225959261013741</v>
      </c>
      <c r="AG113" s="9">
        <v>60.47</v>
      </c>
      <c r="AH113" s="9">
        <v>42.22</v>
      </c>
      <c r="AI113" s="9">
        <v>5.48</v>
      </c>
      <c r="AJ113" s="3">
        <v>0.64236111111111105</v>
      </c>
      <c r="AK113" s="9">
        <v>17.71</v>
      </c>
      <c r="AL113" t="s">
        <v>255</v>
      </c>
    </row>
    <row r="114" spans="1:38" s="4" customFormat="1" x14ac:dyDescent="0.35">
      <c r="A114" s="4" t="s">
        <v>243</v>
      </c>
      <c r="B114" s="4" t="s">
        <v>259</v>
      </c>
      <c r="C114" s="4" t="s">
        <v>399</v>
      </c>
      <c r="D114" s="4" t="s">
        <v>27</v>
      </c>
      <c r="E114" s="4" t="s">
        <v>402</v>
      </c>
      <c r="F114" s="5">
        <v>45173</v>
      </c>
      <c r="G114" s="5" t="s">
        <v>412</v>
      </c>
      <c r="H114" s="50">
        <f t="shared" si="37"/>
        <v>4</v>
      </c>
      <c r="I114" s="4">
        <v>3214</v>
      </c>
      <c r="J114" s="4">
        <v>37</v>
      </c>
      <c r="K114" s="4">
        <v>69.3</v>
      </c>
      <c r="L114" s="4">
        <v>68.05</v>
      </c>
      <c r="M114" s="4">
        <f t="shared" si="24"/>
        <v>1.25</v>
      </c>
      <c r="N114" s="4" t="s">
        <v>250</v>
      </c>
      <c r="O114" s="50">
        <v>115</v>
      </c>
      <c r="P114" s="56">
        <f t="shared" si="25"/>
        <v>0.10000000000000009</v>
      </c>
      <c r="Q114" s="56">
        <f t="shared" si="38"/>
        <v>2.1900000000000062</v>
      </c>
      <c r="R114" s="4" t="s">
        <v>25</v>
      </c>
      <c r="S114" s="4" t="s">
        <v>86</v>
      </c>
      <c r="T114" s="4">
        <v>1</v>
      </c>
      <c r="U114" s="10">
        <v>5.1100000000000003</v>
      </c>
      <c r="V114" s="10">
        <v>21.74</v>
      </c>
      <c r="W114" s="12">
        <f t="shared" si="30"/>
        <v>4.389999999999997</v>
      </c>
      <c r="X114" s="15">
        <f t="shared" si="31"/>
        <v>14.090019569471687</v>
      </c>
      <c r="Y114" s="10">
        <v>14.090019569471687</v>
      </c>
      <c r="Z114" s="13">
        <v>5</v>
      </c>
      <c r="AA114" s="13">
        <f t="shared" si="35"/>
        <v>5</v>
      </c>
      <c r="AB114" s="4">
        <v>0</v>
      </c>
      <c r="AC114" s="10"/>
      <c r="AD114" s="10"/>
      <c r="AE114" s="10"/>
      <c r="AF114" s="12">
        <f t="shared" si="32"/>
        <v>0.66254375729288195</v>
      </c>
      <c r="AG114" s="10">
        <v>71.239999999999995</v>
      </c>
      <c r="AH114" s="10">
        <v>42.85</v>
      </c>
      <c r="AI114" s="10">
        <v>5.77</v>
      </c>
      <c r="AJ114" s="6">
        <v>0.64236111111111105</v>
      </c>
      <c r="AK114" s="10">
        <v>17.350000000000001</v>
      </c>
      <c r="AL114" s="4" t="s">
        <v>256</v>
      </c>
    </row>
    <row r="115" spans="1:38" x14ac:dyDescent="0.35">
      <c r="A115" t="s">
        <v>257</v>
      </c>
      <c r="B115" t="s">
        <v>260</v>
      </c>
      <c r="C115" t="s">
        <v>399</v>
      </c>
      <c r="D115" t="s">
        <v>3</v>
      </c>
      <c r="E115" t="s">
        <v>401</v>
      </c>
      <c r="F115" s="2">
        <v>45174</v>
      </c>
      <c r="G115" s="2" t="s">
        <v>412</v>
      </c>
      <c r="H115" s="13">
        <f t="shared" si="37"/>
        <v>3</v>
      </c>
      <c r="I115">
        <v>4783</v>
      </c>
      <c r="J115">
        <v>18</v>
      </c>
      <c r="K115">
        <v>75.650000000000006</v>
      </c>
      <c r="L115">
        <v>72.3</v>
      </c>
      <c r="M115">
        <f t="shared" si="24"/>
        <v>3.3500000000000085</v>
      </c>
      <c r="N115" t="s">
        <v>262</v>
      </c>
      <c r="O115" s="13">
        <v>30</v>
      </c>
      <c r="P115" s="55">
        <f t="shared" si="25"/>
        <v>3.0500000000000087</v>
      </c>
      <c r="Q115" s="55">
        <f>O115/100</f>
        <v>0.3</v>
      </c>
      <c r="R115" t="s">
        <v>7</v>
      </c>
      <c r="S115" t="s">
        <v>415</v>
      </c>
      <c r="T115">
        <v>1</v>
      </c>
      <c r="U115" s="9">
        <v>5.28</v>
      </c>
      <c r="V115" s="9">
        <v>18.8</v>
      </c>
      <c r="W115" s="11">
        <f t="shared" si="30"/>
        <v>4.9600000000000009</v>
      </c>
      <c r="X115" s="14">
        <f t="shared" si="31"/>
        <v>6.060606060606049</v>
      </c>
      <c r="Y115" s="9">
        <v>6.060606060606049</v>
      </c>
      <c r="Z115" s="13">
        <v>1</v>
      </c>
      <c r="AA115" s="13">
        <f t="shared" si="35"/>
        <v>7</v>
      </c>
      <c r="AB115">
        <v>1</v>
      </c>
      <c r="AC115" s="9">
        <v>27.240150564617313</v>
      </c>
      <c r="AD115" s="9">
        <v>2.7477540777917189</v>
      </c>
      <c r="AE115" s="9">
        <v>7.97</v>
      </c>
      <c r="AF115" s="11">
        <f t="shared" si="32"/>
        <v>0.27037773359840939</v>
      </c>
      <c r="AG115" s="9">
        <v>57.51</v>
      </c>
      <c r="AH115" s="9">
        <v>45.27</v>
      </c>
      <c r="AI115" s="9">
        <v>6.16</v>
      </c>
      <c r="AJ115" s="3">
        <v>0.43124999999999997</v>
      </c>
      <c r="AK115" s="9">
        <v>13.84</v>
      </c>
      <c r="AL115" t="s">
        <v>269</v>
      </c>
    </row>
    <row r="116" spans="1:38" x14ac:dyDescent="0.35">
      <c r="A116" t="s">
        <v>257</v>
      </c>
      <c r="B116" t="s">
        <v>260</v>
      </c>
      <c r="C116" t="s">
        <v>399</v>
      </c>
      <c r="D116" t="s">
        <v>3</v>
      </c>
      <c r="E116" t="s">
        <v>401</v>
      </c>
      <c r="F116" s="2">
        <v>45174</v>
      </c>
      <c r="G116" s="2" t="s">
        <v>412</v>
      </c>
      <c r="H116" s="13">
        <f t="shared" si="37"/>
        <v>3</v>
      </c>
      <c r="I116">
        <v>4783</v>
      </c>
      <c r="J116">
        <v>18</v>
      </c>
      <c r="K116">
        <v>75.650000000000006</v>
      </c>
      <c r="L116">
        <v>72.3</v>
      </c>
      <c r="M116">
        <f t="shared" si="24"/>
        <v>3.3500000000000085</v>
      </c>
      <c r="N116" t="s">
        <v>263</v>
      </c>
      <c r="O116" s="13">
        <v>110</v>
      </c>
      <c r="P116" s="55">
        <f t="shared" si="25"/>
        <v>2.2500000000000084</v>
      </c>
      <c r="Q116" s="55">
        <f t="shared" ref="Q116:Q121" si="39">O116/100</f>
        <v>1.1000000000000001</v>
      </c>
      <c r="R116" t="s">
        <v>7</v>
      </c>
      <c r="S116" t="s">
        <v>416</v>
      </c>
      <c r="T116">
        <v>1</v>
      </c>
      <c r="U116" s="9">
        <v>5.03</v>
      </c>
      <c r="V116" s="9">
        <v>19.899999999999999</v>
      </c>
      <c r="W116" s="11">
        <f t="shared" si="30"/>
        <v>4.9099999999999984</v>
      </c>
      <c r="X116" s="14">
        <f t="shared" si="31"/>
        <v>2.3856858846918865</v>
      </c>
      <c r="Y116" s="9">
        <v>2.3856858846918865</v>
      </c>
      <c r="Z116" s="13">
        <v>2</v>
      </c>
      <c r="AA116" s="13">
        <f t="shared" si="35"/>
        <v>7</v>
      </c>
      <c r="AB116">
        <v>0</v>
      </c>
      <c r="AC116" s="9"/>
      <c r="AD116" s="9"/>
      <c r="AE116" s="9"/>
      <c r="AF116" s="11">
        <f t="shared" si="32"/>
        <v>0.21860848085631956</v>
      </c>
      <c r="AG116" s="9">
        <v>59.2</v>
      </c>
      <c r="AH116" s="9">
        <v>48.58</v>
      </c>
      <c r="AI116" s="9">
        <v>5.4</v>
      </c>
      <c r="AJ116" s="3">
        <v>0.43124999999999997</v>
      </c>
      <c r="AK116" s="9">
        <v>14.99</v>
      </c>
      <c r="AL116" t="s">
        <v>273</v>
      </c>
    </row>
    <row r="117" spans="1:38" x14ac:dyDescent="0.35">
      <c r="A117" t="s">
        <v>257</v>
      </c>
      <c r="B117" t="s">
        <v>260</v>
      </c>
      <c r="C117" t="s">
        <v>399</v>
      </c>
      <c r="D117" t="s">
        <v>3</v>
      </c>
      <c r="E117" t="s">
        <v>401</v>
      </c>
      <c r="F117" s="2">
        <v>45174</v>
      </c>
      <c r="G117" s="2" t="s">
        <v>412</v>
      </c>
      <c r="H117" s="13">
        <f t="shared" si="37"/>
        <v>3</v>
      </c>
      <c r="I117">
        <v>4783</v>
      </c>
      <c r="J117">
        <v>18</v>
      </c>
      <c r="K117">
        <v>75.650000000000006</v>
      </c>
      <c r="L117">
        <v>72.3</v>
      </c>
      <c r="M117">
        <f t="shared" si="24"/>
        <v>3.3500000000000085</v>
      </c>
      <c r="N117" t="s">
        <v>264</v>
      </c>
      <c r="O117" s="13">
        <v>150</v>
      </c>
      <c r="P117" s="55">
        <f t="shared" si="25"/>
        <v>1.8500000000000085</v>
      </c>
      <c r="Q117" s="55">
        <f t="shared" si="39"/>
        <v>1.5</v>
      </c>
      <c r="R117" t="s">
        <v>21</v>
      </c>
      <c r="S117" t="s">
        <v>396</v>
      </c>
      <c r="T117">
        <v>1</v>
      </c>
      <c r="U117" s="9">
        <v>5.0999999999999996</v>
      </c>
      <c r="V117" s="9">
        <v>19.059999999999999</v>
      </c>
      <c r="W117" s="11">
        <f t="shared" si="30"/>
        <v>4.9799999999999986</v>
      </c>
      <c r="X117" s="14">
        <f t="shared" si="31"/>
        <v>2.3529411764706079</v>
      </c>
      <c r="Y117" s="9">
        <v>2.3529411764706079</v>
      </c>
      <c r="Z117" s="13">
        <v>3</v>
      </c>
      <c r="AA117" s="13">
        <f t="shared" si="35"/>
        <v>7</v>
      </c>
      <c r="AB117">
        <v>1</v>
      </c>
      <c r="AC117" s="9">
        <v>48.393572311495674</v>
      </c>
      <c r="AD117" s="9">
        <v>4.5987144622991343</v>
      </c>
      <c r="AE117" s="9">
        <v>8.09</v>
      </c>
      <c r="AF117" s="11">
        <f t="shared" si="32"/>
        <v>0.23383506465974138</v>
      </c>
      <c r="AG117" s="9">
        <v>58.2</v>
      </c>
      <c r="AH117" s="9">
        <v>47.17</v>
      </c>
      <c r="AI117" s="9">
        <v>5.44</v>
      </c>
      <c r="AJ117" s="3">
        <v>0.43124999999999997</v>
      </c>
      <c r="AK117" s="9">
        <v>14.08</v>
      </c>
      <c r="AL117" t="s">
        <v>270</v>
      </c>
    </row>
    <row r="118" spans="1:38" x14ac:dyDescent="0.35">
      <c r="A118" t="s">
        <v>257</v>
      </c>
      <c r="B118" t="s">
        <v>260</v>
      </c>
      <c r="C118" t="s">
        <v>399</v>
      </c>
      <c r="D118" t="s">
        <v>3</v>
      </c>
      <c r="E118" t="s">
        <v>401</v>
      </c>
      <c r="F118" s="2">
        <v>45174</v>
      </c>
      <c r="G118" s="2" t="s">
        <v>412</v>
      </c>
      <c r="H118" s="13">
        <f t="shared" si="37"/>
        <v>3</v>
      </c>
      <c r="I118">
        <v>4783</v>
      </c>
      <c r="J118">
        <v>18</v>
      </c>
      <c r="K118">
        <v>75.650000000000006</v>
      </c>
      <c r="L118">
        <v>72.3</v>
      </c>
      <c r="M118">
        <f t="shared" si="24"/>
        <v>3.3500000000000085</v>
      </c>
      <c r="N118" t="s">
        <v>265</v>
      </c>
      <c r="O118" s="13">
        <v>190</v>
      </c>
      <c r="P118" s="55">
        <f t="shared" si="25"/>
        <v>1.4500000000000086</v>
      </c>
      <c r="Q118" s="55">
        <f t="shared" si="39"/>
        <v>1.9</v>
      </c>
      <c r="R118" t="s">
        <v>25</v>
      </c>
      <c r="S118" t="s">
        <v>396</v>
      </c>
      <c r="T118">
        <v>0</v>
      </c>
      <c r="U118" s="9"/>
      <c r="V118" s="9"/>
      <c r="W118" s="11"/>
      <c r="X118" s="14"/>
      <c r="Y118" s="9"/>
      <c r="Z118" s="13">
        <v>3</v>
      </c>
      <c r="AA118" s="13">
        <f t="shared" si="35"/>
        <v>7</v>
      </c>
      <c r="AB118">
        <v>0</v>
      </c>
      <c r="AC118" s="9"/>
      <c r="AD118" s="9"/>
      <c r="AE118" s="9"/>
      <c r="AF118" s="11"/>
      <c r="AG118" s="9"/>
      <c r="AH118" s="9"/>
      <c r="AI118" s="9"/>
      <c r="AJ118" s="3">
        <v>0.43124999999999997</v>
      </c>
      <c r="AK118" s="9"/>
      <c r="AL118" t="s">
        <v>288</v>
      </c>
    </row>
    <row r="119" spans="1:38" x14ac:dyDescent="0.35">
      <c r="A119" t="s">
        <v>257</v>
      </c>
      <c r="B119" t="s">
        <v>260</v>
      </c>
      <c r="C119" t="s">
        <v>399</v>
      </c>
      <c r="D119" t="s">
        <v>3</v>
      </c>
      <c r="E119" t="s">
        <v>401</v>
      </c>
      <c r="F119" s="2">
        <v>45174</v>
      </c>
      <c r="G119" s="2" t="s">
        <v>412</v>
      </c>
      <c r="H119" s="13">
        <f t="shared" si="37"/>
        <v>3</v>
      </c>
      <c r="I119">
        <v>4783</v>
      </c>
      <c r="J119">
        <v>18</v>
      </c>
      <c r="K119">
        <v>75.650000000000006</v>
      </c>
      <c r="L119">
        <v>72.3</v>
      </c>
      <c r="M119">
        <f t="shared" si="24"/>
        <v>3.3500000000000085</v>
      </c>
      <c r="N119" t="s">
        <v>266</v>
      </c>
      <c r="O119" s="13">
        <v>255</v>
      </c>
      <c r="P119" s="55">
        <f t="shared" si="25"/>
        <v>0.8000000000000087</v>
      </c>
      <c r="Q119" s="55">
        <f t="shared" si="39"/>
        <v>2.5499999999999998</v>
      </c>
      <c r="R119" t="s">
        <v>25</v>
      </c>
      <c r="S119" t="s">
        <v>396</v>
      </c>
      <c r="T119">
        <v>1</v>
      </c>
      <c r="U119" s="9">
        <v>5.15</v>
      </c>
      <c r="V119" s="9">
        <v>20.75</v>
      </c>
      <c r="W119" s="11">
        <f t="shared" ref="W119:W155" si="40">V119-AK119</f>
        <v>5.0600000000000005</v>
      </c>
      <c r="X119" s="14">
        <f t="shared" ref="X119:X155" si="41">((U119-W119)/U119)*100</f>
        <v>1.7475728155339778</v>
      </c>
      <c r="Y119" s="9">
        <v>1.7475728155339778</v>
      </c>
      <c r="Z119" s="13">
        <v>3</v>
      </c>
      <c r="AA119" s="13">
        <f t="shared" si="35"/>
        <v>7</v>
      </c>
      <c r="AB119">
        <v>1</v>
      </c>
      <c r="AC119" s="9">
        <v>24.384634448574968</v>
      </c>
      <c r="AD119" s="9">
        <v>2.7583147459727382</v>
      </c>
      <c r="AE119" s="9">
        <v>8.07</v>
      </c>
      <c r="AF119" s="11">
        <f t="shared" ref="AF119:AF155" si="42">(AG119-AH119)/AH119</f>
        <v>0.24935426187164722</v>
      </c>
      <c r="AG119" s="9">
        <v>62.88</v>
      </c>
      <c r="AH119" s="9">
        <v>50.33</v>
      </c>
      <c r="AI119" s="9">
        <v>5.8</v>
      </c>
      <c r="AJ119" s="3">
        <v>0.46111111111111108</v>
      </c>
      <c r="AK119" s="9">
        <v>15.69</v>
      </c>
      <c r="AL119" t="s">
        <v>287</v>
      </c>
    </row>
    <row r="120" spans="1:38" x14ac:dyDescent="0.35">
      <c r="A120" t="s">
        <v>257</v>
      </c>
      <c r="B120" t="s">
        <v>260</v>
      </c>
      <c r="C120" t="s">
        <v>399</v>
      </c>
      <c r="D120" t="s">
        <v>3</v>
      </c>
      <c r="E120" t="s">
        <v>401</v>
      </c>
      <c r="F120" s="2">
        <v>45174</v>
      </c>
      <c r="G120" s="2" t="s">
        <v>412</v>
      </c>
      <c r="H120" s="13">
        <f t="shared" si="37"/>
        <v>3</v>
      </c>
      <c r="I120">
        <v>4783</v>
      </c>
      <c r="J120">
        <v>18</v>
      </c>
      <c r="K120">
        <v>75.650000000000006</v>
      </c>
      <c r="L120">
        <v>72.3</v>
      </c>
      <c r="M120">
        <f t="shared" si="24"/>
        <v>3.3500000000000085</v>
      </c>
      <c r="N120" t="s">
        <v>267</v>
      </c>
      <c r="O120" s="13">
        <v>290</v>
      </c>
      <c r="P120" s="55">
        <f t="shared" si="25"/>
        <v>0.45000000000000862</v>
      </c>
      <c r="Q120" s="55">
        <f t="shared" si="39"/>
        <v>2.9</v>
      </c>
      <c r="R120" t="s">
        <v>25</v>
      </c>
      <c r="S120" t="s">
        <v>86</v>
      </c>
      <c r="T120">
        <v>1</v>
      </c>
      <c r="U120" s="9">
        <v>5.09</v>
      </c>
      <c r="V120" s="9">
        <v>13.85</v>
      </c>
      <c r="W120" s="11">
        <f t="shared" si="40"/>
        <v>4.6899999999999995</v>
      </c>
      <c r="X120" s="14">
        <f t="shared" si="41"/>
        <v>7.8585461689587497</v>
      </c>
      <c r="Y120" s="9">
        <v>7.8585461689587497</v>
      </c>
      <c r="Z120" s="13">
        <v>5</v>
      </c>
      <c r="AA120" s="13">
        <f t="shared" si="35"/>
        <v>5</v>
      </c>
      <c r="AB120">
        <v>1</v>
      </c>
      <c r="AC120" s="9">
        <v>40.999284862932065</v>
      </c>
      <c r="AD120" s="9">
        <v>2.6855303933253873</v>
      </c>
      <c r="AE120" s="9">
        <v>8.39</v>
      </c>
      <c r="AF120" s="11">
        <f t="shared" si="42"/>
        <v>0.43758636573007831</v>
      </c>
      <c r="AG120" s="9">
        <v>62.42</v>
      </c>
      <c r="AH120" s="9">
        <v>43.42</v>
      </c>
      <c r="AI120" s="9">
        <v>5.55</v>
      </c>
      <c r="AJ120" s="3">
        <v>0.46111111111111108</v>
      </c>
      <c r="AK120" s="9">
        <v>9.16</v>
      </c>
      <c r="AL120" t="s">
        <v>271</v>
      </c>
    </row>
    <row r="121" spans="1:38" s="30" customFormat="1" x14ac:dyDescent="0.35">
      <c r="A121" s="30" t="s">
        <v>257</v>
      </c>
      <c r="B121" s="30" t="s">
        <v>260</v>
      </c>
      <c r="C121" s="30" t="s">
        <v>399</v>
      </c>
      <c r="D121" s="30" t="s">
        <v>3</v>
      </c>
      <c r="E121" s="30" t="s">
        <v>401</v>
      </c>
      <c r="F121" s="31">
        <v>45174</v>
      </c>
      <c r="G121" s="5" t="s">
        <v>412</v>
      </c>
      <c r="H121" s="50">
        <f t="shared" si="37"/>
        <v>3</v>
      </c>
      <c r="I121" s="30">
        <v>4783</v>
      </c>
      <c r="J121" s="30">
        <v>18</v>
      </c>
      <c r="K121" s="30">
        <v>75.650000000000006</v>
      </c>
      <c r="L121" s="30">
        <v>72.3</v>
      </c>
      <c r="M121" s="30">
        <f t="shared" si="24"/>
        <v>3.3500000000000085</v>
      </c>
      <c r="N121" s="30" t="s">
        <v>268</v>
      </c>
      <c r="O121" s="51">
        <v>330</v>
      </c>
      <c r="P121" s="61">
        <f t="shared" si="25"/>
        <v>5.0000000000008704E-2</v>
      </c>
      <c r="Q121" s="61">
        <f t="shared" si="39"/>
        <v>3.3</v>
      </c>
      <c r="R121" s="30" t="s">
        <v>25</v>
      </c>
      <c r="S121" s="30" t="s">
        <v>86</v>
      </c>
      <c r="T121" s="30">
        <v>1</v>
      </c>
      <c r="U121" s="33">
        <v>5.33</v>
      </c>
      <c r="V121" s="33">
        <v>22.38</v>
      </c>
      <c r="W121" s="34">
        <f t="shared" si="40"/>
        <v>4.09</v>
      </c>
      <c r="X121" s="35">
        <f t="shared" si="41"/>
        <v>23.264540337711072</v>
      </c>
      <c r="Y121" s="33">
        <v>23.264540337711072</v>
      </c>
      <c r="Z121" s="29">
        <v>5</v>
      </c>
      <c r="AA121" s="29">
        <f t="shared" si="35"/>
        <v>5</v>
      </c>
      <c r="AB121" s="30">
        <v>0</v>
      </c>
      <c r="AC121" s="33"/>
      <c r="AD121" s="33"/>
      <c r="AE121" s="33"/>
      <c r="AF121" s="34">
        <f t="shared" si="42"/>
        <v>1.0615878575598365</v>
      </c>
      <c r="AG121" s="33">
        <v>70.63</v>
      </c>
      <c r="AH121" s="33">
        <v>34.26</v>
      </c>
      <c r="AI121" s="33">
        <v>4.93</v>
      </c>
      <c r="AJ121" s="32">
        <v>0.47847222222222219</v>
      </c>
      <c r="AK121" s="33">
        <v>18.29</v>
      </c>
      <c r="AL121" s="30" t="s">
        <v>272</v>
      </c>
    </row>
    <row r="122" spans="1:38" x14ac:dyDescent="0.35">
      <c r="A122" t="s">
        <v>274</v>
      </c>
      <c r="B122" t="s">
        <v>275</v>
      </c>
      <c r="C122" t="s">
        <v>399</v>
      </c>
      <c r="D122" t="s">
        <v>27</v>
      </c>
      <c r="E122" t="s">
        <v>401</v>
      </c>
      <c r="F122" s="2">
        <v>45174</v>
      </c>
      <c r="G122" s="2" t="s">
        <v>412</v>
      </c>
      <c r="H122" s="13">
        <f t="shared" si="37"/>
        <v>3</v>
      </c>
      <c r="I122">
        <v>4772</v>
      </c>
      <c r="J122">
        <v>35</v>
      </c>
      <c r="K122">
        <v>75.19</v>
      </c>
      <c r="L122">
        <v>72.11</v>
      </c>
      <c r="M122">
        <f t="shared" si="24"/>
        <v>3.0799999999999983</v>
      </c>
      <c r="N122" t="s">
        <v>277</v>
      </c>
      <c r="O122" s="13">
        <v>30</v>
      </c>
      <c r="P122" s="55">
        <f t="shared" si="25"/>
        <v>2.7799999999999985</v>
      </c>
      <c r="Q122" s="55">
        <f>K$115-K122+O122/100</f>
        <v>0.760000000000008</v>
      </c>
      <c r="R122" t="s">
        <v>7</v>
      </c>
      <c r="S122" t="s">
        <v>415</v>
      </c>
      <c r="T122">
        <v>1</v>
      </c>
      <c r="U122" s="9">
        <v>5.1100000000000003</v>
      </c>
      <c r="V122" s="9">
        <v>22.06</v>
      </c>
      <c r="W122" s="11">
        <f t="shared" si="40"/>
        <v>4.8499999999999979</v>
      </c>
      <c r="X122" s="14">
        <f t="shared" si="41"/>
        <v>5.0880626223092449</v>
      </c>
      <c r="Y122" s="9">
        <v>5.0880626223092449</v>
      </c>
      <c r="Z122" s="13">
        <v>1</v>
      </c>
      <c r="AA122" s="13">
        <f t="shared" si="35"/>
        <v>7</v>
      </c>
      <c r="AB122">
        <v>1</v>
      </c>
      <c r="AC122" s="19">
        <v>103.26077210460772</v>
      </c>
      <c r="AD122" s="9">
        <v>8.4736737235367379</v>
      </c>
      <c r="AE122" s="9">
        <v>8.0299999999999994</v>
      </c>
      <c r="AF122" s="11">
        <f t="shared" si="42"/>
        <v>0.22897603485838777</v>
      </c>
      <c r="AG122" s="9">
        <v>56.41</v>
      </c>
      <c r="AH122" s="9">
        <v>45.9</v>
      </c>
      <c r="AI122" s="9">
        <v>6</v>
      </c>
      <c r="AJ122" s="3">
        <v>0.57291666666666663</v>
      </c>
      <c r="AK122" s="9">
        <v>17.21</v>
      </c>
      <c r="AL122" t="s">
        <v>284</v>
      </c>
    </row>
    <row r="123" spans="1:38" x14ac:dyDescent="0.35">
      <c r="A123" t="s">
        <v>274</v>
      </c>
      <c r="B123" t="s">
        <v>275</v>
      </c>
      <c r="C123" t="s">
        <v>399</v>
      </c>
      <c r="D123" t="s">
        <v>27</v>
      </c>
      <c r="E123" t="s">
        <v>401</v>
      </c>
      <c r="F123" s="2">
        <v>45174</v>
      </c>
      <c r="G123" s="2" t="s">
        <v>412</v>
      </c>
      <c r="H123" s="13">
        <f t="shared" si="37"/>
        <v>3</v>
      </c>
      <c r="I123">
        <v>4772</v>
      </c>
      <c r="J123">
        <v>35</v>
      </c>
      <c r="K123">
        <v>75.19</v>
      </c>
      <c r="L123">
        <v>72.11</v>
      </c>
      <c r="M123">
        <f t="shared" si="24"/>
        <v>3.0799999999999983</v>
      </c>
      <c r="N123" t="s">
        <v>278</v>
      </c>
      <c r="O123" s="13">
        <v>170</v>
      </c>
      <c r="P123" s="55">
        <f t="shared" si="25"/>
        <v>1.3799999999999983</v>
      </c>
      <c r="Q123" s="55">
        <f t="shared" ref="Q123:Q128" si="43">K$115-K123+O123/100</f>
        <v>2.1600000000000081</v>
      </c>
      <c r="R123" t="s">
        <v>21</v>
      </c>
      <c r="S123" t="s">
        <v>396</v>
      </c>
      <c r="T123">
        <v>1</v>
      </c>
      <c r="U123" s="9">
        <v>5.05</v>
      </c>
      <c r="V123" s="9">
        <v>18.7</v>
      </c>
      <c r="W123" s="11">
        <f t="shared" si="40"/>
        <v>4.9399999999999995</v>
      </c>
      <c r="X123" s="14">
        <f t="shared" si="41"/>
        <v>2.1782178217821846</v>
      </c>
      <c r="Y123" s="9">
        <v>2.1782178217821846</v>
      </c>
      <c r="Z123" s="13">
        <v>3</v>
      </c>
      <c r="AA123" s="13">
        <f t="shared" si="35"/>
        <v>7</v>
      </c>
      <c r="AB123">
        <v>1</v>
      </c>
      <c r="AC123" s="9">
        <v>41.482440846824417</v>
      </c>
      <c r="AD123" s="9">
        <v>3.6965877957658781</v>
      </c>
      <c r="AE123" s="9">
        <v>8.0299999999999994</v>
      </c>
      <c r="AF123" s="11">
        <f t="shared" si="42"/>
        <v>0.26688382193268201</v>
      </c>
      <c r="AG123" s="9">
        <v>58.34</v>
      </c>
      <c r="AH123" s="9">
        <v>46.05</v>
      </c>
      <c r="AI123" s="9">
        <v>5.86</v>
      </c>
      <c r="AJ123" s="3">
        <v>0.57291666666666663</v>
      </c>
      <c r="AK123" s="9">
        <v>13.76</v>
      </c>
      <c r="AL123" t="s">
        <v>285</v>
      </c>
    </row>
    <row r="124" spans="1:38" x14ac:dyDescent="0.35">
      <c r="A124" t="s">
        <v>274</v>
      </c>
      <c r="B124" t="s">
        <v>275</v>
      </c>
      <c r="C124" t="s">
        <v>399</v>
      </c>
      <c r="D124" t="s">
        <v>27</v>
      </c>
      <c r="E124" t="s">
        <v>401</v>
      </c>
      <c r="F124" s="2">
        <v>45174</v>
      </c>
      <c r="G124" s="2" t="s">
        <v>412</v>
      </c>
      <c r="H124" s="13">
        <f t="shared" si="37"/>
        <v>3</v>
      </c>
      <c r="I124">
        <v>4772</v>
      </c>
      <c r="J124">
        <v>35</v>
      </c>
      <c r="K124">
        <v>75.19</v>
      </c>
      <c r="L124">
        <v>72.11</v>
      </c>
      <c r="M124">
        <f t="shared" si="24"/>
        <v>3.0799999999999983</v>
      </c>
      <c r="N124" t="s">
        <v>279</v>
      </c>
      <c r="O124" s="13">
        <v>210</v>
      </c>
      <c r="P124" s="55">
        <f t="shared" si="25"/>
        <v>0.97999999999999821</v>
      </c>
      <c r="Q124" s="55">
        <f t="shared" si="43"/>
        <v>2.560000000000008</v>
      </c>
      <c r="R124" t="s">
        <v>21</v>
      </c>
      <c r="S124" t="s">
        <v>396</v>
      </c>
      <c r="T124">
        <v>1</v>
      </c>
      <c r="U124" s="9">
        <v>5.25</v>
      </c>
      <c r="V124" s="9">
        <v>24.41</v>
      </c>
      <c r="W124" s="11">
        <f t="shared" si="40"/>
        <v>5.1499999999999986</v>
      </c>
      <c r="X124" s="14">
        <f t="shared" si="41"/>
        <v>1.904761904761932</v>
      </c>
      <c r="Y124" s="9">
        <v>1.904761904761932</v>
      </c>
      <c r="Z124" s="13">
        <v>3</v>
      </c>
      <c r="AA124" s="13">
        <f t="shared" si="35"/>
        <v>7</v>
      </c>
      <c r="AB124">
        <v>0</v>
      </c>
      <c r="AC124" s="9"/>
      <c r="AD124" s="9"/>
      <c r="AE124" s="9"/>
      <c r="AF124" s="11">
        <f t="shared" si="42"/>
        <v>0.24033647105948328</v>
      </c>
      <c r="AG124" s="9">
        <v>61.93</v>
      </c>
      <c r="AH124" s="9">
        <v>49.93</v>
      </c>
      <c r="AI124" s="9">
        <v>6.12</v>
      </c>
      <c r="AJ124" s="3">
        <v>0.57291666666666663</v>
      </c>
      <c r="AK124" s="9">
        <v>19.260000000000002</v>
      </c>
      <c r="AL124" t="s">
        <v>286</v>
      </c>
    </row>
    <row r="125" spans="1:38" x14ac:dyDescent="0.35">
      <c r="A125" t="s">
        <v>274</v>
      </c>
      <c r="B125" t="s">
        <v>275</v>
      </c>
      <c r="C125" t="s">
        <v>399</v>
      </c>
      <c r="D125" t="s">
        <v>27</v>
      </c>
      <c r="E125" t="s">
        <v>401</v>
      </c>
      <c r="F125" s="2">
        <v>45174</v>
      </c>
      <c r="G125" s="2" t="s">
        <v>412</v>
      </c>
      <c r="H125" s="13">
        <f t="shared" si="37"/>
        <v>3</v>
      </c>
      <c r="I125">
        <v>4772</v>
      </c>
      <c r="J125">
        <v>35</v>
      </c>
      <c r="K125">
        <v>75.19</v>
      </c>
      <c r="L125">
        <v>72.11</v>
      </c>
      <c r="M125">
        <f t="shared" si="24"/>
        <v>3.0799999999999983</v>
      </c>
      <c r="N125" t="s">
        <v>280</v>
      </c>
      <c r="O125" s="13">
        <v>245</v>
      </c>
      <c r="P125" s="55">
        <f t="shared" si="25"/>
        <v>0.62999999999999812</v>
      </c>
      <c r="Q125" s="55">
        <f t="shared" si="43"/>
        <v>2.9100000000000081</v>
      </c>
      <c r="R125" t="s">
        <v>25</v>
      </c>
      <c r="S125" t="s">
        <v>396</v>
      </c>
      <c r="T125">
        <v>1</v>
      </c>
      <c r="U125" s="9">
        <v>5.08</v>
      </c>
      <c r="V125" s="9">
        <v>15.49</v>
      </c>
      <c r="W125" s="11">
        <f t="shared" si="40"/>
        <v>5</v>
      </c>
      <c r="X125" s="14">
        <f t="shared" si="41"/>
        <v>1.5748031496063006</v>
      </c>
      <c r="Y125" s="9">
        <v>1.5748031496063006</v>
      </c>
      <c r="Z125" s="13">
        <v>4</v>
      </c>
      <c r="AA125" s="13">
        <f t="shared" si="35"/>
        <v>7</v>
      </c>
      <c r="AB125">
        <v>1</v>
      </c>
      <c r="AC125" s="19">
        <v>111.71196054254007</v>
      </c>
      <c r="AD125" s="9">
        <v>7.0692478421701601</v>
      </c>
      <c r="AE125" s="9">
        <v>8.11</v>
      </c>
      <c r="AF125" s="11">
        <f t="shared" si="42"/>
        <v>0.24149539333805806</v>
      </c>
      <c r="AG125" s="9">
        <v>70.069999999999993</v>
      </c>
      <c r="AH125" s="9">
        <v>56.44</v>
      </c>
      <c r="AI125" s="9">
        <v>5.99</v>
      </c>
      <c r="AJ125" s="3">
        <v>0.57291666666666663</v>
      </c>
      <c r="AK125" s="9">
        <v>10.49</v>
      </c>
      <c r="AL125" t="s">
        <v>289</v>
      </c>
    </row>
    <row r="126" spans="1:38" x14ac:dyDescent="0.35">
      <c r="A126" t="s">
        <v>274</v>
      </c>
      <c r="B126" t="s">
        <v>275</v>
      </c>
      <c r="C126" t="s">
        <v>399</v>
      </c>
      <c r="D126" t="s">
        <v>27</v>
      </c>
      <c r="E126" t="s">
        <v>401</v>
      </c>
      <c r="F126" s="2">
        <v>45174</v>
      </c>
      <c r="G126" s="2" t="s">
        <v>412</v>
      </c>
      <c r="H126" s="13">
        <f t="shared" si="37"/>
        <v>3</v>
      </c>
      <c r="I126">
        <v>4772</v>
      </c>
      <c r="J126">
        <v>35</v>
      </c>
      <c r="K126">
        <v>75.19</v>
      </c>
      <c r="L126">
        <v>72.11</v>
      </c>
      <c r="M126">
        <f t="shared" si="24"/>
        <v>3.0799999999999983</v>
      </c>
      <c r="N126" t="s">
        <v>281</v>
      </c>
      <c r="O126" s="13">
        <v>260</v>
      </c>
      <c r="P126" s="55">
        <f t="shared" si="25"/>
        <v>0.47999999999999821</v>
      </c>
      <c r="Q126" s="55">
        <f t="shared" si="43"/>
        <v>3.060000000000008</v>
      </c>
      <c r="R126" t="s">
        <v>25</v>
      </c>
      <c r="S126" t="s">
        <v>86</v>
      </c>
      <c r="T126">
        <v>1</v>
      </c>
      <c r="U126" s="9">
        <v>5.07</v>
      </c>
      <c r="V126" s="9">
        <v>15.29</v>
      </c>
      <c r="W126" s="11">
        <f t="shared" si="40"/>
        <v>4.4499999999999993</v>
      </c>
      <c r="X126" s="14">
        <f t="shared" si="41"/>
        <v>12.228796844181479</v>
      </c>
      <c r="Y126" s="9">
        <v>12.228796844181479</v>
      </c>
      <c r="Z126" s="13">
        <v>5</v>
      </c>
      <c r="AA126" s="13">
        <f t="shared" si="35"/>
        <v>5</v>
      </c>
      <c r="AB126">
        <v>1</v>
      </c>
      <c r="AC126" s="9">
        <v>32.750495049504956</v>
      </c>
      <c r="AD126" s="9">
        <v>2.2182673267326734</v>
      </c>
      <c r="AE126" s="9">
        <v>8.08</v>
      </c>
      <c r="AF126" s="11">
        <f t="shared" si="42"/>
        <v>0.60569010110510235</v>
      </c>
      <c r="AG126" s="9">
        <v>68.290000000000006</v>
      </c>
      <c r="AH126" s="9">
        <v>42.53</v>
      </c>
      <c r="AI126" s="9">
        <v>5.61</v>
      </c>
      <c r="AJ126" s="3">
        <v>0.57291666666666663</v>
      </c>
      <c r="AK126" s="9">
        <v>10.84</v>
      </c>
      <c r="AL126" t="s">
        <v>290</v>
      </c>
    </row>
    <row r="127" spans="1:38" x14ac:dyDescent="0.35">
      <c r="A127" t="s">
        <v>274</v>
      </c>
      <c r="B127" t="s">
        <v>275</v>
      </c>
      <c r="C127" t="s">
        <v>399</v>
      </c>
      <c r="D127" t="s">
        <v>27</v>
      </c>
      <c r="E127" t="s">
        <v>401</v>
      </c>
      <c r="F127" s="2">
        <v>45174</v>
      </c>
      <c r="G127" s="2" t="s">
        <v>412</v>
      </c>
      <c r="H127" s="13">
        <f t="shared" si="37"/>
        <v>3</v>
      </c>
      <c r="I127">
        <v>4772</v>
      </c>
      <c r="J127">
        <v>35</v>
      </c>
      <c r="K127">
        <v>75.19</v>
      </c>
      <c r="L127">
        <v>72.11</v>
      </c>
      <c r="M127">
        <f t="shared" si="24"/>
        <v>3.0799999999999983</v>
      </c>
      <c r="N127" t="s">
        <v>282</v>
      </c>
      <c r="O127" s="13">
        <v>280</v>
      </c>
      <c r="P127" s="55">
        <f t="shared" si="25"/>
        <v>0.27999999999999847</v>
      </c>
      <c r="Q127" s="55">
        <f t="shared" si="43"/>
        <v>3.2600000000000078</v>
      </c>
      <c r="R127" t="s">
        <v>21</v>
      </c>
      <c r="S127" t="s">
        <v>86</v>
      </c>
      <c r="T127">
        <v>1</v>
      </c>
      <c r="U127" s="9">
        <v>5.56</v>
      </c>
      <c r="V127" s="9">
        <v>14.29</v>
      </c>
      <c r="W127" s="11">
        <f t="shared" si="40"/>
        <v>4.2799999999999994</v>
      </c>
      <c r="X127" s="14">
        <f t="shared" si="41"/>
        <v>23.021582733812956</v>
      </c>
      <c r="Y127" s="9">
        <v>23.021582733812956</v>
      </c>
      <c r="Z127" s="13">
        <v>5</v>
      </c>
      <c r="AA127" s="13">
        <f t="shared" si="35"/>
        <v>5</v>
      </c>
      <c r="AB127">
        <v>0</v>
      </c>
      <c r="AC127" s="9"/>
      <c r="AD127" s="9"/>
      <c r="AE127" s="9"/>
      <c r="AF127" s="11">
        <f t="shared" si="42"/>
        <v>1.0570409982174689</v>
      </c>
      <c r="AG127" s="9">
        <v>69.239999999999995</v>
      </c>
      <c r="AH127" s="9">
        <v>33.659999999999997</v>
      </c>
      <c r="AI127" s="9">
        <v>4.88</v>
      </c>
      <c r="AJ127" s="3">
        <v>0.57291666666666663</v>
      </c>
      <c r="AK127" s="9">
        <v>10.01</v>
      </c>
      <c r="AL127" t="s">
        <v>291</v>
      </c>
    </row>
    <row r="128" spans="1:38" s="4" customFormat="1" x14ac:dyDescent="0.35">
      <c r="A128" s="4" t="s">
        <v>274</v>
      </c>
      <c r="B128" s="4" t="s">
        <v>275</v>
      </c>
      <c r="C128" s="4" t="s">
        <v>399</v>
      </c>
      <c r="D128" s="4" t="s">
        <v>27</v>
      </c>
      <c r="E128" s="4" t="s">
        <v>401</v>
      </c>
      <c r="F128" s="5">
        <v>45174</v>
      </c>
      <c r="G128" s="5" t="s">
        <v>412</v>
      </c>
      <c r="H128" s="50">
        <f t="shared" si="37"/>
        <v>3</v>
      </c>
      <c r="I128" s="4">
        <v>4772</v>
      </c>
      <c r="J128" s="4">
        <v>35</v>
      </c>
      <c r="K128" s="4">
        <v>75.19</v>
      </c>
      <c r="L128" s="4">
        <v>72.11</v>
      </c>
      <c r="M128" s="4">
        <f t="shared" si="24"/>
        <v>3.0799999999999983</v>
      </c>
      <c r="N128" s="4" t="s">
        <v>283</v>
      </c>
      <c r="O128" s="50">
        <v>300</v>
      </c>
      <c r="P128" s="56">
        <f t="shared" si="25"/>
        <v>7.9999999999998295E-2</v>
      </c>
      <c r="Q128" s="56">
        <f t="shared" si="43"/>
        <v>3.460000000000008</v>
      </c>
      <c r="R128" s="4" t="s">
        <v>21</v>
      </c>
      <c r="S128" s="4" t="s">
        <v>86</v>
      </c>
      <c r="T128" s="4">
        <v>1</v>
      </c>
      <c r="U128" s="10">
        <v>5.19</v>
      </c>
      <c r="V128" s="10">
        <v>18.07</v>
      </c>
      <c r="W128" s="12">
        <f t="shared" si="40"/>
        <v>4.2800000000000011</v>
      </c>
      <c r="X128" s="15">
        <f t="shared" si="41"/>
        <v>17.533718689788039</v>
      </c>
      <c r="Y128" s="10">
        <v>17.533718689788039</v>
      </c>
      <c r="Z128" s="13">
        <v>5</v>
      </c>
      <c r="AA128" s="13">
        <f t="shared" si="35"/>
        <v>5</v>
      </c>
      <c r="AB128" s="4">
        <v>1</v>
      </c>
      <c r="AC128" s="10">
        <v>30.253493975903613</v>
      </c>
      <c r="AD128" s="10">
        <v>2.1806746987951806</v>
      </c>
      <c r="AE128" s="10">
        <v>8.3000000000000007</v>
      </c>
      <c r="AF128" s="12">
        <f t="shared" si="42"/>
        <v>0.83786031042128617</v>
      </c>
      <c r="AG128" s="10">
        <v>66.31</v>
      </c>
      <c r="AH128" s="10">
        <v>36.08</v>
      </c>
      <c r="AI128" s="10">
        <v>5.62</v>
      </c>
      <c r="AJ128" s="6">
        <v>0.59722222222222221</v>
      </c>
      <c r="AK128" s="10">
        <v>13.79</v>
      </c>
      <c r="AL128" s="4" t="s">
        <v>292</v>
      </c>
    </row>
    <row r="129" spans="1:38" x14ac:dyDescent="0.35">
      <c r="A129" t="s">
        <v>293</v>
      </c>
      <c r="B129" t="s">
        <v>294</v>
      </c>
      <c r="C129" t="s">
        <v>399</v>
      </c>
      <c r="D129" t="s">
        <v>3</v>
      </c>
      <c r="E129" t="s">
        <v>401</v>
      </c>
      <c r="F129" s="2">
        <v>45175</v>
      </c>
      <c r="G129" s="2" t="s">
        <v>412</v>
      </c>
      <c r="H129" s="13">
        <f t="shared" si="37"/>
        <v>2</v>
      </c>
      <c r="I129">
        <v>5985</v>
      </c>
      <c r="J129">
        <v>24</v>
      </c>
      <c r="K129">
        <v>79.75</v>
      </c>
      <c r="L129">
        <v>77.900000000000006</v>
      </c>
      <c r="M129">
        <f t="shared" si="24"/>
        <v>1.8499999999999943</v>
      </c>
      <c r="N129" t="s">
        <v>296</v>
      </c>
      <c r="O129" s="13">
        <v>30</v>
      </c>
      <c r="P129" s="55">
        <f t="shared" si="25"/>
        <v>1.5499999999999943</v>
      </c>
      <c r="Q129" s="55">
        <f>O129/100</f>
        <v>0.3</v>
      </c>
      <c r="R129" t="s">
        <v>7</v>
      </c>
      <c r="S129" t="s">
        <v>415</v>
      </c>
      <c r="T129">
        <v>1</v>
      </c>
      <c r="U129" s="9">
        <v>5.17</v>
      </c>
      <c r="V129" s="9">
        <v>22.2</v>
      </c>
      <c r="W129" s="11">
        <f t="shared" si="40"/>
        <v>4.75</v>
      </c>
      <c r="X129" s="14">
        <f t="shared" si="41"/>
        <v>8.1237911025145042</v>
      </c>
      <c r="Y129" s="9">
        <v>8.1237911025145042</v>
      </c>
      <c r="Z129" s="13">
        <v>1</v>
      </c>
      <c r="AA129" s="13">
        <f t="shared" si="35"/>
        <v>7</v>
      </c>
      <c r="AB129">
        <v>0</v>
      </c>
      <c r="AC129" s="9"/>
      <c r="AD129" s="9"/>
      <c r="AE129" s="9"/>
      <c r="AF129" s="11">
        <f t="shared" si="42"/>
        <v>0.3125690302628672</v>
      </c>
      <c r="AG129" s="9">
        <v>59.42</v>
      </c>
      <c r="AH129" s="9">
        <v>45.27</v>
      </c>
      <c r="AI129" s="9">
        <v>5.97</v>
      </c>
      <c r="AJ129" s="3">
        <v>0.4597222222222222</v>
      </c>
      <c r="AK129" s="9">
        <v>17.45</v>
      </c>
      <c r="AL129" t="s">
        <v>269</v>
      </c>
    </row>
    <row r="130" spans="1:38" x14ac:dyDescent="0.35">
      <c r="A130" t="s">
        <v>293</v>
      </c>
      <c r="B130" t="s">
        <v>294</v>
      </c>
      <c r="C130" t="s">
        <v>399</v>
      </c>
      <c r="D130" t="s">
        <v>3</v>
      </c>
      <c r="E130" t="s">
        <v>401</v>
      </c>
      <c r="F130" s="2">
        <v>45175</v>
      </c>
      <c r="G130" s="2" t="s">
        <v>412</v>
      </c>
      <c r="H130" s="13">
        <f t="shared" si="37"/>
        <v>2</v>
      </c>
      <c r="I130">
        <v>5985</v>
      </c>
      <c r="J130">
        <v>24</v>
      </c>
      <c r="K130">
        <v>79.75</v>
      </c>
      <c r="L130">
        <v>77.900000000000006</v>
      </c>
      <c r="M130">
        <f t="shared" si="24"/>
        <v>1.8499999999999943</v>
      </c>
      <c r="N130" t="s">
        <v>297</v>
      </c>
      <c r="O130" s="13">
        <v>70</v>
      </c>
      <c r="P130" s="55">
        <f t="shared" si="25"/>
        <v>1.1499999999999944</v>
      </c>
      <c r="Q130" s="55">
        <f t="shared" ref="Q130:Q132" si="44">O130/100</f>
        <v>0.7</v>
      </c>
      <c r="R130" t="s">
        <v>7</v>
      </c>
      <c r="S130" t="s">
        <v>416</v>
      </c>
      <c r="T130">
        <v>1</v>
      </c>
      <c r="U130" s="9">
        <v>5.1100000000000003</v>
      </c>
      <c r="V130" s="9">
        <v>23.77</v>
      </c>
      <c r="W130" s="11">
        <f t="shared" si="40"/>
        <v>4.82</v>
      </c>
      <c r="X130" s="14">
        <f t="shared" si="41"/>
        <v>5.6751467710371823</v>
      </c>
      <c r="Y130" s="9">
        <v>5.6751467710371823</v>
      </c>
      <c r="Z130" s="13">
        <v>2</v>
      </c>
      <c r="AA130" s="13">
        <f t="shared" ref="AA130:AA155" si="45">IF(S130="Fdpn1",1,IF(S130="Fdpn2",2,IF(S130="Intermediate",3,IF(S130="GryCl", 4,IF(S130="Wetland", 5,IF(S130="Riverbed",6,7))))))</f>
        <v>7</v>
      </c>
      <c r="AB130">
        <v>0</v>
      </c>
      <c r="AC130" s="9"/>
      <c r="AD130" s="9"/>
      <c r="AE130" s="9"/>
      <c r="AF130" s="11">
        <f t="shared" si="42"/>
        <v>0.21918384518300382</v>
      </c>
      <c r="AG130" s="9">
        <v>57.96</v>
      </c>
      <c r="AH130" s="9">
        <v>47.54</v>
      </c>
      <c r="AI130" s="9">
        <v>5.76</v>
      </c>
      <c r="AJ130" s="3">
        <v>0.4597222222222222</v>
      </c>
      <c r="AK130" s="9">
        <v>18.95</v>
      </c>
      <c r="AL130" t="s">
        <v>60</v>
      </c>
    </row>
    <row r="131" spans="1:38" x14ac:dyDescent="0.35">
      <c r="A131" t="s">
        <v>293</v>
      </c>
      <c r="B131" t="s">
        <v>294</v>
      </c>
      <c r="C131" t="s">
        <v>399</v>
      </c>
      <c r="D131" t="s">
        <v>3</v>
      </c>
      <c r="E131" t="s">
        <v>401</v>
      </c>
      <c r="F131" s="2">
        <v>45175</v>
      </c>
      <c r="G131" s="2" t="s">
        <v>412</v>
      </c>
      <c r="H131" s="13">
        <f t="shared" si="37"/>
        <v>2</v>
      </c>
      <c r="I131">
        <v>5985</v>
      </c>
      <c r="J131">
        <v>24</v>
      </c>
      <c r="K131">
        <v>79.75</v>
      </c>
      <c r="L131">
        <v>77.900000000000006</v>
      </c>
      <c r="M131">
        <f t="shared" ref="M131:M155" si="46">K131-L131</f>
        <v>1.8499999999999943</v>
      </c>
      <c r="N131" t="s">
        <v>298</v>
      </c>
      <c r="O131" s="13">
        <v>130</v>
      </c>
      <c r="P131" s="55">
        <f t="shared" ref="P131:P155" si="47">M131-(O131/100)</f>
        <v>0.54999999999999427</v>
      </c>
      <c r="Q131" s="55">
        <f t="shared" si="44"/>
        <v>1.3</v>
      </c>
      <c r="R131" t="s">
        <v>7</v>
      </c>
      <c r="S131" t="s">
        <v>396</v>
      </c>
      <c r="T131">
        <v>1</v>
      </c>
      <c r="U131" s="9">
        <v>5.1100000000000003</v>
      </c>
      <c r="V131" s="9">
        <v>23.25</v>
      </c>
      <c r="W131" s="11">
        <f t="shared" si="40"/>
        <v>4.9600000000000009</v>
      </c>
      <c r="X131" s="14">
        <f t="shared" si="41"/>
        <v>2.9354207436399111</v>
      </c>
      <c r="Y131" s="9">
        <v>2.9354207436399111</v>
      </c>
      <c r="Z131" s="13">
        <v>3</v>
      </c>
      <c r="AA131" s="13">
        <f t="shared" si="45"/>
        <v>7</v>
      </c>
      <c r="AB131">
        <v>0</v>
      </c>
      <c r="AC131" s="9"/>
      <c r="AD131" s="9"/>
      <c r="AE131" s="9"/>
      <c r="AF131" s="11">
        <f t="shared" si="42"/>
        <v>0.22792388283087439</v>
      </c>
      <c r="AG131" s="9">
        <v>57.43</v>
      </c>
      <c r="AH131" s="9">
        <v>46.77</v>
      </c>
      <c r="AI131" s="9">
        <v>5.62</v>
      </c>
      <c r="AJ131" s="3">
        <v>0.4597222222222222</v>
      </c>
      <c r="AK131" s="9">
        <v>18.29</v>
      </c>
      <c r="AL131" t="s">
        <v>300</v>
      </c>
    </row>
    <row r="132" spans="1:38" s="4" customFormat="1" x14ac:dyDescent="0.35">
      <c r="A132" s="4" t="s">
        <v>293</v>
      </c>
      <c r="B132" s="4" t="s">
        <v>294</v>
      </c>
      <c r="C132" s="4" t="s">
        <v>399</v>
      </c>
      <c r="D132" s="4" t="s">
        <v>3</v>
      </c>
      <c r="E132" s="4" t="s">
        <v>401</v>
      </c>
      <c r="F132" s="5">
        <v>45175</v>
      </c>
      <c r="G132" s="5" t="s">
        <v>412</v>
      </c>
      <c r="H132" s="50">
        <f t="shared" si="37"/>
        <v>2</v>
      </c>
      <c r="I132" s="4">
        <v>5985</v>
      </c>
      <c r="J132" s="4">
        <v>24</v>
      </c>
      <c r="K132" s="4">
        <v>79.75</v>
      </c>
      <c r="L132" s="4">
        <v>77.900000000000006</v>
      </c>
      <c r="M132" s="4">
        <f t="shared" si="46"/>
        <v>1.8499999999999943</v>
      </c>
      <c r="N132" s="4" t="s">
        <v>299</v>
      </c>
      <c r="O132" s="50">
        <v>180</v>
      </c>
      <c r="P132" s="56">
        <f t="shared" si="47"/>
        <v>4.9999999999994271E-2</v>
      </c>
      <c r="Q132" s="56">
        <f t="shared" si="44"/>
        <v>1.8</v>
      </c>
      <c r="R132" s="4" t="s">
        <v>25</v>
      </c>
      <c r="S132" s="4" t="s">
        <v>396</v>
      </c>
      <c r="T132" s="4">
        <v>1</v>
      </c>
      <c r="U132" s="10">
        <v>5.38</v>
      </c>
      <c r="V132" s="10">
        <v>19.11</v>
      </c>
      <c r="W132" s="12">
        <f t="shared" si="40"/>
        <v>5.33</v>
      </c>
      <c r="X132" s="15">
        <f t="shared" si="41"/>
        <v>0.92936802973977373</v>
      </c>
      <c r="Y132" s="10">
        <v>0.92936802973977373</v>
      </c>
      <c r="Z132" s="13">
        <v>3</v>
      </c>
      <c r="AA132" s="13">
        <f t="shared" si="45"/>
        <v>7</v>
      </c>
      <c r="AB132" s="4">
        <v>0</v>
      </c>
      <c r="AC132" s="10"/>
      <c r="AD132" s="10"/>
      <c r="AE132" s="10"/>
      <c r="AF132" s="12">
        <f t="shared" si="42"/>
        <v>0.18410714285714289</v>
      </c>
      <c r="AG132" s="10">
        <v>66.31</v>
      </c>
      <c r="AH132" s="10">
        <v>56</v>
      </c>
      <c r="AI132" s="10">
        <v>6</v>
      </c>
      <c r="AJ132" s="6">
        <v>0.4597222222222222</v>
      </c>
      <c r="AK132" s="10">
        <v>13.78</v>
      </c>
      <c r="AL132" s="4" t="s">
        <v>301</v>
      </c>
    </row>
    <row r="133" spans="1:38" x14ac:dyDescent="0.35">
      <c r="A133" t="s">
        <v>302</v>
      </c>
      <c r="B133" t="s">
        <v>303</v>
      </c>
      <c r="C133" t="s">
        <v>399</v>
      </c>
      <c r="D133" t="s">
        <v>27</v>
      </c>
      <c r="E133" t="s">
        <v>402</v>
      </c>
      <c r="F133" s="2">
        <v>45175</v>
      </c>
      <c r="G133" s="2" t="s">
        <v>412</v>
      </c>
      <c r="H133" s="13">
        <f t="shared" si="37"/>
        <v>2</v>
      </c>
      <c r="I133">
        <v>5986</v>
      </c>
      <c r="J133">
        <v>26</v>
      </c>
      <c r="K133">
        <v>78.62</v>
      </c>
      <c r="L133">
        <v>75.319999999999993</v>
      </c>
      <c r="M133">
        <f t="shared" si="46"/>
        <v>3.3000000000000114</v>
      </c>
      <c r="N133" t="s">
        <v>305</v>
      </c>
      <c r="O133" s="13">
        <v>30</v>
      </c>
      <c r="P133" s="55">
        <f t="shared" si="47"/>
        <v>3.0000000000000115</v>
      </c>
      <c r="Q133" s="55">
        <f>K$129-K133+O133/100</f>
        <v>1.4299999999999955</v>
      </c>
      <c r="R133" t="s">
        <v>25</v>
      </c>
      <c r="S133" t="s">
        <v>86</v>
      </c>
      <c r="T133">
        <v>1</v>
      </c>
      <c r="U133" s="9">
        <v>5.0999999999999996</v>
      </c>
      <c r="V133" s="9">
        <v>23.07</v>
      </c>
      <c r="W133" s="11">
        <f t="shared" si="40"/>
        <v>4.629999999999999</v>
      </c>
      <c r="X133" s="14">
        <f t="shared" si="41"/>
        <v>9.2156862745098174</v>
      </c>
      <c r="Y133" s="9">
        <v>9.2156862745098174</v>
      </c>
      <c r="Z133" s="13">
        <v>5</v>
      </c>
      <c r="AA133" s="13">
        <f t="shared" si="45"/>
        <v>5</v>
      </c>
      <c r="AB133">
        <v>0</v>
      </c>
      <c r="AC133" s="9"/>
      <c r="AD133" s="9"/>
      <c r="AE133" s="9"/>
      <c r="AF133" s="11">
        <f t="shared" si="42"/>
        <v>0.55564122333590349</v>
      </c>
      <c r="AG133" s="9">
        <v>60.53</v>
      </c>
      <c r="AH133" s="9">
        <v>38.909999999999997</v>
      </c>
      <c r="AI133" s="9">
        <v>5.6</v>
      </c>
      <c r="AJ133" s="3">
        <v>0.50277777777777777</v>
      </c>
      <c r="AK133" s="9">
        <v>18.440000000000001</v>
      </c>
      <c r="AL133" t="s">
        <v>60</v>
      </c>
    </row>
    <row r="134" spans="1:38" x14ac:dyDescent="0.35">
      <c r="A134" t="s">
        <v>302</v>
      </c>
      <c r="B134" t="s">
        <v>303</v>
      </c>
      <c r="C134" t="s">
        <v>399</v>
      </c>
      <c r="D134" t="s">
        <v>27</v>
      </c>
      <c r="E134" t="s">
        <v>402</v>
      </c>
      <c r="F134" s="2">
        <v>45175</v>
      </c>
      <c r="G134" s="2" t="s">
        <v>412</v>
      </c>
      <c r="H134" s="13">
        <f t="shared" si="37"/>
        <v>2</v>
      </c>
      <c r="I134">
        <v>5986</v>
      </c>
      <c r="J134">
        <v>26</v>
      </c>
      <c r="K134">
        <v>78.62</v>
      </c>
      <c r="L134">
        <v>75.319999999999993</v>
      </c>
      <c r="M134">
        <f t="shared" si="46"/>
        <v>3.3000000000000114</v>
      </c>
      <c r="N134" t="s">
        <v>306</v>
      </c>
      <c r="O134" s="13">
        <v>70</v>
      </c>
      <c r="P134" s="55">
        <f t="shared" si="47"/>
        <v>2.6000000000000112</v>
      </c>
      <c r="Q134" s="55">
        <f t="shared" ref="Q134:Q138" si="48">K$129-K134+O134/100</f>
        <v>1.8299999999999954</v>
      </c>
      <c r="R134" t="s">
        <v>25</v>
      </c>
      <c r="S134" t="s">
        <v>86</v>
      </c>
      <c r="T134">
        <v>1</v>
      </c>
      <c r="U134" s="9">
        <v>5.1100000000000003</v>
      </c>
      <c r="V134" s="9">
        <v>15.04</v>
      </c>
      <c r="W134" s="11">
        <f t="shared" si="40"/>
        <v>4.6899999999999995</v>
      </c>
      <c r="X134" s="14">
        <f t="shared" si="41"/>
        <v>8.2191780821917959</v>
      </c>
      <c r="Y134" s="9">
        <v>8.2191780821917959</v>
      </c>
      <c r="Z134" s="13">
        <v>5</v>
      </c>
      <c r="AA134" s="13">
        <f t="shared" si="45"/>
        <v>5</v>
      </c>
      <c r="AB134">
        <v>0</v>
      </c>
      <c r="AC134" s="9"/>
      <c r="AD134" s="9"/>
      <c r="AE134" s="9"/>
      <c r="AF134" s="11">
        <f t="shared" si="42"/>
        <v>0.43254424270282699</v>
      </c>
      <c r="AG134" s="9">
        <v>62.33</v>
      </c>
      <c r="AH134" s="9">
        <v>43.51</v>
      </c>
      <c r="AI134" s="9">
        <v>5.78</v>
      </c>
      <c r="AJ134" s="3">
        <v>0.50277777777777777</v>
      </c>
      <c r="AK134" s="9">
        <v>10.35</v>
      </c>
      <c r="AL134" t="s">
        <v>311</v>
      </c>
    </row>
    <row r="135" spans="1:38" s="16" customFormat="1" x14ac:dyDescent="0.35">
      <c r="A135" s="16" t="s">
        <v>302</v>
      </c>
      <c r="B135" s="16" t="s">
        <v>303</v>
      </c>
      <c r="C135" s="16" t="s">
        <v>399</v>
      </c>
      <c r="D135" s="16" t="s">
        <v>27</v>
      </c>
      <c r="E135" s="16" t="s">
        <v>402</v>
      </c>
      <c r="F135" s="17">
        <v>45175</v>
      </c>
      <c r="G135" s="17" t="s">
        <v>412</v>
      </c>
      <c r="H135" s="22">
        <f t="shared" si="37"/>
        <v>2</v>
      </c>
      <c r="I135" s="16">
        <v>5986</v>
      </c>
      <c r="J135" s="16">
        <v>26</v>
      </c>
      <c r="K135" s="16">
        <v>78.62</v>
      </c>
      <c r="L135" s="16">
        <v>75.319999999999993</v>
      </c>
      <c r="M135" s="16">
        <f t="shared" si="46"/>
        <v>3.3000000000000114</v>
      </c>
      <c r="N135" s="16" t="s">
        <v>307</v>
      </c>
      <c r="O135" s="22">
        <v>120</v>
      </c>
      <c r="P135" s="57">
        <f t="shared" si="47"/>
        <v>2.1000000000000112</v>
      </c>
      <c r="Q135" s="57">
        <f t="shared" si="48"/>
        <v>2.3299999999999956</v>
      </c>
      <c r="R135" s="16" t="s">
        <v>25</v>
      </c>
      <c r="S135" s="16" t="s">
        <v>86</v>
      </c>
      <c r="T135" s="16">
        <v>1</v>
      </c>
      <c r="U135" s="19">
        <v>5.24</v>
      </c>
      <c r="V135" s="19">
        <v>25.88</v>
      </c>
      <c r="W135" s="20">
        <f t="shared" si="40"/>
        <v>4.9199999999999982</v>
      </c>
      <c r="X135" s="21">
        <f t="shared" si="41"/>
        <v>6.1068702290076731</v>
      </c>
      <c r="Y135" s="19">
        <v>6.1068702290076731</v>
      </c>
      <c r="Z135" s="22">
        <v>4</v>
      </c>
      <c r="AA135" s="22">
        <f t="shared" si="45"/>
        <v>5</v>
      </c>
      <c r="AB135" s="16">
        <v>0</v>
      </c>
      <c r="AC135" s="19"/>
      <c r="AD135" s="19"/>
      <c r="AE135" s="19"/>
      <c r="AF135" s="20">
        <f t="shared" si="42"/>
        <v>0.38014981273408244</v>
      </c>
      <c r="AG135" s="19">
        <v>58.96</v>
      </c>
      <c r="AH135" s="19">
        <v>42.72</v>
      </c>
      <c r="AI135" s="19">
        <v>5.47</v>
      </c>
      <c r="AJ135" s="18">
        <v>0.50277777777777777</v>
      </c>
      <c r="AK135" s="19">
        <v>20.96</v>
      </c>
      <c r="AL135" s="16" t="s">
        <v>20</v>
      </c>
    </row>
    <row r="136" spans="1:38" x14ac:dyDescent="0.35">
      <c r="A136" t="s">
        <v>302</v>
      </c>
      <c r="B136" t="s">
        <v>303</v>
      </c>
      <c r="C136" t="s">
        <v>399</v>
      </c>
      <c r="D136" t="s">
        <v>27</v>
      </c>
      <c r="E136" t="s">
        <v>402</v>
      </c>
      <c r="F136" s="2">
        <v>45175</v>
      </c>
      <c r="G136" s="2" t="s">
        <v>412</v>
      </c>
      <c r="H136" s="13">
        <f t="shared" ref="H136:H155" si="49">F$153-F136+1</f>
        <v>2</v>
      </c>
      <c r="I136">
        <v>5986</v>
      </c>
      <c r="J136">
        <v>26</v>
      </c>
      <c r="K136">
        <v>78.62</v>
      </c>
      <c r="L136">
        <v>75.319999999999993</v>
      </c>
      <c r="M136">
        <f t="shared" si="46"/>
        <v>3.3000000000000114</v>
      </c>
      <c r="N136" t="s">
        <v>308</v>
      </c>
      <c r="O136" s="13">
        <v>200</v>
      </c>
      <c r="P136" s="55">
        <f t="shared" si="47"/>
        <v>1.3000000000000114</v>
      </c>
      <c r="Q136" s="55">
        <f t="shared" si="48"/>
        <v>3.1299999999999955</v>
      </c>
      <c r="R136" t="s">
        <v>21</v>
      </c>
      <c r="S136" t="s">
        <v>86</v>
      </c>
      <c r="T136">
        <v>1</v>
      </c>
      <c r="U136" s="9">
        <v>5.09</v>
      </c>
      <c r="V136" s="9">
        <v>22.53</v>
      </c>
      <c r="W136" s="11">
        <f t="shared" si="40"/>
        <v>4.7600000000000016</v>
      </c>
      <c r="X136" s="14">
        <f t="shared" si="41"/>
        <v>6.4833005893909297</v>
      </c>
      <c r="Y136" s="9">
        <v>6.4833005893909297</v>
      </c>
      <c r="Z136" s="13">
        <v>5</v>
      </c>
      <c r="AA136" s="13">
        <f t="shared" si="45"/>
        <v>5</v>
      </c>
      <c r="AB136">
        <v>0</v>
      </c>
      <c r="AC136" s="9"/>
      <c r="AD136" s="9"/>
      <c r="AE136" s="9"/>
      <c r="AF136" s="11">
        <f t="shared" si="42"/>
        <v>0.49218950064020506</v>
      </c>
      <c r="AG136" s="9">
        <v>58.27</v>
      </c>
      <c r="AH136" s="9">
        <v>39.049999999999997</v>
      </c>
      <c r="AI136" s="9">
        <v>4.97</v>
      </c>
      <c r="AJ136" s="3">
        <v>0.50277777777777777</v>
      </c>
      <c r="AK136" s="9">
        <v>17.77</v>
      </c>
      <c r="AL136" t="s">
        <v>37</v>
      </c>
    </row>
    <row r="137" spans="1:38" x14ac:dyDescent="0.35">
      <c r="A137" t="s">
        <v>302</v>
      </c>
      <c r="B137" t="s">
        <v>303</v>
      </c>
      <c r="C137" t="s">
        <v>399</v>
      </c>
      <c r="D137" t="s">
        <v>27</v>
      </c>
      <c r="E137" t="s">
        <v>402</v>
      </c>
      <c r="F137" s="2">
        <v>45175</v>
      </c>
      <c r="G137" s="2" t="s">
        <v>412</v>
      </c>
      <c r="H137" s="13">
        <f t="shared" si="49"/>
        <v>2</v>
      </c>
      <c r="I137">
        <v>5986</v>
      </c>
      <c r="J137">
        <v>26</v>
      </c>
      <c r="K137">
        <v>78.62</v>
      </c>
      <c r="L137">
        <v>75.319999999999993</v>
      </c>
      <c r="M137">
        <f t="shared" si="46"/>
        <v>3.3000000000000114</v>
      </c>
      <c r="N137" t="s">
        <v>309</v>
      </c>
      <c r="O137" s="13">
        <v>275</v>
      </c>
      <c r="P137" s="55">
        <f t="shared" si="47"/>
        <v>0.55000000000001137</v>
      </c>
      <c r="Q137" s="55">
        <f t="shared" si="48"/>
        <v>3.8799999999999955</v>
      </c>
      <c r="R137" t="s">
        <v>25</v>
      </c>
      <c r="S137" t="s">
        <v>86</v>
      </c>
      <c r="T137">
        <v>1</v>
      </c>
      <c r="U137" s="9">
        <v>5.17</v>
      </c>
      <c r="V137" s="9">
        <v>14.82</v>
      </c>
      <c r="W137" s="11">
        <f t="shared" si="40"/>
        <v>4.66</v>
      </c>
      <c r="X137" s="14">
        <f t="shared" si="41"/>
        <v>9.864603481624755</v>
      </c>
      <c r="Y137" s="9">
        <v>9.864603481624755</v>
      </c>
      <c r="Z137" s="13">
        <v>5</v>
      </c>
      <c r="AA137" s="13">
        <f t="shared" si="45"/>
        <v>5</v>
      </c>
      <c r="AB137">
        <v>0</v>
      </c>
      <c r="AC137" s="9"/>
      <c r="AD137" s="9"/>
      <c r="AE137" s="9"/>
      <c r="AF137" s="11">
        <f t="shared" si="42"/>
        <v>0.50774888363540838</v>
      </c>
      <c r="AG137" s="9">
        <v>57.4</v>
      </c>
      <c r="AH137" s="9">
        <v>38.07</v>
      </c>
      <c r="AI137" s="9">
        <v>5.8</v>
      </c>
      <c r="AJ137" s="3">
        <v>0.50277777777777777</v>
      </c>
      <c r="AK137" s="9">
        <v>10.16</v>
      </c>
      <c r="AL137" t="s">
        <v>290</v>
      </c>
    </row>
    <row r="138" spans="1:38" s="4" customFormat="1" x14ac:dyDescent="0.35">
      <c r="A138" s="4" t="s">
        <v>302</v>
      </c>
      <c r="B138" s="4" t="s">
        <v>303</v>
      </c>
      <c r="C138" s="4" t="s">
        <v>399</v>
      </c>
      <c r="D138" s="4" t="s">
        <v>27</v>
      </c>
      <c r="E138" s="4" t="s">
        <v>402</v>
      </c>
      <c r="F138" s="5">
        <v>45175</v>
      </c>
      <c r="G138" s="5" t="s">
        <v>412</v>
      </c>
      <c r="H138" s="50">
        <f t="shared" si="49"/>
        <v>2</v>
      </c>
      <c r="I138" s="4">
        <v>5986</v>
      </c>
      <c r="J138" s="4">
        <v>26</v>
      </c>
      <c r="K138" s="4">
        <v>78.62</v>
      </c>
      <c r="L138" s="4">
        <v>75.319999999999993</v>
      </c>
      <c r="M138" s="4">
        <f t="shared" si="46"/>
        <v>3.3000000000000114</v>
      </c>
      <c r="N138" s="4" t="s">
        <v>310</v>
      </c>
      <c r="O138" s="50">
        <v>310</v>
      </c>
      <c r="P138" s="56">
        <f t="shared" si="47"/>
        <v>0.20000000000001128</v>
      </c>
      <c r="Q138" s="56">
        <f t="shared" si="48"/>
        <v>4.2299999999999951</v>
      </c>
      <c r="R138" s="4" t="s">
        <v>25</v>
      </c>
      <c r="S138" s="4" t="s">
        <v>86</v>
      </c>
      <c r="T138" s="4">
        <v>1</v>
      </c>
      <c r="U138" s="10">
        <v>5.08</v>
      </c>
      <c r="V138" s="10">
        <v>25.5</v>
      </c>
      <c r="W138" s="12">
        <f t="shared" si="40"/>
        <v>4.5399999999999991</v>
      </c>
      <c r="X138" s="15">
        <f t="shared" si="41"/>
        <v>10.629921259842538</v>
      </c>
      <c r="Y138" s="10">
        <v>10.629921259842538</v>
      </c>
      <c r="Z138" s="13">
        <v>5</v>
      </c>
      <c r="AA138" s="13">
        <f t="shared" si="45"/>
        <v>5</v>
      </c>
      <c r="AB138" s="4">
        <v>0</v>
      </c>
      <c r="AC138" s="10"/>
      <c r="AD138" s="10"/>
      <c r="AE138" s="10"/>
      <c r="AF138" s="12">
        <f t="shared" si="42"/>
        <v>0.5973766752209867</v>
      </c>
      <c r="AG138" s="10">
        <v>56.02</v>
      </c>
      <c r="AH138" s="10">
        <v>35.07</v>
      </c>
      <c r="AI138" s="10">
        <v>5.49</v>
      </c>
      <c r="AJ138" s="6">
        <v>0.50277777777777777</v>
      </c>
      <c r="AK138" s="10">
        <v>20.96</v>
      </c>
      <c r="AL138" s="4" t="s">
        <v>312</v>
      </c>
    </row>
    <row r="139" spans="1:38" x14ac:dyDescent="0.35">
      <c r="A139" t="s">
        <v>313</v>
      </c>
      <c r="B139" t="s">
        <v>314</v>
      </c>
      <c r="C139" t="s">
        <v>399</v>
      </c>
      <c r="D139" t="s">
        <v>3</v>
      </c>
      <c r="E139" t="s">
        <v>401</v>
      </c>
      <c r="F139" s="2">
        <v>45175</v>
      </c>
      <c r="G139" s="2" t="s">
        <v>412</v>
      </c>
      <c r="H139" s="13">
        <f t="shared" si="49"/>
        <v>2</v>
      </c>
      <c r="I139">
        <v>5924</v>
      </c>
      <c r="J139">
        <v>28</v>
      </c>
      <c r="K139">
        <v>79.45</v>
      </c>
      <c r="L139">
        <v>76.849999999999994</v>
      </c>
      <c r="M139">
        <f t="shared" si="46"/>
        <v>2.6000000000000085</v>
      </c>
      <c r="N139" t="s">
        <v>316</v>
      </c>
      <c r="O139" s="13">
        <v>30</v>
      </c>
      <c r="P139" s="55">
        <f t="shared" si="47"/>
        <v>2.3000000000000087</v>
      </c>
      <c r="Q139" s="55">
        <f>O139/100</f>
        <v>0.3</v>
      </c>
      <c r="R139" t="s">
        <v>7</v>
      </c>
      <c r="S139" t="s">
        <v>415</v>
      </c>
      <c r="T139">
        <v>1</v>
      </c>
      <c r="U139" s="9">
        <v>5.04</v>
      </c>
      <c r="V139" s="9">
        <v>15.18</v>
      </c>
      <c r="W139" s="11">
        <f t="shared" si="40"/>
        <v>4.6899999999999995</v>
      </c>
      <c r="X139" s="14">
        <f t="shared" si="41"/>
        <v>6.9444444444444544</v>
      </c>
      <c r="Y139" s="9">
        <v>6.9444444444444544</v>
      </c>
      <c r="Z139" s="13">
        <v>1</v>
      </c>
      <c r="AA139" s="13">
        <f t="shared" si="45"/>
        <v>7</v>
      </c>
      <c r="AB139">
        <v>0</v>
      </c>
      <c r="AC139" s="9"/>
      <c r="AD139" s="9"/>
      <c r="AE139" s="9"/>
      <c r="AF139" s="11">
        <f t="shared" si="42"/>
        <v>0.2731391585760517</v>
      </c>
      <c r="AG139" s="9">
        <v>59.01</v>
      </c>
      <c r="AH139" s="9">
        <v>46.35</v>
      </c>
      <c r="AI139" s="9">
        <v>5.78</v>
      </c>
      <c r="AJ139" s="3">
        <v>0.60902777777777783</v>
      </c>
      <c r="AK139" s="9">
        <v>10.49</v>
      </c>
      <c r="AL139" t="s">
        <v>321</v>
      </c>
    </row>
    <row r="140" spans="1:38" x14ac:dyDescent="0.35">
      <c r="A140" t="s">
        <v>313</v>
      </c>
      <c r="B140" t="s">
        <v>314</v>
      </c>
      <c r="C140" t="s">
        <v>399</v>
      </c>
      <c r="D140" t="s">
        <v>3</v>
      </c>
      <c r="E140" t="s">
        <v>401</v>
      </c>
      <c r="F140" s="2">
        <v>45175</v>
      </c>
      <c r="G140" s="2" t="s">
        <v>412</v>
      </c>
      <c r="H140" s="13">
        <f t="shared" si="49"/>
        <v>2</v>
      </c>
      <c r="I140">
        <v>5924</v>
      </c>
      <c r="J140">
        <v>28</v>
      </c>
      <c r="K140">
        <v>79.45</v>
      </c>
      <c r="L140">
        <v>76.849999999999994</v>
      </c>
      <c r="M140">
        <f t="shared" si="46"/>
        <v>2.6000000000000085</v>
      </c>
      <c r="N140" t="s">
        <v>317</v>
      </c>
      <c r="O140" s="13">
        <v>90</v>
      </c>
      <c r="P140" s="55">
        <f t="shared" si="47"/>
        <v>1.7000000000000086</v>
      </c>
      <c r="Q140" s="55">
        <f t="shared" ref="Q140:Q143" si="50">O140/100</f>
        <v>0.9</v>
      </c>
      <c r="R140" t="s">
        <v>7</v>
      </c>
      <c r="S140" t="s">
        <v>416</v>
      </c>
      <c r="T140">
        <v>1</v>
      </c>
      <c r="U140" s="9">
        <v>5.03</v>
      </c>
      <c r="V140" s="9">
        <v>20.6</v>
      </c>
      <c r="W140" s="11">
        <f t="shared" si="40"/>
        <v>4.9200000000000017</v>
      </c>
      <c r="X140" s="14">
        <f t="shared" si="41"/>
        <v>2.1868787276341659</v>
      </c>
      <c r="Y140" s="9">
        <v>2.1868787276341659</v>
      </c>
      <c r="Z140" s="13">
        <v>2</v>
      </c>
      <c r="AA140" s="13">
        <f t="shared" si="45"/>
        <v>7</v>
      </c>
      <c r="AB140">
        <v>0</v>
      </c>
      <c r="AC140" s="9"/>
      <c r="AD140" s="9"/>
      <c r="AE140" s="9"/>
      <c r="AF140" s="11">
        <f t="shared" si="42"/>
        <v>0.21480144404332133</v>
      </c>
      <c r="AG140" s="9">
        <v>60.57</v>
      </c>
      <c r="AH140" s="9">
        <v>49.86</v>
      </c>
      <c r="AI140" s="9">
        <v>5.91</v>
      </c>
      <c r="AJ140" s="3">
        <v>0.60902777777777783</v>
      </c>
      <c r="AK140" s="9">
        <v>15.68</v>
      </c>
      <c r="AL140" t="s">
        <v>273</v>
      </c>
    </row>
    <row r="141" spans="1:38" x14ac:dyDescent="0.35">
      <c r="A141" t="s">
        <v>313</v>
      </c>
      <c r="B141" t="s">
        <v>314</v>
      </c>
      <c r="C141" t="s">
        <v>399</v>
      </c>
      <c r="D141" t="s">
        <v>3</v>
      </c>
      <c r="E141" t="s">
        <v>401</v>
      </c>
      <c r="F141" s="2">
        <v>45175</v>
      </c>
      <c r="G141" s="2" t="s">
        <v>412</v>
      </c>
      <c r="H141" s="13">
        <f t="shared" si="49"/>
        <v>2</v>
      </c>
      <c r="I141">
        <v>5924</v>
      </c>
      <c r="J141">
        <v>28</v>
      </c>
      <c r="K141">
        <v>79.45</v>
      </c>
      <c r="L141">
        <v>76.849999999999994</v>
      </c>
      <c r="M141">
        <f t="shared" si="46"/>
        <v>2.6000000000000085</v>
      </c>
      <c r="N141" t="s">
        <v>318</v>
      </c>
      <c r="O141" s="13">
        <v>180</v>
      </c>
      <c r="P141" s="55">
        <f t="shared" si="47"/>
        <v>0.80000000000000848</v>
      </c>
      <c r="Q141" s="55">
        <f t="shared" si="50"/>
        <v>1.8</v>
      </c>
      <c r="R141" t="s">
        <v>7</v>
      </c>
      <c r="S141" t="s">
        <v>396</v>
      </c>
      <c r="T141">
        <v>1</v>
      </c>
      <c r="U141" s="9">
        <v>5.24</v>
      </c>
      <c r="V141" s="9">
        <v>23.53</v>
      </c>
      <c r="W141" s="11">
        <f t="shared" si="40"/>
        <v>5.09</v>
      </c>
      <c r="X141" s="14">
        <f t="shared" si="41"/>
        <v>2.8625954198473349</v>
      </c>
      <c r="Y141" s="9">
        <v>2.8625954198473349</v>
      </c>
      <c r="Z141" s="13">
        <v>3</v>
      </c>
      <c r="AA141" s="13">
        <f t="shared" si="45"/>
        <v>7</v>
      </c>
      <c r="AB141">
        <v>0</v>
      </c>
      <c r="AC141" s="9"/>
      <c r="AD141" s="9"/>
      <c r="AE141" s="9"/>
      <c r="AF141" s="11">
        <f t="shared" si="42"/>
        <v>0.25636523266022826</v>
      </c>
      <c r="AG141" s="9">
        <v>57.24</v>
      </c>
      <c r="AH141" s="9">
        <v>45.56</v>
      </c>
      <c r="AI141" s="9">
        <v>5.63</v>
      </c>
      <c r="AJ141" s="3">
        <v>0.60902777777777783</v>
      </c>
      <c r="AK141" s="9">
        <v>18.440000000000001</v>
      </c>
      <c r="AL141" t="s">
        <v>322</v>
      </c>
    </row>
    <row r="142" spans="1:38" x14ac:dyDescent="0.35">
      <c r="A142" t="s">
        <v>313</v>
      </c>
      <c r="B142" t="s">
        <v>314</v>
      </c>
      <c r="C142" t="s">
        <v>399</v>
      </c>
      <c r="D142" t="s">
        <v>3</v>
      </c>
      <c r="E142" t="s">
        <v>401</v>
      </c>
      <c r="F142" s="2">
        <v>45175</v>
      </c>
      <c r="G142" s="2" t="s">
        <v>412</v>
      </c>
      <c r="H142" s="13">
        <f t="shared" si="49"/>
        <v>2</v>
      </c>
      <c r="I142">
        <v>5924</v>
      </c>
      <c r="J142">
        <v>28</v>
      </c>
      <c r="K142">
        <v>79.45</v>
      </c>
      <c r="L142">
        <v>76.849999999999994</v>
      </c>
      <c r="M142">
        <f t="shared" si="46"/>
        <v>2.6000000000000085</v>
      </c>
      <c r="N142" t="s">
        <v>319</v>
      </c>
      <c r="O142" s="13">
        <v>230</v>
      </c>
      <c r="P142" s="55">
        <f t="shared" si="47"/>
        <v>0.3000000000000087</v>
      </c>
      <c r="Q142" s="55">
        <f t="shared" si="50"/>
        <v>2.2999999999999998</v>
      </c>
      <c r="R142" t="s">
        <v>21</v>
      </c>
      <c r="S142" t="s">
        <v>396</v>
      </c>
      <c r="T142">
        <v>1</v>
      </c>
      <c r="U142" s="9">
        <v>5.15</v>
      </c>
      <c r="V142" s="9">
        <v>19.53</v>
      </c>
      <c r="W142" s="11">
        <f t="shared" si="40"/>
        <v>5.0000000000000018</v>
      </c>
      <c r="X142" s="14">
        <f t="shared" si="41"/>
        <v>2.9126213592232735</v>
      </c>
      <c r="Y142" s="9">
        <v>2.9126213592232735</v>
      </c>
      <c r="Z142" s="13">
        <v>4</v>
      </c>
      <c r="AA142" s="13">
        <f t="shared" si="45"/>
        <v>7</v>
      </c>
      <c r="AB142">
        <v>0</v>
      </c>
      <c r="AC142" s="9"/>
      <c r="AD142" s="9"/>
      <c r="AE142" s="9"/>
      <c r="AF142" s="11">
        <f t="shared" si="42"/>
        <v>0.32059079061685486</v>
      </c>
      <c r="AG142" s="9">
        <v>60.8</v>
      </c>
      <c r="AH142" s="9">
        <v>46.04</v>
      </c>
      <c r="AI142" s="9">
        <v>5.41</v>
      </c>
      <c r="AJ142" s="3">
        <v>0.60902777777777783</v>
      </c>
      <c r="AK142" s="9">
        <v>14.53</v>
      </c>
      <c r="AL142" t="s">
        <v>323</v>
      </c>
    </row>
    <row r="143" spans="1:38" s="4" customFormat="1" x14ac:dyDescent="0.35">
      <c r="A143" s="4" t="s">
        <v>313</v>
      </c>
      <c r="B143" s="4" t="s">
        <v>314</v>
      </c>
      <c r="C143" s="4" t="s">
        <v>399</v>
      </c>
      <c r="D143" s="4" t="s">
        <v>3</v>
      </c>
      <c r="E143" s="4" t="s">
        <v>401</v>
      </c>
      <c r="F143" s="5">
        <v>45175</v>
      </c>
      <c r="G143" s="5" t="s">
        <v>412</v>
      </c>
      <c r="H143" s="50">
        <f t="shared" si="49"/>
        <v>2</v>
      </c>
      <c r="I143" s="4">
        <v>5924</v>
      </c>
      <c r="J143" s="4">
        <v>28</v>
      </c>
      <c r="K143" s="4">
        <v>79.45</v>
      </c>
      <c r="L143" s="4">
        <v>76.849999999999994</v>
      </c>
      <c r="M143" s="4">
        <f t="shared" si="46"/>
        <v>2.6000000000000085</v>
      </c>
      <c r="N143" s="4" t="s">
        <v>320</v>
      </c>
      <c r="O143" s="50">
        <v>250</v>
      </c>
      <c r="P143" s="56">
        <f t="shared" si="47"/>
        <v>0.10000000000000853</v>
      </c>
      <c r="Q143" s="56">
        <f t="shared" si="50"/>
        <v>2.5</v>
      </c>
      <c r="R143" s="4" t="s">
        <v>21</v>
      </c>
      <c r="S143" s="4" t="s">
        <v>86</v>
      </c>
      <c r="T143" s="4">
        <v>1</v>
      </c>
      <c r="U143" s="10">
        <v>5.34</v>
      </c>
      <c r="V143" s="10">
        <v>24.34</v>
      </c>
      <c r="W143" s="12">
        <f t="shared" si="40"/>
        <v>5.0799999999999983</v>
      </c>
      <c r="X143" s="15">
        <f t="shared" si="41"/>
        <v>4.8689138576779323</v>
      </c>
      <c r="Y143" s="10">
        <v>4.8689138576779323</v>
      </c>
      <c r="Z143" s="13">
        <v>5</v>
      </c>
      <c r="AA143" s="13">
        <f t="shared" si="45"/>
        <v>5</v>
      </c>
      <c r="AB143" s="4">
        <v>0</v>
      </c>
      <c r="AC143" s="10"/>
      <c r="AD143" s="10"/>
      <c r="AE143" s="10"/>
      <c r="AF143" s="12">
        <f t="shared" si="42"/>
        <v>0.38369415016121594</v>
      </c>
      <c r="AG143" s="10">
        <v>60.08</v>
      </c>
      <c r="AH143" s="10">
        <v>43.42</v>
      </c>
      <c r="AI143" s="10">
        <v>4.87</v>
      </c>
      <c r="AJ143" s="6">
        <v>0.60902777777777783</v>
      </c>
      <c r="AK143" s="10">
        <v>19.260000000000002</v>
      </c>
      <c r="AL143" s="4" t="s">
        <v>324</v>
      </c>
    </row>
    <row r="144" spans="1:38" x14ac:dyDescent="0.35">
      <c r="A144" t="s">
        <v>325</v>
      </c>
      <c r="B144" t="s">
        <v>326</v>
      </c>
      <c r="C144" t="s">
        <v>400</v>
      </c>
      <c r="D144" t="s">
        <v>27</v>
      </c>
      <c r="E144" t="s">
        <v>402</v>
      </c>
      <c r="F144" s="2">
        <v>45176</v>
      </c>
      <c r="G144" s="2" t="s">
        <v>412</v>
      </c>
      <c r="H144" s="13">
        <f t="shared" si="49"/>
        <v>1</v>
      </c>
      <c r="I144">
        <v>3712</v>
      </c>
      <c r="J144">
        <v>25</v>
      </c>
      <c r="K144">
        <v>107.4</v>
      </c>
      <c r="L144">
        <v>106.48</v>
      </c>
      <c r="M144">
        <f t="shared" si="46"/>
        <v>0.92000000000000171</v>
      </c>
      <c r="N144" t="s">
        <v>328</v>
      </c>
      <c r="O144" s="13">
        <v>30</v>
      </c>
      <c r="P144" s="55">
        <f t="shared" si="47"/>
        <v>0.62000000000000166</v>
      </c>
      <c r="Q144" s="55">
        <f>K146-K144+O144/100</f>
        <v>0.5999999999999972</v>
      </c>
      <c r="R144" t="s">
        <v>7</v>
      </c>
      <c r="S144" t="s">
        <v>415</v>
      </c>
      <c r="T144">
        <v>1</v>
      </c>
      <c r="U144" s="9">
        <v>5.21</v>
      </c>
      <c r="V144" s="9">
        <v>24.24</v>
      </c>
      <c r="W144" s="11">
        <f t="shared" si="40"/>
        <v>4.8699999999999974</v>
      </c>
      <c r="X144" s="14">
        <f t="shared" si="41"/>
        <v>6.5259117082534068</v>
      </c>
      <c r="Y144" s="9">
        <v>6.5259117082534068</v>
      </c>
      <c r="Z144" s="13">
        <v>3</v>
      </c>
      <c r="AA144" s="13">
        <f t="shared" si="45"/>
        <v>7</v>
      </c>
      <c r="AB144">
        <v>0</v>
      </c>
      <c r="AC144" s="9"/>
      <c r="AD144" s="9"/>
      <c r="AE144" s="9"/>
      <c r="AF144" s="11">
        <f t="shared" si="42"/>
        <v>0.34026713378585499</v>
      </c>
      <c r="AG144" s="9">
        <v>61.21</v>
      </c>
      <c r="AH144" s="9">
        <v>45.67</v>
      </c>
      <c r="AI144" s="9">
        <v>6.15</v>
      </c>
      <c r="AJ144" s="3">
        <v>0.45</v>
      </c>
      <c r="AK144" s="9">
        <v>19.37</v>
      </c>
      <c r="AL144" t="s">
        <v>330</v>
      </c>
    </row>
    <row r="145" spans="1:38" s="4" customFormat="1" x14ac:dyDescent="0.35">
      <c r="A145" s="4" t="s">
        <v>325</v>
      </c>
      <c r="B145" s="4" t="s">
        <v>326</v>
      </c>
      <c r="C145" s="4" t="s">
        <v>400</v>
      </c>
      <c r="D145" s="4" t="s">
        <v>27</v>
      </c>
      <c r="E145" s="4" t="s">
        <v>402</v>
      </c>
      <c r="F145" s="5">
        <v>45176</v>
      </c>
      <c r="G145" s="5" t="s">
        <v>412</v>
      </c>
      <c r="H145" s="50">
        <f t="shared" si="49"/>
        <v>1</v>
      </c>
      <c r="I145" s="4">
        <v>3712</v>
      </c>
      <c r="J145" s="4">
        <v>25</v>
      </c>
      <c r="K145" s="4">
        <v>107.4</v>
      </c>
      <c r="L145" s="4">
        <v>106.48</v>
      </c>
      <c r="M145" s="4">
        <f t="shared" si="46"/>
        <v>0.92000000000000171</v>
      </c>
      <c r="N145" s="4" t="s">
        <v>329</v>
      </c>
      <c r="O145" s="50">
        <v>80</v>
      </c>
      <c r="P145" s="56">
        <f t="shared" si="47"/>
        <v>0.12000000000000166</v>
      </c>
      <c r="Q145" s="56">
        <f>K147-K145+O145/100</f>
        <v>1.0999999999999972</v>
      </c>
      <c r="R145" s="4" t="s">
        <v>7</v>
      </c>
      <c r="S145" s="4" t="s">
        <v>396</v>
      </c>
      <c r="T145" s="4">
        <v>1</v>
      </c>
      <c r="U145" s="10">
        <v>5.1100000000000003</v>
      </c>
      <c r="V145" s="10">
        <v>14.88</v>
      </c>
      <c r="W145" s="12">
        <f t="shared" si="40"/>
        <v>4.92</v>
      </c>
      <c r="X145" s="15">
        <f t="shared" si="41"/>
        <v>3.7181996086105751</v>
      </c>
      <c r="Y145" s="10">
        <v>3.7181996086105751</v>
      </c>
      <c r="Z145" s="13">
        <v>3</v>
      </c>
      <c r="AA145" s="13">
        <f t="shared" si="45"/>
        <v>7</v>
      </c>
      <c r="AB145" s="4">
        <v>0</v>
      </c>
      <c r="AC145" s="10"/>
      <c r="AD145" s="10"/>
      <c r="AE145" s="10"/>
      <c r="AF145" s="12">
        <f t="shared" si="42"/>
        <v>0.29463266082984385</v>
      </c>
      <c r="AG145" s="10">
        <v>68.02</v>
      </c>
      <c r="AH145" s="10">
        <v>52.54</v>
      </c>
      <c r="AI145" s="10">
        <v>4.9800000000000004</v>
      </c>
      <c r="AJ145" s="6">
        <v>0.45</v>
      </c>
      <c r="AK145" s="10">
        <v>9.9600000000000009</v>
      </c>
      <c r="AL145" s="4" t="s">
        <v>331</v>
      </c>
    </row>
    <row r="146" spans="1:38" x14ac:dyDescent="0.35">
      <c r="A146" t="s">
        <v>332</v>
      </c>
      <c r="B146" t="s">
        <v>333</v>
      </c>
      <c r="C146" t="s">
        <v>400</v>
      </c>
      <c r="D146" t="s">
        <v>3</v>
      </c>
      <c r="E146" t="s">
        <v>401</v>
      </c>
      <c r="F146" s="2">
        <v>45176</v>
      </c>
      <c r="G146" s="2" t="s">
        <v>412</v>
      </c>
      <c r="H146" s="13">
        <f t="shared" si="49"/>
        <v>1</v>
      </c>
      <c r="I146">
        <v>3735</v>
      </c>
      <c r="J146">
        <v>5</v>
      </c>
      <c r="K146">
        <v>107.7</v>
      </c>
      <c r="L146">
        <v>106.48</v>
      </c>
      <c r="M146">
        <f t="shared" si="46"/>
        <v>1.2199999999999989</v>
      </c>
      <c r="N146" t="s">
        <v>335</v>
      </c>
      <c r="O146" s="13">
        <v>30</v>
      </c>
      <c r="P146" s="55">
        <f t="shared" si="47"/>
        <v>0.91999999999999882</v>
      </c>
      <c r="Q146" s="55">
        <f>O146/100</f>
        <v>0.3</v>
      </c>
      <c r="R146" t="s">
        <v>7</v>
      </c>
      <c r="S146" t="s">
        <v>415</v>
      </c>
      <c r="T146">
        <v>1</v>
      </c>
      <c r="U146" s="9">
        <v>5.0199999999999996</v>
      </c>
      <c r="V146" s="9">
        <v>23.68</v>
      </c>
      <c r="W146" s="11">
        <f t="shared" si="40"/>
        <v>4.7300000000000004</v>
      </c>
      <c r="X146" s="14">
        <f t="shared" si="41"/>
        <v>5.7768924302788687</v>
      </c>
      <c r="Y146" s="9">
        <v>5.7768924302788687</v>
      </c>
      <c r="Z146" s="13">
        <v>1</v>
      </c>
      <c r="AA146" s="13">
        <f t="shared" si="45"/>
        <v>7</v>
      </c>
      <c r="AB146">
        <v>0</v>
      </c>
      <c r="AC146" s="9"/>
      <c r="AD146" s="9"/>
      <c r="AE146" s="9"/>
      <c r="AF146" s="11">
        <f t="shared" si="42"/>
        <v>0.31372549019607848</v>
      </c>
      <c r="AG146" s="9">
        <v>60.97</v>
      </c>
      <c r="AH146" s="9">
        <v>46.41</v>
      </c>
      <c r="AI146" s="9">
        <v>5.84</v>
      </c>
      <c r="AJ146" s="3">
        <v>0.5083333333333333</v>
      </c>
      <c r="AK146" s="9">
        <v>18.95</v>
      </c>
      <c r="AL146" t="s">
        <v>338</v>
      </c>
    </row>
    <row r="147" spans="1:38" x14ac:dyDescent="0.35">
      <c r="A147" t="s">
        <v>332</v>
      </c>
      <c r="B147" t="s">
        <v>333</v>
      </c>
      <c r="C147" t="s">
        <v>400</v>
      </c>
      <c r="D147" t="s">
        <v>3</v>
      </c>
      <c r="E147" t="s">
        <v>401</v>
      </c>
      <c r="F147" s="2">
        <v>45176</v>
      </c>
      <c r="G147" s="2" t="s">
        <v>412</v>
      </c>
      <c r="H147" s="13">
        <f t="shared" si="49"/>
        <v>1</v>
      </c>
      <c r="I147">
        <v>3735</v>
      </c>
      <c r="J147">
        <v>5</v>
      </c>
      <c r="K147">
        <v>107.7</v>
      </c>
      <c r="L147">
        <v>106.48</v>
      </c>
      <c r="M147">
        <f t="shared" si="46"/>
        <v>1.2199999999999989</v>
      </c>
      <c r="N147" t="s">
        <v>336</v>
      </c>
      <c r="O147" s="13">
        <v>90</v>
      </c>
      <c r="P147" s="55">
        <f t="shared" si="47"/>
        <v>0.31999999999999884</v>
      </c>
      <c r="Q147" s="55">
        <f t="shared" ref="Q147:Q155" si="51">O147/100</f>
        <v>0.9</v>
      </c>
      <c r="R147" t="s">
        <v>7</v>
      </c>
      <c r="S147" t="s">
        <v>396</v>
      </c>
      <c r="T147">
        <v>1</v>
      </c>
      <c r="U147" s="9">
        <v>5.1100000000000003</v>
      </c>
      <c r="V147" s="9">
        <v>24.81</v>
      </c>
      <c r="W147" s="11">
        <f t="shared" si="40"/>
        <v>4.93</v>
      </c>
      <c r="X147" s="14">
        <f t="shared" si="41"/>
        <v>3.5225048923679179</v>
      </c>
      <c r="Y147" s="9">
        <v>3.5225048923679179</v>
      </c>
      <c r="Z147" s="13">
        <v>3</v>
      </c>
      <c r="AA147" s="13">
        <f t="shared" si="45"/>
        <v>7</v>
      </c>
      <c r="AB147">
        <v>0</v>
      </c>
      <c r="AC147" s="9"/>
      <c r="AD147" s="9"/>
      <c r="AE147" s="9"/>
      <c r="AF147" s="11">
        <f t="shared" si="42"/>
        <v>0.29632929436920891</v>
      </c>
      <c r="AG147" s="9">
        <v>72.75</v>
      </c>
      <c r="AH147" s="9">
        <v>56.12</v>
      </c>
      <c r="AI147" s="9">
        <v>5.5</v>
      </c>
      <c r="AJ147" s="3">
        <v>0.5083333333333333</v>
      </c>
      <c r="AK147" s="9">
        <v>19.88</v>
      </c>
      <c r="AL147" t="s">
        <v>339</v>
      </c>
    </row>
    <row r="148" spans="1:38" s="4" customFormat="1" x14ac:dyDescent="0.35">
      <c r="A148" s="4" t="s">
        <v>332</v>
      </c>
      <c r="B148" s="4" t="s">
        <v>333</v>
      </c>
      <c r="C148" s="4" t="s">
        <v>400</v>
      </c>
      <c r="D148" s="4" t="s">
        <v>3</v>
      </c>
      <c r="E148" s="4" t="s">
        <v>401</v>
      </c>
      <c r="F148" s="5">
        <v>45176</v>
      </c>
      <c r="G148" s="5" t="s">
        <v>412</v>
      </c>
      <c r="H148" s="50">
        <f t="shared" si="49"/>
        <v>1</v>
      </c>
      <c r="I148" s="4">
        <v>3735</v>
      </c>
      <c r="J148" s="4">
        <v>5</v>
      </c>
      <c r="K148" s="4">
        <v>107.7</v>
      </c>
      <c r="L148" s="4">
        <v>106.48</v>
      </c>
      <c r="M148" s="4">
        <f t="shared" si="46"/>
        <v>1.2199999999999989</v>
      </c>
      <c r="N148" s="4" t="s">
        <v>337</v>
      </c>
      <c r="O148" s="50">
        <v>125</v>
      </c>
      <c r="P148" s="56">
        <f t="shared" si="47"/>
        <v>-3.0000000000001137E-2</v>
      </c>
      <c r="Q148" s="56">
        <f t="shared" si="51"/>
        <v>1.25</v>
      </c>
      <c r="R148" s="4" t="s">
        <v>7</v>
      </c>
      <c r="S148" s="4" t="s">
        <v>86</v>
      </c>
      <c r="T148" s="4">
        <v>1</v>
      </c>
      <c r="U148" s="10">
        <v>5.18</v>
      </c>
      <c r="V148" s="10">
        <v>22.77</v>
      </c>
      <c r="W148" s="12">
        <f t="shared" si="40"/>
        <v>5</v>
      </c>
      <c r="X148" s="15">
        <f t="shared" si="41"/>
        <v>3.4749034749034693</v>
      </c>
      <c r="Y148" s="10">
        <v>3.4749034749034693</v>
      </c>
      <c r="Z148" s="13">
        <v>5</v>
      </c>
      <c r="AA148" s="13">
        <f t="shared" si="45"/>
        <v>5</v>
      </c>
      <c r="AB148" s="4">
        <v>0</v>
      </c>
      <c r="AC148" s="10"/>
      <c r="AD148" s="10"/>
      <c r="AE148" s="10"/>
      <c r="AF148" s="12">
        <f t="shared" si="42"/>
        <v>0.29765277215702129</v>
      </c>
      <c r="AG148" s="10">
        <v>64.13</v>
      </c>
      <c r="AH148" s="10">
        <v>49.42</v>
      </c>
      <c r="AI148" s="10">
        <v>5.65</v>
      </c>
      <c r="AJ148" s="6">
        <v>0.5083333333333333</v>
      </c>
      <c r="AK148" s="10">
        <v>17.77</v>
      </c>
      <c r="AL148" s="4" t="s">
        <v>340</v>
      </c>
    </row>
    <row r="149" spans="1:38" x14ac:dyDescent="0.35">
      <c r="A149" t="s">
        <v>341</v>
      </c>
      <c r="B149" t="s">
        <v>342</v>
      </c>
      <c r="C149" t="s">
        <v>400</v>
      </c>
      <c r="D149" t="s">
        <v>3</v>
      </c>
      <c r="E149" t="s">
        <v>401</v>
      </c>
      <c r="F149" s="2">
        <v>45176</v>
      </c>
      <c r="G149" s="2" t="s">
        <v>412</v>
      </c>
      <c r="H149" s="13">
        <f t="shared" si="49"/>
        <v>1</v>
      </c>
      <c r="I149">
        <v>3217</v>
      </c>
      <c r="J149">
        <v>10</v>
      </c>
      <c r="K149">
        <v>100.7</v>
      </c>
      <c r="L149">
        <v>99.34</v>
      </c>
      <c r="M149">
        <f t="shared" si="46"/>
        <v>1.3599999999999994</v>
      </c>
      <c r="N149" t="s">
        <v>344</v>
      </c>
      <c r="O149" s="13">
        <v>30</v>
      </c>
      <c r="P149" s="55">
        <f t="shared" si="47"/>
        <v>1.0599999999999994</v>
      </c>
      <c r="Q149" s="55">
        <f t="shared" si="51"/>
        <v>0.3</v>
      </c>
      <c r="R149" t="s">
        <v>7</v>
      </c>
      <c r="S149" t="s">
        <v>415</v>
      </c>
      <c r="T149">
        <v>1</v>
      </c>
      <c r="U149" s="9">
        <v>5.1100000000000003</v>
      </c>
      <c r="V149" s="9">
        <v>23.28</v>
      </c>
      <c r="W149" s="11">
        <f t="shared" si="40"/>
        <v>4.84</v>
      </c>
      <c r="X149" s="14">
        <f t="shared" si="41"/>
        <v>5.2837573385518679</v>
      </c>
      <c r="Y149" s="9">
        <v>5.2837573385518679</v>
      </c>
      <c r="Z149" s="13">
        <v>1</v>
      </c>
      <c r="AA149" s="13">
        <f t="shared" si="45"/>
        <v>7</v>
      </c>
      <c r="AB149">
        <v>1</v>
      </c>
      <c r="AC149" s="9">
        <v>21.780774032459426</v>
      </c>
      <c r="AD149" s="9">
        <v>2.2456429463171039</v>
      </c>
      <c r="AE149" s="9">
        <v>8.01</v>
      </c>
      <c r="AF149" s="11">
        <f t="shared" si="42"/>
        <v>0.27448892674616698</v>
      </c>
      <c r="AG149" s="9">
        <v>59.85</v>
      </c>
      <c r="AH149" s="9">
        <v>46.96</v>
      </c>
      <c r="AI149" s="9">
        <v>5.42</v>
      </c>
      <c r="AJ149" s="3">
        <v>0.59861111111111109</v>
      </c>
      <c r="AK149" s="9">
        <v>18.440000000000001</v>
      </c>
      <c r="AL149" t="s">
        <v>348</v>
      </c>
    </row>
    <row r="150" spans="1:38" x14ac:dyDescent="0.35">
      <c r="A150" t="s">
        <v>341</v>
      </c>
      <c r="B150" t="s">
        <v>342</v>
      </c>
      <c r="C150" t="s">
        <v>400</v>
      </c>
      <c r="D150" t="s">
        <v>3</v>
      </c>
      <c r="E150" t="s">
        <v>401</v>
      </c>
      <c r="F150" s="2">
        <v>45176</v>
      </c>
      <c r="G150" s="2" t="s">
        <v>412</v>
      </c>
      <c r="H150" s="13">
        <f t="shared" si="49"/>
        <v>1</v>
      </c>
      <c r="I150">
        <v>3217</v>
      </c>
      <c r="J150">
        <v>10</v>
      </c>
      <c r="K150">
        <v>100.7</v>
      </c>
      <c r="L150">
        <v>99.34</v>
      </c>
      <c r="M150">
        <f t="shared" si="46"/>
        <v>1.3599999999999994</v>
      </c>
      <c r="N150" t="s">
        <v>345</v>
      </c>
      <c r="O150" s="13">
        <v>65</v>
      </c>
      <c r="P150" s="55">
        <f t="shared" si="47"/>
        <v>0.70999999999999941</v>
      </c>
      <c r="Q150" s="55">
        <f t="shared" si="51"/>
        <v>0.65</v>
      </c>
      <c r="R150" t="s">
        <v>7</v>
      </c>
      <c r="S150" t="s">
        <v>396</v>
      </c>
      <c r="T150">
        <v>1</v>
      </c>
      <c r="U150" s="9">
        <v>5.08</v>
      </c>
      <c r="V150" s="9">
        <v>15.23</v>
      </c>
      <c r="W150" s="11">
        <f t="shared" si="40"/>
        <v>4.8800000000000008</v>
      </c>
      <c r="X150" s="14">
        <f t="shared" si="41"/>
        <v>3.9370078740157339</v>
      </c>
      <c r="Y150" s="9">
        <v>3.9370078740157339</v>
      </c>
      <c r="Z150" s="13">
        <v>3</v>
      </c>
      <c r="AA150" s="13">
        <f t="shared" si="45"/>
        <v>7</v>
      </c>
      <c r="AB150">
        <v>1</v>
      </c>
      <c r="AC150" s="9">
        <v>48.258646616541355</v>
      </c>
      <c r="AD150" s="9">
        <v>4.0124812030075185</v>
      </c>
      <c r="AE150" s="9">
        <v>7.98</v>
      </c>
      <c r="AF150" s="11">
        <f t="shared" si="42"/>
        <v>0.30289579370112024</v>
      </c>
      <c r="AG150" s="9">
        <v>61.64</v>
      </c>
      <c r="AH150" s="9">
        <v>47.31</v>
      </c>
      <c r="AI150" s="9">
        <v>4.97</v>
      </c>
      <c r="AJ150" s="3">
        <v>0.59861111111111109</v>
      </c>
      <c r="AK150" s="9">
        <v>10.35</v>
      </c>
      <c r="AL150" t="s">
        <v>349</v>
      </c>
    </row>
    <row r="151" spans="1:38" x14ac:dyDescent="0.35">
      <c r="A151" t="s">
        <v>341</v>
      </c>
      <c r="B151" t="s">
        <v>342</v>
      </c>
      <c r="C151" t="s">
        <v>400</v>
      </c>
      <c r="D151" t="s">
        <v>3</v>
      </c>
      <c r="E151" t="s">
        <v>401</v>
      </c>
      <c r="F151" s="2">
        <v>45176</v>
      </c>
      <c r="G151" s="2" t="s">
        <v>412</v>
      </c>
      <c r="H151" s="13">
        <f t="shared" si="49"/>
        <v>1</v>
      </c>
      <c r="I151">
        <v>3217</v>
      </c>
      <c r="J151">
        <v>10</v>
      </c>
      <c r="K151">
        <v>100.7</v>
      </c>
      <c r="L151">
        <v>99.34</v>
      </c>
      <c r="M151">
        <f t="shared" si="46"/>
        <v>1.3599999999999994</v>
      </c>
      <c r="N151" t="s">
        <v>346</v>
      </c>
      <c r="O151" s="13">
        <v>90</v>
      </c>
      <c r="P151" s="55">
        <f t="shared" si="47"/>
        <v>0.45999999999999941</v>
      </c>
      <c r="Q151" s="55">
        <f t="shared" si="51"/>
        <v>0.9</v>
      </c>
      <c r="R151" t="s">
        <v>7</v>
      </c>
      <c r="S151" t="s">
        <v>396</v>
      </c>
      <c r="T151">
        <v>1</v>
      </c>
      <c r="U151" s="9">
        <v>5.08</v>
      </c>
      <c r="V151" s="9">
        <v>15.02</v>
      </c>
      <c r="W151" s="11">
        <f t="shared" si="40"/>
        <v>4.8599999999999994</v>
      </c>
      <c r="X151" s="14">
        <f t="shared" si="41"/>
        <v>4.3307086614173356</v>
      </c>
      <c r="Y151" s="9">
        <v>4.3307086614173356</v>
      </c>
      <c r="Z151" s="13">
        <v>4</v>
      </c>
      <c r="AA151" s="13">
        <f t="shared" si="45"/>
        <v>7</v>
      </c>
      <c r="AB151">
        <v>1</v>
      </c>
      <c r="AC151" s="9">
        <v>69.554943679599489</v>
      </c>
      <c r="AD151" s="9">
        <v>5.6154693366708379</v>
      </c>
      <c r="AE151" s="9">
        <v>7.99</v>
      </c>
      <c r="AF151" s="11">
        <f t="shared" si="42"/>
        <v>0.3499895463098473</v>
      </c>
      <c r="AG151" s="9">
        <v>64.569999999999993</v>
      </c>
      <c r="AH151" s="9">
        <v>47.83</v>
      </c>
      <c r="AI151" s="9">
        <v>5.87</v>
      </c>
      <c r="AJ151" s="3">
        <v>0.59861111111111109</v>
      </c>
      <c r="AK151" s="9">
        <v>10.16</v>
      </c>
      <c r="AL151" t="s">
        <v>20</v>
      </c>
    </row>
    <row r="152" spans="1:38" s="4" customFormat="1" x14ac:dyDescent="0.35">
      <c r="A152" s="4" t="s">
        <v>341</v>
      </c>
      <c r="B152" s="4" t="s">
        <v>342</v>
      </c>
      <c r="C152" s="4" t="s">
        <v>400</v>
      </c>
      <c r="D152" s="4" t="s">
        <v>3</v>
      </c>
      <c r="E152" s="4" t="s">
        <v>401</v>
      </c>
      <c r="F152" s="5">
        <v>45176</v>
      </c>
      <c r="G152" s="5" t="s">
        <v>412</v>
      </c>
      <c r="H152" s="50">
        <f t="shared" si="49"/>
        <v>1</v>
      </c>
      <c r="I152" s="4">
        <v>3217</v>
      </c>
      <c r="J152" s="4">
        <v>10</v>
      </c>
      <c r="K152" s="4">
        <v>100.7</v>
      </c>
      <c r="L152" s="4">
        <v>99.34</v>
      </c>
      <c r="M152" s="4">
        <f t="shared" si="46"/>
        <v>1.3599999999999994</v>
      </c>
      <c r="N152" s="4" t="s">
        <v>347</v>
      </c>
      <c r="O152" s="50">
        <v>132</v>
      </c>
      <c r="P152" s="56">
        <f t="shared" si="47"/>
        <v>3.9999999999999369E-2</v>
      </c>
      <c r="Q152" s="56">
        <f t="shared" si="51"/>
        <v>1.32</v>
      </c>
      <c r="R152" s="4" t="s">
        <v>21</v>
      </c>
      <c r="S152" s="4" t="s">
        <v>86</v>
      </c>
      <c r="T152" s="4">
        <v>1</v>
      </c>
      <c r="U152" s="10">
        <v>5.58</v>
      </c>
      <c r="V152" s="10">
        <v>20.14</v>
      </c>
      <c r="W152" s="12">
        <f t="shared" si="40"/>
        <v>5.1300000000000008</v>
      </c>
      <c r="X152" s="15">
        <f t="shared" si="41"/>
        <v>8.0645161290322456</v>
      </c>
      <c r="Y152" s="10">
        <v>8.0645161290322456</v>
      </c>
      <c r="Z152" s="13">
        <v>5</v>
      </c>
      <c r="AA152" s="13">
        <f t="shared" si="45"/>
        <v>5</v>
      </c>
      <c r="AB152" s="4">
        <v>1</v>
      </c>
      <c r="AC152" s="10">
        <v>63.452109181141438</v>
      </c>
      <c r="AD152" s="10">
        <v>4.7786104218362286</v>
      </c>
      <c r="AE152" s="10">
        <v>8.06</v>
      </c>
      <c r="AF152" s="12">
        <f t="shared" si="42"/>
        <v>0.5396374754313169</v>
      </c>
      <c r="AG152" s="10">
        <v>70.5</v>
      </c>
      <c r="AH152" s="10">
        <v>45.79</v>
      </c>
      <c r="AI152" s="10">
        <v>6.17</v>
      </c>
      <c r="AJ152" s="6">
        <v>0.59861111111111109</v>
      </c>
      <c r="AK152" s="10">
        <v>15.01</v>
      </c>
      <c r="AL152" s="4" t="s">
        <v>350</v>
      </c>
    </row>
    <row r="153" spans="1:38" x14ac:dyDescent="0.35">
      <c r="A153" t="s">
        <v>351</v>
      </c>
      <c r="B153" t="s">
        <v>352</v>
      </c>
      <c r="C153" t="s">
        <v>400</v>
      </c>
      <c r="D153" t="s">
        <v>3</v>
      </c>
      <c r="E153" t="s">
        <v>401</v>
      </c>
      <c r="F153" s="2">
        <v>45176</v>
      </c>
      <c r="G153" s="2" t="s">
        <v>412</v>
      </c>
      <c r="H153" s="13">
        <f t="shared" si="49"/>
        <v>1</v>
      </c>
      <c r="I153">
        <v>3233</v>
      </c>
      <c r="J153">
        <v>23</v>
      </c>
      <c r="K153">
        <v>100.55</v>
      </c>
      <c r="L153">
        <v>99.58</v>
      </c>
      <c r="M153">
        <f t="shared" si="46"/>
        <v>0.96999999999999886</v>
      </c>
      <c r="N153" t="s">
        <v>354</v>
      </c>
      <c r="O153" s="13">
        <v>30</v>
      </c>
      <c r="P153" s="55">
        <f t="shared" si="47"/>
        <v>0.66999999999999882</v>
      </c>
      <c r="Q153" s="55">
        <f t="shared" si="51"/>
        <v>0.3</v>
      </c>
      <c r="R153" t="s">
        <v>7</v>
      </c>
      <c r="S153" t="s">
        <v>415</v>
      </c>
      <c r="T153">
        <v>1</v>
      </c>
      <c r="U153" s="9">
        <v>5.0199999999999996</v>
      </c>
      <c r="V153" s="9">
        <v>14.64</v>
      </c>
      <c r="W153" s="11">
        <f t="shared" si="40"/>
        <v>4.68</v>
      </c>
      <c r="X153" s="14">
        <f t="shared" si="41"/>
        <v>6.772908366533863</v>
      </c>
      <c r="Y153" s="9">
        <v>6.772908366533863</v>
      </c>
      <c r="Z153" s="13">
        <v>1</v>
      </c>
      <c r="AA153" s="13">
        <f t="shared" si="45"/>
        <v>7</v>
      </c>
      <c r="AB153">
        <v>1</v>
      </c>
      <c r="AC153" s="9">
        <v>19.759203980099507</v>
      </c>
      <c r="AD153" s="9">
        <v>2.1705970149253733</v>
      </c>
      <c r="AE153" s="9">
        <v>8.0399999999999991</v>
      </c>
      <c r="AF153" s="11">
        <f t="shared" si="42"/>
        <v>0.34011690842173636</v>
      </c>
      <c r="AG153" s="9">
        <v>61.9</v>
      </c>
      <c r="AH153" s="9">
        <v>46.19</v>
      </c>
      <c r="AI153" s="9">
        <v>6.03</v>
      </c>
      <c r="AJ153" s="3">
        <v>0.63888888888888895</v>
      </c>
      <c r="AK153" s="9">
        <v>9.9600000000000009</v>
      </c>
      <c r="AL153" t="s">
        <v>357</v>
      </c>
    </row>
    <row r="154" spans="1:38" x14ac:dyDescent="0.35">
      <c r="A154" t="s">
        <v>351</v>
      </c>
      <c r="B154" t="s">
        <v>352</v>
      </c>
      <c r="C154" t="s">
        <v>400</v>
      </c>
      <c r="D154" t="s">
        <v>3</v>
      </c>
      <c r="E154" t="s">
        <v>401</v>
      </c>
      <c r="F154" s="2">
        <v>45176</v>
      </c>
      <c r="G154" s="2" t="s">
        <v>412</v>
      </c>
      <c r="H154" s="13">
        <f t="shared" si="49"/>
        <v>1</v>
      </c>
      <c r="I154">
        <v>3233</v>
      </c>
      <c r="J154">
        <v>23</v>
      </c>
      <c r="K154">
        <v>100.55</v>
      </c>
      <c r="L154">
        <v>99.58</v>
      </c>
      <c r="M154">
        <f t="shared" si="46"/>
        <v>0.96999999999999886</v>
      </c>
      <c r="N154" t="s">
        <v>355</v>
      </c>
      <c r="O154" s="13">
        <v>80</v>
      </c>
      <c r="P154" s="55">
        <f t="shared" si="47"/>
        <v>0.16999999999999882</v>
      </c>
      <c r="Q154" s="55">
        <f t="shared" si="51"/>
        <v>0.8</v>
      </c>
      <c r="R154" t="s">
        <v>7</v>
      </c>
      <c r="S154" t="s">
        <v>396</v>
      </c>
      <c r="T154">
        <v>1</v>
      </c>
      <c r="U154" s="9">
        <v>5.14</v>
      </c>
      <c r="V154" s="9">
        <v>19.46</v>
      </c>
      <c r="W154" s="11">
        <f t="shared" si="40"/>
        <v>4.9200000000000017</v>
      </c>
      <c r="X154" s="14">
        <f t="shared" si="41"/>
        <v>4.2801556420233071</v>
      </c>
      <c r="Y154" s="9">
        <v>4.2801556420233071</v>
      </c>
      <c r="Z154" s="13">
        <v>3</v>
      </c>
      <c r="AA154" s="13">
        <f t="shared" si="45"/>
        <v>7</v>
      </c>
      <c r="AB154">
        <v>1</v>
      </c>
      <c r="AC154" s="9">
        <v>52.639412484700124</v>
      </c>
      <c r="AD154" s="9">
        <v>4.7289596083231329</v>
      </c>
      <c r="AE154" s="9">
        <v>8.17</v>
      </c>
      <c r="AF154" s="11">
        <f t="shared" si="42"/>
        <v>0.29463899697362739</v>
      </c>
      <c r="AG154" s="9">
        <v>59.89</v>
      </c>
      <c r="AH154" s="9">
        <v>46.26</v>
      </c>
      <c r="AI154" s="9">
        <v>5.31</v>
      </c>
      <c r="AJ154" s="3">
        <v>0.63888888888888895</v>
      </c>
      <c r="AK154" s="9">
        <v>14.54</v>
      </c>
      <c r="AL154" t="s">
        <v>358</v>
      </c>
    </row>
    <row r="155" spans="1:38" s="4" customFormat="1" x14ac:dyDescent="0.35">
      <c r="A155" s="4" t="s">
        <v>351</v>
      </c>
      <c r="B155" s="4" t="s">
        <v>352</v>
      </c>
      <c r="C155" s="4" t="s">
        <v>400</v>
      </c>
      <c r="D155" s="4" t="s">
        <v>3</v>
      </c>
      <c r="E155" s="4" t="s">
        <v>401</v>
      </c>
      <c r="F155" s="5">
        <v>45176</v>
      </c>
      <c r="G155" s="5" t="s">
        <v>412</v>
      </c>
      <c r="H155" s="50">
        <f t="shared" si="49"/>
        <v>1</v>
      </c>
      <c r="I155" s="4">
        <v>3233</v>
      </c>
      <c r="J155" s="4">
        <v>23</v>
      </c>
      <c r="K155" s="4">
        <v>100.55</v>
      </c>
      <c r="L155" s="4">
        <v>99.58</v>
      </c>
      <c r="M155" s="4">
        <f t="shared" si="46"/>
        <v>0.96999999999999886</v>
      </c>
      <c r="N155" s="4" t="s">
        <v>356</v>
      </c>
      <c r="O155" s="50">
        <v>95</v>
      </c>
      <c r="P155" s="56">
        <f t="shared" si="47"/>
        <v>1.9999999999998908E-2</v>
      </c>
      <c r="Q155" s="56">
        <f t="shared" si="51"/>
        <v>0.95</v>
      </c>
      <c r="R155" s="4" t="s">
        <v>21</v>
      </c>
      <c r="S155" s="4" t="s">
        <v>86</v>
      </c>
      <c r="T155" s="4">
        <v>1</v>
      </c>
      <c r="U155" s="10">
        <v>5.21</v>
      </c>
      <c r="V155" s="10">
        <v>18.93</v>
      </c>
      <c r="W155" s="12">
        <f t="shared" si="40"/>
        <v>5.0600000000000005</v>
      </c>
      <c r="X155" s="15">
        <f t="shared" si="41"/>
        <v>2.8790786948176481</v>
      </c>
      <c r="Y155" s="10">
        <v>2.8790786948176481</v>
      </c>
      <c r="Z155" s="13">
        <v>5</v>
      </c>
      <c r="AA155" s="13">
        <f t="shared" si="45"/>
        <v>5</v>
      </c>
      <c r="AB155" s="4">
        <v>1</v>
      </c>
      <c r="AC155" s="10">
        <v>55.525707257072568</v>
      </c>
      <c r="AD155" s="10">
        <v>3.8961377613776134</v>
      </c>
      <c r="AE155" s="10">
        <v>8.1300000000000008</v>
      </c>
      <c r="AF155" s="12">
        <f t="shared" si="42"/>
        <v>0.21405630077460808</v>
      </c>
      <c r="AG155" s="10">
        <v>64.260000000000005</v>
      </c>
      <c r="AH155" s="10">
        <v>52.93</v>
      </c>
      <c r="AI155" s="10">
        <v>5.91</v>
      </c>
      <c r="AJ155" s="6">
        <v>0.63888888888888895</v>
      </c>
      <c r="AK155" s="10">
        <v>13.87</v>
      </c>
      <c r="AL155" s="4" t="s">
        <v>359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713E8-908E-4883-B65B-6D4DA58A23F9}">
  <dimension ref="A1:AL155"/>
  <sheetViews>
    <sheetView workbookViewId="0">
      <selection activeCell="C2" sqref="C2"/>
    </sheetView>
  </sheetViews>
  <sheetFormatPr defaultRowHeight="14.5" x14ac:dyDescent="0.35"/>
  <cols>
    <col min="1" max="1" width="5.90625" customWidth="1"/>
    <col min="2" max="2" width="44.08984375" customWidth="1"/>
    <col min="3" max="3" width="6.81640625" customWidth="1"/>
    <col min="4" max="4" width="9.90625" bestFit="1" customWidth="1"/>
    <col min="5" max="5" width="8.08984375" bestFit="1" customWidth="1"/>
    <col min="6" max="6" width="10.54296875" customWidth="1"/>
    <col min="7" max="7" width="6.453125" customWidth="1"/>
    <col min="8" max="8" width="7.453125" customWidth="1"/>
    <col min="9" max="9" width="8.08984375" bestFit="1" customWidth="1"/>
    <col min="10" max="10" width="8.08984375" customWidth="1"/>
    <col min="11" max="11" width="8.81640625" bestFit="1" customWidth="1"/>
    <col min="12" max="12" width="8.54296875" customWidth="1"/>
    <col min="13" max="13" width="6.6328125" customWidth="1"/>
    <col min="14" max="14" width="7.36328125" customWidth="1"/>
    <col min="15" max="17" width="5.81640625" customWidth="1"/>
    <col min="18" max="18" width="6.08984375" customWidth="1"/>
    <col min="19" max="19" width="12.08984375" bestFit="1" customWidth="1"/>
    <col min="20" max="20" width="4.54296875" customWidth="1"/>
    <col min="21" max="21" width="5.36328125" customWidth="1"/>
    <col min="22" max="22" width="6.81640625" customWidth="1"/>
    <col min="23" max="23" width="6.6328125" customWidth="1"/>
    <col min="24" max="25" width="5.6328125" customWidth="1"/>
    <col min="26" max="26" width="5.54296875" customWidth="1"/>
    <col min="27" max="27" width="3.08984375" customWidth="1"/>
    <col min="28" max="28" width="5.08984375" customWidth="1"/>
    <col min="29" max="29" width="7.6328125" customWidth="1"/>
    <col min="30" max="30" width="6.81640625" customWidth="1"/>
    <col min="31" max="31" width="6.6328125" customWidth="1"/>
    <col min="32" max="32" width="7.54296875" style="45" customWidth="1"/>
    <col min="33" max="33" width="6" customWidth="1"/>
    <col min="34" max="34" width="6.1796875" customWidth="1"/>
    <col min="35" max="35" width="4.54296875" customWidth="1"/>
    <col min="36" max="36" width="5.54296875" customWidth="1"/>
    <col min="37" max="37" width="8.1796875" customWidth="1"/>
    <col min="38" max="38" width="25.90625" customWidth="1"/>
  </cols>
  <sheetData>
    <row r="1" spans="1:38" s="7" customFormat="1" ht="43.25" customHeight="1" x14ac:dyDescent="0.35">
      <c r="A1" s="8" t="s">
        <v>365</v>
      </c>
      <c r="B1" s="8" t="s">
        <v>366</v>
      </c>
      <c r="C1" s="8" t="s">
        <v>398</v>
      </c>
      <c r="D1" s="8" t="s">
        <v>367</v>
      </c>
      <c r="E1" s="8" t="s">
        <v>86</v>
      </c>
      <c r="F1" s="8" t="s">
        <v>368</v>
      </c>
      <c r="G1" s="8" t="s">
        <v>408</v>
      </c>
      <c r="H1" s="8" t="s">
        <v>409</v>
      </c>
      <c r="I1" s="8" t="s">
        <v>405</v>
      </c>
      <c r="J1" s="8" t="s">
        <v>406</v>
      </c>
      <c r="K1" s="8" t="s">
        <v>370</v>
      </c>
      <c r="L1" s="8" t="s">
        <v>371</v>
      </c>
      <c r="M1" s="8" t="s">
        <v>417</v>
      </c>
      <c r="N1" s="8" t="s">
        <v>372</v>
      </c>
      <c r="O1" s="8" t="s">
        <v>373</v>
      </c>
      <c r="P1" s="8" t="s">
        <v>418</v>
      </c>
      <c r="Q1" s="8" t="s">
        <v>419</v>
      </c>
      <c r="R1" s="8" t="s">
        <v>407</v>
      </c>
      <c r="S1" s="7" t="s">
        <v>376</v>
      </c>
      <c r="T1" s="8" t="s">
        <v>379</v>
      </c>
      <c r="U1" s="8" t="s">
        <v>388</v>
      </c>
      <c r="V1" s="8" t="s">
        <v>390</v>
      </c>
      <c r="W1" s="8" t="s">
        <v>389</v>
      </c>
      <c r="X1" s="7" t="s">
        <v>394</v>
      </c>
      <c r="Y1" s="7" t="s">
        <v>378</v>
      </c>
      <c r="Z1" s="8" t="s">
        <v>395</v>
      </c>
      <c r="AB1" s="8" t="s">
        <v>380</v>
      </c>
      <c r="AC1" s="8" t="s">
        <v>392</v>
      </c>
      <c r="AD1" s="8" t="s">
        <v>393</v>
      </c>
      <c r="AE1" s="8" t="s">
        <v>386</v>
      </c>
      <c r="AF1" s="44" t="s">
        <v>397</v>
      </c>
      <c r="AG1" s="8" t="s">
        <v>364</v>
      </c>
      <c r="AH1" s="8" t="s">
        <v>377</v>
      </c>
      <c r="AI1" s="8" t="s">
        <v>385</v>
      </c>
      <c r="AJ1" s="8" t="s">
        <v>374</v>
      </c>
      <c r="AK1" s="8" t="s">
        <v>387</v>
      </c>
      <c r="AL1" s="8" t="s">
        <v>375</v>
      </c>
    </row>
    <row r="2" spans="1:38" x14ac:dyDescent="0.35">
      <c r="A2" t="s">
        <v>1</v>
      </c>
      <c r="B2" t="s">
        <v>2</v>
      </c>
      <c r="C2" t="s">
        <v>399</v>
      </c>
      <c r="D2" t="s">
        <v>3</v>
      </c>
      <c r="E2" t="s">
        <v>401</v>
      </c>
      <c r="F2" s="2">
        <v>45126</v>
      </c>
      <c r="G2" s="2" t="s">
        <v>410</v>
      </c>
      <c r="H2" s="13">
        <f t="shared" ref="H2:H41" si="0">F$37-F2+1</f>
        <v>3</v>
      </c>
      <c r="I2">
        <v>840</v>
      </c>
      <c r="J2">
        <v>10</v>
      </c>
      <c r="K2">
        <v>63.17</v>
      </c>
      <c r="L2">
        <v>60.08</v>
      </c>
      <c r="M2">
        <f>K2-L2</f>
        <v>3.0900000000000034</v>
      </c>
      <c r="N2" t="s">
        <v>5</v>
      </c>
      <c r="O2" s="13">
        <v>30</v>
      </c>
      <c r="P2" s="55">
        <f>M2-(O2/100)</f>
        <v>2.7900000000000036</v>
      </c>
      <c r="Q2" s="55">
        <f>O2/100</f>
        <v>0.3</v>
      </c>
      <c r="R2" t="s">
        <v>7</v>
      </c>
      <c r="S2" t="s">
        <v>415</v>
      </c>
      <c r="T2">
        <v>1</v>
      </c>
      <c r="U2" s="9">
        <v>5.0599999999999996</v>
      </c>
      <c r="V2" s="9">
        <v>23.18</v>
      </c>
      <c r="W2" s="11">
        <f t="shared" ref="W2:W25" si="1">V2-AK2</f>
        <v>4.7300000000000004</v>
      </c>
      <c r="X2" s="14">
        <f t="shared" ref="X2:X25" si="2">((U2-W2)/U2)*100</f>
        <v>6.5217391304347672</v>
      </c>
      <c r="Y2" s="9">
        <v>6.5217391304347672</v>
      </c>
      <c r="Z2" s="13">
        <v>1</v>
      </c>
      <c r="AA2" s="13">
        <f t="shared" ref="AA2:AA65" si="3">IF(S2="Fdpn1",1,IF(S2="Fdpn2",2,IF(S2="Intermediate",3,IF(S2="GryCl", 4,IF(S2="Wetland", 5,IF(S2="Riverbed",6,7))))))</f>
        <v>7</v>
      </c>
      <c r="AB2">
        <v>1</v>
      </c>
      <c r="AC2" s="9">
        <v>22.348936170212767</v>
      </c>
      <c r="AD2" s="9">
        <v>1.7621476846057573</v>
      </c>
      <c r="AE2" s="9">
        <v>7.99</v>
      </c>
      <c r="AF2" s="11">
        <f t="shared" ref="AF2:AF25" si="4">(AG2-AH2)/AH2</f>
        <v>0.26069428891377383</v>
      </c>
      <c r="AG2" s="9">
        <v>56.29</v>
      </c>
      <c r="AH2" s="9">
        <v>44.65</v>
      </c>
      <c r="AI2" s="9">
        <v>5.99</v>
      </c>
      <c r="AJ2" s="3">
        <v>0.48125000000000001</v>
      </c>
      <c r="AK2" s="9">
        <v>18.45</v>
      </c>
      <c r="AL2" t="s">
        <v>6</v>
      </c>
    </row>
    <row r="3" spans="1:38" x14ac:dyDescent="0.35">
      <c r="A3" t="s">
        <v>1</v>
      </c>
      <c r="B3" t="s">
        <v>2</v>
      </c>
      <c r="C3" t="s">
        <v>399</v>
      </c>
      <c r="D3" t="s">
        <v>3</v>
      </c>
      <c r="E3" t="s">
        <v>401</v>
      </c>
      <c r="F3" s="2">
        <v>45126</v>
      </c>
      <c r="G3" s="2" t="s">
        <v>410</v>
      </c>
      <c r="H3" s="13">
        <f t="shared" si="0"/>
        <v>3</v>
      </c>
      <c r="I3">
        <v>840</v>
      </c>
      <c r="J3">
        <v>10</v>
      </c>
      <c r="K3">
        <v>63.17</v>
      </c>
      <c r="L3">
        <v>60.08</v>
      </c>
      <c r="M3">
        <f t="shared" ref="M3:M66" si="5">K3-L3</f>
        <v>3.0900000000000034</v>
      </c>
      <c r="N3" t="s">
        <v>8</v>
      </c>
      <c r="O3" s="13">
        <v>110</v>
      </c>
      <c r="P3" s="55">
        <f t="shared" ref="P3:P66" si="6">M3-(O3/100)</f>
        <v>1.9900000000000033</v>
      </c>
      <c r="Q3" s="55">
        <f t="shared" ref="Q3:Q8" si="7">O3/100</f>
        <v>1.1000000000000001</v>
      </c>
      <c r="R3" t="s">
        <v>7</v>
      </c>
      <c r="S3" t="s">
        <v>416</v>
      </c>
      <c r="T3">
        <v>1</v>
      </c>
      <c r="U3" s="9">
        <v>5.08</v>
      </c>
      <c r="V3" s="9">
        <v>15.19</v>
      </c>
      <c r="W3" s="11">
        <f t="shared" si="1"/>
        <v>4.84</v>
      </c>
      <c r="X3" s="14">
        <f t="shared" si="2"/>
        <v>4.7244094488189017</v>
      </c>
      <c r="Y3" s="9">
        <v>4.7244094488189017</v>
      </c>
      <c r="Z3" s="13">
        <v>2</v>
      </c>
      <c r="AA3" s="13">
        <f t="shared" si="3"/>
        <v>7</v>
      </c>
      <c r="AB3">
        <v>1</v>
      </c>
      <c r="AC3" s="9">
        <v>10.971568627450981</v>
      </c>
      <c r="AD3" s="9">
        <v>1.1479852941176469</v>
      </c>
      <c r="AE3" s="9">
        <v>8.16</v>
      </c>
      <c r="AF3" s="11">
        <f t="shared" si="4"/>
        <v>0.2548576592860371</v>
      </c>
      <c r="AG3" s="9">
        <v>55.54</v>
      </c>
      <c r="AH3" s="9">
        <v>44.26</v>
      </c>
      <c r="AI3" s="9">
        <v>5.46</v>
      </c>
      <c r="AJ3" s="3">
        <v>0.50624999999999998</v>
      </c>
      <c r="AK3" s="9">
        <v>10.35</v>
      </c>
      <c r="AL3" t="s">
        <v>6</v>
      </c>
    </row>
    <row r="4" spans="1:38" x14ac:dyDescent="0.35">
      <c r="A4" t="s">
        <v>1</v>
      </c>
      <c r="B4" t="s">
        <v>2</v>
      </c>
      <c r="C4" t="s">
        <v>399</v>
      </c>
      <c r="D4" t="s">
        <v>3</v>
      </c>
      <c r="E4" t="s">
        <v>401</v>
      </c>
      <c r="F4" s="2">
        <v>45126</v>
      </c>
      <c r="G4" s="2" t="s">
        <v>410</v>
      </c>
      <c r="H4" s="13">
        <f t="shared" si="0"/>
        <v>3</v>
      </c>
      <c r="I4">
        <v>840</v>
      </c>
      <c r="J4">
        <v>10</v>
      </c>
      <c r="K4">
        <v>63.17</v>
      </c>
      <c r="L4">
        <v>60.08</v>
      </c>
      <c r="M4">
        <f t="shared" si="5"/>
        <v>3.0900000000000034</v>
      </c>
      <c r="N4" t="s">
        <v>9</v>
      </c>
      <c r="O4" s="13">
        <v>155</v>
      </c>
      <c r="P4" s="55">
        <f t="shared" si="6"/>
        <v>1.5400000000000034</v>
      </c>
      <c r="Q4" s="55">
        <f t="shared" si="7"/>
        <v>1.55</v>
      </c>
      <c r="R4" t="s">
        <v>7</v>
      </c>
      <c r="S4" t="s">
        <v>396</v>
      </c>
      <c r="T4">
        <v>1</v>
      </c>
      <c r="U4" s="9">
        <v>5</v>
      </c>
      <c r="V4" s="9">
        <v>13.99</v>
      </c>
      <c r="W4" s="11">
        <f t="shared" si="1"/>
        <v>4.83</v>
      </c>
      <c r="X4" s="14">
        <f t="shared" si="2"/>
        <v>3.399999999999999</v>
      </c>
      <c r="Y4" s="9">
        <v>3.399999999999999</v>
      </c>
      <c r="Z4" s="13">
        <v>3</v>
      </c>
      <c r="AA4" s="13">
        <f t="shared" si="3"/>
        <v>7</v>
      </c>
      <c r="AB4">
        <v>1</v>
      </c>
      <c r="AC4" s="9">
        <v>40.41528976572134</v>
      </c>
      <c r="AD4" s="9">
        <v>3.2995758323057958</v>
      </c>
      <c r="AE4" s="9">
        <v>8.11</v>
      </c>
      <c r="AF4" s="11">
        <f t="shared" si="4"/>
        <v>0.23889372822299648</v>
      </c>
      <c r="AG4" s="9">
        <v>56.89</v>
      </c>
      <c r="AH4" s="9">
        <v>45.92</v>
      </c>
      <c r="AI4" s="9">
        <v>6.16</v>
      </c>
      <c r="AJ4" s="3">
        <v>0.52708333333333335</v>
      </c>
      <c r="AK4" s="9">
        <v>9.16</v>
      </c>
      <c r="AL4" t="s">
        <v>19</v>
      </c>
    </row>
    <row r="5" spans="1:38" x14ac:dyDescent="0.35">
      <c r="A5" t="s">
        <v>1</v>
      </c>
      <c r="B5" t="s">
        <v>2</v>
      </c>
      <c r="C5" t="s">
        <v>399</v>
      </c>
      <c r="D5" t="s">
        <v>3</v>
      </c>
      <c r="E5" t="s">
        <v>401</v>
      </c>
      <c r="F5" s="2">
        <v>45126</v>
      </c>
      <c r="G5" s="2" t="s">
        <v>410</v>
      </c>
      <c r="H5" s="13">
        <f t="shared" si="0"/>
        <v>3</v>
      </c>
      <c r="I5">
        <v>840</v>
      </c>
      <c r="J5">
        <v>10</v>
      </c>
      <c r="K5">
        <v>63.17</v>
      </c>
      <c r="L5">
        <v>60.08</v>
      </c>
      <c r="M5">
        <f t="shared" si="5"/>
        <v>3.0900000000000034</v>
      </c>
      <c r="N5" t="s">
        <v>10</v>
      </c>
      <c r="O5" s="13">
        <v>230</v>
      </c>
      <c r="P5" s="55">
        <f t="shared" si="6"/>
        <v>0.79000000000000359</v>
      </c>
      <c r="Q5" s="55">
        <f t="shared" si="7"/>
        <v>2.2999999999999998</v>
      </c>
      <c r="R5" t="s">
        <v>21</v>
      </c>
      <c r="S5" t="s">
        <v>396</v>
      </c>
      <c r="T5">
        <v>1</v>
      </c>
      <c r="U5" s="9">
        <v>5.04</v>
      </c>
      <c r="V5" s="9">
        <v>18.75</v>
      </c>
      <c r="W5" s="11">
        <f t="shared" si="1"/>
        <v>4.8800000000000008</v>
      </c>
      <c r="X5" s="14">
        <f t="shared" si="2"/>
        <v>3.1746031746031598</v>
      </c>
      <c r="Y5" s="9">
        <v>3.1746031746031598</v>
      </c>
      <c r="Z5" s="13">
        <v>4</v>
      </c>
      <c r="AA5" s="13">
        <f t="shared" si="3"/>
        <v>7</v>
      </c>
      <c r="AB5">
        <v>1</v>
      </c>
      <c r="AC5" s="9">
        <v>43.224875621890554</v>
      </c>
      <c r="AD5" s="9">
        <v>4.1203432835820903</v>
      </c>
      <c r="AE5" s="9">
        <v>8.0399999999999991</v>
      </c>
      <c r="AF5" s="11">
        <f t="shared" si="4"/>
        <v>0.27846648301193744</v>
      </c>
      <c r="AG5" s="9">
        <v>55.69</v>
      </c>
      <c r="AH5" s="9">
        <v>43.56</v>
      </c>
      <c r="AI5" s="9">
        <v>5.29</v>
      </c>
      <c r="AJ5" s="3">
        <v>0.52708333333333335</v>
      </c>
      <c r="AK5" s="9">
        <v>13.87</v>
      </c>
      <c r="AL5" t="s">
        <v>20</v>
      </c>
    </row>
    <row r="6" spans="1:38" x14ac:dyDescent="0.35">
      <c r="A6" t="s">
        <v>1</v>
      </c>
      <c r="B6" t="s">
        <v>2</v>
      </c>
      <c r="C6" t="s">
        <v>399</v>
      </c>
      <c r="D6" t="s">
        <v>3</v>
      </c>
      <c r="E6" t="s">
        <v>401</v>
      </c>
      <c r="F6" s="2">
        <v>45126</v>
      </c>
      <c r="G6" s="2" t="s">
        <v>410</v>
      </c>
      <c r="H6" s="13">
        <f t="shared" si="0"/>
        <v>3</v>
      </c>
      <c r="I6">
        <v>840</v>
      </c>
      <c r="J6">
        <v>10</v>
      </c>
      <c r="K6">
        <v>63.17</v>
      </c>
      <c r="L6">
        <v>60.08</v>
      </c>
      <c r="M6">
        <f t="shared" si="5"/>
        <v>3.0900000000000034</v>
      </c>
      <c r="N6" t="s">
        <v>11</v>
      </c>
      <c r="O6" s="13">
        <v>280</v>
      </c>
      <c r="P6" s="55">
        <f t="shared" si="6"/>
        <v>0.29000000000000359</v>
      </c>
      <c r="Q6" s="55">
        <f t="shared" si="7"/>
        <v>2.8</v>
      </c>
      <c r="R6" t="s">
        <v>21</v>
      </c>
      <c r="S6" t="s">
        <v>86</v>
      </c>
      <c r="T6">
        <v>1</v>
      </c>
      <c r="U6" s="9">
        <v>5.0199999999999996</v>
      </c>
      <c r="V6" s="9">
        <v>18.09</v>
      </c>
      <c r="W6" s="11">
        <f t="shared" si="1"/>
        <v>4.26</v>
      </c>
      <c r="X6" s="14">
        <f t="shared" si="2"/>
        <v>15.139442231075694</v>
      </c>
      <c r="Y6" s="9">
        <v>15.139442231075694</v>
      </c>
      <c r="Z6" s="13">
        <v>5</v>
      </c>
      <c r="AA6" s="13">
        <f t="shared" si="3"/>
        <v>5</v>
      </c>
      <c r="AB6">
        <v>1</v>
      </c>
      <c r="AC6" s="9">
        <v>14.790074441687343</v>
      </c>
      <c r="AD6" s="9">
        <v>1.2535434243176178</v>
      </c>
      <c r="AE6" s="9">
        <v>8.06</v>
      </c>
      <c r="AF6" s="11">
        <f t="shared" si="4"/>
        <v>0.65525049532974811</v>
      </c>
      <c r="AG6" s="9">
        <v>58.48</v>
      </c>
      <c r="AH6" s="9">
        <v>35.33</v>
      </c>
      <c r="AI6" s="9">
        <v>5.78</v>
      </c>
      <c r="AJ6" s="3">
        <v>0.55555555555555558</v>
      </c>
      <c r="AK6" s="9">
        <v>13.83</v>
      </c>
      <c r="AL6" t="s">
        <v>22</v>
      </c>
    </row>
    <row r="7" spans="1:38" x14ac:dyDescent="0.35">
      <c r="A7" t="s">
        <v>1</v>
      </c>
      <c r="B7" t="s">
        <v>2</v>
      </c>
      <c r="C7" t="s">
        <v>399</v>
      </c>
      <c r="D7" t="s">
        <v>3</v>
      </c>
      <c r="E7" t="s">
        <v>401</v>
      </c>
      <c r="F7" s="2">
        <v>45126</v>
      </c>
      <c r="G7" s="2" t="s">
        <v>410</v>
      </c>
      <c r="H7" s="13">
        <f t="shared" si="0"/>
        <v>3</v>
      </c>
      <c r="I7">
        <v>840</v>
      </c>
      <c r="J7">
        <v>10</v>
      </c>
      <c r="K7">
        <v>63.17</v>
      </c>
      <c r="L7">
        <v>60.08</v>
      </c>
      <c r="M7">
        <f t="shared" si="5"/>
        <v>3.0900000000000034</v>
      </c>
      <c r="N7" t="s">
        <v>12</v>
      </c>
      <c r="O7" s="13">
        <v>295</v>
      </c>
      <c r="P7" s="55">
        <f t="shared" si="6"/>
        <v>0.14000000000000323</v>
      </c>
      <c r="Q7" s="55">
        <f t="shared" si="7"/>
        <v>2.95</v>
      </c>
      <c r="R7" t="s">
        <v>21</v>
      </c>
      <c r="S7" t="s">
        <v>86</v>
      </c>
      <c r="T7">
        <v>1</v>
      </c>
      <c r="U7" s="9">
        <v>5.08</v>
      </c>
      <c r="V7" s="9">
        <v>22.62</v>
      </c>
      <c r="W7" s="11">
        <f t="shared" si="1"/>
        <v>4.3300000000000018</v>
      </c>
      <c r="X7" s="14">
        <f t="shared" si="2"/>
        <v>14.76377952755902</v>
      </c>
      <c r="Y7" s="9">
        <v>14.76377952755902</v>
      </c>
      <c r="Z7" s="13">
        <v>5</v>
      </c>
      <c r="AA7" s="13">
        <f t="shared" si="3"/>
        <v>5</v>
      </c>
      <c r="AB7">
        <v>0</v>
      </c>
      <c r="AC7" s="9"/>
      <c r="AD7" s="9"/>
      <c r="AE7" s="9"/>
      <c r="AF7" s="11">
        <f t="shared" si="4"/>
        <v>0.81194125159642394</v>
      </c>
      <c r="AG7" s="9">
        <v>56.75</v>
      </c>
      <c r="AH7" s="9">
        <v>31.32</v>
      </c>
      <c r="AI7" s="9">
        <v>4.96</v>
      </c>
      <c r="AJ7" s="3">
        <v>0.55555555555555558</v>
      </c>
      <c r="AK7" s="9">
        <v>18.29</v>
      </c>
      <c r="AL7" t="s">
        <v>23</v>
      </c>
    </row>
    <row r="8" spans="1:38" s="4" customFormat="1" x14ac:dyDescent="0.35">
      <c r="A8" s="4" t="s">
        <v>1</v>
      </c>
      <c r="B8" s="4" t="s">
        <v>2</v>
      </c>
      <c r="C8" s="4" t="s">
        <v>399</v>
      </c>
      <c r="D8" s="4" t="s">
        <v>3</v>
      </c>
      <c r="E8" s="4" t="s">
        <v>401</v>
      </c>
      <c r="F8" s="5">
        <v>45126</v>
      </c>
      <c r="G8" s="5" t="s">
        <v>410</v>
      </c>
      <c r="H8" s="50">
        <f t="shared" si="0"/>
        <v>3</v>
      </c>
      <c r="I8" s="4">
        <v>840</v>
      </c>
      <c r="J8" s="4">
        <v>10</v>
      </c>
      <c r="K8" s="4">
        <v>63.17</v>
      </c>
      <c r="L8" s="4">
        <v>60.08</v>
      </c>
      <c r="M8" s="4">
        <f t="shared" si="5"/>
        <v>3.0900000000000034</v>
      </c>
      <c r="N8" s="4" t="s">
        <v>13</v>
      </c>
      <c r="O8" s="50">
        <v>330</v>
      </c>
      <c r="P8" s="56">
        <f t="shared" si="6"/>
        <v>-0.20999999999999641</v>
      </c>
      <c r="Q8" s="56">
        <f t="shared" si="7"/>
        <v>3.3</v>
      </c>
      <c r="R8" s="4" t="s">
        <v>25</v>
      </c>
      <c r="S8" s="4" t="s">
        <v>86</v>
      </c>
      <c r="T8" s="4">
        <v>1</v>
      </c>
      <c r="U8" s="10">
        <v>5.0199999999999996</v>
      </c>
      <c r="V8" s="10">
        <v>14.16</v>
      </c>
      <c r="W8" s="12">
        <f t="shared" si="1"/>
        <v>3.6799999999999997</v>
      </c>
      <c r="X8" s="15">
        <f t="shared" si="2"/>
        <v>26.693227091633464</v>
      </c>
      <c r="Y8" s="10">
        <v>26.693227091633464</v>
      </c>
      <c r="Z8" s="13">
        <v>5</v>
      </c>
      <c r="AA8" s="13">
        <f t="shared" si="3"/>
        <v>5</v>
      </c>
      <c r="AB8" s="4">
        <v>1</v>
      </c>
      <c r="AC8" s="10">
        <v>18.654545454545456</v>
      </c>
      <c r="AD8" s="10">
        <v>1.5075626535626534</v>
      </c>
      <c r="AE8" s="10">
        <v>8.14</v>
      </c>
      <c r="AF8" s="12">
        <f t="shared" si="4"/>
        <v>0.92080217539089038</v>
      </c>
      <c r="AG8" s="10">
        <v>56.51</v>
      </c>
      <c r="AH8" s="10">
        <v>29.42</v>
      </c>
      <c r="AI8" s="10">
        <v>5.66</v>
      </c>
      <c r="AJ8" s="6">
        <v>0.55555555555555558</v>
      </c>
      <c r="AK8" s="10">
        <v>10.48</v>
      </c>
      <c r="AL8" s="4" t="s">
        <v>24</v>
      </c>
    </row>
    <row r="9" spans="1:38" x14ac:dyDescent="0.35">
      <c r="A9" t="s">
        <v>14</v>
      </c>
      <c r="B9" t="s">
        <v>26</v>
      </c>
      <c r="C9" t="s">
        <v>399</v>
      </c>
      <c r="D9" t="s">
        <v>27</v>
      </c>
      <c r="E9" t="s">
        <v>402</v>
      </c>
      <c r="F9" s="2">
        <v>45126</v>
      </c>
      <c r="G9" s="2" t="s">
        <v>410</v>
      </c>
      <c r="H9" s="13">
        <f t="shared" si="0"/>
        <v>3</v>
      </c>
      <c r="I9">
        <v>845</v>
      </c>
      <c r="J9">
        <v>37</v>
      </c>
      <c r="K9">
        <v>62.5</v>
      </c>
      <c r="L9">
        <v>60.29</v>
      </c>
      <c r="M9">
        <f t="shared" si="5"/>
        <v>2.2100000000000009</v>
      </c>
      <c r="N9" t="s">
        <v>29</v>
      </c>
      <c r="O9" s="13">
        <v>30</v>
      </c>
      <c r="P9" s="55">
        <f t="shared" si="6"/>
        <v>1.9100000000000008</v>
      </c>
      <c r="Q9" s="55">
        <f>K2-K9+O9/100</f>
        <v>0.97000000000000175</v>
      </c>
      <c r="R9" t="s">
        <v>7</v>
      </c>
      <c r="S9" t="s">
        <v>415</v>
      </c>
      <c r="T9">
        <v>1</v>
      </c>
      <c r="U9" s="9">
        <v>5.0599999999999996</v>
      </c>
      <c r="V9" s="9">
        <v>22.39</v>
      </c>
      <c r="W9" s="11">
        <f t="shared" si="1"/>
        <v>4.620000000000001</v>
      </c>
      <c r="X9" s="14">
        <f t="shared" si="2"/>
        <v>8.6956521739130164</v>
      </c>
      <c r="Y9" s="9">
        <v>8.6956521739130164</v>
      </c>
      <c r="Z9" s="13">
        <v>1</v>
      </c>
      <c r="AA9" s="13">
        <f t="shared" si="3"/>
        <v>7</v>
      </c>
      <c r="AB9">
        <v>1</v>
      </c>
      <c r="AC9" s="9">
        <v>13.440198511166253</v>
      </c>
      <c r="AD9" s="9">
        <v>1.5860496277915632</v>
      </c>
      <c r="AE9" s="9">
        <v>8.06</v>
      </c>
      <c r="AF9" s="11">
        <f t="shared" si="4"/>
        <v>0.3794360719494409</v>
      </c>
      <c r="AG9" s="9">
        <v>56.75</v>
      </c>
      <c r="AH9" s="9">
        <v>41.14</v>
      </c>
      <c r="AI9" s="9">
        <v>5.61</v>
      </c>
      <c r="AJ9" s="3">
        <v>0.6479166666666667</v>
      </c>
      <c r="AK9" s="9">
        <v>17.77</v>
      </c>
      <c r="AL9" t="s">
        <v>100</v>
      </c>
    </row>
    <row r="10" spans="1:38" s="16" customFormat="1" x14ac:dyDescent="0.35">
      <c r="A10" s="16" t="s">
        <v>14</v>
      </c>
      <c r="B10" s="16" t="s">
        <v>26</v>
      </c>
      <c r="C10" s="16" t="s">
        <v>399</v>
      </c>
      <c r="D10" s="16" t="s">
        <v>27</v>
      </c>
      <c r="E10" s="16" t="s">
        <v>402</v>
      </c>
      <c r="F10" s="17">
        <v>45126</v>
      </c>
      <c r="G10" s="17" t="s">
        <v>410</v>
      </c>
      <c r="H10" s="22">
        <f t="shared" si="0"/>
        <v>3</v>
      </c>
      <c r="I10" s="16">
        <v>845</v>
      </c>
      <c r="J10" s="16">
        <v>37</v>
      </c>
      <c r="K10" s="16">
        <v>62.5</v>
      </c>
      <c r="L10" s="16">
        <v>60.29</v>
      </c>
      <c r="M10" s="16">
        <f t="shared" si="5"/>
        <v>2.2100000000000009</v>
      </c>
      <c r="N10" s="16" t="s">
        <v>30</v>
      </c>
      <c r="O10" s="22">
        <v>75</v>
      </c>
      <c r="P10" s="57">
        <f t="shared" si="6"/>
        <v>1.4600000000000009</v>
      </c>
      <c r="Q10" s="57">
        <f t="shared" ref="Q10:Q13" si="8">K3-K10+O10/100</f>
        <v>1.4200000000000017</v>
      </c>
      <c r="R10" s="16" t="s">
        <v>7</v>
      </c>
      <c r="S10" s="16" t="s">
        <v>86</v>
      </c>
      <c r="T10" s="16">
        <v>1</v>
      </c>
      <c r="U10" s="19">
        <v>5.05</v>
      </c>
      <c r="V10" s="19">
        <v>18.71</v>
      </c>
      <c r="W10" s="20">
        <f t="shared" si="1"/>
        <v>4.6300000000000008</v>
      </c>
      <c r="X10" s="21">
        <f t="shared" si="2"/>
        <v>8.3168316831682976</v>
      </c>
      <c r="Y10" s="19">
        <v>8.3168316831682976</v>
      </c>
      <c r="Z10" s="22">
        <v>4</v>
      </c>
      <c r="AA10" s="22">
        <f t="shared" si="3"/>
        <v>5</v>
      </c>
      <c r="AB10" s="16">
        <v>1</v>
      </c>
      <c r="AC10" s="19">
        <v>21.721</v>
      </c>
      <c r="AD10" s="19">
        <v>1.9569450000000002</v>
      </c>
      <c r="AE10" s="19">
        <v>8</v>
      </c>
      <c r="AF10" s="20">
        <f t="shared" si="4"/>
        <v>0.43097061002716708</v>
      </c>
      <c r="AG10" s="19">
        <v>57.94</v>
      </c>
      <c r="AH10" s="19">
        <v>40.49</v>
      </c>
      <c r="AI10" s="19">
        <v>5.97</v>
      </c>
      <c r="AJ10" s="18">
        <v>0.6479166666666667</v>
      </c>
      <c r="AK10" s="19">
        <v>14.08</v>
      </c>
      <c r="AL10" s="16" t="s">
        <v>20</v>
      </c>
    </row>
    <row r="11" spans="1:38" x14ac:dyDescent="0.35">
      <c r="A11" t="s">
        <v>14</v>
      </c>
      <c r="B11" t="s">
        <v>26</v>
      </c>
      <c r="C11" t="s">
        <v>399</v>
      </c>
      <c r="D11" t="s">
        <v>27</v>
      </c>
      <c r="E11" t="s">
        <v>402</v>
      </c>
      <c r="F11" s="2">
        <v>45126</v>
      </c>
      <c r="G11" s="2" t="s">
        <v>410</v>
      </c>
      <c r="H11" s="13">
        <f t="shared" si="0"/>
        <v>3</v>
      </c>
      <c r="I11">
        <v>845</v>
      </c>
      <c r="J11">
        <v>37</v>
      </c>
      <c r="K11">
        <v>62.5</v>
      </c>
      <c r="L11">
        <v>60.29</v>
      </c>
      <c r="M11">
        <f t="shared" si="5"/>
        <v>2.2100000000000009</v>
      </c>
      <c r="N11" t="s">
        <v>31</v>
      </c>
      <c r="O11" s="13">
        <v>95</v>
      </c>
      <c r="P11" s="55">
        <f t="shared" si="6"/>
        <v>1.2600000000000009</v>
      </c>
      <c r="Q11" s="55">
        <f t="shared" si="8"/>
        <v>1.6200000000000017</v>
      </c>
      <c r="R11" t="s">
        <v>7</v>
      </c>
      <c r="S11" t="s">
        <v>86</v>
      </c>
      <c r="T11">
        <v>1</v>
      </c>
      <c r="U11" s="9">
        <v>5.07</v>
      </c>
      <c r="V11" s="9">
        <v>24.24</v>
      </c>
      <c r="W11" s="11">
        <f t="shared" si="1"/>
        <v>4.3699999999999974</v>
      </c>
      <c r="X11" s="14">
        <f t="shared" si="2"/>
        <v>13.806706114398478</v>
      </c>
      <c r="Y11" s="9">
        <v>13.806706114398478</v>
      </c>
      <c r="Z11" s="13">
        <v>5</v>
      </c>
      <c r="AA11" s="13">
        <f t="shared" si="3"/>
        <v>5</v>
      </c>
      <c r="AB11">
        <v>1</v>
      </c>
      <c r="AC11" s="9">
        <v>18.506666666666668</v>
      </c>
      <c r="AD11" s="9">
        <v>1.6281207547169811</v>
      </c>
      <c r="AE11" s="9">
        <v>7.95</v>
      </c>
      <c r="AF11" s="11">
        <f t="shared" si="4"/>
        <v>0.7044570744839963</v>
      </c>
      <c r="AG11" s="9">
        <v>56.98</v>
      </c>
      <c r="AH11" s="9">
        <v>33.43</v>
      </c>
      <c r="AI11" s="9">
        <v>5.41</v>
      </c>
      <c r="AJ11" s="3">
        <v>0.6479166666666667</v>
      </c>
      <c r="AK11" s="9">
        <v>19.87</v>
      </c>
      <c r="AL11" t="s">
        <v>37</v>
      </c>
    </row>
    <row r="12" spans="1:38" s="23" customFormat="1" x14ac:dyDescent="0.35">
      <c r="A12" s="23" t="s">
        <v>14</v>
      </c>
      <c r="B12" s="23" t="s">
        <v>26</v>
      </c>
      <c r="C12" s="23" t="s">
        <v>399</v>
      </c>
      <c r="D12" s="23" t="s">
        <v>27</v>
      </c>
      <c r="E12" s="23" t="s">
        <v>402</v>
      </c>
      <c r="F12" s="24">
        <v>45126</v>
      </c>
      <c r="G12" s="2" t="s">
        <v>410</v>
      </c>
      <c r="H12" s="13">
        <f t="shared" si="0"/>
        <v>3</v>
      </c>
      <c r="I12" s="23">
        <v>845</v>
      </c>
      <c r="J12" s="23">
        <v>37</v>
      </c>
      <c r="K12" s="23">
        <v>62.5</v>
      </c>
      <c r="L12" s="23">
        <v>60.29</v>
      </c>
      <c r="M12" s="23">
        <f t="shared" si="5"/>
        <v>2.2100000000000009</v>
      </c>
      <c r="N12" s="23" t="s">
        <v>32</v>
      </c>
      <c r="O12" s="29">
        <v>160</v>
      </c>
      <c r="P12" s="58">
        <f t="shared" si="6"/>
        <v>0.61000000000000076</v>
      </c>
      <c r="Q12" s="58">
        <f t="shared" si="8"/>
        <v>2.2700000000000018</v>
      </c>
      <c r="R12" s="23" t="s">
        <v>25</v>
      </c>
      <c r="S12" s="23" t="s">
        <v>86</v>
      </c>
      <c r="T12" s="23">
        <v>1</v>
      </c>
      <c r="U12" s="26">
        <v>5.0599999999999996</v>
      </c>
      <c r="V12" s="26">
        <v>18.78</v>
      </c>
      <c r="W12" s="27">
        <f t="shared" si="1"/>
        <v>3.7900000000000009</v>
      </c>
      <c r="X12" s="28">
        <f t="shared" si="2"/>
        <v>25.09881422924899</v>
      </c>
      <c r="Y12" s="26">
        <v>25.09881422924899</v>
      </c>
      <c r="Z12" s="29">
        <v>5</v>
      </c>
      <c r="AA12" s="29">
        <f t="shared" si="3"/>
        <v>5</v>
      </c>
      <c r="AB12" s="23">
        <v>1</v>
      </c>
      <c r="AC12" s="26">
        <v>18.538785625774473</v>
      </c>
      <c r="AD12" s="26">
        <v>1.6822255266418833</v>
      </c>
      <c r="AE12" s="26">
        <v>8.07</v>
      </c>
      <c r="AF12" s="27">
        <f t="shared" si="4"/>
        <v>1.039901995099755</v>
      </c>
      <c r="AG12" s="26">
        <v>58.28</v>
      </c>
      <c r="AH12" s="26">
        <v>28.57</v>
      </c>
      <c r="AI12" s="26">
        <v>5.46</v>
      </c>
      <c r="AJ12" s="25">
        <v>0.66319444444444442</v>
      </c>
      <c r="AK12" s="26">
        <v>14.99</v>
      </c>
      <c r="AL12" s="23" t="s">
        <v>38</v>
      </c>
    </row>
    <row r="13" spans="1:38" s="4" customFormat="1" x14ac:dyDescent="0.35">
      <c r="A13" s="4" t="s">
        <v>14</v>
      </c>
      <c r="B13" s="4" t="s">
        <v>26</v>
      </c>
      <c r="C13" s="4" t="s">
        <v>399</v>
      </c>
      <c r="D13" s="4" t="s">
        <v>27</v>
      </c>
      <c r="E13" s="4" t="s">
        <v>402</v>
      </c>
      <c r="F13" s="5">
        <v>45126</v>
      </c>
      <c r="G13" s="5" t="s">
        <v>410</v>
      </c>
      <c r="H13" s="50">
        <f t="shared" si="0"/>
        <v>3</v>
      </c>
      <c r="I13" s="4">
        <v>845</v>
      </c>
      <c r="J13" s="4">
        <v>37</v>
      </c>
      <c r="K13" s="4">
        <v>62.5</v>
      </c>
      <c r="L13" s="4">
        <v>60.29</v>
      </c>
      <c r="M13" s="4">
        <f t="shared" si="5"/>
        <v>2.2100000000000009</v>
      </c>
      <c r="N13" s="4" t="s">
        <v>33</v>
      </c>
      <c r="O13" s="50">
        <v>205</v>
      </c>
      <c r="P13" s="56">
        <f t="shared" si="6"/>
        <v>0.16000000000000103</v>
      </c>
      <c r="Q13" s="56">
        <f t="shared" si="8"/>
        <v>2.7200000000000015</v>
      </c>
      <c r="R13" s="4" t="s">
        <v>25</v>
      </c>
      <c r="S13" s="4" t="s">
        <v>86</v>
      </c>
      <c r="T13" s="4">
        <v>1</v>
      </c>
      <c r="U13" s="10">
        <v>5.01</v>
      </c>
      <c r="V13" s="10">
        <v>22.48</v>
      </c>
      <c r="W13" s="12">
        <f t="shared" si="1"/>
        <v>4.0500000000000007</v>
      </c>
      <c r="X13" s="15">
        <f t="shared" si="2"/>
        <v>19.161676646706567</v>
      </c>
      <c r="Y13" s="10">
        <v>19.161676646706567</v>
      </c>
      <c r="Z13" s="13">
        <v>5</v>
      </c>
      <c r="AA13" s="13">
        <f t="shared" si="3"/>
        <v>5</v>
      </c>
      <c r="AB13" s="4">
        <v>1</v>
      </c>
      <c r="AC13" s="10">
        <v>15.282656826568264</v>
      </c>
      <c r="AD13" s="10">
        <v>1.4828487084870847</v>
      </c>
      <c r="AE13" s="10">
        <v>8.1300000000000008</v>
      </c>
      <c r="AF13" s="12">
        <f t="shared" si="4"/>
        <v>1.041056765440914</v>
      </c>
      <c r="AG13" s="10">
        <v>57.17</v>
      </c>
      <c r="AH13" s="10">
        <v>28.01</v>
      </c>
      <c r="AI13" s="10">
        <v>5.95</v>
      </c>
      <c r="AJ13" s="6">
        <v>0.67361111111111116</v>
      </c>
      <c r="AK13" s="10">
        <v>18.43</v>
      </c>
      <c r="AL13" s="4" t="s">
        <v>39</v>
      </c>
    </row>
    <row r="14" spans="1:38" x14ac:dyDescent="0.35">
      <c r="A14" t="s">
        <v>15</v>
      </c>
      <c r="B14" t="s">
        <v>40</v>
      </c>
      <c r="C14" t="s">
        <v>399</v>
      </c>
      <c r="D14" t="s">
        <v>27</v>
      </c>
      <c r="E14" t="s">
        <v>401</v>
      </c>
      <c r="F14" s="2">
        <v>45127</v>
      </c>
      <c r="G14" s="2" t="s">
        <v>410</v>
      </c>
      <c r="H14" s="13">
        <f t="shared" si="0"/>
        <v>2</v>
      </c>
      <c r="I14">
        <v>651</v>
      </c>
      <c r="J14">
        <v>39</v>
      </c>
      <c r="K14">
        <v>61.93</v>
      </c>
      <c r="L14">
        <v>59.33</v>
      </c>
      <c r="M14">
        <f t="shared" si="5"/>
        <v>2.6000000000000014</v>
      </c>
      <c r="N14" t="s">
        <v>42</v>
      </c>
      <c r="O14" s="13">
        <v>10</v>
      </c>
      <c r="P14" s="55">
        <f t="shared" si="6"/>
        <v>2.5000000000000013</v>
      </c>
      <c r="Q14" s="55">
        <f>K20-K14+O14/100</f>
        <v>0.59000000000000197</v>
      </c>
      <c r="R14" t="s">
        <v>7</v>
      </c>
      <c r="S14" t="s">
        <v>415</v>
      </c>
      <c r="T14">
        <v>1</v>
      </c>
      <c r="U14" s="9">
        <v>5.0199999999999996</v>
      </c>
      <c r="V14" s="9">
        <v>14.22</v>
      </c>
      <c r="W14" s="11">
        <f t="shared" si="1"/>
        <v>4.6000000000000014</v>
      </c>
      <c r="X14" s="14">
        <f t="shared" si="2"/>
        <v>8.3665338645417968</v>
      </c>
      <c r="Y14" s="9">
        <v>8.3665338645417968</v>
      </c>
      <c r="Z14" s="13">
        <v>1</v>
      </c>
      <c r="AA14" s="13">
        <f t="shared" si="3"/>
        <v>7</v>
      </c>
      <c r="AB14">
        <v>1</v>
      </c>
      <c r="AC14" s="9">
        <v>27.250061349693251</v>
      </c>
      <c r="AD14" s="9">
        <v>2.9162650306748463</v>
      </c>
      <c r="AE14" s="9">
        <v>8.15</v>
      </c>
      <c r="AF14" s="11">
        <f t="shared" si="4"/>
        <v>0.24415811312513649</v>
      </c>
      <c r="AG14" s="9">
        <v>56.97</v>
      </c>
      <c r="AH14" s="9">
        <v>45.79</v>
      </c>
      <c r="AI14" s="9">
        <v>5.85</v>
      </c>
      <c r="AJ14" s="3">
        <v>0.43541666666666662</v>
      </c>
      <c r="AK14" s="9">
        <v>9.6199999999999992</v>
      </c>
      <c r="AL14" t="s">
        <v>47</v>
      </c>
    </row>
    <row r="15" spans="1:38" s="36" customFormat="1" x14ac:dyDescent="0.35">
      <c r="A15" s="36" t="s">
        <v>15</v>
      </c>
      <c r="B15" s="36" t="s">
        <v>40</v>
      </c>
      <c r="C15" s="36" t="s">
        <v>399</v>
      </c>
      <c r="D15" s="36" t="s">
        <v>27</v>
      </c>
      <c r="E15" s="36" t="s">
        <v>401</v>
      </c>
      <c r="F15" s="37">
        <v>45127</v>
      </c>
      <c r="G15" s="2" t="s">
        <v>410</v>
      </c>
      <c r="H15" s="13">
        <f t="shared" si="0"/>
        <v>2</v>
      </c>
      <c r="I15" s="36">
        <v>651</v>
      </c>
      <c r="J15" s="36">
        <v>39</v>
      </c>
      <c r="K15" s="36">
        <v>61.93</v>
      </c>
      <c r="L15" s="36">
        <v>59.33</v>
      </c>
      <c r="M15" s="36">
        <f t="shared" si="5"/>
        <v>2.6000000000000014</v>
      </c>
      <c r="N15" s="36" t="s">
        <v>43</v>
      </c>
      <c r="O15" s="42">
        <v>60</v>
      </c>
      <c r="P15" s="59">
        <f t="shared" si="6"/>
        <v>2.0000000000000013</v>
      </c>
      <c r="Q15" s="59">
        <f t="shared" ref="Q15:Q19" si="9">K21-K15+O15/100</f>
        <v>1.0900000000000021</v>
      </c>
      <c r="R15" s="36" t="s">
        <v>7</v>
      </c>
      <c r="S15" s="62" t="s">
        <v>86</v>
      </c>
      <c r="T15" s="36">
        <v>1</v>
      </c>
      <c r="U15" s="39">
        <v>5.09</v>
      </c>
      <c r="V15" s="39">
        <v>22.18</v>
      </c>
      <c r="W15" s="40">
        <f t="shared" si="1"/>
        <v>4.7399999999999984</v>
      </c>
      <c r="X15" s="41">
        <f t="shared" si="2"/>
        <v>6.8762278978389286</v>
      </c>
      <c r="Y15" s="39">
        <v>6.8762278978389286</v>
      </c>
      <c r="Z15" s="42">
        <v>3</v>
      </c>
      <c r="AA15" s="42">
        <f t="shared" si="3"/>
        <v>5</v>
      </c>
      <c r="AB15" s="36">
        <v>1</v>
      </c>
      <c r="AC15" s="39">
        <v>17.319454770755886</v>
      </c>
      <c r="AD15" s="39">
        <v>1.8061412639405203</v>
      </c>
      <c r="AE15" s="39">
        <v>8.07</v>
      </c>
      <c r="AF15" s="40">
        <f t="shared" si="4"/>
        <v>0.27347758197635524</v>
      </c>
      <c r="AG15" s="39">
        <v>57.09</v>
      </c>
      <c r="AH15" s="39">
        <v>44.83</v>
      </c>
      <c r="AI15" s="39">
        <v>5.6</v>
      </c>
      <c r="AJ15" s="38">
        <v>0.43541666666666662</v>
      </c>
      <c r="AK15" s="39">
        <v>17.440000000000001</v>
      </c>
      <c r="AL15" s="36" t="s">
        <v>101</v>
      </c>
    </row>
    <row r="16" spans="1:38" x14ac:dyDescent="0.35">
      <c r="A16" t="s">
        <v>15</v>
      </c>
      <c r="B16" t="s">
        <v>40</v>
      </c>
      <c r="C16" t="s">
        <v>399</v>
      </c>
      <c r="D16" t="s">
        <v>27</v>
      </c>
      <c r="E16" t="s">
        <v>401</v>
      </c>
      <c r="F16" s="2">
        <v>45127</v>
      </c>
      <c r="G16" s="2" t="s">
        <v>410</v>
      </c>
      <c r="H16" s="13">
        <f t="shared" si="0"/>
        <v>2</v>
      </c>
      <c r="I16">
        <v>651</v>
      </c>
      <c r="J16">
        <v>39</v>
      </c>
      <c r="K16">
        <v>61.93</v>
      </c>
      <c r="L16">
        <v>59.33</v>
      </c>
      <c r="M16">
        <f t="shared" si="5"/>
        <v>2.6000000000000014</v>
      </c>
      <c r="N16" t="s">
        <v>44</v>
      </c>
      <c r="O16" s="13">
        <v>105</v>
      </c>
      <c r="P16" s="55">
        <f t="shared" si="6"/>
        <v>1.5500000000000014</v>
      </c>
      <c r="Q16" s="55">
        <f t="shared" si="9"/>
        <v>1.540000000000002</v>
      </c>
      <c r="R16" t="s">
        <v>7</v>
      </c>
      <c r="S16" t="s">
        <v>396</v>
      </c>
      <c r="T16">
        <v>1</v>
      </c>
      <c r="U16" s="9">
        <v>5.07</v>
      </c>
      <c r="V16" s="9">
        <v>15.75</v>
      </c>
      <c r="W16" s="11">
        <f t="shared" si="1"/>
        <v>4.91</v>
      </c>
      <c r="X16" s="14">
        <f t="shared" si="2"/>
        <v>3.1558185404339278</v>
      </c>
      <c r="Y16" s="9">
        <v>3.1558185404339278</v>
      </c>
      <c r="Z16" s="13">
        <v>3</v>
      </c>
      <c r="AA16" s="13">
        <f t="shared" si="3"/>
        <v>7</v>
      </c>
      <c r="AB16">
        <v>1</v>
      </c>
      <c r="AC16" s="9">
        <v>10.714037267080744</v>
      </c>
      <c r="AD16" s="9">
        <v>1.4031751552795031</v>
      </c>
      <c r="AE16" s="9">
        <v>8.0500000000000007</v>
      </c>
      <c r="AF16" s="11">
        <f t="shared" si="4"/>
        <v>0.23888422818791949</v>
      </c>
      <c r="AG16" s="9">
        <v>59.07</v>
      </c>
      <c r="AH16" s="9">
        <v>47.68</v>
      </c>
      <c r="AI16" s="9">
        <v>4.96</v>
      </c>
      <c r="AJ16" s="3">
        <v>0.43541666666666662</v>
      </c>
      <c r="AK16" s="9">
        <v>10.84</v>
      </c>
      <c r="AL16" t="s">
        <v>102</v>
      </c>
    </row>
    <row r="17" spans="1:38" x14ac:dyDescent="0.35">
      <c r="A17" t="s">
        <v>15</v>
      </c>
      <c r="B17" t="s">
        <v>40</v>
      </c>
      <c r="C17" t="s">
        <v>399</v>
      </c>
      <c r="D17" t="s">
        <v>27</v>
      </c>
      <c r="E17" t="s">
        <v>401</v>
      </c>
      <c r="F17" s="2">
        <v>45127</v>
      </c>
      <c r="G17" s="2" t="s">
        <v>410</v>
      </c>
      <c r="H17" s="13">
        <f t="shared" si="0"/>
        <v>2</v>
      </c>
      <c r="I17">
        <v>651</v>
      </c>
      <c r="J17">
        <v>39</v>
      </c>
      <c r="K17">
        <v>61.93</v>
      </c>
      <c r="L17">
        <v>59.33</v>
      </c>
      <c r="M17">
        <f t="shared" si="5"/>
        <v>2.6000000000000014</v>
      </c>
      <c r="N17" t="s">
        <v>45</v>
      </c>
      <c r="O17" s="13">
        <v>136</v>
      </c>
      <c r="P17" s="55">
        <f t="shared" si="6"/>
        <v>1.2400000000000013</v>
      </c>
      <c r="Q17" s="55">
        <f t="shared" si="9"/>
        <v>1.8500000000000021</v>
      </c>
      <c r="R17" t="s">
        <v>21</v>
      </c>
      <c r="S17" t="s">
        <v>396</v>
      </c>
      <c r="T17">
        <v>1</v>
      </c>
      <c r="U17" s="9">
        <v>5.09</v>
      </c>
      <c r="V17" s="9">
        <v>24.31</v>
      </c>
      <c r="W17" s="11">
        <f t="shared" si="1"/>
        <v>4.9399999999999977</v>
      </c>
      <c r="X17" s="14">
        <f t="shared" si="2"/>
        <v>2.9469548133595707</v>
      </c>
      <c r="Y17" s="9">
        <v>2.9469548133595707</v>
      </c>
      <c r="Z17" s="13">
        <v>4</v>
      </c>
      <c r="AA17" s="13">
        <f t="shared" si="3"/>
        <v>7</v>
      </c>
      <c r="AB17">
        <v>1</v>
      </c>
      <c r="AC17" s="9">
        <v>13.081942714819428</v>
      </c>
      <c r="AD17" s="9">
        <v>1.2014396014943962</v>
      </c>
      <c r="AE17" s="9">
        <v>8.0299999999999994</v>
      </c>
      <c r="AF17" s="11">
        <f t="shared" si="4"/>
        <v>0.23599999999999993</v>
      </c>
      <c r="AG17" s="9">
        <v>55.62</v>
      </c>
      <c r="AH17" s="9">
        <v>45</v>
      </c>
      <c r="AI17" s="9">
        <v>5.41</v>
      </c>
      <c r="AJ17" s="3">
        <v>0.45624999999999999</v>
      </c>
      <c r="AK17" s="9">
        <v>19.37</v>
      </c>
      <c r="AL17" t="s">
        <v>20</v>
      </c>
    </row>
    <row r="18" spans="1:38" x14ac:dyDescent="0.35">
      <c r="A18" t="s">
        <v>15</v>
      </c>
      <c r="B18" t="s">
        <v>40</v>
      </c>
      <c r="C18" t="s">
        <v>399</v>
      </c>
      <c r="D18" t="s">
        <v>27</v>
      </c>
      <c r="E18" t="s">
        <v>401</v>
      </c>
      <c r="F18" s="2">
        <v>45127</v>
      </c>
      <c r="G18" s="2" t="s">
        <v>410</v>
      </c>
      <c r="H18" s="13">
        <f t="shared" si="0"/>
        <v>2</v>
      </c>
      <c r="I18">
        <v>651</v>
      </c>
      <c r="J18">
        <v>39</v>
      </c>
      <c r="K18">
        <v>61.93</v>
      </c>
      <c r="L18">
        <v>59.33</v>
      </c>
      <c r="M18">
        <f t="shared" si="5"/>
        <v>2.6000000000000014</v>
      </c>
      <c r="N18" t="s">
        <v>46</v>
      </c>
      <c r="O18" s="13">
        <v>195</v>
      </c>
      <c r="P18" s="55">
        <f t="shared" si="6"/>
        <v>0.65000000000000147</v>
      </c>
      <c r="Q18" s="55">
        <f t="shared" si="9"/>
        <v>2.4400000000000022</v>
      </c>
      <c r="R18" t="s">
        <v>25</v>
      </c>
      <c r="S18" t="s">
        <v>396</v>
      </c>
      <c r="T18">
        <v>1</v>
      </c>
      <c r="U18" s="9">
        <v>5.03</v>
      </c>
      <c r="V18" s="9">
        <v>23.83</v>
      </c>
      <c r="W18" s="11">
        <f t="shared" si="1"/>
        <v>4.879999999999999</v>
      </c>
      <c r="X18" s="14">
        <f t="shared" si="2"/>
        <v>2.9821073558648359</v>
      </c>
      <c r="Y18" s="9">
        <v>2.9821073558648359</v>
      </c>
      <c r="Z18" s="13">
        <v>4</v>
      </c>
      <c r="AA18" s="13">
        <f t="shared" si="3"/>
        <v>7</v>
      </c>
      <c r="AB18">
        <v>1</v>
      </c>
      <c r="AC18" s="9">
        <v>33.401000000000003</v>
      </c>
      <c r="AD18" s="9">
        <v>2.8849450000000001</v>
      </c>
      <c r="AE18" s="9">
        <v>8</v>
      </c>
      <c r="AF18" s="11">
        <f t="shared" si="4"/>
        <v>0.29570237331622828</v>
      </c>
      <c r="AG18" s="9">
        <v>60.6</v>
      </c>
      <c r="AH18" s="9">
        <v>46.77</v>
      </c>
      <c r="AI18" s="9">
        <v>6.13</v>
      </c>
      <c r="AJ18" s="3">
        <v>0.46736111111111112</v>
      </c>
      <c r="AK18" s="9">
        <v>18.95</v>
      </c>
      <c r="AL18" t="s">
        <v>49</v>
      </c>
    </row>
    <row r="19" spans="1:38" s="4" customFormat="1" x14ac:dyDescent="0.35">
      <c r="A19" s="4" t="s">
        <v>15</v>
      </c>
      <c r="B19" s="4" t="s">
        <v>40</v>
      </c>
      <c r="C19" s="4" t="s">
        <v>399</v>
      </c>
      <c r="D19" s="4" t="s">
        <v>27</v>
      </c>
      <c r="E19" s="4" t="s">
        <v>401</v>
      </c>
      <c r="F19" s="5">
        <v>45127</v>
      </c>
      <c r="G19" s="5" t="s">
        <v>410</v>
      </c>
      <c r="H19" s="50">
        <f t="shared" si="0"/>
        <v>2</v>
      </c>
      <c r="I19" s="4">
        <v>651</v>
      </c>
      <c r="J19" s="4">
        <v>39</v>
      </c>
      <c r="K19" s="4">
        <v>61.93</v>
      </c>
      <c r="L19" s="4">
        <v>59.33</v>
      </c>
      <c r="M19" s="4">
        <f t="shared" si="5"/>
        <v>2.6000000000000014</v>
      </c>
      <c r="N19" s="4" t="s">
        <v>48</v>
      </c>
      <c r="O19" s="50">
        <v>250</v>
      </c>
      <c r="P19" s="56">
        <f t="shared" si="6"/>
        <v>0.10000000000000142</v>
      </c>
      <c r="Q19" s="56">
        <f t="shared" si="9"/>
        <v>2.990000000000002</v>
      </c>
      <c r="R19" s="4" t="s">
        <v>25</v>
      </c>
      <c r="S19" s="4" t="s">
        <v>86</v>
      </c>
      <c r="T19" s="4">
        <v>1</v>
      </c>
      <c r="U19" s="10">
        <v>5.09</v>
      </c>
      <c r="V19" s="10">
        <v>19.64</v>
      </c>
      <c r="W19" s="12">
        <f t="shared" si="1"/>
        <v>4.6300000000000008</v>
      </c>
      <c r="X19" s="15">
        <f t="shared" si="2"/>
        <v>9.037328094302536</v>
      </c>
      <c r="Y19" s="10">
        <v>9.037328094302536</v>
      </c>
      <c r="Z19" s="13">
        <v>5</v>
      </c>
      <c r="AA19" s="13">
        <f t="shared" si="3"/>
        <v>5</v>
      </c>
      <c r="AB19" s="4">
        <v>1</v>
      </c>
      <c r="AC19" s="10">
        <v>16.168680641183727</v>
      </c>
      <c r="AD19" s="10">
        <v>1.3632009864364982</v>
      </c>
      <c r="AE19" s="10">
        <v>8.11</v>
      </c>
      <c r="AF19" s="12">
        <f t="shared" si="4"/>
        <v>0.54249547920433994</v>
      </c>
      <c r="AG19" s="10">
        <v>59.71</v>
      </c>
      <c r="AH19" s="10">
        <v>38.71</v>
      </c>
      <c r="AI19" s="10">
        <v>5.72</v>
      </c>
      <c r="AJ19" s="6">
        <v>0.49652777777777773</v>
      </c>
      <c r="AK19" s="10">
        <v>15.01</v>
      </c>
      <c r="AL19" s="4" t="s">
        <v>50</v>
      </c>
    </row>
    <row r="20" spans="1:38" x14ac:dyDescent="0.35">
      <c r="A20" t="s">
        <v>16</v>
      </c>
      <c r="B20" t="s">
        <v>51</v>
      </c>
      <c r="C20" t="s">
        <v>399</v>
      </c>
      <c r="D20" t="s">
        <v>3</v>
      </c>
      <c r="E20" t="s">
        <v>401</v>
      </c>
      <c r="F20" s="2">
        <v>45127</v>
      </c>
      <c r="G20" s="2" t="s">
        <v>410</v>
      </c>
      <c r="H20" s="13">
        <f t="shared" si="0"/>
        <v>2</v>
      </c>
      <c r="I20">
        <v>643</v>
      </c>
      <c r="J20">
        <v>21</v>
      </c>
      <c r="K20">
        <v>62.42</v>
      </c>
      <c r="L20">
        <v>59.42</v>
      </c>
      <c r="M20">
        <f t="shared" si="5"/>
        <v>3</v>
      </c>
      <c r="N20" t="s">
        <v>53</v>
      </c>
      <c r="O20" s="13">
        <v>30</v>
      </c>
      <c r="P20" s="55">
        <f t="shared" si="6"/>
        <v>2.7</v>
      </c>
      <c r="Q20" s="55">
        <f>O20/100</f>
        <v>0.3</v>
      </c>
      <c r="R20" t="s">
        <v>7</v>
      </c>
      <c r="S20" t="s">
        <v>415</v>
      </c>
      <c r="T20">
        <v>1</v>
      </c>
      <c r="U20" s="9">
        <v>5.0199999999999996</v>
      </c>
      <c r="V20" s="9">
        <v>18.37</v>
      </c>
      <c r="W20" s="11">
        <f t="shared" si="1"/>
        <v>4.620000000000001</v>
      </c>
      <c r="X20" s="14">
        <f t="shared" si="2"/>
        <v>7.9681274900398131</v>
      </c>
      <c r="Y20" s="9">
        <v>7.9681274900398131</v>
      </c>
      <c r="Z20" s="13">
        <v>1</v>
      </c>
      <c r="AA20" s="13">
        <f t="shared" si="3"/>
        <v>7</v>
      </c>
      <c r="AB20">
        <v>1</v>
      </c>
      <c r="AC20" s="9">
        <v>21.260999999999999</v>
      </c>
      <c r="AD20" s="9">
        <v>2.0909450000000001</v>
      </c>
      <c r="AE20" s="9">
        <v>8</v>
      </c>
      <c r="AF20" s="11">
        <f t="shared" si="4"/>
        <v>0.27383642114776335</v>
      </c>
      <c r="AG20" s="9">
        <v>56.38</v>
      </c>
      <c r="AH20" s="9">
        <v>44.26</v>
      </c>
      <c r="AI20" s="9">
        <v>6.12</v>
      </c>
      <c r="AJ20" s="3">
        <v>0.625</v>
      </c>
      <c r="AK20" s="9">
        <v>13.75</v>
      </c>
      <c r="AL20" t="s">
        <v>59</v>
      </c>
    </row>
    <row r="21" spans="1:38" x14ac:dyDescent="0.35">
      <c r="A21" t="s">
        <v>16</v>
      </c>
      <c r="B21" t="s">
        <v>51</v>
      </c>
      <c r="C21" t="s">
        <v>399</v>
      </c>
      <c r="D21" t="s">
        <v>3</v>
      </c>
      <c r="E21" t="s">
        <v>401</v>
      </c>
      <c r="F21" s="2">
        <v>45127</v>
      </c>
      <c r="G21" s="2" t="s">
        <v>410</v>
      </c>
      <c r="H21" s="13">
        <f t="shared" si="0"/>
        <v>2</v>
      </c>
      <c r="I21">
        <v>643</v>
      </c>
      <c r="J21">
        <v>21</v>
      </c>
      <c r="K21">
        <v>62.42</v>
      </c>
      <c r="L21">
        <v>59.42</v>
      </c>
      <c r="M21">
        <f t="shared" si="5"/>
        <v>3</v>
      </c>
      <c r="N21" t="s">
        <v>54</v>
      </c>
      <c r="O21" s="13">
        <v>100</v>
      </c>
      <c r="P21" s="55">
        <f t="shared" si="6"/>
        <v>2</v>
      </c>
      <c r="Q21" s="55">
        <f t="shared" ref="Q21:Q25" si="10">O21/100</f>
        <v>1</v>
      </c>
      <c r="R21" t="s">
        <v>7</v>
      </c>
      <c r="S21" t="s">
        <v>416</v>
      </c>
      <c r="T21">
        <v>1</v>
      </c>
      <c r="U21" s="9">
        <v>5.04</v>
      </c>
      <c r="V21" s="9">
        <v>15.02</v>
      </c>
      <c r="W21" s="11">
        <f t="shared" si="1"/>
        <v>4.8599999999999994</v>
      </c>
      <c r="X21" s="14">
        <f t="shared" si="2"/>
        <v>3.5714285714285836</v>
      </c>
      <c r="Y21" s="9">
        <v>3.5714285714285836</v>
      </c>
      <c r="Z21" s="13">
        <v>2</v>
      </c>
      <c r="AA21" s="13">
        <f t="shared" si="3"/>
        <v>7</v>
      </c>
      <c r="AB21">
        <v>1</v>
      </c>
      <c r="AC21" s="9">
        <v>18.268164794007493</v>
      </c>
      <c r="AD21" s="9">
        <v>1.7577478152309614</v>
      </c>
      <c r="AE21" s="9">
        <v>8.01</v>
      </c>
      <c r="AF21" s="11">
        <f t="shared" si="4"/>
        <v>0.21182266009852219</v>
      </c>
      <c r="AG21" s="9">
        <v>56.58</v>
      </c>
      <c r="AH21" s="9">
        <v>46.69</v>
      </c>
      <c r="AI21" s="9">
        <v>5.96</v>
      </c>
      <c r="AJ21" s="3">
        <v>0.625</v>
      </c>
      <c r="AK21" s="9">
        <v>10.16</v>
      </c>
      <c r="AL21" t="s">
        <v>60</v>
      </c>
    </row>
    <row r="22" spans="1:38" x14ac:dyDescent="0.35">
      <c r="A22" t="s">
        <v>16</v>
      </c>
      <c r="B22" t="s">
        <v>51</v>
      </c>
      <c r="C22" t="s">
        <v>399</v>
      </c>
      <c r="D22" t="s">
        <v>3</v>
      </c>
      <c r="E22" t="s">
        <v>401</v>
      </c>
      <c r="F22" s="2">
        <v>45127</v>
      </c>
      <c r="G22" s="2" t="s">
        <v>410</v>
      </c>
      <c r="H22" s="13">
        <f t="shared" si="0"/>
        <v>2</v>
      </c>
      <c r="I22">
        <v>643</v>
      </c>
      <c r="J22">
        <v>21</v>
      </c>
      <c r="K22">
        <v>62.42</v>
      </c>
      <c r="L22">
        <v>59.42</v>
      </c>
      <c r="M22">
        <f t="shared" si="5"/>
        <v>3</v>
      </c>
      <c r="N22" t="s">
        <v>55</v>
      </c>
      <c r="O22" s="13">
        <v>150</v>
      </c>
      <c r="P22" s="55">
        <f t="shared" si="6"/>
        <v>1.5</v>
      </c>
      <c r="Q22" s="55">
        <f t="shared" si="10"/>
        <v>1.5</v>
      </c>
      <c r="R22" t="s">
        <v>7</v>
      </c>
      <c r="S22" t="s">
        <v>396</v>
      </c>
      <c r="T22">
        <v>1</v>
      </c>
      <c r="U22" s="9">
        <v>5.0199999999999996</v>
      </c>
      <c r="V22" s="9">
        <v>14.78</v>
      </c>
      <c r="W22" s="11">
        <f t="shared" si="1"/>
        <v>4.83</v>
      </c>
      <c r="X22" s="14">
        <f t="shared" si="2"/>
        <v>3.7848605577689147</v>
      </c>
      <c r="Y22" s="9">
        <v>3.7848605577689147</v>
      </c>
      <c r="Z22" s="13">
        <v>3</v>
      </c>
      <c r="AA22" s="13">
        <f t="shared" si="3"/>
        <v>7</v>
      </c>
      <c r="AB22">
        <v>1</v>
      </c>
      <c r="AC22" s="9">
        <v>8.4610000000000003</v>
      </c>
      <c r="AD22" s="9">
        <v>1.020945</v>
      </c>
      <c r="AE22" s="9">
        <v>8</v>
      </c>
      <c r="AF22" s="11">
        <f t="shared" si="4"/>
        <v>0.28900668356764231</v>
      </c>
      <c r="AG22" s="9">
        <v>55.93</v>
      </c>
      <c r="AH22" s="9">
        <v>43.39</v>
      </c>
      <c r="AI22" s="9">
        <v>5.83</v>
      </c>
      <c r="AJ22" s="3">
        <v>0.625</v>
      </c>
      <c r="AK22" s="9">
        <v>9.9499999999999993</v>
      </c>
      <c r="AL22" t="s">
        <v>61</v>
      </c>
    </row>
    <row r="23" spans="1:38" x14ac:dyDescent="0.35">
      <c r="A23" t="s">
        <v>16</v>
      </c>
      <c r="B23" t="s">
        <v>51</v>
      </c>
      <c r="C23" t="s">
        <v>399</v>
      </c>
      <c r="D23" t="s">
        <v>3</v>
      </c>
      <c r="E23" t="s">
        <v>401</v>
      </c>
      <c r="F23" s="2">
        <v>45127</v>
      </c>
      <c r="G23" s="2" t="s">
        <v>410</v>
      </c>
      <c r="H23" s="13">
        <f t="shared" si="0"/>
        <v>2</v>
      </c>
      <c r="I23">
        <v>643</v>
      </c>
      <c r="J23">
        <v>21</v>
      </c>
      <c r="K23">
        <v>62.42</v>
      </c>
      <c r="L23">
        <v>59.42</v>
      </c>
      <c r="M23">
        <f t="shared" si="5"/>
        <v>3</v>
      </c>
      <c r="N23" t="s">
        <v>56</v>
      </c>
      <c r="O23" s="13">
        <v>210</v>
      </c>
      <c r="P23" s="55">
        <f t="shared" si="6"/>
        <v>0.89999999999999991</v>
      </c>
      <c r="Q23" s="55">
        <f t="shared" si="10"/>
        <v>2.1</v>
      </c>
      <c r="R23" t="s">
        <v>21</v>
      </c>
      <c r="S23" t="s">
        <v>396</v>
      </c>
      <c r="T23">
        <v>1</v>
      </c>
      <c r="U23" s="9">
        <v>5.03</v>
      </c>
      <c r="V23" s="9">
        <v>12.96</v>
      </c>
      <c r="W23" s="11">
        <f t="shared" si="1"/>
        <v>4.870000000000001</v>
      </c>
      <c r="X23" s="14">
        <f t="shared" si="2"/>
        <v>3.1809145129224503</v>
      </c>
      <c r="Y23" s="9">
        <v>3.1809145129224503</v>
      </c>
      <c r="Z23" s="13">
        <v>4</v>
      </c>
      <c r="AA23" s="13">
        <f t="shared" si="3"/>
        <v>7</v>
      </c>
      <c r="AB23">
        <v>1</v>
      </c>
      <c r="AC23" s="9">
        <v>31.012113720642766</v>
      </c>
      <c r="AD23" s="9">
        <v>2.5591545117428924</v>
      </c>
      <c r="AE23" s="9">
        <v>8.09</v>
      </c>
      <c r="AF23" s="11">
        <f t="shared" si="4"/>
        <v>0.30562750176595255</v>
      </c>
      <c r="AG23" s="9">
        <v>55.45</v>
      </c>
      <c r="AH23" s="9">
        <v>42.47</v>
      </c>
      <c r="AI23" s="9">
        <v>5.1100000000000003</v>
      </c>
      <c r="AJ23" s="3">
        <v>0.625</v>
      </c>
      <c r="AK23" s="9">
        <v>8.09</v>
      </c>
      <c r="AL23" t="s">
        <v>20</v>
      </c>
    </row>
    <row r="24" spans="1:38" x14ac:dyDescent="0.35">
      <c r="A24" t="s">
        <v>16</v>
      </c>
      <c r="B24" t="s">
        <v>51</v>
      </c>
      <c r="C24" t="s">
        <v>399</v>
      </c>
      <c r="D24" t="s">
        <v>3</v>
      </c>
      <c r="E24" t="s">
        <v>401</v>
      </c>
      <c r="F24" s="2">
        <v>45127</v>
      </c>
      <c r="G24" s="2" t="s">
        <v>410</v>
      </c>
      <c r="H24" s="13">
        <f t="shared" si="0"/>
        <v>2</v>
      </c>
      <c r="I24">
        <v>643</v>
      </c>
      <c r="J24">
        <v>21</v>
      </c>
      <c r="K24">
        <v>62.42</v>
      </c>
      <c r="L24">
        <v>59.42</v>
      </c>
      <c r="M24">
        <f t="shared" si="5"/>
        <v>3</v>
      </c>
      <c r="N24" t="s">
        <v>57</v>
      </c>
      <c r="O24" s="13">
        <v>275</v>
      </c>
      <c r="P24" s="55">
        <f t="shared" si="6"/>
        <v>0.25</v>
      </c>
      <c r="Q24" s="55">
        <f t="shared" si="10"/>
        <v>2.75</v>
      </c>
      <c r="R24" t="s">
        <v>21</v>
      </c>
      <c r="S24" t="s">
        <v>86</v>
      </c>
      <c r="T24">
        <v>1</v>
      </c>
      <c r="U24" s="9">
        <v>5</v>
      </c>
      <c r="V24" s="9">
        <v>14.43</v>
      </c>
      <c r="W24" s="11">
        <f t="shared" si="1"/>
        <v>4.4800000000000004</v>
      </c>
      <c r="X24" s="14">
        <f t="shared" si="2"/>
        <v>10.399999999999991</v>
      </c>
      <c r="Y24" s="9">
        <v>10.399999999999991</v>
      </c>
      <c r="Z24" s="13">
        <v>5</v>
      </c>
      <c r="AA24" s="13">
        <f t="shared" si="3"/>
        <v>5</v>
      </c>
      <c r="AB24">
        <v>1</v>
      </c>
      <c r="AC24" s="9">
        <v>15.862716049382717</v>
      </c>
      <c r="AD24" s="9">
        <v>1.2829086419753086</v>
      </c>
      <c r="AE24" s="9">
        <v>8.1</v>
      </c>
      <c r="AF24" s="11">
        <f t="shared" si="4"/>
        <v>0.58093374336035764</v>
      </c>
      <c r="AG24" s="9">
        <v>56.55</v>
      </c>
      <c r="AH24" s="9">
        <v>35.770000000000003</v>
      </c>
      <c r="AI24" s="9">
        <v>5.99</v>
      </c>
      <c r="AJ24" s="3">
        <v>0.625</v>
      </c>
      <c r="AK24" s="9">
        <v>9.9499999999999993</v>
      </c>
      <c r="AL24" t="s">
        <v>37</v>
      </c>
    </row>
    <row r="25" spans="1:38" s="4" customFormat="1" x14ac:dyDescent="0.35">
      <c r="A25" s="4" t="s">
        <v>16</v>
      </c>
      <c r="B25" s="4" t="s">
        <v>51</v>
      </c>
      <c r="C25" s="4" t="s">
        <v>399</v>
      </c>
      <c r="D25" s="4" t="s">
        <v>3</v>
      </c>
      <c r="E25" s="4" t="s">
        <v>401</v>
      </c>
      <c r="F25" s="5">
        <v>45127</v>
      </c>
      <c r="G25" s="5" t="s">
        <v>410</v>
      </c>
      <c r="H25" s="50">
        <f t="shared" si="0"/>
        <v>2</v>
      </c>
      <c r="I25" s="4">
        <v>643</v>
      </c>
      <c r="J25" s="4">
        <v>21</v>
      </c>
      <c r="K25" s="4">
        <v>62.42</v>
      </c>
      <c r="L25" s="4">
        <v>59.42</v>
      </c>
      <c r="M25" s="4">
        <f t="shared" si="5"/>
        <v>3</v>
      </c>
      <c r="N25" s="4" t="s">
        <v>58</v>
      </c>
      <c r="O25" s="50">
        <v>300</v>
      </c>
      <c r="P25" s="56">
        <f t="shared" si="6"/>
        <v>0</v>
      </c>
      <c r="Q25" s="56">
        <f t="shared" si="10"/>
        <v>3</v>
      </c>
      <c r="R25" s="4" t="s">
        <v>25</v>
      </c>
      <c r="S25" s="4" t="s">
        <v>86</v>
      </c>
      <c r="T25" s="4">
        <v>1</v>
      </c>
      <c r="U25" s="10">
        <v>5.0199999999999996</v>
      </c>
      <c r="V25" s="10">
        <v>15.19</v>
      </c>
      <c r="W25" s="12">
        <f t="shared" si="1"/>
        <v>4.5299999999999994</v>
      </c>
      <c r="X25" s="15">
        <f t="shared" si="2"/>
        <v>9.7609561752988103</v>
      </c>
      <c r="Y25" s="10">
        <v>9.7609561752988103</v>
      </c>
      <c r="Z25" s="13">
        <v>5</v>
      </c>
      <c r="AA25" s="13">
        <f t="shared" si="3"/>
        <v>5</v>
      </c>
      <c r="AB25" s="4">
        <v>1</v>
      </c>
      <c r="AC25" s="10">
        <v>81.492191435768262</v>
      </c>
      <c r="AD25" s="10">
        <v>4.5823123425692698</v>
      </c>
      <c r="AE25" s="10">
        <v>7.94</v>
      </c>
      <c r="AF25" s="12">
        <f t="shared" si="4"/>
        <v>0.57950138504155124</v>
      </c>
      <c r="AG25" s="10">
        <v>57.02</v>
      </c>
      <c r="AH25" s="10">
        <v>36.1</v>
      </c>
      <c r="AI25" s="10">
        <v>5.54</v>
      </c>
      <c r="AJ25" s="6">
        <v>0.625</v>
      </c>
      <c r="AK25" s="10">
        <v>10.66</v>
      </c>
      <c r="AL25" s="4" t="s">
        <v>62</v>
      </c>
    </row>
    <row r="26" spans="1:38" x14ac:dyDescent="0.35">
      <c r="A26" t="s">
        <v>17</v>
      </c>
      <c r="B26" t="s">
        <v>63</v>
      </c>
      <c r="C26" t="s">
        <v>399</v>
      </c>
      <c r="D26" t="s">
        <v>27</v>
      </c>
      <c r="E26" t="s">
        <v>401</v>
      </c>
      <c r="F26" s="2">
        <v>45127</v>
      </c>
      <c r="G26" s="2" t="s">
        <v>410</v>
      </c>
      <c r="H26" s="13">
        <f t="shared" si="0"/>
        <v>2</v>
      </c>
      <c r="I26">
        <v>322</v>
      </c>
      <c r="J26">
        <v>37</v>
      </c>
      <c r="K26">
        <v>60.8</v>
      </c>
      <c r="L26">
        <v>59.72</v>
      </c>
      <c r="M26">
        <f t="shared" si="5"/>
        <v>1.0799999999999983</v>
      </c>
      <c r="N26" t="s">
        <v>65</v>
      </c>
      <c r="O26" s="13">
        <v>30</v>
      </c>
      <c r="P26" s="55">
        <f t="shared" si="6"/>
        <v>0.77999999999999825</v>
      </c>
      <c r="Q26" s="55">
        <f>O26/100</f>
        <v>0.3</v>
      </c>
      <c r="R26" t="s">
        <v>7</v>
      </c>
      <c r="S26" t="s">
        <v>415</v>
      </c>
      <c r="T26">
        <v>0</v>
      </c>
      <c r="U26" s="9"/>
      <c r="V26" s="9"/>
      <c r="W26" s="11"/>
      <c r="X26" s="14"/>
      <c r="Y26" s="9"/>
      <c r="Z26" s="13">
        <v>1</v>
      </c>
      <c r="AA26" s="13">
        <f t="shared" si="3"/>
        <v>7</v>
      </c>
      <c r="AB26">
        <v>0</v>
      </c>
      <c r="AC26" s="9"/>
      <c r="AD26" s="9"/>
      <c r="AE26" s="9"/>
      <c r="AF26" s="11"/>
      <c r="AG26" s="9"/>
      <c r="AH26" s="9"/>
      <c r="AI26" s="9"/>
      <c r="AJ26" s="3">
        <v>0.68402777777777779</v>
      </c>
      <c r="AK26" s="9"/>
      <c r="AL26" t="s">
        <v>60</v>
      </c>
    </row>
    <row r="27" spans="1:38" x14ac:dyDescent="0.35">
      <c r="A27" t="s">
        <v>17</v>
      </c>
      <c r="B27" t="s">
        <v>63</v>
      </c>
      <c r="C27" t="s">
        <v>399</v>
      </c>
      <c r="D27" t="s">
        <v>27</v>
      </c>
      <c r="E27" t="s">
        <v>401</v>
      </c>
      <c r="F27" s="2">
        <v>45127</v>
      </c>
      <c r="G27" s="2" t="s">
        <v>410</v>
      </c>
      <c r="H27" s="13">
        <f t="shared" si="0"/>
        <v>2</v>
      </c>
      <c r="I27">
        <v>322</v>
      </c>
      <c r="J27">
        <v>37</v>
      </c>
      <c r="K27">
        <v>60.8</v>
      </c>
      <c r="L27">
        <v>59.72</v>
      </c>
      <c r="M27">
        <f t="shared" si="5"/>
        <v>1.0799999999999983</v>
      </c>
      <c r="N27" t="s">
        <v>66</v>
      </c>
      <c r="O27" s="13">
        <v>55</v>
      </c>
      <c r="P27" s="55">
        <f t="shared" si="6"/>
        <v>0.52999999999999825</v>
      </c>
      <c r="Q27" s="55">
        <f t="shared" ref="Q27:Q29" si="11">O27/100</f>
        <v>0.55000000000000004</v>
      </c>
      <c r="R27" t="s">
        <v>7</v>
      </c>
      <c r="S27" t="s">
        <v>396</v>
      </c>
      <c r="T27">
        <v>0</v>
      </c>
      <c r="U27" s="9"/>
      <c r="V27" s="9"/>
      <c r="W27" s="11"/>
      <c r="X27" s="14"/>
      <c r="Y27" s="9"/>
      <c r="Z27" s="13">
        <v>3</v>
      </c>
      <c r="AA27" s="13">
        <f t="shared" si="3"/>
        <v>7</v>
      </c>
      <c r="AB27">
        <v>0</v>
      </c>
      <c r="AC27" s="9"/>
      <c r="AD27" s="9"/>
      <c r="AE27" s="9"/>
      <c r="AF27" s="11"/>
      <c r="AG27" s="9"/>
      <c r="AH27" s="9"/>
      <c r="AI27" s="9"/>
      <c r="AJ27" s="3">
        <v>0.68402777777777779</v>
      </c>
      <c r="AK27" s="9"/>
      <c r="AL27" t="s">
        <v>69</v>
      </c>
    </row>
    <row r="28" spans="1:38" x14ac:dyDescent="0.35">
      <c r="A28" t="s">
        <v>17</v>
      </c>
      <c r="B28" t="s">
        <v>63</v>
      </c>
      <c r="C28" t="s">
        <v>399</v>
      </c>
      <c r="D28" t="s">
        <v>27</v>
      </c>
      <c r="E28" t="s">
        <v>401</v>
      </c>
      <c r="F28" s="2">
        <v>45127</v>
      </c>
      <c r="G28" s="2" t="s">
        <v>410</v>
      </c>
      <c r="H28" s="13">
        <f t="shared" si="0"/>
        <v>2</v>
      </c>
      <c r="I28">
        <v>322</v>
      </c>
      <c r="J28">
        <v>37</v>
      </c>
      <c r="K28">
        <v>60.8</v>
      </c>
      <c r="L28">
        <v>59.72</v>
      </c>
      <c r="M28">
        <f t="shared" si="5"/>
        <v>1.0799999999999983</v>
      </c>
      <c r="N28" t="s">
        <v>67</v>
      </c>
      <c r="O28" s="13">
        <v>90</v>
      </c>
      <c r="P28" s="55">
        <f t="shared" si="6"/>
        <v>0.17999999999999827</v>
      </c>
      <c r="Q28" s="55">
        <f t="shared" si="11"/>
        <v>0.9</v>
      </c>
      <c r="R28" t="s">
        <v>25</v>
      </c>
      <c r="S28" t="s">
        <v>396</v>
      </c>
      <c r="T28">
        <v>0</v>
      </c>
      <c r="U28" s="9"/>
      <c r="V28" s="9"/>
      <c r="W28" s="11"/>
      <c r="X28" s="14"/>
      <c r="Y28" s="9"/>
      <c r="Z28" s="13">
        <v>3</v>
      </c>
      <c r="AA28" s="13">
        <f t="shared" si="3"/>
        <v>7</v>
      </c>
      <c r="AB28">
        <v>0</v>
      </c>
      <c r="AC28" s="9"/>
      <c r="AD28" s="9"/>
      <c r="AE28" s="9"/>
      <c r="AF28" s="11"/>
      <c r="AG28" s="9"/>
      <c r="AH28" s="9"/>
      <c r="AI28" s="9"/>
      <c r="AJ28" s="3">
        <v>0.68402777777777779</v>
      </c>
      <c r="AK28" s="9"/>
      <c r="AL28" t="s">
        <v>70</v>
      </c>
    </row>
    <row r="29" spans="1:38" s="4" customFormat="1" x14ac:dyDescent="0.35">
      <c r="A29" s="4" t="s">
        <v>17</v>
      </c>
      <c r="B29" s="4" t="s">
        <v>63</v>
      </c>
      <c r="C29" s="4" t="s">
        <v>399</v>
      </c>
      <c r="D29" s="4" t="s">
        <v>27</v>
      </c>
      <c r="E29" s="4" t="s">
        <v>401</v>
      </c>
      <c r="F29" s="5">
        <v>45127</v>
      </c>
      <c r="G29" s="5" t="s">
        <v>410</v>
      </c>
      <c r="H29" s="50">
        <f t="shared" si="0"/>
        <v>2</v>
      </c>
      <c r="I29" s="4">
        <v>322</v>
      </c>
      <c r="J29" s="4">
        <v>37</v>
      </c>
      <c r="K29" s="4">
        <v>60.8</v>
      </c>
      <c r="L29" s="4">
        <v>59.72</v>
      </c>
      <c r="M29" s="4">
        <f t="shared" si="5"/>
        <v>1.0799999999999983</v>
      </c>
      <c r="N29" s="4" t="s">
        <v>68</v>
      </c>
      <c r="O29" s="50">
        <v>103</v>
      </c>
      <c r="P29" s="56">
        <f t="shared" si="6"/>
        <v>4.9999999999998268E-2</v>
      </c>
      <c r="Q29" s="56">
        <f t="shared" si="11"/>
        <v>1.03</v>
      </c>
      <c r="R29" s="4" t="s">
        <v>25</v>
      </c>
      <c r="S29" s="4" t="s">
        <v>72</v>
      </c>
      <c r="T29" s="4">
        <v>0</v>
      </c>
      <c r="U29" s="10"/>
      <c r="V29" s="10"/>
      <c r="W29" s="12"/>
      <c r="X29" s="15"/>
      <c r="Y29" s="10"/>
      <c r="Z29" s="13">
        <v>6</v>
      </c>
      <c r="AA29" s="13">
        <f t="shared" si="3"/>
        <v>6</v>
      </c>
      <c r="AB29" s="4">
        <v>0</v>
      </c>
      <c r="AC29" s="10"/>
      <c r="AD29" s="10"/>
      <c r="AE29" s="10"/>
      <c r="AF29" s="12"/>
      <c r="AG29" s="10"/>
      <c r="AH29" s="10"/>
      <c r="AI29" s="10"/>
      <c r="AJ29" s="6">
        <v>0.68402777777777779</v>
      </c>
      <c r="AK29" s="10"/>
      <c r="AL29" s="4" t="s">
        <v>71</v>
      </c>
    </row>
    <row r="30" spans="1:38" x14ac:dyDescent="0.35">
      <c r="A30" t="s">
        <v>18</v>
      </c>
      <c r="B30" t="s">
        <v>74</v>
      </c>
      <c r="C30" t="s">
        <v>399</v>
      </c>
      <c r="D30" t="s">
        <v>27</v>
      </c>
      <c r="E30" t="s">
        <v>402</v>
      </c>
      <c r="F30" s="2">
        <v>45128</v>
      </c>
      <c r="G30" s="2" t="s">
        <v>410</v>
      </c>
      <c r="H30" s="13">
        <f t="shared" si="0"/>
        <v>1</v>
      </c>
      <c r="I30">
        <v>1980</v>
      </c>
      <c r="J30">
        <v>16</v>
      </c>
      <c r="K30">
        <v>65.989999999999995</v>
      </c>
      <c r="L30">
        <v>63.04</v>
      </c>
      <c r="M30">
        <f t="shared" si="5"/>
        <v>2.9499999999999957</v>
      </c>
      <c r="N30" t="s">
        <v>76</v>
      </c>
      <c r="O30" s="13">
        <v>30</v>
      </c>
      <c r="P30" s="55">
        <f t="shared" si="6"/>
        <v>2.6499999999999959</v>
      </c>
      <c r="Q30" s="55">
        <f>K$37-K$30+O30/100</f>
        <v>0.71000000000001084</v>
      </c>
      <c r="R30" t="s">
        <v>7</v>
      </c>
      <c r="S30" t="s">
        <v>415</v>
      </c>
      <c r="T30">
        <v>1</v>
      </c>
      <c r="U30" s="9">
        <v>5.07</v>
      </c>
      <c r="V30" s="9">
        <v>22.05</v>
      </c>
      <c r="W30" s="11">
        <f t="shared" ref="W30:W57" si="12">V30-AK30</f>
        <v>4.6999999999999993</v>
      </c>
      <c r="X30" s="14">
        <f t="shared" ref="X30:X57" si="13">((U30-W30)/U30)*100</f>
        <v>7.2978303747534712</v>
      </c>
      <c r="Y30" s="9">
        <v>7.2978303747534712</v>
      </c>
      <c r="Z30" s="13">
        <v>1</v>
      </c>
      <c r="AA30" s="13">
        <f t="shared" si="3"/>
        <v>7</v>
      </c>
      <c r="AB30">
        <v>1</v>
      </c>
      <c r="AC30" s="9">
        <v>12.476237623762376</v>
      </c>
      <c r="AD30" s="9">
        <v>1.8643019801980196</v>
      </c>
      <c r="AE30" s="9">
        <v>8.08</v>
      </c>
      <c r="AF30" s="11">
        <f t="shared" ref="AF30:AF57" si="14">(AG30-AH30)/AH30</f>
        <v>0.29403669724770642</v>
      </c>
      <c r="AG30" s="9">
        <v>56.42</v>
      </c>
      <c r="AH30" s="9">
        <v>43.6</v>
      </c>
      <c r="AI30" s="9">
        <v>6.02</v>
      </c>
      <c r="AJ30" s="3">
        <v>0.4465277777777778</v>
      </c>
      <c r="AK30" s="9">
        <v>17.350000000000001</v>
      </c>
      <c r="AL30" t="s">
        <v>83</v>
      </c>
    </row>
    <row r="31" spans="1:38" s="36" customFormat="1" x14ac:dyDescent="0.35">
      <c r="A31" s="36" t="s">
        <v>18</v>
      </c>
      <c r="B31" s="36" t="s">
        <v>74</v>
      </c>
      <c r="C31" s="36" t="s">
        <v>399</v>
      </c>
      <c r="D31" s="36" t="s">
        <v>27</v>
      </c>
      <c r="E31" s="36" t="s">
        <v>402</v>
      </c>
      <c r="F31" s="37">
        <v>45128</v>
      </c>
      <c r="G31" s="2" t="s">
        <v>410</v>
      </c>
      <c r="H31" s="13">
        <f t="shared" si="0"/>
        <v>1</v>
      </c>
      <c r="I31" s="36">
        <v>1980</v>
      </c>
      <c r="J31" s="36">
        <v>16</v>
      </c>
      <c r="K31" s="36">
        <v>65.989999999999995</v>
      </c>
      <c r="L31" s="36">
        <v>63.04</v>
      </c>
      <c r="M31" s="36">
        <f t="shared" si="5"/>
        <v>2.9499999999999957</v>
      </c>
      <c r="N31" s="36" t="s">
        <v>77</v>
      </c>
      <c r="O31" s="42">
        <v>100</v>
      </c>
      <c r="P31" s="59">
        <f t="shared" si="6"/>
        <v>1.9499999999999957</v>
      </c>
      <c r="Q31" s="59">
        <f t="shared" ref="Q31:Q36" si="15">K$37-K$30+O31/100</f>
        <v>1.4100000000000108</v>
      </c>
      <c r="R31" s="36" t="s">
        <v>7</v>
      </c>
      <c r="S31" s="62" t="s">
        <v>86</v>
      </c>
      <c r="T31" s="36">
        <v>1</v>
      </c>
      <c r="U31" s="39">
        <v>5.0199999999999996</v>
      </c>
      <c r="V31" s="39">
        <v>23.13</v>
      </c>
      <c r="W31" s="40">
        <f t="shared" si="12"/>
        <v>4.6899999999999977</v>
      </c>
      <c r="X31" s="41">
        <f t="shared" si="13"/>
        <v>6.5737051792829053</v>
      </c>
      <c r="Y31" s="39">
        <v>6.5737051792829053</v>
      </c>
      <c r="Z31" s="42">
        <v>3</v>
      </c>
      <c r="AA31" s="42">
        <f t="shared" si="3"/>
        <v>5</v>
      </c>
      <c r="AB31" s="36">
        <v>1</v>
      </c>
      <c r="AC31" s="39">
        <v>72.964968944099382</v>
      </c>
      <c r="AD31" s="39">
        <v>5.8205664596273285</v>
      </c>
      <c r="AE31" s="39">
        <v>8.0500000000000007</v>
      </c>
      <c r="AF31" s="40">
        <f t="shared" si="14"/>
        <v>0.38775986918944155</v>
      </c>
      <c r="AG31" s="39">
        <v>59.41</v>
      </c>
      <c r="AH31" s="39">
        <v>42.81</v>
      </c>
      <c r="AI31" s="39">
        <v>4.91</v>
      </c>
      <c r="AJ31" s="38">
        <v>0.4465277777777778</v>
      </c>
      <c r="AK31" s="39">
        <v>18.440000000000001</v>
      </c>
      <c r="AL31" s="36" t="s">
        <v>103</v>
      </c>
    </row>
    <row r="32" spans="1:38" s="16" customFormat="1" x14ac:dyDescent="0.35">
      <c r="A32" s="16" t="s">
        <v>18</v>
      </c>
      <c r="B32" s="16" t="s">
        <v>74</v>
      </c>
      <c r="C32" s="16" t="s">
        <v>399</v>
      </c>
      <c r="D32" s="16" t="s">
        <v>27</v>
      </c>
      <c r="E32" s="16" t="s">
        <v>402</v>
      </c>
      <c r="F32" s="17">
        <v>45128</v>
      </c>
      <c r="G32" s="17" t="s">
        <v>410</v>
      </c>
      <c r="H32" s="22">
        <f t="shared" si="0"/>
        <v>1</v>
      </c>
      <c r="I32" s="16">
        <v>1980</v>
      </c>
      <c r="J32" s="16">
        <v>16</v>
      </c>
      <c r="K32" s="16">
        <v>65.989999999999995</v>
      </c>
      <c r="L32" s="16">
        <v>63.04</v>
      </c>
      <c r="M32" s="16">
        <f t="shared" si="5"/>
        <v>2.9499999999999957</v>
      </c>
      <c r="N32" s="16" t="s">
        <v>78</v>
      </c>
      <c r="O32" s="22">
        <v>150</v>
      </c>
      <c r="P32" s="57">
        <f t="shared" si="6"/>
        <v>1.4499999999999957</v>
      </c>
      <c r="Q32" s="57">
        <f t="shared" si="15"/>
        <v>1.9100000000000108</v>
      </c>
      <c r="R32" s="16" t="s">
        <v>25</v>
      </c>
      <c r="S32" s="16" t="s">
        <v>86</v>
      </c>
      <c r="T32" s="16">
        <v>1</v>
      </c>
      <c r="U32" s="19">
        <v>5.0999999999999996</v>
      </c>
      <c r="V32" s="19">
        <v>23.74</v>
      </c>
      <c r="W32" s="20">
        <f t="shared" si="12"/>
        <v>4.4899999999999984</v>
      </c>
      <c r="X32" s="21">
        <f t="shared" si="13"/>
        <v>11.960784313725515</v>
      </c>
      <c r="Y32" s="19">
        <v>11.960784313725515</v>
      </c>
      <c r="Z32" s="22">
        <v>4</v>
      </c>
      <c r="AA32" s="22">
        <f t="shared" si="3"/>
        <v>5</v>
      </c>
      <c r="AB32" s="16">
        <v>1</v>
      </c>
      <c r="AC32" s="19">
        <v>14.85105328376704</v>
      </c>
      <c r="AD32" s="19">
        <v>1.5305526641883518</v>
      </c>
      <c r="AE32" s="19">
        <v>8.07</v>
      </c>
      <c r="AF32" s="20">
        <f t="shared" si="14"/>
        <v>0.60718294051627386</v>
      </c>
      <c r="AG32" s="19">
        <v>57.28</v>
      </c>
      <c r="AH32" s="19">
        <v>35.64</v>
      </c>
      <c r="AI32" s="19">
        <v>5.14</v>
      </c>
      <c r="AJ32" s="18">
        <v>0.4465277777777778</v>
      </c>
      <c r="AK32" s="19">
        <v>19.25</v>
      </c>
      <c r="AL32" s="16" t="s">
        <v>20</v>
      </c>
    </row>
    <row r="33" spans="1:38" x14ac:dyDescent="0.35">
      <c r="A33" t="s">
        <v>18</v>
      </c>
      <c r="B33" t="s">
        <v>74</v>
      </c>
      <c r="C33" t="s">
        <v>399</v>
      </c>
      <c r="D33" t="s">
        <v>27</v>
      </c>
      <c r="E33" t="s">
        <v>402</v>
      </c>
      <c r="F33" s="2">
        <v>45128</v>
      </c>
      <c r="G33" s="2" t="s">
        <v>410</v>
      </c>
      <c r="H33" s="13">
        <f t="shared" si="0"/>
        <v>1</v>
      </c>
      <c r="I33">
        <v>1980</v>
      </c>
      <c r="J33">
        <v>16</v>
      </c>
      <c r="K33">
        <v>65.989999999999995</v>
      </c>
      <c r="L33">
        <v>63.04</v>
      </c>
      <c r="M33">
        <f t="shared" si="5"/>
        <v>2.9499999999999957</v>
      </c>
      <c r="N33" t="s">
        <v>79</v>
      </c>
      <c r="O33" s="13">
        <v>175</v>
      </c>
      <c r="P33" s="55">
        <f t="shared" si="6"/>
        <v>1.1999999999999957</v>
      </c>
      <c r="Q33" s="55">
        <f t="shared" si="15"/>
        <v>2.1600000000000108</v>
      </c>
      <c r="R33" t="s">
        <v>25</v>
      </c>
      <c r="S33" t="s">
        <v>86</v>
      </c>
      <c r="T33">
        <v>1</v>
      </c>
      <c r="U33" s="9">
        <v>5.09</v>
      </c>
      <c r="V33" s="9">
        <v>21.48</v>
      </c>
      <c r="W33" s="11">
        <f t="shared" si="12"/>
        <v>4.2800000000000011</v>
      </c>
      <c r="X33" s="14">
        <f t="shared" si="13"/>
        <v>15.913555992141429</v>
      </c>
      <c r="Y33" s="9">
        <v>15.913555992141429</v>
      </c>
      <c r="Z33" s="13">
        <v>5</v>
      </c>
      <c r="AA33" s="13">
        <f t="shared" si="3"/>
        <v>5</v>
      </c>
      <c r="AB33">
        <v>1</v>
      </c>
      <c r="AC33" s="9">
        <v>17.385803237858035</v>
      </c>
      <c r="AD33" s="9">
        <v>1.8888617683686175</v>
      </c>
      <c r="AE33" s="9">
        <v>8.0299999999999994</v>
      </c>
      <c r="AF33" s="11">
        <f t="shared" si="14"/>
        <v>0.79843699120807543</v>
      </c>
      <c r="AG33" s="9">
        <v>55.23</v>
      </c>
      <c r="AH33" s="9">
        <v>30.71</v>
      </c>
      <c r="AI33" s="9">
        <v>5.59</v>
      </c>
      <c r="AJ33" s="3">
        <v>0.4680555555555555</v>
      </c>
      <c r="AK33" s="9">
        <v>17.2</v>
      </c>
      <c r="AL33" t="s">
        <v>84</v>
      </c>
    </row>
    <row r="34" spans="1:38" x14ac:dyDescent="0.35">
      <c r="A34" t="s">
        <v>18</v>
      </c>
      <c r="B34" t="s">
        <v>74</v>
      </c>
      <c r="C34" t="s">
        <v>399</v>
      </c>
      <c r="D34" t="s">
        <v>27</v>
      </c>
      <c r="E34" t="s">
        <v>402</v>
      </c>
      <c r="F34" s="2">
        <v>45128</v>
      </c>
      <c r="G34" s="2" t="s">
        <v>410</v>
      </c>
      <c r="H34" s="13">
        <f t="shared" si="0"/>
        <v>1</v>
      </c>
      <c r="I34">
        <v>1980</v>
      </c>
      <c r="J34">
        <v>16</v>
      </c>
      <c r="K34">
        <v>65.989999999999995</v>
      </c>
      <c r="L34">
        <v>63.04</v>
      </c>
      <c r="M34">
        <f t="shared" si="5"/>
        <v>2.9499999999999957</v>
      </c>
      <c r="N34" t="s">
        <v>80</v>
      </c>
      <c r="O34" s="13">
        <v>200</v>
      </c>
      <c r="P34" s="55">
        <f t="shared" si="6"/>
        <v>0.94999999999999574</v>
      </c>
      <c r="Q34" s="55">
        <f t="shared" si="15"/>
        <v>2.4100000000000108</v>
      </c>
      <c r="R34" t="s">
        <v>7</v>
      </c>
      <c r="S34" t="s">
        <v>86</v>
      </c>
      <c r="T34">
        <v>1</v>
      </c>
      <c r="U34" s="9">
        <v>5.03</v>
      </c>
      <c r="V34" s="9">
        <v>21.58</v>
      </c>
      <c r="W34" s="11">
        <f t="shared" si="12"/>
        <v>4.509999999999998</v>
      </c>
      <c r="X34" s="14">
        <f t="shared" si="13"/>
        <v>10.337972166998057</v>
      </c>
      <c r="Y34" s="9">
        <v>10.337972166998057</v>
      </c>
      <c r="Z34" s="13">
        <v>5</v>
      </c>
      <c r="AA34" s="13">
        <f t="shared" si="3"/>
        <v>5</v>
      </c>
      <c r="AB34">
        <v>0</v>
      </c>
      <c r="AC34" s="9"/>
      <c r="AD34" s="9"/>
      <c r="AE34" s="9"/>
      <c r="AF34" s="11">
        <f t="shared" si="14"/>
        <v>0.56965244419327488</v>
      </c>
      <c r="AG34" s="9">
        <v>55.55</v>
      </c>
      <c r="AH34" s="9">
        <v>35.39</v>
      </c>
      <c r="AI34" s="9">
        <v>5.39</v>
      </c>
      <c r="AJ34" s="3">
        <v>0.4680555555555555</v>
      </c>
      <c r="AK34" s="9">
        <v>17.07</v>
      </c>
      <c r="AL34" t="s">
        <v>85</v>
      </c>
    </row>
    <row r="35" spans="1:38" x14ac:dyDescent="0.35">
      <c r="A35" t="s">
        <v>18</v>
      </c>
      <c r="B35" t="s">
        <v>74</v>
      </c>
      <c r="C35" t="s">
        <v>399</v>
      </c>
      <c r="D35" t="s">
        <v>27</v>
      </c>
      <c r="E35" t="s">
        <v>402</v>
      </c>
      <c r="F35" s="2">
        <v>45128</v>
      </c>
      <c r="G35" s="2" t="s">
        <v>410</v>
      </c>
      <c r="H35" s="13">
        <f t="shared" si="0"/>
        <v>1</v>
      </c>
      <c r="I35">
        <v>1980</v>
      </c>
      <c r="J35">
        <v>16</v>
      </c>
      <c r="K35">
        <v>65.989999999999995</v>
      </c>
      <c r="L35">
        <v>63.04</v>
      </c>
      <c r="M35">
        <f t="shared" si="5"/>
        <v>2.9499999999999957</v>
      </c>
      <c r="N35" t="s">
        <v>81</v>
      </c>
      <c r="O35" s="13">
        <v>220</v>
      </c>
      <c r="P35" s="55">
        <f t="shared" si="6"/>
        <v>0.74999999999999556</v>
      </c>
      <c r="Q35" s="55">
        <f t="shared" si="15"/>
        <v>2.610000000000011</v>
      </c>
      <c r="R35" t="s">
        <v>25</v>
      </c>
      <c r="S35" t="s">
        <v>86</v>
      </c>
      <c r="T35">
        <v>1</v>
      </c>
      <c r="U35" s="9">
        <v>5.08</v>
      </c>
      <c r="V35" s="9">
        <v>22.2</v>
      </c>
      <c r="W35" s="11">
        <f t="shared" si="12"/>
        <v>4.5</v>
      </c>
      <c r="X35" s="14">
        <f t="shared" si="13"/>
        <v>11.41732283464567</v>
      </c>
      <c r="Y35" s="9">
        <v>11.41732283464567</v>
      </c>
      <c r="Z35" s="13">
        <v>5</v>
      </c>
      <c r="AA35" s="13">
        <f t="shared" si="3"/>
        <v>5</v>
      </c>
      <c r="AB35">
        <v>1</v>
      </c>
      <c r="AC35" s="9">
        <v>15.620525657071338</v>
      </c>
      <c r="AD35" s="9">
        <v>1.6069536921151439</v>
      </c>
      <c r="AE35" s="9">
        <v>7.99</v>
      </c>
      <c r="AF35" s="11">
        <f t="shared" si="14"/>
        <v>0.6480637813211847</v>
      </c>
      <c r="AG35" s="9">
        <v>57.88</v>
      </c>
      <c r="AH35" s="9">
        <v>35.119999999999997</v>
      </c>
      <c r="AI35" s="9">
        <v>6.22</v>
      </c>
      <c r="AJ35" s="3">
        <v>0.4680555555555555</v>
      </c>
      <c r="AK35" s="9">
        <v>17.7</v>
      </c>
      <c r="AL35" t="s">
        <v>37</v>
      </c>
    </row>
    <row r="36" spans="1:38" s="4" customFormat="1" x14ac:dyDescent="0.35">
      <c r="A36" s="4" t="s">
        <v>18</v>
      </c>
      <c r="B36" s="4" t="s">
        <v>74</v>
      </c>
      <c r="C36" s="4" t="s">
        <v>399</v>
      </c>
      <c r="D36" s="4" t="s">
        <v>27</v>
      </c>
      <c r="E36" s="4" t="s">
        <v>402</v>
      </c>
      <c r="F36" s="5">
        <v>45128</v>
      </c>
      <c r="G36" s="5" t="s">
        <v>410</v>
      </c>
      <c r="H36" s="50">
        <f t="shared" si="0"/>
        <v>1</v>
      </c>
      <c r="I36" s="4">
        <v>1980</v>
      </c>
      <c r="J36" s="4">
        <v>16</v>
      </c>
      <c r="K36" s="4">
        <v>65.989999999999995</v>
      </c>
      <c r="L36" s="4">
        <v>63.04</v>
      </c>
      <c r="M36" s="4">
        <f t="shared" si="5"/>
        <v>2.9499999999999957</v>
      </c>
      <c r="N36" s="4" t="s">
        <v>82</v>
      </c>
      <c r="O36" s="50">
        <v>280</v>
      </c>
      <c r="P36" s="56">
        <f t="shared" si="6"/>
        <v>0.14999999999999591</v>
      </c>
      <c r="Q36" s="56">
        <f t="shared" si="15"/>
        <v>3.2100000000000106</v>
      </c>
      <c r="R36" s="4" t="s">
        <v>25</v>
      </c>
      <c r="S36" s="4" t="s">
        <v>72</v>
      </c>
      <c r="T36" s="4">
        <v>1</v>
      </c>
      <c r="U36" s="10">
        <v>5.1100000000000003</v>
      </c>
      <c r="V36" s="10">
        <v>19.13</v>
      </c>
      <c r="W36" s="12">
        <f t="shared" si="12"/>
        <v>4.5999999999999996</v>
      </c>
      <c r="X36" s="15">
        <f t="shared" si="13"/>
        <v>9.9804305283757451</v>
      </c>
      <c r="Y36" s="10">
        <v>9.9804305283757451</v>
      </c>
      <c r="Z36" s="13">
        <v>6</v>
      </c>
      <c r="AA36" s="13">
        <f t="shared" si="3"/>
        <v>6</v>
      </c>
      <c r="AB36" s="4">
        <v>0</v>
      </c>
      <c r="AC36" s="10"/>
      <c r="AD36" s="10"/>
      <c r="AE36" s="10"/>
      <c r="AF36" s="12">
        <f t="shared" si="14"/>
        <v>0.81870460048426164</v>
      </c>
      <c r="AG36" s="10">
        <v>60.09</v>
      </c>
      <c r="AH36" s="10">
        <v>33.04</v>
      </c>
      <c r="AI36" s="10">
        <v>6.02</v>
      </c>
      <c r="AJ36" s="6">
        <v>0.4861111111111111</v>
      </c>
      <c r="AK36" s="10">
        <v>14.53</v>
      </c>
      <c r="AL36" s="4" t="s">
        <v>87</v>
      </c>
    </row>
    <row r="37" spans="1:38" x14ac:dyDescent="0.35">
      <c r="A37" t="s">
        <v>0</v>
      </c>
      <c r="B37" t="s">
        <v>74</v>
      </c>
      <c r="C37" t="s">
        <v>399</v>
      </c>
      <c r="D37" t="s">
        <v>3</v>
      </c>
      <c r="E37" t="s">
        <v>401</v>
      </c>
      <c r="F37" s="2">
        <v>45128</v>
      </c>
      <c r="G37" s="2" t="s">
        <v>410</v>
      </c>
      <c r="H37" s="13">
        <f t="shared" si="0"/>
        <v>1</v>
      </c>
      <c r="I37">
        <v>1970</v>
      </c>
      <c r="J37">
        <v>36</v>
      </c>
      <c r="K37">
        <v>66.400000000000006</v>
      </c>
      <c r="L37">
        <v>63.2</v>
      </c>
      <c r="M37">
        <f t="shared" si="5"/>
        <v>3.2000000000000028</v>
      </c>
      <c r="N37" t="s">
        <v>89</v>
      </c>
      <c r="O37" s="13">
        <v>30</v>
      </c>
      <c r="P37" s="55">
        <f t="shared" si="6"/>
        <v>2.900000000000003</v>
      </c>
      <c r="Q37" s="55">
        <f>O37/100</f>
        <v>0.3</v>
      </c>
      <c r="R37" t="s">
        <v>7</v>
      </c>
      <c r="S37" t="s">
        <v>415</v>
      </c>
      <c r="T37">
        <v>1</v>
      </c>
      <c r="U37" s="9">
        <v>5.13</v>
      </c>
      <c r="V37" s="9">
        <v>25.72</v>
      </c>
      <c r="W37" s="11">
        <f t="shared" si="12"/>
        <v>4.75</v>
      </c>
      <c r="X37" s="14">
        <f t="shared" si="13"/>
        <v>7.4074074074074057</v>
      </c>
      <c r="Y37" s="9">
        <v>7.4074074074074057</v>
      </c>
      <c r="Z37" s="13">
        <v>1</v>
      </c>
      <c r="AA37" s="13">
        <f t="shared" si="3"/>
        <v>7</v>
      </c>
      <c r="AB37">
        <v>0</v>
      </c>
      <c r="AC37" s="9"/>
      <c r="AD37" s="9"/>
      <c r="AE37" s="9"/>
      <c r="AF37" s="11">
        <f t="shared" si="14"/>
        <v>0.1849927250051964</v>
      </c>
      <c r="AG37" s="9">
        <v>57.01</v>
      </c>
      <c r="AH37" s="9">
        <v>48.11</v>
      </c>
      <c r="AI37" s="9">
        <v>5.54</v>
      </c>
      <c r="AJ37" s="3">
        <v>0.57291666666666663</v>
      </c>
      <c r="AK37" s="9">
        <v>20.97</v>
      </c>
      <c r="AL37" t="s">
        <v>60</v>
      </c>
    </row>
    <row r="38" spans="1:38" x14ac:dyDescent="0.35">
      <c r="A38" t="s">
        <v>0</v>
      </c>
      <c r="B38" t="s">
        <v>74</v>
      </c>
      <c r="C38" t="s">
        <v>399</v>
      </c>
      <c r="D38" t="s">
        <v>3</v>
      </c>
      <c r="E38" t="s">
        <v>401</v>
      </c>
      <c r="F38" s="2">
        <v>45128</v>
      </c>
      <c r="G38" s="2" t="s">
        <v>410</v>
      </c>
      <c r="H38" s="13">
        <f t="shared" si="0"/>
        <v>1</v>
      </c>
      <c r="I38">
        <v>1970</v>
      </c>
      <c r="J38">
        <v>36</v>
      </c>
      <c r="K38">
        <v>66.400000000000006</v>
      </c>
      <c r="L38">
        <v>63.2</v>
      </c>
      <c r="M38">
        <f t="shared" si="5"/>
        <v>3.2000000000000028</v>
      </c>
      <c r="N38" t="s">
        <v>90</v>
      </c>
      <c r="O38" s="13">
        <v>100</v>
      </c>
      <c r="P38" s="55">
        <f t="shared" si="6"/>
        <v>2.2000000000000028</v>
      </c>
      <c r="Q38" s="55">
        <f t="shared" ref="Q38:Q41" si="16">O38/100</f>
        <v>1</v>
      </c>
      <c r="R38" t="s">
        <v>7</v>
      </c>
      <c r="S38" t="s">
        <v>416</v>
      </c>
      <c r="T38">
        <v>1</v>
      </c>
      <c r="U38" s="9">
        <v>4.99</v>
      </c>
      <c r="V38" s="9">
        <v>20.45</v>
      </c>
      <c r="W38" s="11">
        <f t="shared" si="12"/>
        <v>4.7699999999999996</v>
      </c>
      <c r="X38" s="14">
        <f t="shared" si="13"/>
        <v>4.4088176352705535</v>
      </c>
      <c r="Y38" s="9">
        <v>4.4088176352705535</v>
      </c>
      <c r="Z38" s="13">
        <v>2</v>
      </c>
      <c r="AA38" s="13">
        <f t="shared" si="3"/>
        <v>7</v>
      </c>
      <c r="AB38">
        <v>1</v>
      </c>
      <c r="AC38" s="9">
        <v>35.814705882352939</v>
      </c>
      <c r="AD38" s="9">
        <v>3.144063725490196</v>
      </c>
      <c r="AE38" s="9">
        <v>8.16</v>
      </c>
      <c r="AF38" s="11">
        <f t="shared" si="14"/>
        <v>0.22497308934337987</v>
      </c>
      <c r="AG38" s="9">
        <v>56.9</v>
      </c>
      <c r="AH38" s="9">
        <v>46.45</v>
      </c>
      <c r="AI38" s="9">
        <v>5.77</v>
      </c>
      <c r="AJ38" s="3">
        <v>0.57291666666666663</v>
      </c>
      <c r="AK38" s="9">
        <v>15.68</v>
      </c>
      <c r="AL38" t="s">
        <v>60</v>
      </c>
    </row>
    <row r="39" spans="1:38" x14ac:dyDescent="0.35">
      <c r="A39" t="s">
        <v>0</v>
      </c>
      <c r="B39" t="s">
        <v>74</v>
      </c>
      <c r="C39" t="s">
        <v>399</v>
      </c>
      <c r="D39" t="s">
        <v>3</v>
      </c>
      <c r="E39" t="s">
        <v>401</v>
      </c>
      <c r="F39" s="2">
        <v>45128</v>
      </c>
      <c r="G39" s="2" t="s">
        <v>410</v>
      </c>
      <c r="H39" s="13">
        <f t="shared" si="0"/>
        <v>1</v>
      </c>
      <c r="I39">
        <v>1970</v>
      </c>
      <c r="J39">
        <v>36</v>
      </c>
      <c r="K39">
        <v>66.400000000000006</v>
      </c>
      <c r="L39">
        <v>63.2</v>
      </c>
      <c r="M39">
        <f t="shared" si="5"/>
        <v>3.2000000000000028</v>
      </c>
      <c r="N39" t="s">
        <v>91</v>
      </c>
      <c r="O39" s="13">
        <v>160</v>
      </c>
      <c r="P39" s="55">
        <f t="shared" si="6"/>
        <v>1.6000000000000028</v>
      </c>
      <c r="Q39" s="55">
        <f t="shared" si="16"/>
        <v>1.6</v>
      </c>
      <c r="R39" t="s">
        <v>7</v>
      </c>
      <c r="S39" t="s">
        <v>396</v>
      </c>
      <c r="T39">
        <v>1</v>
      </c>
      <c r="U39" s="9">
        <v>5.04</v>
      </c>
      <c r="V39" s="9">
        <v>15.76</v>
      </c>
      <c r="W39" s="11">
        <f t="shared" si="12"/>
        <v>4.879999999999999</v>
      </c>
      <c r="X39" s="14">
        <f t="shared" si="13"/>
        <v>3.1746031746031953</v>
      </c>
      <c r="Y39" s="9">
        <v>3.1746031746031953</v>
      </c>
      <c r="Z39" s="13">
        <v>3</v>
      </c>
      <c r="AA39" s="13">
        <f t="shared" si="3"/>
        <v>7</v>
      </c>
      <c r="AB39">
        <v>1</v>
      </c>
      <c r="AC39" s="9">
        <v>12.441000000000001</v>
      </c>
      <c r="AD39" s="9">
        <v>1.1669449999999999</v>
      </c>
      <c r="AE39" s="9">
        <v>8</v>
      </c>
      <c r="AF39" s="11">
        <f t="shared" si="14"/>
        <v>0.24640171858216986</v>
      </c>
      <c r="AG39" s="9">
        <v>58.02</v>
      </c>
      <c r="AH39" s="9">
        <v>46.55</v>
      </c>
      <c r="AI39" s="9">
        <v>5.77</v>
      </c>
      <c r="AJ39" s="3">
        <v>0.57291666666666663</v>
      </c>
      <c r="AK39" s="9">
        <v>10.88</v>
      </c>
      <c r="AL39" t="s">
        <v>104</v>
      </c>
    </row>
    <row r="40" spans="1:38" x14ac:dyDescent="0.35">
      <c r="A40" t="s">
        <v>0</v>
      </c>
      <c r="B40" t="s">
        <v>74</v>
      </c>
      <c r="C40" t="s">
        <v>399</v>
      </c>
      <c r="D40" t="s">
        <v>3</v>
      </c>
      <c r="E40" t="s">
        <v>401</v>
      </c>
      <c r="F40" s="2">
        <v>45128</v>
      </c>
      <c r="G40" s="2" t="s">
        <v>410</v>
      </c>
      <c r="H40" s="13">
        <f t="shared" si="0"/>
        <v>1</v>
      </c>
      <c r="I40">
        <v>1970</v>
      </c>
      <c r="J40">
        <v>36</v>
      </c>
      <c r="K40">
        <v>66.400000000000006</v>
      </c>
      <c r="L40">
        <v>63.2</v>
      </c>
      <c r="M40">
        <f t="shared" si="5"/>
        <v>3.2000000000000028</v>
      </c>
      <c r="N40" t="s">
        <v>92</v>
      </c>
      <c r="O40" s="13">
        <v>250</v>
      </c>
      <c r="P40" s="55">
        <f t="shared" si="6"/>
        <v>0.70000000000000284</v>
      </c>
      <c r="Q40" s="55">
        <f t="shared" si="16"/>
        <v>2.5</v>
      </c>
      <c r="R40" t="s">
        <v>21</v>
      </c>
      <c r="S40" t="s">
        <v>396</v>
      </c>
      <c r="T40">
        <v>1</v>
      </c>
      <c r="U40" s="9">
        <v>5.04</v>
      </c>
      <c r="V40" s="9">
        <v>14.92</v>
      </c>
      <c r="W40" s="11">
        <f t="shared" si="12"/>
        <v>4.91</v>
      </c>
      <c r="X40" s="14">
        <f t="shared" si="13"/>
        <v>2.5793650793650773</v>
      </c>
      <c r="Y40" s="9">
        <v>2.5793650793650773</v>
      </c>
      <c r="Z40" s="13">
        <v>4</v>
      </c>
      <c r="AA40" s="13">
        <f t="shared" si="3"/>
        <v>7</v>
      </c>
      <c r="AB40">
        <v>1</v>
      </c>
      <c r="AC40" s="9">
        <v>28.598009950248759</v>
      </c>
      <c r="AD40" s="9">
        <v>2.6705920398009955</v>
      </c>
      <c r="AE40" s="9">
        <v>8.0399999999999991</v>
      </c>
      <c r="AF40" s="11">
        <f t="shared" si="14"/>
        <v>0.27583206438981944</v>
      </c>
      <c r="AG40" s="9">
        <v>58.65</v>
      </c>
      <c r="AH40" s="9">
        <v>45.97</v>
      </c>
      <c r="AI40" s="9">
        <v>6.02</v>
      </c>
      <c r="AJ40" s="3">
        <v>0.57291666666666663</v>
      </c>
      <c r="AK40" s="9">
        <v>10.01</v>
      </c>
      <c r="AL40" t="s">
        <v>20</v>
      </c>
    </row>
    <row r="41" spans="1:38" s="4" customFormat="1" x14ac:dyDescent="0.35">
      <c r="A41" s="4" t="s">
        <v>0</v>
      </c>
      <c r="B41" s="4" t="s">
        <v>74</v>
      </c>
      <c r="C41" s="4" t="s">
        <v>399</v>
      </c>
      <c r="D41" s="4" t="s">
        <v>3</v>
      </c>
      <c r="E41" s="4" t="s">
        <v>401</v>
      </c>
      <c r="F41" s="5">
        <v>45128</v>
      </c>
      <c r="G41" s="5" t="s">
        <v>410</v>
      </c>
      <c r="H41" s="50">
        <f t="shared" si="0"/>
        <v>1</v>
      </c>
      <c r="I41" s="4">
        <v>1970</v>
      </c>
      <c r="J41" s="4">
        <v>36</v>
      </c>
      <c r="K41" s="4">
        <v>66.400000000000006</v>
      </c>
      <c r="L41" s="4">
        <v>63.2</v>
      </c>
      <c r="M41" s="4">
        <f t="shared" si="5"/>
        <v>3.2000000000000028</v>
      </c>
      <c r="N41" s="4" t="s">
        <v>93</v>
      </c>
      <c r="O41" s="50">
        <v>305</v>
      </c>
      <c r="P41" s="56">
        <f t="shared" si="6"/>
        <v>0.15000000000000302</v>
      </c>
      <c r="Q41" s="56">
        <f t="shared" si="16"/>
        <v>3.05</v>
      </c>
      <c r="R41" s="4" t="s">
        <v>21</v>
      </c>
      <c r="S41" s="4" t="s">
        <v>86</v>
      </c>
      <c r="T41" s="4">
        <v>1</v>
      </c>
      <c r="U41" s="10">
        <v>5.08</v>
      </c>
      <c r="V41" s="10">
        <v>18.59</v>
      </c>
      <c r="W41" s="12">
        <f t="shared" si="12"/>
        <v>4.8000000000000007</v>
      </c>
      <c r="X41" s="15">
        <f t="shared" si="13"/>
        <v>5.5118110236220348</v>
      </c>
      <c r="Y41" s="10">
        <v>5.5118110236220348</v>
      </c>
      <c r="Z41" s="13">
        <v>5</v>
      </c>
      <c r="AA41" s="13">
        <f t="shared" si="3"/>
        <v>5</v>
      </c>
      <c r="AB41" s="4">
        <v>1</v>
      </c>
      <c r="AC41" s="10">
        <v>14.312638036809815</v>
      </c>
      <c r="AD41" s="10">
        <v>1.3201914110429447</v>
      </c>
      <c r="AE41" s="10">
        <v>8.15</v>
      </c>
      <c r="AF41" s="12">
        <f t="shared" si="14"/>
        <v>0.35418181818181815</v>
      </c>
      <c r="AG41" s="10">
        <v>55.86</v>
      </c>
      <c r="AH41" s="10">
        <v>41.25</v>
      </c>
      <c r="AI41" s="10">
        <v>5.46</v>
      </c>
      <c r="AJ41" s="6">
        <v>0.6020833333333333</v>
      </c>
      <c r="AK41" s="10">
        <v>13.79</v>
      </c>
      <c r="AL41" s="4" t="s">
        <v>94</v>
      </c>
    </row>
    <row r="42" spans="1:38" x14ac:dyDescent="0.35">
      <c r="A42" t="s">
        <v>95</v>
      </c>
      <c r="B42" t="s">
        <v>96</v>
      </c>
      <c r="C42" t="s">
        <v>399</v>
      </c>
      <c r="D42" t="s">
        <v>27</v>
      </c>
      <c r="E42" t="s">
        <v>401</v>
      </c>
      <c r="F42" s="2">
        <v>45139</v>
      </c>
      <c r="G42" s="2" t="s">
        <v>411</v>
      </c>
      <c r="H42" s="13">
        <f t="shared" ref="H42:H103" si="17">F$99-F42+1</f>
        <v>4</v>
      </c>
      <c r="I42">
        <v>10</v>
      </c>
      <c r="J42">
        <v>66</v>
      </c>
      <c r="K42">
        <v>59.7</v>
      </c>
      <c r="L42">
        <v>58.7</v>
      </c>
      <c r="M42">
        <f t="shared" si="5"/>
        <v>1</v>
      </c>
      <c r="N42" t="s">
        <v>98</v>
      </c>
      <c r="O42" s="13">
        <v>30</v>
      </c>
      <c r="P42" s="55">
        <f t="shared" si="6"/>
        <v>0.7</v>
      </c>
      <c r="Q42" s="55">
        <f>K46-K42+O42/100</f>
        <v>0.78999999999999493</v>
      </c>
      <c r="R42" t="s">
        <v>7</v>
      </c>
      <c r="S42" t="s">
        <v>415</v>
      </c>
      <c r="T42">
        <v>1</v>
      </c>
      <c r="U42" s="9">
        <v>5.22</v>
      </c>
      <c r="V42" s="9">
        <v>19.86</v>
      </c>
      <c r="W42" s="11">
        <f t="shared" si="12"/>
        <v>4.8699999999999992</v>
      </c>
      <c r="X42" s="14">
        <f t="shared" si="13"/>
        <v>6.7049808429118878</v>
      </c>
      <c r="Y42" s="9">
        <v>6.7049808429118878</v>
      </c>
      <c r="Z42" s="13">
        <v>1</v>
      </c>
      <c r="AA42" s="13">
        <f t="shared" si="3"/>
        <v>7</v>
      </c>
      <c r="AB42">
        <v>0</v>
      </c>
      <c r="AC42" s="9"/>
      <c r="AD42" s="9"/>
      <c r="AE42" s="9"/>
      <c r="AF42" s="11">
        <f t="shared" si="14"/>
        <v>0.22893316728933169</v>
      </c>
      <c r="AG42" s="9">
        <v>59.21</v>
      </c>
      <c r="AH42" s="9">
        <v>48.18</v>
      </c>
      <c r="AI42" s="9">
        <v>6.03</v>
      </c>
      <c r="AJ42" s="3">
        <v>0.49027777777777781</v>
      </c>
      <c r="AK42" s="9">
        <v>14.99</v>
      </c>
      <c r="AL42" t="s">
        <v>99</v>
      </c>
    </row>
    <row r="43" spans="1:38" s="36" customFormat="1" x14ac:dyDescent="0.35">
      <c r="A43" s="36" t="s">
        <v>95</v>
      </c>
      <c r="B43" s="36" t="s">
        <v>96</v>
      </c>
      <c r="C43" s="36" t="s">
        <v>399</v>
      </c>
      <c r="D43" s="36" t="s">
        <v>27</v>
      </c>
      <c r="E43" s="36" t="s">
        <v>401</v>
      </c>
      <c r="F43" s="37">
        <v>45139</v>
      </c>
      <c r="G43" s="2" t="s">
        <v>411</v>
      </c>
      <c r="H43" s="13">
        <f t="shared" si="17"/>
        <v>4</v>
      </c>
      <c r="I43" s="36">
        <v>10</v>
      </c>
      <c r="J43" s="36">
        <v>66</v>
      </c>
      <c r="K43" s="36">
        <v>59.7</v>
      </c>
      <c r="L43" s="36">
        <v>58.7</v>
      </c>
      <c r="M43" s="36">
        <f t="shared" si="5"/>
        <v>1</v>
      </c>
      <c r="N43" s="36" t="s">
        <v>105</v>
      </c>
      <c r="O43" s="42">
        <v>80</v>
      </c>
      <c r="P43" s="59">
        <f t="shared" si="6"/>
        <v>0.19999999999999996</v>
      </c>
      <c r="Q43" s="59">
        <f t="shared" ref="Q43:Q45" si="18">K47-K43+O43/100</f>
        <v>1.2899999999999949</v>
      </c>
      <c r="R43" s="36" t="s">
        <v>7</v>
      </c>
      <c r="S43" s="62" t="s">
        <v>86</v>
      </c>
      <c r="T43" s="36">
        <v>1</v>
      </c>
      <c r="U43" s="39">
        <v>5.08</v>
      </c>
      <c r="V43" s="39">
        <v>15.58</v>
      </c>
      <c r="W43" s="40">
        <f t="shared" si="12"/>
        <v>4.74</v>
      </c>
      <c r="X43" s="41">
        <f t="shared" si="13"/>
        <v>6.6929133858267678</v>
      </c>
      <c r="Y43" s="39">
        <v>6.6929133858267678</v>
      </c>
      <c r="Z43" s="42">
        <v>3</v>
      </c>
      <c r="AA43" s="42">
        <f t="shared" si="3"/>
        <v>5</v>
      </c>
      <c r="AB43" s="36">
        <v>0</v>
      </c>
      <c r="AC43" s="39"/>
      <c r="AD43" s="39"/>
      <c r="AE43" s="39"/>
      <c r="AF43" s="40">
        <f t="shared" si="14"/>
        <v>0.31899724011039571</v>
      </c>
      <c r="AG43" s="39">
        <v>57.35</v>
      </c>
      <c r="AH43" s="39">
        <v>43.48</v>
      </c>
      <c r="AI43" s="39">
        <v>5.72</v>
      </c>
      <c r="AJ43" s="38">
        <v>0.49027777777777781</v>
      </c>
      <c r="AK43" s="39">
        <v>10.84</v>
      </c>
      <c r="AL43" s="36" t="s">
        <v>109</v>
      </c>
    </row>
    <row r="44" spans="1:38" x14ac:dyDescent="0.35">
      <c r="A44" t="s">
        <v>95</v>
      </c>
      <c r="B44" t="s">
        <v>96</v>
      </c>
      <c r="C44" t="s">
        <v>399</v>
      </c>
      <c r="D44" t="s">
        <v>27</v>
      </c>
      <c r="E44" t="s">
        <v>401</v>
      </c>
      <c r="F44" s="2">
        <v>45139</v>
      </c>
      <c r="G44" s="2" t="s">
        <v>411</v>
      </c>
      <c r="H44" s="13">
        <f t="shared" si="17"/>
        <v>4</v>
      </c>
      <c r="I44">
        <v>10</v>
      </c>
      <c r="J44">
        <v>66</v>
      </c>
      <c r="K44">
        <v>59.7</v>
      </c>
      <c r="L44">
        <v>58.7</v>
      </c>
      <c r="M44">
        <f t="shared" si="5"/>
        <v>1</v>
      </c>
      <c r="N44" t="s">
        <v>106</v>
      </c>
      <c r="O44" s="13">
        <v>100</v>
      </c>
      <c r="P44" s="55">
        <f t="shared" si="6"/>
        <v>0</v>
      </c>
      <c r="Q44" s="55">
        <f t="shared" si="18"/>
        <v>1.4899999999999949</v>
      </c>
      <c r="R44" t="s">
        <v>7</v>
      </c>
      <c r="S44" s="63" t="s">
        <v>86</v>
      </c>
      <c r="T44">
        <v>1</v>
      </c>
      <c r="U44" s="9">
        <v>5.1100000000000003</v>
      </c>
      <c r="V44" s="9">
        <v>15.81</v>
      </c>
      <c r="W44" s="11">
        <f t="shared" si="12"/>
        <v>4.9700000000000006</v>
      </c>
      <c r="X44" s="14">
        <f t="shared" si="13"/>
        <v>2.7397260273972539</v>
      </c>
      <c r="Y44" s="9">
        <v>2.7397260273972539</v>
      </c>
      <c r="Z44" s="13">
        <v>3</v>
      </c>
      <c r="AA44" s="13">
        <f t="shared" si="3"/>
        <v>5</v>
      </c>
      <c r="AB44">
        <v>0</v>
      </c>
      <c r="AC44" s="9"/>
      <c r="AD44" s="9"/>
      <c r="AE44" s="9"/>
      <c r="AF44" s="11">
        <f t="shared" si="14"/>
        <v>0.20165569942687328</v>
      </c>
      <c r="AG44" s="9">
        <v>56.61</v>
      </c>
      <c r="AH44" s="9">
        <v>47.11</v>
      </c>
      <c r="AI44" s="9">
        <v>5.39</v>
      </c>
      <c r="AJ44" s="3">
        <v>0.49027777777777781</v>
      </c>
      <c r="AK44" s="9">
        <v>10.84</v>
      </c>
      <c r="AL44" t="s">
        <v>110</v>
      </c>
    </row>
    <row r="45" spans="1:38" s="4" customFormat="1" x14ac:dyDescent="0.35">
      <c r="A45" s="4" t="s">
        <v>95</v>
      </c>
      <c r="B45" s="4" t="s">
        <v>96</v>
      </c>
      <c r="C45" s="4" t="s">
        <v>399</v>
      </c>
      <c r="D45" s="4" t="s">
        <v>27</v>
      </c>
      <c r="E45" s="4" t="s">
        <v>401</v>
      </c>
      <c r="F45" s="5">
        <v>45139</v>
      </c>
      <c r="G45" s="5" t="s">
        <v>411</v>
      </c>
      <c r="H45" s="50">
        <f t="shared" si="17"/>
        <v>4</v>
      </c>
      <c r="I45" s="4">
        <v>10</v>
      </c>
      <c r="J45" s="4">
        <v>66</v>
      </c>
      <c r="K45" s="4">
        <v>59.7</v>
      </c>
      <c r="L45" s="4">
        <v>58.7</v>
      </c>
      <c r="M45" s="4">
        <f t="shared" si="5"/>
        <v>1</v>
      </c>
      <c r="N45" s="4" t="s">
        <v>107</v>
      </c>
      <c r="O45" s="50">
        <v>110</v>
      </c>
      <c r="P45" s="56">
        <f t="shared" si="6"/>
        <v>-0.10000000000000009</v>
      </c>
      <c r="Q45" s="56">
        <f t="shared" si="18"/>
        <v>1.589999999999995</v>
      </c>
      <c r="R45" s="4" t="s">
        <v>7</v>
      </c>
      <c r="S45" s="4" t="s">
        <v>72</v>
      </c>
      <c r="T45" s="4">
        <v>1</v>
      </c>
      <c r="U45" s="10">
        <v>5.35</v>
      </c>
      <c r="V45" s="10">
        <v>19.23</v>
      </c>
      <c r="W45" s="12">
        <f t="shared" si="12"/>
        <v>5.15</v>
      </c>
      <c r="X45" s="15">
        <f t="shared" si="13"/>
        <v>3.7383177570093329</v>
      </c>
      <c r="Y45" s="10">
        <v>3.7383177570093329</v>
      </c>
      <c r="Z45" s="13">
        <v>6</v>
      </c>
      <c r="AA45" s="13">
        <f t="shared" si="3"/>
        <v>6</v>
      </c>
      <c r="AB45" s="4">
        <v>0</v>
      </c>
      <c r="AC45" s="10"/>
      <c r="AD45" s="10"/>
      <c r="AE45" s="10"/>
      <c r="AF45" s="12">
        <f t="shared" si="14"/>
        <v>0.21081081081081068</v>
      </c>
      <c r="AG45" s="10">
        <v>60.48</v>
      </c>
      <c r="AH45" s="10">
        <v>49.95</v>
      </c>
      <c r="AI45" s="10">
        <v>4.96</v>
      </c>
      <c r="AJ45" s="6">
        <v>0.49027777777777781</v>
      </c>
      <c r="AK45" s="10">
        <v>14.08</v>
      </c>
      <c r="AL45" s="4" t="s">
        <v>111</v>
      </c>
    </row>
    <row r="46" spans="1:38" x14ac:dyDescent="0.35">
      <c r="A46" t="s">
        <v>112</v>
      </c>
      <c r="B46" t="s">
        <v>113</v>
      </c>
      <c r="C46" t="s">
        <v>399</v>
      </c>
      <c r="D46" t="s">
        <v>3</v>
      </c>
      <c r="E46" t="s">
        <v>401</v>
      </c>
      <c r="F46" s="2">
        <v>45139</v>
      </c>
      <c r="G46" s="2" t="s">
        <v>411</v>
      </c>
      <c r="H46" s="13">
        <f t="shared" si="17"/>
        <v>4</v>
      </c>
      <c r="I46">
        <v>0</v>
      </c>
      <c r="J46">
        <v>34</v>
      </c>
      <c r="K46">
        <v>60.19</v>
      </c>
      <c r="L46">
        <v>57.29</v>
      </c>
      <c r="M46">
        <f t="shared" si="5"/>
        <v>2.8999999999999986</v>
      </c>
      <c r="N46" t="s">
        <v>114</v>
      </c>
      <c r="O46" s="13">
        <v>30</v>
      </c>
      <c r="P46" s="55">
        <f t="shared" si="6"/>
        <v>2.5999999999999988</v>
      </c>
      <c r="Q46" s="55">
        <f>O46/100</f>
        <v>0.3</v>
      </c>
      <c r="R46" t="s">
        <v>7</v>
      </c>
      <c r="S46" t="s">
        <v>415</v>
      </c>
      <c r="T46">
        <v>1</v>
      </c>
      <c r="U46" s="9">
        <v>5.12</v>
      </c>
      <c r="V46" s="9">
        <v>18.46</v>
      </c>
      <c r="W46" s="11">
        <f t="shared" si="12"/>
        <v>4.7000000000000011</v>
      </c>
      <c r="X46" s="14">
        <f t="shared" si="13"/>
        <v>8.2031249999999805</v>
      </c>
      <c r="Y46" s="9">
        <v>8.2031249999999805</v>
      </c>
      <c r="Z46" s="13">
        <v>1</v>
      </c>
      <c r="AA46" s="13">
        <f t="shared" si="3"/>
        <v>7</v>
      </c>
      <c r="AB46">
        <v>0</v>
      </c>
      <c r="AC46" s="9"/>
      <c r="AD46" s="9"/>
      <c r="AE46" s="9"/>
      <c r="AF46" s="11">
        <f t="shared" si="14"/>
        <v>0.25867861142217258</v>
      </c>
      <c r="AG46" s="9">
        <v>56.2</v>
      </c>
      <c r="AH46" s="9">
        <v>44.65</v>
      </c>
      <c r="AI46" s="9">
        <v>6.04</v>
      </c>
      <c r="AJ46" s="3">
        <v>0.58958333333333335</v>
      </c>
      <c r="AK46" s="9">
        <v>13.76</v>
      </c>
      <c r="AL46" t="s">
        <v>121</v>
      </c>
    </row>
    <row r="47" spans="1:38" x14ac:dyDescent="0.35">
      <c r="A47" t="s">
        <v>112</v>
      </c>
      <c r="B47" t="s">
        <v>113</v>
      </c>
      <c r="C47" t="s">
        <v>399</v>
      </c>
      <c r="D47" t="s">
        <v>3</v>
      </c>
      <c r="E47" t="s">
        <v>401</v>
      </c>
      <c r="F47" s="2">
        <v>45139</v>
      </c>
      <c r="G47" s="2" t="s">
        <v>411</v>
      </c>
      <c r="H47" s="13">
        <f t="shared" si="17"/>
        <v>4</v>
      </c>
      <c r="I47">
        <v>0</v>
      </c>
      <c r="J47">
        <v>34</v>
      </c>
      <c r="K47">
        <v>60.19</v>
      </c>
      <c r="L47">
        <v>57.29</v>
      </c>
      <c r="M47">
        <f t="shared" si="5"/>
        <v>2.8999999999999986</v>
      </c>
      <c r="N47" t="s">
        <v>115</v>
      </c>
      <c r="O47" s="13">
        <v>60</v>
      </c>
      <c r="P47" s="55">
        <f t="shared" si="6"/>
        <v>2.2999999999999985</v>
      </c>
      <c r="Q47" s="55">
        <f t="shared" ref="Q47:Q58" si="19">O47/100</f>
        <v>0.6</v>
      </c>
      <c r="R47" t="s">
        <v>7</v>
      </c>
      <c r="S47" t="s">
        <v>416</v>
      </c>
      <c r="T47">
        <v>1</v>
      </c>
      <c r="U47" s="9">
        <v>5.13</v>
      </c>
      <c r="V47" s="9">
        <v>21.86</v>
      </c>
      <c r="W47" s="11">
        <f t="shared" si="12"/>
        <v>4.7899999999999991</v>
      </c>
      <c r="X47" s="14">
        <f t="shared" si="13"/>
        <v>6.6276803118908534</v>
      </c>
      <c r="Y47" s="9">
        <v>6.6276803118908534</v>
      </c>
      <c r="Z47" s="13">
        <v>2</v>
      </c>
      <c r="AA47" s="13">
        <f t="shared" si="3"/>
        <v>7</v>
      </c>
      <c r="AB47">
        <v>0</v>
      </c>
      <c r="AC47" s="9"/>
      <c r="AD47" s="9"/>
      <c r="AE47" s="9"/>
      <c r="AF47" s="11">
        <f t="shared" si="14"/>
        <v>0.2051696284329563</v>
      </c>
      <c r="AG47" s="9">
        <v>59.68</v>
      </c>
      <c r="AH47" s="9">
        <v>49.52</v>
      </c>
      <c r="AI47" s="9">
        <v>6.15</v>
      </c>
      <c r="AJ47" s="3">
        <v>0.58958333333333335</v>
      </c>
      <c r="AK47" s="9">
        <v>17.07</v>
      </c>
      <c r="AL47" t="s">
        <v>59</v>
      </c>
    </row>
    <row r="48" spans="1:38" x14ac:dyDescent="0.35">
      <c r="A48" t="s">
        <v>112</v>
      </c>
      <c r="B48" t="s">
        <v>113</v>
      </c>
      <c r="C48" t="s">
        <v>399</v>
      </c>
      <c r="D48" t="s">
        <v>3</v>
      </c>
      <c r="E48" t="s">
        <v>401</v>
      </c>
      <c r="F48" s="2">
        <v>45139</v>
      </c>
      <c r="G48" s="2" t="s">
        <v>411</v>
      </c>
      <c r="H48" s="13">
        <f t="shared" si="17"/>
        <v>4</v>
      </c>
      <c r="I48">
        <v>0</v>
      </c>
      <c r="J48">
        <v>34</v>
      </c>
      <c r="K48">
        <v>60.19</v>
      </c>
      <c r="L48">
        <v>57.29</v>
      </c>
      <c r="M48">
        <f t="shared" si="5"/>
        <v>2.8999999999999986</v>
      </c>
      <c r="N48" t="s">
        <v>116</v>
      </c>
      <c r="O48" s="13">
        <v>100</v>
      </c>
      <c r="P48" s="55">
        <f t="shared" si="6"/>
        <v>1.8999999999999986</v>
      </c>
      <c r="Q48" s="55">
        <f t="shared" si="19"/>
        <v>1</v>
      </c>
      <c r="R48" t="s">
        <v>7</v>
      </c>
      <c r="S48" t="s">
        <v>396</v>
      </c>
      <c r="T48">
        <v>1</v>
      </c>
      <c r="U48" s="9">
        <v>5.09</v>
      </c>
      <c r="V48" s="9">
        <v>19.420000000000002</v>
      </c>
      <c r="W48" s="11">
        <f t="shared" si="12"/>
        <v>4.8900000000000023</v>
      </c>
      <c r="X48" s="14">
        <f t="shared" si="13"/>
        <v>3.9292730844793224</v>
      </c>
      <c r="Y48" s="9">
        <v>3.9292730844793224</v>
      </c>
      <c r="Z48" s="13">
        <v>3</v>
      </c>
      <c r="AA48" s="13">
        <f t="shared" si="3"/>
        <v>7</v>
      </c>
      <c r="AB48">
        <v>0</v>
      </c>
      <c r="AC48" s="9"/>
      <c r="AD48" s="9"/>
      <c r="AE48" s="9"/>
      <c r="AF48" s="11">
        <f t="shared" si="14"/>
        <v>0.254880694143167</v>
      </c>
      <c r="AG48" s="9">
        <v>57.85</v>
      </c>
      <c r="AH48" s="9">
        <v>46.1</v>
      </c>
      <c r="AI48" s="9">
        <v>5.97</v>
      </c>
      <c r="AJ48" s="3">
        <v>0.58958333333333335</v>
      </c>
      <c r="AK48" s="9">
        <v>14.53</v>
      </c>
      <c r="AL48" t="s">
        <v>123</v>
      </c>
    </row>
    <row r="49" spans="1:38" x14ac:dyDescent="0.35">
      <c r="A49" t="s">
        <v>112</v>
      </c>
      <c r="B49" t="s">
        <v>113</v>
      </c>
      <c r="C49" t="s">
        <v>399</v>
      </c>
      <c r="D49" t="s">
        <v>3</v>
      </c>
      <c r="E49" t="s">
        <v>401</v>
      </c>
      <c r="F49" s="2">
        <v>45139</v>
      </c>
      <c r="G49" s="2" t="s">
        <v>411</v>
      </c>
      <c r="H49" s="13">
        <f t="shared" si="17"/>
        <v>4</v>
      </c>
      <c r="I49">
        <v>0</v>
      </c>
      <c r="J49">
        <v>34</v>
      </c>
      <c r="K49">
        <v>60.19</v>
      </c>
      <c r="L49">
        <v>57.29</v>
      </c>
      <c r="M49">
        <f t="shared" si="5"/>
        <v>2.8999999999999986</v>
      </c>
      <c r="N49" t="s">
        <v>117</v>
      </c>
      <c r="O49" s="13">
        <v>140</v>
      </c>
      <c r="P49" s="55">
        <f t="shared" si="6"/>
        <v>1.4999999999999987</v>
      </c>
      <c r="Q49" s="55">
        <f t="shared" si="19"/>
        <v>1.4</v>
      </c>
      <c r="R49" t="s">
        <v>25</v>
      </c>
      <c r="S49" t="s">
        <v>396</v>
      </c>
      <c r="T49">
        <v>1</v>
      </c>
      <c r="U49" s="9">
        <v>5.0599999999999996</v>
      </c>
      <c r="V49" s="9">
        <v>22.6</v>
      </c>
      <c r="W49" s="11">
        <f t="shared" si="12"/>
        <v>4.8900000000000006</v>
      </c>
      <c r="X49" s="14">
        <f t="shared" si="13"/>
        <v>3.3596837944663847</v>
      </c>
      <c r="Y49" s="9">
        <v>3.3596837944663847</v>
      </c>
      <c r="Z49" s="13">
        <v>3</v>
      </c>
      <c r="AA49" s="13">
        <f t="shared" si="3"/>
        <v>7</v>
      </c>
      <c r="AB49">
        <v>0</v>
      </c>
      <c r="AC49" s="9"/>
      <c r="AD49" s="9"/>
      <c r="AE49" s="9"/>
      <c r="AF49" s="11">
        <f t="shared" si="14"/>
        <v>0.28723404255319152</v>
      </c>
      <c r="AG49" s="9">
        <v>58.08</v>
      </c>
      <c r="AH49" s="9">
        <v>45.12</v>
      </c>
      <c r="AI49" s="9">
        <v>5.48</v>
      </c>
      <c r="AJ49" s="3">
        <v>0.58958333333333335</v>
      </c>
      <c r="AK49" s="9">
        <v>17.71</v>
      </c>
      <c r="AL49" t="s">
        <v>69</v>
      </c>
    </row>
    <row r="50" spans="1:38" x14ac:dyDescent="0.35">
      <c r="A50" t="s">
        <v>112</v>
      </c>
      <c r="B50" t="s">
        <v>113</v>
      </c>
      <c r="C50" t="s">
        <v>399</v>
      </c>
      <c r="D50" t="s">
        <v>3</v>
      </c>
      <c r="E50" t="s">
        <v>401</v>
      </c>
      <c r="F50" s="2">
        <v>45139</v>
      </c>
      <c r="G50" s="2" t="s">
        <v>411</v>
      </c>
      <c r="H50" s="13">
        <f t="shared" si="17"/>
        <v>4</v>
      </c>
      <c r="I50">
        <v>0</v>
      </c>
      <c r="J50">
        <v>34</v>
      </c>
      <c r="K50">
        <v>60.19</v>
      </c>
      <c r="L50">
        <v>57.29</v>
      </c>
      <c r="M50">
        <f t="shared" si="5"/>
        <v>2.8999999999999986</v>
      </c>
      <c r="N50" t="s">
        <v>118</v>
      </c>
      <c r="O50" s="13">
        <v>170</v>
      </c>
      <c r="P50" s="55">
        <f t="shared" si="6"/>
        <v>1.1999999999999986</v>
      </c>
      <c r="Q50" s="55">
        <f t="shared" si="19"/>
        <v>1.7</v>
      </c>
      <c r="R50" t="s">
        <v>25</v>
      </c>
      <c r="S50" t="s">
        <v>396</v>
      </c>
      <c r="T50">
        <v>1</v>
      </c>
      <c r="U50" s="9">
        <v>5.2</v>
      </c>
      <c r="V50" s="9">
        <v>24.89</v>
      </c>
      <c r="W50" s="11">
        <f t="shared" si="12"/>
        <v>5.0199999999999996</v>
      </c>
      <c r="X50" s="14">
        <f t="shared" si="13"/>
        <v>3.4615384615384728</v>
      </c>
      <c r="Y50" s="9">
        <v>3.4615384615384728</v>
      </c>
      <c r="Z50" s="13">
        <v>3</v>
      </c>
      <c r="AA50" s="13">
        <f t="shared" si="3"/>
        <v>7</v>
      </c>
      <c r="AB50">
        <v>0</v>
      </c>
      <c r="AC50" s="9"/>
      <c r="AD50" s="9"/>
      <c r="AE50" s="9"/>
      <c r="AF50" s="11">
        <f t="shared" si="14"/>
        <v>0.27037861915367484</v>
      </c>
      <c r="AG50" s="9">
        <v>57.04</v>
      </c>
      <c r="AH50" s="9">
        <v>44.9</v>
      </c>
      <c r="AI50" s="9">
        <v>5.4</v>
      </c>
      <c r="AJ50" s="3">
        <v>0.58958333333333335</v>
      </c>
      <c r="AK50" s="9">
        <v>19.87</v>
      </c>
      <c r="AL50" t="s">
        <v>122</v>
      </c>
    </row>
    <row r="51" spans="1:38" x14ac:dyDescent="0.35">
      <c r="A51" t="s">
        <v>112</v>
      </c>
      <c r="B51" t="s">
        <v>113</v>
      </c>
      <c r="C51" t="s">
        <v>399</v>
      </c>
      <c r="D51" t="s">
        <v>3</v>
      </c>
      <c r="E51" t="s">
        <v>401</v>
      </c>
      <c r="F51" s="2">
        <v>45139</v>
      </c>
      <c r="G51" s="2" t="s">
        <v>411</v>
      </c>
      <c r="H51" s="13">
        <f t="shared" si="17"/>
        <v>4</v>
      </c>
      <c r="I51">
        <v>0</v>
      </c>
      <c r="J51">
        <v>34</v>
      </c>
      <c r="K51">
        <v>60.19</v>
      </c>
      <c r="L51">
        <v>57.29</v>
      </c>
      <c r="M51">
        <f t="shared" si="5"/>
        <v>2.8999999999999986</v>
      </c>
      <c r="N51" t="s">
        <v>119</v>
      </c>
      <c r="O51" s="13">
        <v>270</v>
      </c>
      <c r="P51" s="55">
        <f t="shared" si="6"/>
        <v>0.1999999999999984</v>
      </c>
      <c r="Q51" s="55">
        <f t="shared" si="19"/>
        <v>2.7</v>
      </c>
      <c r="R51" t="s">
        <v>25</v>
      </c>
      <c r="S51" t="s">
        <v>396</v>
      </c>
      <c r="T51">
        <v>1</v>
      </c>
      <c r="U51" s="9">
        <v>5.03</v>
      </c>
      <c r="V51" s="9">
        <v>23.32</v>
      </c>
      <c r="W51" s="11">
        <f t="shared" si="12"/>
        <v>4.879999999999999</v>
      </c>
      <c r="X51" s="14">
        <f t="shared" si="13"/>
        <v>2.9821073558648359</v>
      </c>
      <c r="Y51" s="9">
        <v>2.9821073558648359</v>
      </c>
      <c r="Z51" s="13">
        <v>4</v>
      </c>
      <c r="AA51" s="13">
        <f t="shared" si="3"/>
        <v>7</v>
      </c>
      <c r="AB51">
        <v>0</v>
      </c>
      <c r="AC51" s="9"/>
      <c r="AD51" s="9"/>
      <c r="AE51" s="9"/>
      <c r="AF51" s="11">
        <f t="shared" si="14"/>
        <v>0.27961870177031323</v>
      </c>
      <c r="AG51" s="9">
        <v>56.38</v>
      </c>
      <c r="AH51" s="9">
        <v>44.06</v>
      </c>
      <c r="AI51" s="9">
        <v>5.53</v>
      </c>
      <c r="AJ51" s="3">
        <v>0.62777777777777777</v>
      </c>
      <c r="AK51" s="9">
        <v>18.440000000000001</v>
      </c>
      <c r="AL51" t="s">
        <v>20</v>
      </c>
    </row>
    <row r="52" spans="1:38" s="4" customFormat="1" x14ac:dyDescent="0.35">
      <c r="A52" s="4" t="s">
        <v>112</v>
      </c>
      <c r="B52" s="4" t="s">
        <v>113</v>
      </c>
      <c r="C52" s="4" t="s">
        <v>399</v>
      </c>
      <c r="D52" s="4" t="s">
        <v>3</v>
      </c>
      <c r="E52" s="4" t="s">
        <v>401</v>
      </c>
      <c r="F52" s="5">
        <v>45139</v>
      </c>
      <c r="G52" s="5" t="s">
        <v>411</v>
      </c>
      <c r="H52" s="50">
        <f t="shared" si="17"/>
        <v>4</v>
      </c>
      <c r="I52" s="4">
        <v>0</v>
      </c>
      <c r="J52" s="4">
        <v>34</v>
      </c>
      <c r="K52" s="4">
        <v>60.19</v>
      </c>
      <c r="L52" s="4">
        <v>57.29</v>
      </c>
      <c r="M52" s="4">
        <f t="shared" si="5"/>
        <v>2.8999999999999986</v>
      </c>
      <c r="N52" s="4" t="s">
        <v>120</v>
      </c>
      <c r="O52" s="50">
        <v>280</v>
      </c>
      <c r="P52" s="56">
        <f t="shared" si="6"/>
        <v>9.9999999999998757E-2</v>
      </c>
      <c r="Q52" s="56">
        <f t="shared" si="19"/>
        <v>2.8</v>
      </c>
      <c r="R52" s="4" t="s">
        <v>25</v>
      </c>
      <c r="S52" s="4" t="s">
        <v>86</v>
      </c>
      <c r="T52" s="4">
        <v>1</v>
      </c>
      <c r="U52" s="10">
        <v>5.17</v>
      </c>
      <c r="V52" s="10">
        <v>14.61</v>
      </c>
      <c r="W52" s="12">
        <f t="shared" si="12"/>
        <v>4.99</v>
      </c>
      <c r="X52" s="15">
        <f t="shared" si="13"/>
        <v>3.4816247582204971</v>
      </c>
      <c r="Y52" s="10">
        <v>3.4816247582204971</v>
      </c>
      <c r="Z52" s="13">
        <v>5</v>
      </c>
      <c r="AA52" s="13">
        <f t="shared" si="3"/>
        <v>5</v>
      </c>
      <c r="AB52" s="4">
        <v>0</v>
      </c>
      <c r="AC52" s="10"/>
      <c r="AD52" s="10"/>
      <c r="AE52" s="10"/>
      <c r="AF52" s="12">
        <f t="shared" si="14"/>
        <v>0.25896323361498069</v>
      </c>
      <c r="AG52" s="10">
        <v>55.13</v>
      </c>
      <c r="AH52" s="10">
        <v>43.79</v>
      </c>
      <c r="AI52" s="10">
        <v>5.31</v>
      </c>
      <c r="AJ52" s="6">
        <v>0.62777777777777777</v>
      </c>
      <c r="AK52" s="10">
        <v>9.6199999999999992</v>
      </c>
      <c r="AL52" s="4" t="s">
        <v>124</v>
      </c>
    </row>
    <row r="53" spans="1:38" x14ac:dyDescent="0.35">
      <c r="A53" t="s">
        <v>125</v>
      </c>
      <c r="B53" t="s">
        <v>126</v>
      </c>
      <c r="C53" t="s">
        <v>399</v>
      </c>
      <c r="D53" t="s">
        <v>3</v>
      </c>
      <c r="E53" t="s">
        <v>401</v>
      </c>
      <c r="F53" s="2">
        <v>45140</v>
      </c>
      <c r="G53" s="2" t="s">
        <v>411</v>
      </c>
      <c r="H53" s="13">
        <f t="shared" si="17"/>
        <v>3</v>
      </c>
      <c r="I53">
        <v>2643</v>
      </c>
      <c r="J53">
        <v>39</v>
      </c>
      <c r="K53">
        <v>68.150000000000006</v>
      </c>
      <c r="L53">
        <v>65</v>
      </c>
      <c r="M53">
        <f t="shared" si="5"/>
        <v>3.1500000000000057</v>
      </c>
      <c r="N53" t="s">
        <v>129</v>
      </c>
      <c r="O53" s="13">
        <v>30</v>
      </c>
      <c r="P53" s="55">
        <f t="shared" si="6"/>
        <v>2.8500000000000059</v>
      </c>
      <c r="Q53" s="55">
        <f t="shared" si="19"/>
        <v>0.3</v>
      </c>
      <c r="R53" t="s">
        <v>7</v>
      </c>
      <c r="S53" t="s">
        <v>415</v>
      </c>
      <c r="T53">
        <v>1</v>
      </c>
      <c r="U53" s="9">
        <v>5.1100000000000003</v>
      </c>
      <c r="V53" s="9">
        <v>22.04</v>
      </c>
      <c r="W53" s="11">
        <f t="shared" si="12"/>
        <v>4.6899999999999977</v>
      </c>
      <c r="X53" s="14">
        <f t="shared" si="13"/>
        <v>8.2191780821918314</v>
      </c>
      <c r="Y53" s="9">
        <v>8.2191780821918314</v>
      </c>
      <c r="Z53" s="13">
        <v>1</v>
      </c>
      <c r="AA53" s="13">
        <f t="shared" si="3"/>
        <v>7</v>
      </c>
      <c r="AB53">
        <v>0</v>
      </c>
      <c r="AC53" s="9"/>
      <c r="AD53" s="9"/>
      <c r="AE53" s="9"/>
      <c r="AF53" s="11">
        <f t="shared" si="14"/>
        <v>0.34636614535418592</v>
      </c>
      <c r="AG53" s="9">
        <v>58.54</v>
      </c>
      <c r="AH53" s="9">
        <v>43.48</v>
      </c>
      <c r="AI53" s="9">
        <v>6.12</v>
      </c>
      <c r="AJ53" s="3">
        <v>0.66666666666666663</v>
      </c>
      <c r="AK53" s="9">
        <v>17.350000000000001</v>
      </c>
      <c r="AL53" t="s">
        <v>135</v>
      </c>
    </row>
    <row r="54" spans="1:38" x14ac:dyDescent="0.35">
      <c r="A54" t="s">
        <v>125</v>
      </c>
      <c r="B54" t="s">
        <v>126</v>
      </c>
      <c r="C54" t="s">
        <v>399</v>
      </c>
      <c r="D54" t="s">
        <v>3</v>
      </c>
      <c r="E54" t="s">
        <v>401</v>
      </c>
      <c r="F54" s="2">
        <v>45140</v>
      </c>
      <c r="G54" s="2" t="s">
        <v>411</v>
      </c>
      <c r="H54" s="13">
        <f t="shared" si="17"/>
        <v>3</v>
      </c>
      <c r="I54">
        <v>2643</v>
      </c>
      <c r="J54">
        <v>39</v>
      </c>
      <c r="K54">
        <v>68.150000000000006</v>
      </c>
      <c r="L54">
        <v>65</v>
      </c>
      <c r="M54">
        <f t="shared" si="5"/>
        <v>3.1500000000000057</v>
      </c>
      <c r="N54" t="s">
        <v>130</v>
      </c>
      <c r="O54" s="13">
        <v>90</v>
      </c>
      <c r="P54" s="55">
        <f t="shared" si="6"/>
        <v>2.2500000000000058</v>
      </c>
      <c r="Q54" s="55">
        <f t="shared" si="19"/>
        <v>0.9</v>
      </c>
      <c r="R54" t="s">
        <v>21</v>
      </c>
      <c r="S54" t="s">
        <v>396</v>
      </c>
      <c r="T54">
        <v>1</v>
      </c>
      <c r="U54" s="9">
        <v>5.0199999999999996</v>
      </c>
      <c r="V54" s="9">
        <v>13.99</v>
      </c>
      <c r="W54" s="11">
        <f t="shared" si="12"/>
        <v>4.83</v>
      </c>
      <c r="X54" s="14">
        <f t="shared" si="13"/>
        <v>3.7848605577689147</v>
      </c>
      <c r="Y54" s="9">
        <v>3.7848605577689147</v>
      </c>
      <c r="Z54" s="13">
        <v>3</v>
      </c>
      <c r="AA54" s="13">
        <f t="shared" si="3"/>
        <v>7</v>
      </c>
      <c r="AB54">
        <v>0</v>
      </c>
      <c r="AC54" s="9"/>
      <c r="AD54" s="9"/>
      <c r="AE54" s="9"/>
      <c r="AF54" s="11">
        <f t="shared" si="14"/>
        <v>0.27329974811083113</v>
      </c>
      <c r="AG54" s="9">
        <v>60.66</v>
      </c>
      <c r="AH54" s="9">
        <v>47.64</v>
      </c>
      <c r="AI54" s="9">
        <v>5.3</v>
      </c>
      <c r="AJ54" s="3">
        <v>0.66666666666666663</v>
      </c>
      <c r="AK54" s="9">
        <v>9.16</v>
      </c>
      <c r="AL54" t="s">
        <v>136</v>
      </c>
    </row>
    <row r="55" spans="1:38" x14ac:dyDescent="0.35">
      <c r="A55" t="s">
        <v>125</v>
      </c>
      <c r="B55" t="s">
        <v>126</v>
      </c>
      <c r="C55" t="s">
        <v>399</v>
      </c>
      <c r="D55" t="s">
        <v>3</v>
      </c>
      <c r="E55" t="s">
        <v>401</v>
      </c>
      <c r="F55" s="2">
        <v>45140</v>
      </c>
      <c r="G55" s="2" t="s">
        <v>411</v>
      </c>
      <c r="H55" s="13">
        <f t="shared" si="17"/>
        <v>3</v>
      </c>
      <c r="I55">
        <v>2643</v>
      </c>
      <c r="J55">
        <v>39</v>
      </c>
      <c r="K55">
        <v>68.150000000000006</v>
      </c>
      <c r="L55">
        <v>65</v>
      </c>
      <c r="M55">
        <f t="shared" si="5"/>
        <v>3.1500000000000057</v>
      </c>
      <c r="N55" t="s">
        <v>131</v>
      </c>
      <c r="O55" s="13">
        <v>140</v>
      </c>
      <c r="P55" s="55">
        <f t="shared" si="6"/>
        <v>1.7500000000000058</v>
      </c>
      <c r="Q55" s="55">
        <f t="shared" si="19"/>
        <v>1.4</v>
      </c>
      <c r="R55" t="s">
        <v>21</v>
      </c>
      <c r="S55" t="s">
        <v>396</v>
      </c>
      <c r="T55">
        <v>1</v>
      </c>
      <c r="U55" s="9">
        <v>5.31</v>
      </c>
      <c r="V55" s="9">
        <v>20.23</v>
      </c>
      <c r="W55" s="11">
        <f t="shared" si="12"/>
        <v>5.2200000000000006</v>
      </c>
      <c r="X55" s="14">
        <f t="shared" si="13"/>
        <v>1.6949152542372687</v>
      </c>
      <c r="Y55" s="9">
        <v>1.6949152542372687</v>
      </c>
      <c r="Z55" s="13">
        <v>3</v>
      </c>
      <c r="AA55" s="13">
        <f t="shared" si="3"/>
        <v>7</v>
      </c>
      <c r="AB55">
        <v>0</v>
      </c>
      <c r="AC55" s="9"/>
      <c r="AD55" s="9"/>
      <c r="AE55" s="9"/>
      <c r="AF55" s="11">
        <f t="shared" si="14"/>
        <v>0.23959183673469392</v>
      </c>
      <c r="AG55" s="9">
        <v>60.74</v>
      </c>
      <c r="AH55" s="9">
        <v>49</v>
      </c>
      <c r="AI55" s="9">
        <v>5.67</v>
      </c>
      <c r="AJ55" s="3">
        <v>0.66666666666666663</v>
      </c>
      <c r="AK55" s="9">
        <v>15.01</v>
      </c>
      <c r="AL55" t="s">
        <v>136</v>
      </c>
    </row>
    <row r="56" spans="1:38" x14ac:dyDescent="0.35">
      <c r="A56" t="s">
        <v>125</v>
      </c>
      <c r="B56" t="s">
        <v>126</v>
      </c>
      <c r="C56" t="s">
        <v>399</v>
      </c>
      <c r="D56" t="s">
        <v>3</v>
      </c>
      <c r="E56" t="s">
        <v>401</v>
      </c>
      <c r="F56" s="2">
        <v>45140</v>
      </c>
      <c r="G56" s="2" t="s">
        <v>411</v>
      </c>
      <c r="H56" s="13">
        <f t="shared" si="17"/>
        <v>3</v>
      </c>
      <c r="I56">
        <v>2643</v>
      </c>
      <c r="J56">
        <v>39</v>
      </c>
      <c r="K56">
        <v>68.150000000000006</v>
      </c>
      <c r="L56">
        <v>65</v>
      </c>
      <c r="M56">
        <f t="shared" si="5"/>
        <v>3.1500000000000057</v>
      </c>
      <c r="N56" t="s">
        <v>132</v>
      </c>
      <c r="O56" s="13">
        <v>190</v>
      </c>
      <c r="P56" s="55">
        <f t="shared" si="6"/>
        <v>1.2500000000000058</v>
      </c>
      <c r="Q56" s="55">
        <f t="shared" si="19"/>
        <v>1.9</v>
      </c>
      <c r="R56" t="s">
        <v>21</v>
      </c>
      <c r="S56" t="s">
        <v>396</v>
      </c>
      <c r="T56">
        <v>1</v>
      </c>
      <c r="U56" s="9">
        <v>5.23</v>
      </c>
      <c r="V56" s="9">
        <v>15.59</v>
      </c>
      <c r="W56" s="11">
        <f t="shared" si="12"/>
        <v>5.0999999999999996</v>
      </c>
      <c r="X56" s="14">
        <f t="shared" si="13"/>
        <v>2.4856596558317547</v>
      </c>
      <c r="Y56" s="9">
        <v>2.4856596558317547</v>
      </c>
      <c r="Z56" s="13">
        <v>4</v>
      </c>
      <c r="AA56" s="13">
        <f t="shared" si="3"/>
        <v>7</v>
      </c>
      <c r="AB56">
        <v>0</v>
      </c>
      <c r="AC56" s="9"/>
      <c r="AD56" s="9"/>
      <c r="AE56" s="9"/>
      <c r="AF56" s="11">
        <f t="shared" si="14"/>
        <v>0.23697967086156829</v>
      </c>
      <c r="AG56" s="9">
        <v>63.89</v>
      </c>
      <c r="AH56" s="9">
        <v>51.65</v>
      </c>
      <c r="AI56" s="9">
        <v>6.13</v>
      </c>
      <c r="AJ56" s="3">
        <v>0.66666666666666663</v>
      </c>
      <c r="AK56" s="9">
        <v>10.49</v>
      </c>
      <c r="AL56" t="s">
        <v>137</v>
      </c>
    </row>
    <row r="57" spans="1:38" x14ac:dyDescent="0.35">
      <c r="A57" t="s">
        <v>125</v>
      </c>
      <c r="B57" t="s">
        <v>126</v>
      </c>
      <c r="C57" t="s">
        <v>399</v>
      </c>
      <c r="D57" t="s">
        <v>3</v>
      </c>
      <c r="E57" t="s">
        <v>401</v>
      </c>
      <c r="F57" s="2">
        <v>45140</v>
      </c>
      <c r="G57" s="2" t="s">
        <v>411</v>
      </c>
      <c r="H57" s="13">
        <f t="shared" si="17"/>
        <v>3</v>
      </c>
      <c r="I57">
        <v>2643</v>
      </c>
      <c r="J57">
        <v>39</v>
      </c>
      <c r="K57">
        <v>68.150000000000006</v>
      </c>
      <c r="L57">
        <v>65</v>
      </c>
      <c r="M57">
        <f t="shared" si="5"/>
        <v>3.1500000000000057</v>
      </c>
      <c r="N57" t="s">
        <v>133</v>
      </c>
      <c r="O57" s="13">
        <v>245</v>
      </c>
      <c r="P57" s="55">
        <f t="shared" si="6"/>
        <v>0.70000000000000551</v>
      </c>
      <c r="Q57" s="55">
        <f t="shared" si="19"/>
        <v>2.4500000000000002</v>
      </c>
      <c r="R57" t="s">
        <v>21</v>
      </c>
      <c r="S57" t="s">
        <v>86</v>
      </c>
      <c r="T57">
        <v>1</v>
      </c>
      <c r="U57" s="9">
        <v>5.22</v>
      </c>
      <c r="V57" s="9">
        <v>23.19</v>
      </c>
      <c r="W57" s="11">
        <f t="shared" si="12"/>
        <v>4.740000000000002</v>
      </c>
      <c r="X57" s="14">
        <f t="shared" si="13"/>
        <v>9.1954022988505333</v>
      </c>
      <c r="Y57" s="9">
        <v>9.1954022988505333</v>
      </c>
      <c r="Z57" s="13">
        <v>5</v>
      </c>
      <c r="AA57" s="13">
        <f t="shared" si="3"/>
        <v>5</v>
      </c>
      <c r="AB57">
        <v>0</v>
      </c>
      <c r="AC57" s="9"/>
      <c r="AD57" s="9"/>
      <c r="AE57" s="9"/>
      <c r="AF57" s="11">
        <f t="shared" si="14"/>
        <v>0.5543878087230687</v>
      </c>
      <c r="AG57" s="9">
        <v>59.16</v>
      </c>
      <c r="AH57" s="9">
        <v>38.06</v>
      </c>
      <c r="AI57" s="9">
        <v>6.16</v>
      </c>
      <c r="AJ57" s="3">
        <v>0.66666666666666663</v>
      </c>
      <c r="AK57" s="9">
        <v>18.45</v>
      </c>
      <c r="AL57" t="s">
        <v>382</v>
      </c>
    </row>
    <row r="58" spans="1:38" s="4" customFormat="1" x14ac:dyDescent="0.35">
      <c r="A58" s="4" t="s">
        <v>125</v>
      </c>
      <c r="B58" s="4" t="s">
        <v>126</v>
      </c>
      <c r="C58" s="4" t="s">
        <v>399</v>
      </c>
      <c r="D58" s="4" t="s">
        <v>3</v>
      </c>
      <c r="E58" s="4" t="s">
        <v>401</v>
      </c>
      <c r="F58" s="5">
        <v>45140</v>
      </c>
      <c r="G58" s="5" t="s">
        <v>411</v>
      </c>
      <c r="H58" s="50">
        <f t="shared" si="17"/>
        <v>3</v>
      </c>
      <c r="I58" s="4">
        <v>2643</v>
      </c>
      <c r="J58" s="4">
        <v>39</v>
      </c>
      <c r="K58" s="4">
        <v>68.150000000000006</v>
      </c>
      <c r="L58" s="4">
        <v>65</v>
      </c>
      <c r="M58" s="4">
        <f t="shared" si="5"/>
        <v>3.1500000000000057</v>
      </c>
      <c r="N58" s="4" t="s">
        <v>134</v>
      </c>
      <c r="O58" s="50">
        <v>285</v>
      </c>
      <c r="P58" s="56">
        <f t="shared" si="6"/>
        <v>0.3000000000000056</v>
      </c>
      <c r="Q58" s="56">
        <f t="shared" si="19"/>
        <v>2.85</v>
      </c>
      <c r="R58" s="4" t="s">
        <v>25</v>
      </c>
      <c r="S58" s="4" t="s">
        <v>72</v>
      </c>
      <c r="T58" s="4">
        <v>0</v>
      </c>
      <c r="U58" s="10"/>
      <c r="V58" s="10"/>
      <c r="W58" s="12"/>
      <c r="X58" s="15"/>
      <c r="Y58" s="10"/>
      <c r="Z58" s="13">
        <v>6</v>
      </c>
      <c r="AA58" s="13">
        <f t="shared" si="3"/>
        <v>6</v>
      </c>
      <c r="AB58" s="4">
        <v>0</v>
      </c>
      <c r="AC58" s="10"/>
      <c r="AD58" s="10"/>
      <c r="AE58" s="10"/>
      <c r="AF58" s="12"/>
      <c r="AG58" s="10"/>
      <c r="AH58" s="10"/>
      <c r="AI58" s="10"/>
      <c r="AJ58" s="6">
        <v>0.66666666666666663</v>
      </c>
      <c r="AK58" s="10"/>
      <c r="AL58" s="4" t="s">
        <v>138</v>
      </c>
    </row>
    <row r="59" spans="1:38" x14ac:dyDescent="0.35">
      <c r="A59" t="s">
        <v>139</v>
      </c>
      <c r="B59" t="s">
        <v>140</v>
      </c>
      <c r="C59" t="s">
        <v>399</v>
      </c>
      <c r="D59" t="s">
        <v>27</v>
      </c>
      <c r="E59" t="s">
        <v>402</v>
      </c>
      <c r="F59" s="2">
        <v>45140</v>
      </c>
      <c r="G59" s="2" t="s">
        <v>411</v>
      </c>
      <c r="H59" s="13">
        <f t="shared" si="17"/>
        <v>3</v>
      </c>
      <c r="I59">
        <v>2623</v>
      </c>
      <c r="J59">
        <v>14</v>
      </c>
      <c r="K59">
        <v>67.5</v>
      </c>
      <c r="L59">
        <v>66</v>
      </c>
      <c r="M59">
        <f t="shared" si="5"/>
        <v>1.5</v>
      </c>
      <c r="N59" t="s">
        <v>142</v>
      </c>
      <c r="O59" s="13">
        <v>30</v>
      </c>
      <c r="P59" s="55">
        <f t="shared" si="6"/>
        <v>1.2</v>
      </c>
      <c r="Q59" s="55">
        <f>K53-K59+O59/100</f>
        <v>0.95000000000000573</v>
      </c>
      <c r="R59" t="s">
        <v>7</v>
      </c>
      <c r="S59" t="s">
        <v>415</v>
      </c>
      <c r="T59">
        <v>1</v>
      </c>
      <c r="U59" s="9">
        <v>5.16</v>
      </c>
      <c r="V59" s="9">
        <v>14.78</v>
      </c>
      <c r="W59" s="11">
        <f>V59-AK59</f>
        <v>4.8199999999999985</v>
      </c>
      <c r="X59" s="14">
        <f>((U59-W59)/U59)*100</f>
        <v>6.5891472868217367</v>
      </c>
      <c r="Y59" s="9">
        <v>6.5891472868217367</v>
      </c>
      <c r="Z59" s="13">
        <v>1</v>
      </c>
      <c r="AA59" s="13">
        <f t="shared" si="3"/>
        <v>7</v>
      </c>
      <c r="AB59">
        <v>0</v>
      </c>
      <c r="AC59" s="9"/>
      <c r="AD59" s="9"/>
      <c r="AE59" s="9"/>
      <c r="AF59" s="11">
        <f>(AG59-AH59)/AH59</f>
        <v>0.35788235294117648</v>
      </c>
      <c r="AG59" s="9">
        <v>57.71</v>
      </c>
      <c r="AH59" s="9">
        <v>42.5</v>
      </c>
      <c r="AI59" s="9">
        <v>5.72</v>
      </c>
      <c r="AJ59" s="3">
        <v>0.73611111111111116</v>
      </c>
      <c r="AK59" s="9">
        <v>9.9600000000000009</v>
      </c>
      <c r="AL59" t="s">
        <v>146</v>
      </c>
    </row>
    <row r="60" spans="1:38" x14ac:dyDescent="0.35">
      <c r="A60" t="s">
        <v>139</v>
      </c>
      <c r="B60" t="s">
        <v>140</v>
      </c>
      <c r="C60" t="s">
        <v>399</v>
      </c>
      <c r="D60" t="s">
        <v>27</v>
      </c>
      <c r="E60" t="s">
        <v>402</v>
      </c>
      <c r="F60" s="2">
        <v>45140</v>
      </c>
      <c r="G60" s="2" t="s">
        <v>411</v>
      </c>
      <c r="H60" s="13">
        <f t="shared" si="17"/>
        <v>3</v>
      </c>
      <c r="I60">
        <v>2623</v>
      </c>
      <c r="J60">
        <v>14</v>
      </c>
      <c r="K60">
        <v>67.5</v>
      </c>
      <c r="L60">
        <v>66</v>
      </c>
      <c r="M60">
        <f t="shared" si="5"/>
        <v>1.5</v>
      </c>
      <c r="N60" t="s">
        <v>143</v>
      </c>
      <c r="O60" s="13">
        <v>90</v>
      </c>
      <c r="P60" s="55">
        <f t="shared" si="6"/>
        <v>0.6</v>
      </c>
      <c r="Q60" s="55">
        <f t="shared" ref="Q60:Q62" si="20">K54-K60+O60/100</f>
        <v>1.5500000000000056</v>
      </c>
      <c r="R60" t="s">
        <v>7</v>
      </c>
      <c r="S60" t="s">
        <v>396</v>
      </c>
      <c r="T60">
        <v>1</v>
      </c>
      <c r="U60" s="9">
        <v>5.08</v>
      </c>
      <c r="V60" s="9">
        <v>18.73</v>
      </c>
      <c r="W60" s="11">
        <f>V60-AK60</f>
        <v>4.8600000000000012</v>
      </c>
      <c r="X60" s="14">
        <f>((U60-W60)/U60)*100</f>
        <v>4.3307086614173009</v>
      </c>
      <c r="Y60" s="9">
        <v>4.3307086614173009</v>
      </c>
      <c r="Z60" s="13">
        <v>3</v>
      </c>
      <c r="AA60" s="13">
        <f t="shared" si="3"/>
        <v>7</v>
      </c>
      <c r="AB60">
        <v>0</v>
      </c>
      <c r="AC60" s="9"/>
      <c r="AD60" s="9"/>
      <c r="AE60" s="9"/>
      <c r="AF60" s="11">
        <f>(AG60-AH60)/AH60</f>
        <v>0.25681364945712376</v>
      </c>
      <c r="AG60" s="9">
        <v>56.72</v>
      </c>
      <c r="AH60" s="9">
        <v>45.13</v>
      </c>
      <c r="AI60" s="9">
        <v>4.92</v>
      </c>
      <c r="AJ60" s="3">
        <v>0.73611111111111116</v>
      </c>
      <c r="AK60" s="9">
        <v>13.87</v>
      </c>
      <c r="AL60" t="s">
        <v>135</v>
      </c>
    </row>
    <row r="61" spans="1:38" x14ac:dyDescent="0.35">
      <c r="A61" t="s">
        <v>139</v>
      </c>
      <c r="B61" t="s">
        <v>140</v>
      </c>
      <c r="C61" t="s">
        <v>399</v>
      </c>
      <c r="D61" t="s">
        <v>27</v>
      </c>
      <c r="E61" t="s">
        <v>402</v>
      </c>
      <c r="F61" s="2">
        <v>45140</v>
      </c>
      <c r="G61" s="2" t="s">
        <v>411</v>
      </c>
      <c r="H61" s="13">
        <f t="shared" si="17"/>
        <v>3</v>
      </c>
      <c r="I61">
        <v>2623</v>
      </c>
      <c r="J61">
        <v>14</v>
      </c>
      <c r="K61">
        <v>67.5</v>
      </c>
      <c r="L61">
        <v>66</v>
      </c>
      <c r="M61">
        <f t="shared" si="5"/>
        <v>1.5</v>
      </c>
      <c r="N61" t="s">
        <v>144</v>
      </c>
      <c r="O61" s="13">
        <v>140</v>
      </c>
      <c r="P61" s="55">
        <f t="shared" si="6"/>
        <v>0.10000000000000009</v>
      </c>
      <c r="Q61" s="55">
        <f t="shared" si="20"/>
        <v>2.0500000000000056</v>
      </c>
      <c r="R61" t="s">
        <v>21</v>
      </c>
      <c r="S61" t="s">
        <v>86</v>
      </c>
      <c r="T61">
        <v>1</v>
      </c>
      <c r="U61" s="9">
        <v>5.0599999999999996</v>
      </c>
      <c r="V61" s="9">
        <v>22.09</v>
      </c>
      <c r="W61" s="11">
        <f>V61-AK61</f>
        <v>4.6499999999999986</v>
      </c>
      <c r="X61" s="14">
        <f>((U61-W61)/U61)*100</f>
        <v>8.1027667984189939</v>
      </c>
      <c r="Y61" s="9">
        <v>8.1027667984189939</v>
      </c>
      <c r="Z61" s="13">
        <v>5</v>
      </c>
      <c r="AA61" s="13">
        <f t="shared" si="3"/>
        <v>5</v>
      </c>
      <c r="AB61">
        <v>0</v>
      </c>
      <c r="AC61" s="9"/>
      <c r="AD61" s="9"/>
      <c r="AE61" s="9"/>
      <c r="AF61" s="11">
        <f>(AG61-AH61)/AH61</f>
        <v>0.46860158311345645</v>
      </c>
      <c r="AG61" s="9">
        <v>55.66</v>
      </c>
      <c r="AH61" s="9">
        <v>37.9</v>
      </c>
      <c r="AI61" s="9">
        <v>6.07</v>
      </c>
      <c r="AJ61" s="3">
        <v>0.73611111111111116</v>
      </c>
      <c r="AK61" s="9">
        <v>17.440000000000001</v>
      </c>
      <c r="AL61" t="s">
        <v>147</v>
      </c>
    </row>
    <row r="62" spans="1:38" s="4" customFormat="1" x14ac:dyDescent="0.35">
      <c r="A62" s="4" t="s">
        <v>139</v>
      </c>
      <c r="B62" s="4" t="s">
        <v>140</v>
      </c>
      <c r="C62" s="4" t="s">
        <v>399</v>
      </c>
      <c r="D62" s="4" t="s">
        <v>27</v>
      </c>
      <c r="E62" s="4" t="s">
        <v>402</v>
      </c>
      <c r="F62" s="5">
        <v>45140</v>
      </c>
      <c r="G62" s="5" t="s">
        <v>411</v>
      </c>
      <c r="H62" s="50">
        <f t="shared" si="17"/>
        <v>3</v>
      </c>
      <c r="I62" s="4">
        <v>2623</v>
      </c>
      <c r="J62" s="4">
        <v>14</v>
      </c>
      <c r="K62" s="4">
        <v>67.5</v>
      </c>
      <c r="L62" s="4">
        <v>66</v>
      </c>
      <c r="M62" s="4">
        <f t="shared" si="5"/>
        <v>1.5</v>
      </c>
      <c r="N62" s="4" t="s">
        <v>145</v>
      </c>
      <c r="O62" s="50">
        <v>155</v>
      </c>
      <c r="P62" s="56">
        <f t="shared" si="6"/>
        <v>-5.0000000000000044E-2</v>
      </c>
      <c r="Q62" s="56">
        <f t="shared" si="20"/>
        <v>2.2000000000000055</v>
      </c>
      <c r="R62" s="4" t="s">
        <v>25</v>
      </c>
      <c r="S62" s="4" t="s">
        <v>72</v>
      </c>
      <c r="T62" s="4">
        <v>0</v>
      </c>
      <c r="U62" s="10"/>
      <c r="V62" s="10"/>
      <c r="W62" s="12"/>
      <c r="X62" s="15"/>
      <c r="Y62" s="10"/>
      <c r="Z62" s="13">
        <v>6</v>
      </c>
      <c r="AA62" s="13">
        <f t="shared" si="3"/>
        <v>6</v>
      </c>
      <c r="AB62" s="4">
        <v>0</v>
      </c>
      <c r="AC62" s="10"/>
      <c r="AD62" s="10"/>
      <c r="AE62" s="10"/>
      <c r="AF62" s="12"/>
      <c r="AG62" s="10"/>
      <c r="AH62" s="10"/>
      <c r="AI62" s="10"/>
      <c r="AJ62" s="6">
        <v>0.73611111111111116</v>
      </c>
      <c r="AK62" s="10"/>
      <c r="AL62" s="4" t="s">
        <v>148</v>
      </c>
    </row>
    <row r="63" spans="1:38" x14ac:dyDescent="0.35">
      <c r="A63" t="s">
        <v>149</v>
      </c>
      <c r="B63" t="s">
        <v>403</v>
      </c>
      <c r="C63" t="s">
        <v>400</v>
      </c>
      <c r="D63" t="s">
        <v>27</v>
      </c>
      <c r="E63" t="s">
        <v>402</v>
      </c>
      <c r="F63" s="2">
        <v>45141</v>
      </c>
      <c r="G63" s="2" t="s">
        <v>411</v>
      </c>
      <c r="H63" s="13">
        <f t="shared" si="17"/>
        <v>2</v>
      </c>
      <c r="I63">
        <v>1283</v>
      </c>
      <c r="J63">
        <v>39</v>
      </c>
      <c r="K63">
        <v>78.75</v>
      </c>
      <c r="L63">
        <v>77.5</v>
      </c>
      <c r="M63">
        <f t="shared" si="5"/>
        <v>1.25</v>
      </c>
      <c r="N63" t="s">
        <v>152</v>
      </c>
      <c r="O63" s="13">
        <v>20</v>
      </c>
      <c r="P63" s="55">
        <f t="shared" si="6"/>
        <v>1.05</v>
      </c>
      <c r="Q63" s="55">
        <f>K69-K63+O63/100</f>
        <v>0.54999999999999427</v>
      </c>
      <c r="R63" t="s">
        <v>25</v>
      </c>
      <c r="S63" t="s">
        <v>86</v>
      </c>
      <c r="T63">
        <v>1</v>
      </c>
      <c r="U63" s="9">
        <v>5.34</v>
      </c>
      <c r="V63" s="9">
        <v>24.4</v>
      </c>
      <c r="W63" s="11">
        <f>V63-AK63</f>
        <v>4.5299999999999976</v>
      </c>
      <c r="X63" s="14">
        <f>((U63-W63)/U63)*100</f>
        <v>15.168539325842739</v>
      </c>
      <c r="Y63" s="9">
        <v>15.168539325842739</v>
      </c>
      <c r="Z63" s="13">
        <v>5</v>
      </c>
      <c r="AA63" s="13">
        <f t="shared" si="3"/>
        <v>5</v>
      </c>
      <c r="AB63">
        <v>0</v>
      </c>
      <c r="AC63" s="9"/>
      <c r="AD63" s="9"/>
      <c r="AE63" s="9"/>
      <c r="AF63" s="11">
        <f>(AG63-AH63)/AH63</f>
        <v>1.0119151409473994</v>
      </c>
      <c r="AG63" s="9">
        <v>69.23</v>
      </c>
      <c r="AH63" s="9">
        <v>34.409999999999997</v>
      </c>
      <c r="AI63" s="9">
        <v>4.91</v>
      </c>
      <c r="AJ63" s="3">
        <v>0.4597222222222222</v>
      </c>
      <c r="AK63" s="9">
        <v>19.87</v>
      </c>
      <c r="AL63" t="s">
        <v>37</v>
      </c>
    </row>
    <row r="64" spans="1:38" s="16" customFormat="1" x14ac:dyDescent="0.35">
      <c r="A64" s="16" t="s">
        <v>149</v>
      </c>
      <c r="B64" s="16" t="s">
        <v>403</v>
      </c>
      <c r="C64" s="16" t="s">
        <v>400</v>
      </c>
      <c r="D64" s="16" t="s">
        <v>27</v>
      </c>
      <c r="E64" s="16" t="s">
        <v>402</v>
      </c>
      <c r="F64" s="17">
        <v>45141</v>
      </c>
      <c r="G64" s="17" t="s">
        <v>411</v>
      </c>
      <c r="H64" s="22">
        <f t="shared" si="17"/>
        <v>2</v>
      </c>
      <c r="I64" s="16">
        <v>1283</v>
      </c>
      <c r="J64" s="16">
        <v>39</v>
      </c>
      <c r="K64" s="16">
        <v>78.75</v>
      </c>
      <c r="L64" s="16">
        <v>77.5</v>
      </c>
      <c r="M64" s="16">
        <f t="shared" si="5"/>
        <v>1.25</v>
      </c>
      <c r="N64" s="16" t="s">
        <v>153</v>
      </c>
      <c r="O64" s="22">
        <v>50</v>
      </c>
      <c r="P64" s="57">
        <f t="shared" si="6"/>
        <v>0.75</v>
      </c>
      <c r="Q64" s="57">
        <f t="shared" ref="Q64:Q67" si="21">K70-K64+O64/100</f>
        <v>0.84999999999999432</v>
      </c>
      <c r="R64" s="16" t="s">
        <v>25</v>
      </c>
      <c r="S64" s="16" t="s">
        <v>86</v>
      </c>
      <c r="T64" s="16">
        <v>1</v>
      </c>
      <c r="U64" s="19">
        <v>5.18</v>
      </c>
      <c r="V64" s="19">
        <v>22.02</v>
      </c>
      <c r="W64" s="20">
        <f>V64-AK64</f>
        <v>4.8099999999999987</v>
      </c>
      <c r="X64" s="21">
        <f>((U64-W64)/U64)*100</f>
        <v>7.1428571428571619</v>
      </c>
      <c r="Y64" s="19">
        <v>7.1428571428571619</v>
      </c>
      <c r="Z64" s="22">
        <v>4</v>
      </c>
      <c r="AA64" s="22">
        <f t="shared" si="3"/>
        <v>5</v>
      </c>
      <c r="AB64" s="16">
        <v>0</v>
      </c>
      <c r="AC64" s="19"/>
      <c r="AD64" s="19"/>
      <c r="AE64" s="19"/>
      <c r="AF64" s="20">
        <f>(AG64-AH64)/AH64</f>
        <v>0.41495327102803753</v>
      </c>
      <c r="AG64" s="19">
        <v>60.56</v>
      </c>
      <c r="AH64" s="19">
        <v>42.8</v>
      </c>
      <c r="AI64" s="19">
        <v>5.42</v>
      </c>
      <c r="AJ64" s="18">
        <v>0.4597222222222222</v>
      </c>
      <c r="AK64" s="19">
        <v>17.21</v>
      </c>
      <c r="AL64" s="16" t="s">
        <v>158</v>
      </c>
    </row>
    <row r="65" spans="1:38" x14ac:dyDescent="0.35">
      <c r="A65" t="s">
        <v>149</v>
      </c>
      <c r="B65" t="s">
        <v>403</v>
      </c>
      <c r="C65" t="s">
        <v>400</v>
      </c>
      <c r="D65" t="s">
        <v>27</v>
      </c>
      <c r="E65" t="s">
        <v>402</v>
      </c>
      <c r="F65" s="2">
        <v>45141</v>
      </c>
      <c r="G65" s="2" t="s">
        <v>411</v>
      </c>
      <c r="H65" s="13">
        <f t="shared" si="17"/>
        <v>2</v>
      </c>
      <c r="I65">
        <v>1283</v>
      </c>
      <c r="J65">
        <v>39</v>
      </c>
      <c r="K65">
        <v>78.75</v>
      </c>
      <c r="L65">
        <v>77.5</v>
      </c>
      <c r="M65">
        <f t="shared" si="5"/>
        <v>1.25</v>
      </c>
      <c r="N65" t="s">
        <v>154</v>
      </c>
      <c r="O65" s="13">
        <v>90</v>
      </c>
      <c r="P65" s="55">
        <f t="shared" si="6"/>
        <v>0.35</v>
      </c>
      <c r="Q65" s="55">
        <f t="shared" si="21"/>
        <v>1.2499999999999942</v>
      </c>
      <c r="R65" t="s">
        <v>25</v>
      </c>
      <c r="S65" t="s">
        <v>86</v>
      </c>
      <c r="T65">
        <v>1</v>
      </c>
      <c r="U65" s="9">
        <v>5.1100000000000003</v>
      </c>
      <c r="V65" s="9">
        <v>24.12</v>
      </c>
      <c r="W65" s="11">
        <f>V65-AK65</f>
        <v>4.8599999999999994</v>
      </c>
      <c r="X65" s="14">
        <f>((U65-W65)/U65)*100</f>
        <v>4.8923679060665535</v>
      </c>
      <c r="Y65" s="9">
        <v>4.8923679060665535</v>
      </c>
      <c r="Z65" s="13">
        <v>5</v>
      </c>
      <c r="AA65" s="13">
        <f t="shared" si="3"/>
        <v>5</v>
      </c>
      <c r="AB65">
        <v>0</v>
      </c>
      <c r="AC65" s="9"/>
      <c r="AD65" s="9"/>
      <c r="AE65" s="9"/>
      <c r="AF65" s="11">
        <f>(AG65-AH65)/AH65</f>
        <v>0.35564570655848549</v>
      </c>
      <c r="AG65" s="9">
        <v>60.15</v>
      </c>
      <c r="AH65" s="9">
        <v>44.37</v>
      </c>
      <c r="AI65" s="9">
        <v>5.86</v>
      </c>
      <c r="AJ65" s="3">
        <v>0.4597222222222222</v>
      </c>
      <c r="AK65" s="9">
        <v>19.260000000000002</v>
      </c>
      <c r="AL65" t="s">
        <v>159</v>
      </c>
    </row>
    <row r="66" spans="1:38" x14ac:dyDescent="0.35">
      <c r="A66" t="s">
        <v>149</v>
      </c>
      <c r="B66" t="s">
        <v>403</v>
      </c>
      <c r="C66" t="s">
        <v>400</v>
      </c>
      <c r="D66" t="s">
        <v>27</v>
      </c>
      <c r="E66" t="s">
        <v>402</v>
      </c>
      <c r="F66" s="2">
        <v>45141</v>
      </c>
      <c r="G66" s="2" t="s">
        <v>411</v>
      </c>
      <c r="H66" s="13">
        <f t="shared" si="17"/>
        <v>2</v>
      </c>
      <c r="I66">
        <v>1283</v>
      </c>
      <c r="J66">
        <v>39</v>
      </c>
      <c r="K66">
        <v>78.75</v>
      </c>
      <c r="L66">
        <v>77.5</v>
      </c>
      <c r="M66">
        <f t="shared" si="5"/>
        <v>1.25</v>
      </c>
      <c r="N66" t="s">
        <v>155</v>
      </c>
      <c r="O66" s="13">
        <v>100</v>
      </c>
      <c r="P66" s="55">
        <f t="shared" si="6"/>
        <v>0.25</v>
      </c>
      <c r="Q66" s="55">
        <f t="shared" si="21"/>
        <v>1.3499999999999943</v>
      </c>
      <c r="R66" t="s">
        <v>25</v>
      </c>
      <c r="S66" t="s">
        <v>86</v>
      </c>
      <c r="T66">
        <v>1</v>
      </c>
      <c r="U66" s="9">
        <v>5.32</v>
      </c>
      <c r="V66" s="9">
        <v>15.04</v>
      </c>
      <c r="W66" s="11">
        <f>V66-AK66</f>
        <v>4.879999999999999</v>
      </c>
      <c r="X66" s="14">
        <f>((U66-W66)/U66)*100</f>
        <v>8.2706766917293457</v>
      </c>
      <c r="Y66" s="9">
        <v>8.2706766917293457</v>
      </c>
      <c r="Z66" s="13">
        <v>5</v>
      </c>
      <c r="AA66" s="13">
        <f t="shared" ref="AA66:AA129" si="22">IF(S66="Fdpn1",1,IF(S66="Fdpn2",2,IF(S66="Intermediate",3,IF(S66="GryCl", 4,IF(S66="Wetland", 5,IF(S66="Riverbed",6,7))))))</f>
        <v>5</v>
      </c>
      <c r="AB66">
        <v>0</v>
      </c>
      <c r="AC66" s="9"/>
      <c r="AD66" s="9"/>
      <c r="AE66" s="9"/>
      <c r="AF66" s="11">
        <f>(AG66-AH66)/AH66</f>
        <v>0.63057978450487451</v>
      </c>
      <c r="AG66" s="9">
        <v>63.56</v>
      </c>
      <c r="AH66" s="9">
        <v>38.979999999999997</v>
      </c>
      <c r="AI66" s="9">
        <v>5.44</v>
      </c>
      <c r="AJ66" s="3">
        <v>0.4597222222222222</v>
      </c>
      <c r="AK66" s="9">
        <v>10.16</v>
      </c>
      <c r="AL66" t="s">
        <v>160</v>
      </c>
    </row>
    <row r="67" spans="1:38" x14ac:dyDescent="0.35">
      <c r="A67" t="s">
        <v>149</v>
      </c>
      <c r="B67" t="s">
        <v>403</v>
      </c>
      <c r="C67" t="s">
        <v>400</v>
      </c>
      <c r="D67" t="s">
        <v>27</v>
      </c>
      <c r="E67" t="s">
        <v>402</v>
      </c>
      <c r="F67" s="2">
        <v>45141</v>
      </c>
      <c r="G67" s="2" t="s">
        <v>411</v>
      </c>
      <c r="H67" s="13">
        <f t="shared" si="17"/>
        <v>2</v>
      </c>
      <c r="I67">
        <v>1283</v>
      </c>
      <c r="J67">
        <v>39</v>
      </c>
      <c r="K67">
        <v>78.75</v>
      </c>
      <c r="L67">
        <v>77.5</v>
      </c>
      <c r="M67">
        <f t="shared" ref="M67:M130" si="23">K67-L67</f>
        <v>1.25</v>
      </c>
      <c r="N67" t="s">
        <v>156</v>
      </c>
      <c r="O67" s="13">
        <v>110</v>
      </c>
      <c r="P67" s="55">
        <f t="shared" ref="P67:P130" si="24">M67-(O67/100)</f>
        <v>0.14999999999999991</v>
      </c>
      <c r="Q67" s="55">
        <f t="shared" si="21"/>
        <v>1.4499999999999944</v>
      </c>
      <c r="R67" t="s">
        <v>25</v>
      </c>
      <c r="S67" t="s">
        <v>86</v>
      </c>
      <c r="T67">
        <v>1</v>
      </c>
      <c r="U67" s="9">
        <v>5.44</v>
      </c>
      <c r="V67" s="9">
        <v>24.03</v>
      </c>
      <c r="W67" s="11">
        <f>V67-AK67</f>
        <v>4.66</v>
      </c>
      <c r="X67" s="14">
        <f>((U67-W67)/U67)*100</f>
        <v>14.338235294117652</v>
      </c>
      <c r="Y67" s="9">
        <v>14.338235294117652</v>
      </c>
      <c r="Z67" s="13">
        <v>5</v>
      </c>
      <c r="AA67" s="13">
        <f t="shared" si="22"/>
        <v>5</v>
      </c>
      <c r="AB67">
        <v>0</v>
      </c>
      <c r="AC67" s="9"/>
      <c r="AD67" s="9"/>
      <c r="AE67" s="9"/>
      <c r="AF67" s="11">
        <f>(AG67-AH67)/AH67</f>
        <v>0.88800236406619371</v>
      </c>
      <c r="AG67" s="9">
        <v>63.89</v>
      </c>
      <c r="AH67" s="9">
        <v>33.840000000000003</v>
      </c>
      <c r="AI67" s="9">
        <v>5.15</v>
      </c>
      <c r="AJ67" s="3">
        <v>0.4597222222222222</v>
      </c>
      <c r="AK67" s="9">
        <v>19.37</v>
      </c>
      <c r="AL67" t="s">
        <v>161</v>
      </c>
    </row>
    <row r="68" spans="1:38" s="4" customFormat="1" x14ac:dyDescent="0.35">
      <c r="A68" s="4" t="s">
        <v>149</v>
      </c>
      <c r="B68" s="4" t="s">
        <v>403</v>
      </c>
      <c r="C68" s="4" t="s">
        <v>400</v>
      </c>
      <c r="D68" s="4" t="s">
        <v>27</v>
      </c>
      <c r="E68" s="4" t="s">
        <v>402</v>
      </c>
      <c r="F68" s="5">
        <v>45141</v>
      </c>
      <c r="G68" s="5" t="s">
        <v>411</v>
      </c>
      <c r="H68" s="50">
        <f t="shared" si="17"/>
        <v>2</v>
      </c>
      <c r="I68" s="4">
        <v>1283</v>
      </c>
      <c r="J68" s="4">
        <v>39</v>
      </c>
      <c r="K68" s="4">
        <v>78.75</v>
      </c>
      <c r="L68" s="4">
        <v>77.5</v>
      </c>
      <c r="M68" s="4">
        <f t="shared" si="23"/>
        <v>1.25</v>
      </c>
      <c r="N68" s="4" t="s">
        <v>157</v>
      </c>
      <c r="O68" s="50">
        <v>125</v>
      </c>
      <c r="P68" s="56">
        <f t="shared" si="24"/>
        <v>0</v>
      </c>
      <c r="Q68" s="56">
        <f>K73-K68+O68/100</f>
        <v>1.5999999999999943</v>
      </c>
      <c r="R68" s="4" t="s">
        <v>25</v>
      </c>
      <c r="S68" s="4" t="s">
        <v>72</v>
      </c>
      <c r="T68" s="4">
        <v>0</v>
      </c>
      <c r="U68" s="10"/>
      <c r="V68" s="10"/>
      <c r="W68" s="12"/>
      <c r="X68" s="15"/>
      <c r="Y68" s="10"/>
      <c r="Z68" s="13">
        <v>6</v>
      </c>
      <c r="AA68" s="13">
        <f t="shared" si="22"/>
        <v>6</v>
      </c>
      <c r="AB68" s="4">
        <v>0</v>
      </c>
      <c r="AC68" s="10"/>
      <c r="AD68" s="10"/>
      <c r="AE68" s="10"/>
      <c r="AF68" s="12"/>
      <c r="AG68" s="10"/>
      <c r="AH68" s="10"/>
      <c r="AI68" s="10"/>
      <c r="AJ68" s="6">
        <v>0.4597222222222222</v>
      </c>
      <c r="AK68" s="10"/>
      <c r="AL68" s="4" t="s">
        <v>162</v>
      </c>
    </row>
    <row r="69" spans="1:38" x14ac:dyDescent="0.35">
      <c r="A69" t="s">
        <v>163</v>
      </c>
      <c r="B69" t="s">
        <v>404</v>
      </c>
      <c r="C69" t="s">
        <v>400</v>
      </c>
      <c r="D69" t="s">
        <v>3</v>
      </c>
      <c r="E69" t="s">
        <v>401</v>
      </c>
      <c r="F69" s="2">
        <v>45141</v>
      </c>
      <c r="G69" s="2" t="s">
        <v>411</v>
      </c>
      <c r="H69" s="13">
        <f t="shared" si="17"/>
        <v>2</v>
      </c>
      <c r="I69">
        <v>1278</v>
      </c>
      <c r="J69">
        <v>21</v>
      </c>
      <c r="K69">
        <v>79.099999999999994</v>
      </c>
      <c r="L69">
        <v>77.5</v>
      </c>
      <c r="M69">
        <f t="shared" si="23"/>
        <v>1.5999999999999943</v>
      </c>
      <c r="N69" t="s">
        <v>166</v>
      </c>
      <c r="O69" s="13">
        <v>30</v>
      </c>
      <c r="P69" s="55">
        <f t="shared" si="24"/>
        <v>1.2999999999999943</v>
      </c>
      <c r="Q69" s="55">
        <f>O69/100</f>
        <v>0.3</v>
      </c>
      <c r="R69" t="s">
        <v>7</v>
      </c>
      <c r="S69" t="s">
        <v>415</v>
      </c>
      <c r="T69">
        <v>1</v>
      </c>
      <c r="U69" s="9">
        <v>5.01</v>
      </c>
      <c r="V69" s="9">
        <v>15.02</v>
      </c>
      <c r="W69" s="11">
        <f>V69-AK69</f>
        <v>4.67</v>
      </c>
      <c r="X69" s="14">
        <f>((U69-W69)/U69)*100</f>
        <v>6.7864271457085801</v>
      </c>
      <c r="Y69" s="9">
        <v>6.7864271457085801</v>
      </c>
      <c r="Z69" s="13">
        <v>1</v>
      </c>
      <c r="AA69" s="13">
        <f t="shared" si="22"/>
        <v>7</v>
      </c>
      <c r="AB69">
        <v>0</v>
      </c>
      <c r="AC69" s="9"/>
      <c r="AD69" s="9"/>
      <c r="AE69" s="9"/>
      <c r="AF69" s="11">
        <f>(AG69-AH69)/AH69</f>
        <v>0.30713146502620181</v>
      </c>
      <c r="AG69" s="9">
        <v>57.37</v>
      </c>
      <c r="AH69" s="9">
        <v>43.89</v>
      </c>
      <c r="AI69" s="9">
        <v>5.47</v>
      </c>
      <c r="AJ69" s="3">
        <v>0.52986111111111112</v>
      </c>
      <c r="AK69" s="9">
        <v>10.35</v>
      </c>
      <c r="AL69" t="s">
        <v>60</v>
      </c>
    </row>
    <row r="70" spans="1:38" s="36" customFormat="1" x14ac:dyDescent="0.35">
      <c r="A70" s="36" t="s">
        <v>163</v>
      </c>
      <c r="B70" s="36" t="s">
        <v>404</v>
      </c>
      <c r="C70" s="36" t="s">
        <v>400</v>
      </c>
      <c r="D70" s="36" t="s">
        <v>3</v>
      </c>
      <c r="E70" s="36" t="s">
        <v>401</v>
      </c>
      <c r="F70" s="37">
        <v>45141</v>
      </c>
      <c r="G70" s="2" t="s">
        <v>411</v>
      </c>
      <c r="H70" s="13">
        <f t="shared" si="17"/>
        <v>2</v>
      </c>
      <c r="I70" s="36">
        <v>1278</v>
      </c>
      <c r="J70" s="36">
        <v>21</v>
      </c>
      <c r="K70" s="36">
        <v>79.099999999999994</v>
      </c>
      <c r="L70" s="36">
        <v>77.5</v>
      </c>
      <c r="M70" s="36">
        <f t="shared" si="23"/>
        <v>1.5999999999999943</v>
      </c>
      <c r="N70" s="36" t="s">
        <v>167</v>
      </c>
      <c r="O70" s="42">
        <v>90</v>
      </c>
      <c r="P70" s="59">
        <f t="shared" si="24"/>
        <v>0.69999999999999429</v>
      </c>
      <c r="Q70" s="59">
        <f t="shared" ref="Q70:Q73" si="25">O70/100</f>
        <v>0.9</v>
      </c>
      <c r="R70" s="36" t="s">
        <v>7</v>
      </c>
      <c r="S70" s="36" t="s">
        <v>396</v>
      </c>
      <c r="T70" s="36">
        <v>1</v>
      </c>
      <c r="U70" s="39">
        <v>5.09</v>
      </c>
      <c r="V70" s="39">
        <v>22.63</v>
      </c>
      <c r="W70" s="40">
        <f>V70-AK70</f>
        <v>4.8599999999999994</v>
      </c>
      <c r="X70" s="41">
        <f>((U70-W70)/U70)*100</f>
        <v>4.5186640471512858</v>
      </c>
      <c r="Y70" s="39">
        <v>4.5186640471512858</v>
      </c>
      <c r="Z70" s="42">
        <v>3</v>
      </c>
      <c r="AA70" s="42">
        <f t="shared" si="22"/>
        <v>7</v>
      </c>
      <c r="AB70" s="36">
        <v>0</v>
      </c>
      <c r="AC70" s="39"/>
      <c r="AD70" s="39"/>
      <c r="AE70" s="39"/>
      <c r="AF70" s="40">
        <f>(AG70-AH70)/AH70</f>
        <v>0.24922394678492243</v>
      </c>
      <c r="AG70" s="39">
        <v>56.34</v>
      </c>
      <c r="AH70" s="39">
        <v>45.1</v>
      </c>
      <c r="AI70" s="39">
        <v>5.48</v>
      </c>
      <c r="AJ70" s="38">
        <v>0.52986111111111112</v>
      </c>
      <c r="AK70" s="39">
        <v>17.77</v>
      </c>
      <c r="AL70" s="36" t="s">
        <v>108</v>
      </c>
    </row>
    <row r="71" spans="1:38" x14ac:dyDescent="0.35">
      <c r="A71" t="s">
        <v>163</v>
      </c>
      <c r="B71" t="s">
        <v>404</v>
      </c>
      <c r="C71" t="s">
        <v>400</v>
      </c>
      <c r="D71" t="s">
        <v>3</v>
      </c>
      <c r="E71" t="s">
        <v>401</v>
      </c>
      <c r="F71" s="2">
        <v>45141</v>
      </c>
      <c r="G71" s="2" t="s">
        <v>411</v>
      </c>
      <c r="H71" s="13">
        <f t="shared" si="17"/>
        <v>2</v>
      </c>
      <c r="I71">
        <v>1278</v>
      </c>
      <c r="J71">
        <v>21</v>
      </c>
      <c r="K71">
        <v>79.099999999999994</v>
      </c>
      <c r="L71">
        <v>77.5</v>
      </c>
      <c r="M71">
        <f t="shared" si="23"/>
        <v>1.5999999999999943</v>
      </c>
      <c r="N71" t="s">
        <v>168</v>
      </c>
      <c r="O71" s="13">
        <v>120</v>
      </c>
      <c r="P71" s="55">
        <f t="shared" si="24"/>
        <v>0.39999999999999436</v>
      </c>
      <c r="Q71" s="55">
        <f t="shared" si="25"/>
        <v>1.2</v>
      </c>
      <c r="R71" t="s">
        <v>7</v>
      </c>
      <c r="S71" t="s">
        <v>396</v>
      </c>
      <c r="T71">
        <v>1</v>
      </c>
      <c r="U71" s="9">
        <v>5.17</v>
      </c>
      <c r="V71" s="9">
        <v>15.68</v>
      </c>
      <c r="W71" s="11">
        <f>V71-AK71</f>
        <v>5.0199999999999996</v>
      </c>
      <c r="X71" s="14">
        <f>((U71-W71)/U71)*100</f>
        <v>2.9013539651837594</v>
      </c>
      <c r="Y71" s="9">
        <v>2.9013539651837594</v>
      </c>
      <c r="Z71" s="13">
        <v>3</v>
      </c>
      <c r="AA71" s="13">
        <f t="shared" si="22"/>
        <v>7</v>
      </c>
      <c r="AB71">
        <v>0</v>
      </c>
      <c r="AC71" s="9"/>
      <c r="AD71" s="9"/>
      <c r="AE71" s="9"/>
      <c r="AF71" s="11">
        <f>(AG71-AH71)/AH71</f>
        <v>0.24425476034143148</v>
      </c>
      <c r="AG71" s="9">
        <v>56.85</v>
      </c>
      <c r="AH71" s="9">
        <v>45.69</v>
      </c>
      <c r="AI71" s="9">
        <v>6.24</v>
      </c>
      <c r="AJ71" s="3">
        <v>0.52986111111111112</v>
      </c>
      <c r="AK71" s="9">
        <v>10.66</v>
      </c>
      <c r="AL71" t="s">
        <v>171</v>
      </c>
    </row>
    <row r="72" spans="1:38" x14ac:dyDescent="0.35">
      <c r="A72" t="s">
        <v>163</v>
      </c>
      <c r="B72" t="s">
        <v>404</v>
      </c>
      <c r="C72" t="s">
        <v>400</v>
      </c>
      <c r="D72" t="s">
        <v>3</v>
      </c>
      <c r="E72" t="s">
        <v>401</v>
      </c>
      <c r="F72" s="2">
        <v>45141</v>
      </c>
      <c r="G72" s="2" t="s">
        <v>411</v>
      </c>
      <c r="H72" s="13">
        <f t="shared" si="17"/>
        <v>2</v>
      </c>
      <c r="I72">
        <v>1278</v>
      </c>
      <c r="J72">
        <v>21</v>
      </c>
      <c r="K72">
        <v>79.099999999999994</v>
      </c>
      <c r="L72">
        <v>77.5</v>
      </c>
      <c r="M72">
        <f t="shared" si="23"/>
        <v>1.5999999999999943</v>
      </c>
      <c r="N72" t="s">
        <v>169</v>
      </c>
      <c r="O72" s="13">
        <v>140</v>
      </c>
      <c r="P72" s="55">
        <f t="shared" si="24"/>
        <v>0.1999999999999944</v>
      </c>
      <c r="Q72" s="55">
        <f t="shared" si="25"/>
        <v>1.4</v>
      </c>
      <c r="R72" t="s">
        <v>7</v>
      </c>
      <c r="S72" t="s">
        <v>396</v>
      </c>
      <c r="T72">
        <v>1</v>
      </c>
      <c r="U72" s="9">
        <v>5.05</v>
      </c>
      <c r="V72" s="9">
        <v>14.83</v>
      </c>
      <c r="W72" s="11">
        <f>V72-AK72</f>
        <v>4.8800000000000008</v>
      </c>
      <c r="X72" s="14">
        <f>((U72-W72)/U72)*100</f>
        <v>3.3663366336633471</v>
      </c>
      <c r="Y72" s="9">
        <v>3.3663366336633471</v>
      </c>
      <c r="Z72" s="13">
        <v>3</v>
      </c>
      <c r="AA72" s="13">
        <f t="shared" si="22"/>
        <v>7</v>
      </c>
      <c r="AB72">
        <v>0</v>
      </c>
      <c r="AC72" s="9"/>
      <c r="AD72" s="9"/>
      <c r="AE72" s="9"/>
      <c r="AF72" s="11">
        <f>(AG72-AH72)/AH72</f>
        <v>0.22652790079716573</v>
      </c>
      <c r="AG72" s="9">
        <v>55.39</v>
      </c>
      <c r="AH72" s="9">
        <v>45.16</v>
      </c>
      <c r="AI72" s="9">
        <v>5.98</v>
      </c>
      <c r="AJ72" s="3">
        <v>0.52986111111111112</v>
      </c>
      <c r="AK72" s="9">
        <v>9.9499999999999993</v>
      </c>
      <c r="AL72" t="s">
        <v>172</v>
      </c>
    </row>
    <row r="73" spans="1:38" s="4" customFormat="1" x14ac:dyDescent="0.35">
      <c r="A73" s="4" t="s">
        <v>163</v>
      </c>
      <c r="B73" s="4" t="s">
        <v>404</v>
      </c>
      <c r="C73" s="4" t="s">
        <v>400</v>
      </c>
      <c r="D73" s="4" t="s">
        <v>3</v>
      </c>
      <c r="E73" s="4" t="s">
        <v>401</v>
      </c>
      <c r="F73" s="5">
        <v>45141</v>
      </c>
      <c r="G73" s="5" t="s">
        <v>411</v>
      </c>
      <c r="H73" s="50">
        <f t="shared" si="17"/>
        <v>2</v>
      </c>
      <c r="I73" s="4">
        <v>1278</v>
      </c>
      <c r="J73" s="4">
        <v>21</v>
      </c>
      <c r="K73" s="4">
        <v>79.099999999999994</v>
      </c>
      <c r="L73" s="4">
        <v>77.5</v>
      </c>
      <c r="M73" s="4">
        <f t="shared" si="23"/>
        <v>1.5999999999999943</v>
      </c>
      <c r="N73" s="4" t="s">
        <v>170</v>
      </c>
      <c r="O73" s="50">
        <v>150</v>
      </c>
      <c r="P73" s="56">
        <f t="shared" si="24"/>
        <v>9.9999999999994316E-2</v>
      </c>
      <c r="Q73" s="56">
        <f t="shared" si="25"/>
        <v>1.5</v>
      </c>
      <c r="R73" s="4" t="s">
        <v>21</v>
      </c>
      <c r="S73" s="4" t="s">
        <v>86</v>
      </c>
      <c r="T73" s="4">
        <v>1</v>
      </c>
      <c r="U73" s="10">
        <v>5.09</v>
      </c>
      <c r="V73" s="10">
        <v>14.66</v>
      </c>
      <c r="W73" s="12">
        <f>V73-AK73</f>
        <v>4.6500000000000004</v>
      </c>
      <c r="X73" s="15">
        <f>((U73-W73)/U73)*100</f>
        <v>8.6444007858546072</v>
      </c>
      <c r="Y73" s="10">
        <v>8.6444007858546072</v>
      </c>
      <c r="Z73" s="13">
        <v>5</v>
      </c>
      <c r="AA73" s="13">
        <f t="shared" si="22"/>
        <v>5</v>
      </c>
      <c r="AB73" s="4">
        <v>0</v>
      </c>
      <c r="AC73" s="10"/>
      <c r="AD73" s="10"/>
      <c r="AE73" s="10"/>
      <c r="AF73" s="12">
        <f>(AG73-AH73)/AH73</f>
        <v>0.47272265922354745</v>
      </c>
      <c r="AG73" s="10">
        <v>58.04</v>
      </c>
      <c r="AH73" s="10">
        <v>39.409999999999997</v>
      </c>
      <c r="AI73" s="10">
        <v>5.38</v>
      </c>
      <c r="AJ73" s="6">
        <v>0.52986111111111112</v>
      </c>
      <c r="AK73" s="10">
        <v>10.01</v>
      </c>
      <c r="AL73" s="4" t="s">
        <v>173</v>
      </c>
    </row>
    <row r="74" spans="1:38" x14ac:dyDescent="0.35">
      <c r="A74" t="s">
        <v>174</v>
      </c>
      <c r="B74" t="s">
        <v>175</v>
      </c>
      <c r="C74" t="s">
        <v>400</v>
      </c>
      <c r="D74" t="s">
        <v>27</v>
      </c>
      <c r="E74" t="s">
        <v>402</v>
      </c>
      <c r="F74" s="2">
        <v>45141</v>
      </c>
      <c r="G74" s="2" t="s">
        <v>411</v>
      </c>
      <c r="H74" s="13">
        <f t="shared" si="17"/>
        <v>2</v>
      </c>
      <c r="I74">
        <v>711</v>
      </c>
      <c r="J74">
        <v>37</v>
      </c>
      <c r="K74">
        <v>73.61</v>
      </c>
      <c r="L74">
        <v>72.31</v>
      </c>
      <c r="M74">
        <f t="shared" si="23"/>
        <v>1.2999999999999972</v>
      </c>
      <c r="N74" t="s">
        <v>181</v>
      </c>
      <c r="O74" s="13">
        <v>10</v>
      </c>
      <c r="P74" s="55">
        <f t="shared" si="24"/>
        <v>1.1999999999999971</v>
      </c>
      <c r="Q74" s="55">
        <f>K79-K74+O74/100</f>
        <v>0.24000000000000057</v>
      </c>
      <c r="R74" t="s">
        <v>7</v>
      </c>
      <c r="S74" t="s">
        <v>182</v>
      </c>
      <c r="T74">
        <v>0</v>
      </c>
      <c r="W74" s="11"/>
      <c r="X74" s="14"/>
      <c r="Y74" s="9"/>
      <c r="Z74" s="13">
        <v>7</v>
      </c>
      <c r="AA74" s="13">
        <f t="shared" si="22"/>
        <v>7</v>
      </c>
      <c r="AB74">
        <v>0</v>
      </c>
      <c r="AC74" s="9"/>
      <c r="AD74" s="9"/>
      <c r="AE74" s="9"/>
      <c r="AF74" s="11"/>
      <c r="AJ74" s="3">
        <v>0.625</v>
      </c>
      <c r="AL74" t="s">
        <v>182</v>
      </c>
    </row>
    <row r="75" spans="1:38" s="36" customFormat="1" x14ac:dyDescent="0.35">
      <c r="A75" s="36" t="s">
        <v>174</v>
      </c>
      <c r="B75" s="36" t="s">
        <v>175</v>
      </c>
      <c r="C75" s="36" t="s">
        <v>400</v>
      </c>
      <c r="D75" s="36" t="s">
        <v>27</v>
      </c>
      <c r="E75" s="36" t="s">
        <v>402</v>
      </c>
      <c r="F75" s="37">
        <v>45141</v>
      </c>
      <c r="G75" s="2" t="s">
        <v>411</v>
      </c>
      <c r="H75" s="13">
        <f t="shared" si="17"/>
        <v>2</v>
      </c>
      <c r="I75" s="36">
        <v>711</v>
      </c>
      <c r="J75" s="36">
        <v>37</v>
      </c>
      <c r="K75" s="36">
        <v>73.61</v>
      </c>
      <c r="L75" s="36">
        <v>72.31</v>
      </c>
      <c r="M75" s="36">
        <f t="shared" si="23"/>
        <v>1.2999999999999972</v>
      </c>
      <c r="N75" s="36" t="s">
        <v>177</v>
      </c>
      <c r="O75" s="42">
        <v>30</v>
      </c>
      <c r="P75" s="59">
        <f t="shared" si="24"/>
        <v>0.99999999999999711</v>
      </c>
      <c r="Q75" s="59">
        <f t="shared" ref="Q75:Q78" si="26">K80-K75+O75/100</f>
        <v>0.44000000000000056</v>
      </c>
      <c r="R75" s="36" t="s">
        <v>7</v>
      </c>
      <c r="S75" s="43" t="s">
        <v>415</v>
      </c>
      <c r="T75" s="36">
        <v>1</v>
      </c>
      <c r="U75" s="39">
        <v>5.14</v>
      </c>
      <c r="V75" s="39">
        <v>20.45</v>
      </c>
      <c r="W75" s="40">
        <f>V75-AK75</f>
        <v>4.76</v>
      </c>
      <c r="X75" s="41">
        <f>((U75-W75)/U75)*100</f>
        <v>7.3929961089494149</v>
      </c>
      <c r="Y75" s="39">
        <v>7.3929961089494149</v>
      </c>
      <c r="Z75" s="42">
        <v>3</v>
      </c>
      <c r="AA75" s="42">
        <f t="shared" si="22"/>
        <v>7</v>
      </c>
      <c r="AB75" s="36">
        <v>0</v>
      </c>
      <c r="AC75" s="39"/>
      <c r="AD75" s="39"/>
      <c r="AE75" s="39"/>
      <c r="AF75" s="40">
        <f>(AG75-AH75)/AH75</f>
        <v>0.40449154680797356</v>
      </c>
      <c r="AG75" s="39">
        <v>55.66</v>
      </c>
      <c r="AH75" s="39">
        <v>39.630000000000003</v>
      </c>
      <c r="AI75" s="39">
        <v>5.85</v>
      </c>
      <c r="AJ75" s="38">
        <v>0.625</v>
      </c>
      <c r="AK75" s="39">
        <v>15.69</v>
      </c>
      <c r="AL75" s="36" t="s">
        <v>109</v>
      </c>
    </row>
    <row r="76" spans="1:38" x14ac:dyDescent="0.35">
      <c r="A76" t="s">
        <v>174</v>
      </c>
      <c r="B76" t="s">
        <v>175</v>
      </c>
      <c r="C76" t="s">
        <v>400</v>
      </c>
      <c r="D76" t="s">
        <v>27</v>
      </c>
      <c r="E76" t="s">
        <v>402</v>
      </c>
      <c r="F76" s="2">
        <v>45141</v>
      </c>
      <c r="G76" s="2" t="s">
        <v>411</v>
      </c>
      <c r="H76" s="13">
        <f t="shared" si="17"/>
        <v>2</v>
      </c>
      <c r="I76">
        <v>711</v>
      </c>
      <c r="J76">
        <v>37</v>
      </c>
      <c r="K76">
        <v>73.61</v>
      </c>
      <c r="L76">
        <v>72.31</v>
      </c>
      <c r="M76">
        <f t="shared" si="23"/>
        <v>1.2999999999999972</v>
      </c>
      <c r="N76" t="s">
        <v>178</v>
      </c>
      <c r="O76" s="13">
        <v>65</v>
      </c>
      <c r="P76" s="55">
        <f t="shared" si="24"/>
        <v>0.64999999999999714</v>
      </c>
      <c r="Q76" s="55">
        <f t="shared" si="26"/>
        <v>0.79000000000000059</v>
      </c>
      <c r="R76" t="s">
        <v>7</v>
      </c>
      <c r="S76" t="s">
        <v>396</v>
      </c>
      <c r="T76">
        <v>1</v>
      </c>
      <c r="U76" s="9">
        <v>5.04</v>
      </c>
      <c r="V76" s="9">
        <v>14.5</v>
      </c>
      <c r="W76" s="11">
        <f>V76-AK76</f>
        <v>4.8800000000000008</v>
      </c>
      <c r="X76" s="14">
        <f>((U76-W76)/U76)*100</f>
        <v>3.1746031746031598</v>
      </c>
      <c r="Y76" s="9">
        <v>3.1746031746031598</v>
      </c>
      <c r="Z76" s="13">
        <v>4</v>
      </c>
      <c r="AA76" s="13">
        <f t="shared" si="22"/>
        <v>7</v>
      </c>
      <c r="AB76">
        <v>0</v>
      </c>
      <c r="AC76" s="9"/>
      <c r="AD76" s="9"/>
      <c r="AE76" s="9"/>
      <c r="AF76" s="11">
        <f>(AG76-AH76)/AH76</f>
        <v>0.2525867315885576</v>
      </c>
      <c r="AG76" s="9">
        <v>61.74</v>
      </c>
      <c r="AH76" s="9">
        <v>49.29</v>
      </c>
      <c r="AI76" s="9">
        <v>5.87</v>
      </c>
      <c r="AJ76" s="3">
        <v>0.625</v>
      </c>
      <c r="AK76" s="9">
        <v>9.6199999999999992</v>
      </c>
      <c r="AL76" t="s">
        <v>20</v>
      </c>
    </row>
    <row r="77" spans="1:38" x14ac:dyDescent="0.35">
      <c r="A77" t="s">
        <v>174</v>
      </c>
      <c r="B77" t="s">
        <v>175</v>
      </c>
      <c r="C77" t="s">
        <v>400</v>
      </c>
      <c r="D77" t="s">
        <v>27</v>
      </c>
      <c r="E77" t="s">
        <v>402</v>
      </c>
      <c r="F77" s="2">
        <v>45141</v>
      </c>
      <c r="G77" s="2" t="s">
        <v>411</v>
      </c>
      <c r="H77" s="13">
        <f t="shared" si="17"/>
        <v>2</v>
      </c>
      <c r="I77">
        <v>711</v>
      </c>
      <c r="J77">
        <v>37</v>
      </c>
      <c r="K77">
        <v>73.61</v>
      </c>
      <c r="L77">
        <v>72.31</v>
      </c>
      <c r="M77">
        <f t="shared" si="23"/>
        <v>1.2999999999999972</v>
      </c>
      <c r="N77" t="s">
        <v>179</v>
      </c>
      <c r="O77" s="13">
        <v>95</v>
      </c>
      <c r="P77" s="55">
        <f t="shared" si="24"/>
        <v>0.3499999999999972</v>
      </c>
      <c r="Q77" s="55">
        <f t="shared" si="26"/>
        <v>1.0900000000000005</v>
      </c>
      <c r="R77" t="s">
        <v>21</v>
      </c>
      <c r="S77" t="s">
        <v>396</v>
      </c>
      <c r="T77">
        <v>1</v>
      </c>
      <c r="U77" s="9">
        <v>5.14</v>
      </c>
      <c r="V77" s="9">
        <v>23.91</v>
      </c>
      <c r="W77" s="11">
        <f>V77-AK77</f>
        <v>4.9600000000000009</v>
      </c>
      <c r="X77" s="14">
        <f>((U77-W77)/U77)*100</f>
        <v>3.5019455252918061</v>
      </c>
      <c r="Y77" s="9">
        <v>3.5019455252918061</v>
      </c>
      <c r="Z77" s="13">
        <v>4</v>
      </c>
      <c r="AA77" s="13">
        <f t="shared" si="22"/>
        <v>7</v>
      </c>
      <c r="AB77">
        <v>0</v>
      </c>
      <c r="AC77" s="9"/>
      <c r="AD77" s="9"/>
      <c r="AE77" s="9"/>
      <c r="AF77" s="11">
        <f>(AG77-AH77)/AH77</f>
        <v>0.29391967691272158</v>
      </c>
      <c r="AG77" s="9">
        <v>57.67</v>
      </c>
      <c r="AH77" s="9">
        <v>44.57</v>
      </c>
      <c r="AI77" s="9">
        <v>5.87</v>
      </c>
      <c r="AJ77" s="3">
        <v>0.625</v>
      </c>
      <c r="AK77" s="9">
        <v>18.95</v>
      </c>
      <c r="AL77" t="s">
        <v>110</v>
      </c>
    </row>
    <row r="78" spans="1:38" s="4" customFormat="1" x14ac:dyDescent="0.35">
      <c r="A78" s="4" t="s">
        <v>174</v>
      </c>
      <c r="B78" s="4" t="s">
        <v>175</v>
      </c>
      <c r="C78" s="4" t="s">
        <v>400</v>
      </c>
      <c r="D78" s="4" t="s">
        <v>27</v>
      </c>
      <c r="E78" s="4" t="s">
        <v>402</v>
      </c>
      <c r="F78" s="5">
        <v>45141</v>
      </c>
      <c r="G78" s="5" t="s">
        <v>411</v>
      </c>
      <c r="H78" s="50">
        <f t="shared" si="17"/>
        <v>2</v>
      </c>
      <c r="I78" s="4">
        <v>711</v>
      </c>
      <c r="J78" s="4">
        <v>37</v>
      </c>
      <c r="K78" s="4">
        <v>73.61</v>
      </c>
      <c r="L78" s="4">
        <v>72.31</v>
      </c>
      <c r="M78" s="4">
        <f t="shared" si="23"/>
        <v>1.2999999999999972</v>
      </c>
      <c r="N78" s="4" t="s">
        <v>180</v>
      </c>
      <c r="O78" s="50">
        <v>135</v>
      </c>
      <c r="P78" s="56">
        <f t="shared" si="24"/>
        <v>-5.0000000000002931E-2</v>
      </c>
      <c r="Q78" s="56">
        <f t="shared" si="26"/>
        <v>1.4900000000000007</v>
      </c>
      <c r="R78" s="4" t="s">
        <v>25</v>
      </c>
      <c r="S78" s="4" t="s">
        <v>72</v>
      </c>
      <c r="T78" s="4">
        <v>1</v>
      </c>
      <c r="U78" s="10">
        <v>5.21</v>
      </c>
      <c r="V78" s="10">
        <v>18.78</v>
      </c>
      <c r="W78" s="12">
        <f>V78-AK78</f>
        <v>5.0000000000000018</v>
      </c>
      <c r="X78" s="15">
        <f>((U78-W78)/U78)*100</f>
        <v>4.030710172744687</v>
      </c>
      <c r="Y78" s="10">
        <v>4.030710172744687</v>
      </c>
      <c r="Z78" s="13">
        <v>6</v>
      </c>
      <c r="AA78" s="13">
        <f t="shared" si="22"/>
        <v>6</v>
      </c>
      <c r="AB78" s="4">
        <v>0</v>
      </c>
      <c r="AC78" s="10"/>
      <c r="AD78" s="10"/>
      <c r="AE78" s="10"/>
      <c r="AF78" s="12">
        <f>(AG78-AH78)/AH78</f>
        <v>0.33578923866934585</v>
      </c>
      <c r="AG78" s="10">
        <v>59.83</v>
      </c>
      <c r="AH78" s="10">
        <v>44.79</v>
      </c>
      <c r="AI78" s="10">
        <v>5.59</v>
      </c>
      <c r="AJ78" s="6">
        <v>0.625</v>
      </c>
      <c r="AK78" s="10">
        <v>13.78</v>
      </c>
      <c r="AL78" s="4" t="s">
        <v>183</v>
      </c>
    </row>
    <row r="79" spans="1:38" x14ac:dyDescent="0.35">
      <c r="A79" t="s">
        <v>184</v>
      </c>
      <c r="B79" t="s">
        <v>185</v>
      </c>
      <c r="C79" t="s">
        <v>400</v>
      </c>
      <c r="D79" t="s">
        <v>3</v>
      </c>
      <c r="E79" t="s">
        <v>401</v>
      </c>
      <c r="F79" s="2">
        <v>45141</v>
      </c>
      <c r="G79" s="2" t="s">
        <v>411</v>
      </c>
      <c r="H79" s="13">
        <f t="shared" si="17"/>
        <v>2</v>
      </c>
      <c r="I79">
        <v>708</v>
      </c>
      <c r="J79">
        <v>16</v>
      </c>
      <c r="K79">
        <v>73.75</v>
      </c>
      <c r="L79">
        <v>72.349999999999994</v>
      </c>
      <c r="M79">
        <f t="shared" si="23"/>
        <v>1.4000000000000057</v>
      </c>
      <c r="N79" t="s">
        <v>187</v>
      </c>
      <c r="O79" s="13">
        <v>10</v>
      </c>
      <c r="P79" s="55">
        <f t="shared" si="24"/>
        <v>1.3000000000000056</v>
      </c>
      <c r="Q79" s="55">
        <f t="shared" ref="Q79:Q84" si="27">O79/100</f>
        <v>0.1</v>
      </c>
      <c r="R79" t="s">
        <v>7</v>
      </c>
      <c r="S79" t="s">
        <v>182</v>
      </c>
      <c r="T79">
        <v>0</v>
      </c>
      <c r="U79" s="9"/>
      <c r="V79" s="9"/>
      <c r="W79" s="11"/>
      <c r="X79" s="14"/>
      <c r="Y79" s="9"/>
      <c r="Z79" s="13">
        <v>7</v>
      </c>
      <c r="AA79" s="13">
        <f t="shared" si="22"/>
        <v>7</v>
      </c>
      <c r="AB79">
        <v>0</v>
      </c>
      <c r="AC79" s="9"/>
      <c r="AD79" s="9"/>
      <c r="AE79" s="9"/>
      <c r="AF79" s="11"/>
      <c r="AG79" s="9"/>
      <c r="AH79" s="9"/>
      <c r="AI79" s="9"/>
      <c r="AJ79" s="3">
        <v>0.6958333333333333</v>
      </c>
      <c r="AK79" s="9"/>
      <c r="AL79" t="s">
        <v>193</v>
      </c>
    </row>
    <row r="80" spans="1:38" x14ac:dyDescent="0.35">
      <c r="A80" t="s">
        <v>184</v>
      </c>
      <c r="B80" t="s">
        <v>185</v>
      </c>
      <c r="C80" t="s">
        <v>400</v>
      </c>
      <c r="D80" t="s">
        <v>3</v>
      </c>
      <c r="E80" t="s">
        <v>401</v>
      </c>
      <c r="F80" s="2">
        <v>45141</v>
      </c>
      <c r="G80" s="2" t="s">
        <v>411</v>
      </c>
      <c r="H80" s="13">
        <f t="shared" si="17"/>
        <v>2</v>
      </c>
      <c r="I80">
        <v>708</v>
      </c>
      <c r="J80">
        <v>16</v>
      </c>
      <c r="K80">
        <v>73.75</v>
      </c>
      <c r="L80">
        <v>72.349999999999994</v>
      </c>
      <c r="M80">
        <f t="shared" si="23"/>
        <v>1.4000000000000057</v>
      </c>
      <c r="N80" t="s">
        <v>188</v>
      </c>
      <c r="O80" s="13">
        <v>30</v>
      </c>
      <c r="P80" s="55">
        <f t="shared" si="24"/>
        <v>1.1000000000000056</v>
      </c>
      <c r="Q80" s="55">
        <f t="shared" si="27"/>
        <v>0.3</v>
      </c>
      <c r="R80" t="s">
        <v>7</v>
      </c>
      <c r="S80" t="s">
        <v>415</v>
      </c>
      <c r="T80">
        <v>1</v>
      </c>
      <c r="U80" s="9">
        <v>5.14</v>
      </c>
      <c r="V80" s="9">
        <v>18.649999999999999</v>
      </c>
      <c r="W80" s="11">
        <f t="shared" ref="W80:W117" si="28">V80-AK80</f>
        <v>4.8199999999999985</v>
      </c>
      <c r="X80" s="14">
        <f t="shared" ref="X80:X117" si="29">((U80-W80)/U80)*100</f>
        <v>6.2256809338521633</v>
      </c>
      <c r="Y80" s="9">
        <v>6.2256809338521633</v>
      </c>
      <c r="Z80" s="13">
        <v>1</v>
      </c>
      <c r="AA80" s="13">
        <f t="shared" si="22"/>
        <v>7</v>
      </c>
      <c r="AB80">
        <v>0</v>
      </c>
      <c r="AC80" s="9"/>
      <c r="AD80" s="9"/>
      <c r="AE80" s="9"/>
      <c r="AF80" s="11">
        <f t="shared" ref="AF80:AF117" si="30">(AG80-AH80)/AH80</f>
        <v>0.30409100853204984</v>
      </c>
      <c r="AG80" s="9">
        <v>59.61</v>
      </c>
      <c r="AH80" s="9">
        <v>45.71</v>
      </c>
      <c r="AI80" s="9">
        <v>5.98</v>
      </c>
      <c r="AJ80" s="3">
        <v>0.6958333333333333</v>
      </c>
      <c r="AK80" s="9">
        <v>13.83</v>
      </c>
      <c r="AL80" t="s">
        <v>60</v>
      </c>
    </row>
    <row r="81" spans="1:38" x14ac:dyDescent="0.35">
      <c r="A81" t="s">
        <v>184</v>
      </c>
      <c r="B81" t="s">
        <v>185</v>
      </c>
      <c r="C81" t="s">
        <v>400</v>
      </c>
      <c r="D81" t="s">
        <v>3</v>
      </c>
      <c r="E81" t="s">
        <v>401</v>
      </c>
      <c r="F81" s="2">
        <v>45141</v>
      </c>
      <c r="G81" s="2" t="s">
        <v>411</v>
      </c>
      <c r="H81" s="13">
        <f t="shared" si="17"/>
        <v>2</v>
      </c>
      <c r="I81">
        <v>708</v>
      </c>
      <c r="J81">
        <v>16</v>
      </c>
      <c r="K81">
        <v>73.75</v>
      </c>
      <c r="L81">
        <v>72.349999999999994</v>
      </c>
      <c r="M81">
        <f t="shared" si="23"/>
        <v>1.4000000000000057</v>
      </c>
      <c r="N81" t="s">
        <v>189</v>
      </c>
      <c r="O81" s="13">
        <v>70</v>
      </c>
      <c r="P81" s="55">
        <f t="shared" si="24"/>
        <v>0.70000000000000573</v>
      </c>
      <c r="Q81" s="55">
        <f t="shared" si="27"/>
        <v>0.7</v>
      </c>
      <c r="R81" t="s">
        <v>7</v>
      </c>
      <c r="S81" t="s">
        <v>396</v>
      </c>
      <c r="T81">
        <v>1</v>
      </c>
      <c r="U81" s="9">
        <v>5.2</v>
      </c>
      <c r="V81" s="9">
        <v>15.03</v>
      </c>
      <c r="W81" s="11">
        <f t="shared" si="28"/>
        <v>5.0199999999999996</v>
      </c>
      <c r="X81" s="14">
        <f t="shared" si="29"/>
        <v>3.4615384615384728</v>
      </c>
      <c r="Y81" s="9">
        <v>3.4615384615384728</v>
      </c>
      <c r="Z81" s="13">
        <v>3</v>
      </c>
      <c r="AA81" s="13">
        <f t="shared" si="22"/>
        <v>7</v>
      </c>
      <c r="AB81">
        <v>0</v>
      </c>
      <c r="AC81" s="9"/>
      <c r="AD81" s="9"/>
      <c r="AE81" s="9"/>
      <c r="AF81" s="11">
        <f t="shared" si="30"/>
        <v>0.25326695706285002</v>
      </c>
      <c r="AG81" s="9">
        <v>60.42</v>
      </c>
      <c r="AH81" s="9">
        <v>48.21</v>
      </c>
      <c r="AI81" s="9">
        <v>5.58</v>
      </c>
      <c r="AJ81" s="3">
        <v>0.6958333333333333</v>
      </c>
      <c r="AK81" s="9">
        <v>10.01</v>
      </c>
      <c r="AL81" t="s">
        <v>109</v>
      </c>
    </row>
    <row r="82" spans="1:38" x14ac:dyDescent="0.35">
      <c r="A82" t="s">
        <v>184</v>
      </c>
      <c r="B82" t="s">
        <v>185</v>
      </c>
      <c r="C82" t="s">
        <v>400</v>
      </c>
      <c r="D82" t="s">
        <v>3</v>
      </c>
      <c r="E82" t="s">
        <v>401</v>
      </c>
      <c r="F82" s="2">
        <v>45141</v>
      </c>
      <c r="G82" s="2" t="s">
        <v>411</v>
      </c>
      <c r="H82" s="13">
        <f t="shared" si="17"/>
        <v>2</v>
      </c>
      <c r="I82">
        <v>708</v>
      </c>
      <c r="J82">
        <v>16</v>
      </c>
      <c r="K82">
        <v>73.75</v>
      </c>
      <c r="L82">
        <v>72.349999999999994</v>
      </c>
      <c r="M82">
        <f t="shared" si="23"/>
        <v>1.4000000000000057</v>
      </c>
      <c r="N82" t="s">
        <v>190</v>
      </c>
      <c r="O82" s="13">
        <v>105</v>
      </c>
      <c r="P82" s="55">
        <f t="shared" si="24"/>
        <v>0.35000000000000564</v>
      </c>
      <c r="Q82" s="55">
        <f t="shared" si="27"/>
        <v>1.05</v>
      </c>
      <c r="R82" t="s">
        <v>21</v>
      </c>
      <c r="S82" t="s">
        <v>396</v>
      </c>
      <c r="T82">
        <v>1</v>
      </c>
      <c r="U82" s="9">
        <v>5.1100000000000003</v>
      </c>
      <c r="V82" s="9">
        <v>23.24</v>
      </c>
      <c r="W82" s="11">
        <f t="shared" si="28"/>
        <v>4.9499999999999993</v>
      </c>
      <c r="X82" s="14">
        <f t="shared" si="29"/>
        <v>3.131115459882603</v>
      </c>
      <c r="Y82" s="9">
        <v>3.131115459882603</v>
      </c>
      <c r="Z82" s="13">
        <v>3</v>
      </c>
      <c r="AA82" s="13">
        <f t="shared" si="22"/>
        <v>7</v>
      </c>
      <c r="AB82">
        <v>0</v>
      </c>
      <c r="AC82" s="9"/>
      <c r="AD82" s="9"/>
      <c r="AE82" s="9"/>
      <c r="AF82" s="11">
        <f t="shared" si="30"/>
        <v>0.29960686943927178</v>
      </c>
      <c r="AG82" s="9">
        <v>62.81</v>
      </c>
      <c r="AH82" s="9">
        <v>48.33</v>
      </c>
      <c r="AI82" s="9" t="s">
        <v>391</v>
      </c>
      <c r="AJ82" s="3">
        <v>0.6958333333333333</v>
      </c>
      <c r="AK82" s="9">
        <v>18.29</v>
      </c>
      <c r="AL82" t="s">
        <v>194</v>
      </c>
    </row>
    <row r="83" spans="1:38" x14ac:dyDescent="0.35">
      <c r="A83" t="s">
        <v>184</v>
      </c>
      <c r="B83" t="s">
        <v>185</v>
      </c>
      <c r="C83" t="s">
        <v>400</v>
      </c>
      <c r="D83" t="s">
        <v>3</v>
      </c>
      <c r="E83" t="s">
        <v>401</v>
      </c>
      <c r="F83" s="2">
        <v>45141</v>
      </c>
      <c r="G83" s="2" t="s">
        <v>411</v>
      </c>
      <c r="H83" s="13">
        <f t="shared" si="17"/>
        <v>2</v>
      </c>
      <c r="I83">
        <v>708</v>
      </c>
      <c r="J83">
        <v>16</v>
      </c>
      <c r="K83">
        <v>73.75</v>
      </c>
      <c r="L83">
        <v>72.349999999999994</v>
      </c>
      <c r="M83">
        <f t="shared" si="23"/>
        <v>1.4000000000000057</v>
      </c>
      <c r="N83" t="s">
        <v>191</v>
      </c>
      <c r="O83" s="13">
        <v>125</v>
      </c>
      <c r="P83" s="55">
        <f t="shared" si="24"/>
        <v>0.15000000000000568</v>
      </c>
      <c r="Q83" s="55">
        <f t="shared" si="27"/>
        <v>1.25</v>
      </c>
      <c r="R83" t="s">
        <v>7</v>
      </c>
      <c r="S83" t="s">
        <v>396</v>
      </c>
      <c r="T83">
        <v>1</v>
      </c>
      <c r="U83" s="9">
        <v>5.0599999999999996</v>
      </c>
      <c r="V83" s="9">
        <v>12.92</v>
      </c>
      <c r="W83" s="11">
        <f t="shared" si="28"/>
        <v>4.83</v>
      </c>
      <c r="X83" s="14">
        <f t="shared" si="29"/>
        <v>4.545454545454537</v>
      </c>
      <c r="Y83" s="9">
        <v>4.545454545454537</v>
      </c>
      <c r="Z83" s="13">
        <v>4</v>
      </c>
      <c r="AA83" s="13">
        <f t="shared" si="22"/>
        <v>7</v>
      </c>
      <c r="AB83">
        <v>0</v>
      </c>
      <c r="AC83" s="9"/>
      <c r="AD83" s="9"/>
      <c r="AE83" s="9"/>
      <c r="AF83" s="11">
        <f t="shared" si="30"/>
        <v>0.30684428112080847</v>
      </c>
      <c r="AG83" s="9">
        <v>56.9</v>
      </c>
      <c r="AH83" s="9">
        <v>43.54</v>
      </c>
      <c r="AI83" s="9">
        <v>5.78</v>
      </c>
      <c r="AJ83" s="3">
        <v>0.6958333333333333</v>
      </c>
      <c r="AK83" s="9">
        <v>8.09</v>
      </c>
      <c r="AL83" t="s">
        <v>20</v>
      </c>
    </row>
    <row r="84" spans="1:38" s="4" customFormat="1" x14ac:dyDescent="0.35">
      <c r="A84" s="4" t="s">
        <v>184</v>
      </c>
      <c r="B84" s="4" t="s">
        <v>185</v>
      </c>
      <c r="C84" s="4" t="s">
        <v>400</v>
      </c>
      <c r="D84" s="4" t="s">
        <v>3</v>
      </c>
      <c r="E84" s="4" t="s">
        <v>401</v>
      </c>
      <c r="F84" s="5">
        <v>45141</v>
      </c>
      <c r="G84" s="5" t="s">
        <v>411</v>
      </c>
      <c r="H84" s="50">
        <f t="shared" si="17"/>
        <v>2</v>
      </c>
      <c r="I84" s="4">
        <v>708</v>
      </c>
      <c r="J84" s="4">
        <v>16</v>
      </c>
      <c r="K84" s="4">
        <v>73.75</v>
      </c>
      <c r="L84" s="4">
        <v>72.349999999999994</v>
      </c>
      <c r="M84" s="4">
        <f t="shared" si="23"/>
        <v>1.4000000000000057</v>
      </c>
      <c r="N84" s="4" t="s">
        <v>192</v>
      </c>
      <c r="O84" s="50">
        <v>135</v>
      </c>
      <c r="P84" s="56">
        <f t="shared" si="24"/>
        <v>5.0000000000005596E-2</v>
      </c>
      <c r="Q84" s="56">
        <f t="shared" si="27"/>
        <v>1.35</v>
      </c>
      <c r="R84" s="4" t="s">
        <v>25</v>
      </c>
      <c r="S84" s="4" t="s">
        <v>86</v>
      </c>
      <c r="T84" s="4">
        <v>1</v>
      </c>
      <c r="U84" s="10">
        <v>5.09</v>
      </c>
      <c r="V84" s="10">
        <v>22.05</v>
      </c>
      <c r="W84" s="12">
        <f t="shared" si="28"/>
        <v>4.84</v>
      </c>
      <c r="X84" s="15">
        <f t="shared" si="29"/>
        <v>4.9115913555992146</v>
      </c>
      <c r="Y84" s="10">
        <v>4.9115913555992146</v>
      </c>
      <c r="Z84" s="13">
        <v>5</v>
      </c>
      <c r="AA84" s="13">
        <f t="shared" si="22"/>
        <v>5</v>
      </c>
      <c r="AB84" s="4">
        <v>0</v>
      </c>
      <c r="AC84" s="10"/>
      <c r="AD84" s="10"/>
      <c r="AE84" s="10"/>
      <c r="AF84" s="12">
        <f t="shared" si="30"/>
        <v>0.32368537339814402</v>
      </c>
      <c r="AG84" s="10">
        <v>59.91</v>
      </c>
      <c r="AH84" s="10">
        <v>45.26</v>
      </c>
      <c r="AI84" s="10">
        <v>5.98</v>
      </c>
      <c r="AJ84" s="6">
        <v>0.6958333333333333</v>
      </c>
      <c r="AK84" s="10">
        <v>17.21</v>
      </c>
      <c r="AL84" s="4" t="s">
        <v>50</v>
      </c>
    </row>
    <row r="85" spans="1:38" x14ac:dyDescent="0.35">
      <c r="A85" t="s">
        <v>195</v>
      </c>
      <c r="B85" t="s">
        <v>196</v>
      </c>
      <c r="C85" t="s">
        <v>399</v>
      </c>
      <c r="D85" t="s">
        <v>27</v>
      </c>
      <c r="E85" t="s">
        <v>402</v>
      </c>
      <c r="F85" s="2">
        <v>45142</v>
      </c>
      <c r="G85" s="2" t="s">
        <v>411</v>
      </c>
      <c r="H85" s="13">
        <f t="shared" si="17"/>
        <v>1</v>
      </c>
      <c r="I85">
        <v>6849</v>
      </c>
      <c r="J85">
        <v>14</v>
      </c>
      <c r="K85">
        <v>81.790000000000006</v>
      </c>
      <c r="L85">
        <v>80.14</v>
      </c>
      <c r="M85">
        <f t="shared" si="23"/>
        <v>1.6500000000000057</v>
      </c>
      <c r="N85" t="s">
        <v>198</v>
      </c>
      <c r="O85" s="13">
        <v>5</v>
      </c>
      <c r="P85" s="55">
        <f t="shared" si="24"/>
        <v>1.6000000000000056</v>
      </c>
      <c r="Q85" s="55">
        <f>K$92-K$85+O85/100</f>
        <v>0.85999999999998811</v>
      </c>
      <c r="R85" t="s">
        <v>7</v>
      </c>
      <c r="S85" t="s">
        <v>182</v>
      </c>
      <c r="T85">
        <v>1</v>
      </c>
      <c r="U85" s="9">
        <v>5.03</v>
      </c>
      <c r="V85" s="9">
        <v>12.3</v>
      </c>
      <c r="W85" s="11">
        <f t="shared" si="28"/>
        <v>4.2100000000000009</v>
      </c>
      <c r="X85" s="14">
        <f t="shared" si="29"/>
        <v>16.302186878727621</v>
      </c>
      <c r="Y85" s="9">
        <v>16.302186878727621</v>
      </c>
      <c r="Z85" s="13">
        <v>7</v>
      </c>
      <c r="AA85" s="13">
        <f t="shared" si="22"/>
        <v>7</v>
      </c>
      <c r="AB85">
        <v>0</v>
      </c>
      <c r="AC85" s="9"/>
      <c r="AD85" s="9"/>
      <c r="AE85" s="9"/>
      <c r="AF85" s="11">
        <f t="shared" si="30"/>
        <v>0.45711995725353993</v>
      </c>
      <c r="AG85" s="9">
        <v>54.54</v>
      </c>
      <c r="AH85" s="9">
        <v>37.43</v>
      </c>
      <c r="AI85" s="9">
        <v>5.99</v>
      </c>
      <c r="AJ85" s="3">
        <v>0.47013888888888888</v>
      </c>
      <c r="AK85" s="9">
        <v>8.09</v>
      </c>
      <c r="AL85" t="s">
        <v>182</v>
      </c>
    </row>
    <row r="86" spans="1:38" x14ac:dyDescent="0.35">
      <c r="A86" t="s">
        <v>195</v>
      </c>
      <c r="B86" t="s">
        <v>196</v>
      </c>
      <c r="C86" t="s">
        <v>399</v>
      </c>
      <c r="D86" t="s">
        <v>27</v>
      </c>
      <c r="E86" t="s">
        <v>402</v>
      </c>
      <c r="F86" s="2">
        <v>45142</v>
      </c>
      <c r="G86" s="2" t="s">
        <v>411</v>
      </c>
      <c r="H86" s="13">
        <f t="shared" si="17"/>
        <v>1</v>
      </c>
      <c r="I86">
        <v>6849</v>
      </c>
      <c r="J86">
        <v>14</v>
      </c>
      <c r="K86">
        <v>81.790000000000006</v>
      </c>
      <c r="L86">
        <v>80.14</v>
      </c>
      <c r="M86">
        <f t="shared" si="23"/>
        <v>1.6500000000000057</v>
      </c>
      <c r="N86" t="s">
        <v>199</v>
      </c>
      <c r="O86" s="13">
        <v>30</v>
      </c>
      <c r="P86" s="55">
        <f t="shared" si="24"/>
        <v>1.3500000000000056</v>
      </c>
      <c r="Q86" s="55">
        <f t="shared" ref="Q86:Q91" si="31">K$92-K$85+O86/100</f>
        <v>1.1099999999999881</v>
      </c>
      <c r="R86" t="s">
        <v>7</v>
      </c>
      <c r="S86" t="s">
        <v>415</v>
      </c>
      <c r="T86">
        <v>1</v>
      </c>
      <c r="U86" s="9">
        <v>5.07</v>
      </c>
      <c r="V86" s="9">
        <v>23.24</v>
      </c>
      <c r="W86" s="11">
        <f t="shared" si="28"/>
        <v>4.7999999999999972</v>
      </c>
      <c r="X86" s="14">
        <f t="shared" si="29"/>
        <v>5.3254437869823095</v>
      </c>
      <c r="Y86" s="9">
        <v>5.3254437869823095</v>
      </c>
      <c r="Z86" s="13">
        <v>1</v>
      </c>
      <c r="AA86" s="13">
        <f t="shared" si="22"/>
        <v>7</v>
      </c>
      <c r="AB86">
        <v>0</v>
      </c>
      <c r="AC86" s="9"/>
      <c r="AD86" s="9"/>
      <c r="AE86" s="9"/>
      <c r="AF86" s="11">
        <f t="shared" si="30"/>
        <v>0.2727069850479803</v>
      </c>
      <c r="AG86" s="9">
        <v>57.03</v>
      </c>
      <c r="AH86" s="9">
        <v>44.81</v>
      </c>
      <c r="AI86" s="9">
        <v>5.88</v>
      </c>
      <c r="AJ86" s="3">
        <v>0.47013888888888888</v>
      </c>
      <c r="AK86" s="9">
        <v>18.440000000000001</v>
      </c>
      <c r="AL86" t="s">
        <v>60</v>
      </c>
    </row>
    <row r="87" spans="1:38" s="46" customFormat="1" x14ac:dyDescent="0.35">
      <c r="A87" s="46" t="s">
        <v>195</v>
      </c>
      <c r="B87" s="46" t="s">
        <v>196</v>
      </c>
      <c r="C87" s="46" t="s">
        <v>399</v>
      </c>
      <c r="D87" s="46" t="s">
        <v>27</v>
      </c>
      <c r="E87" s="46" t="s">
        <v>402</v>
      </c>
      <c r="F87" s="52">
        <v>45142</v>
      </c>
      <c r="G87" s="2" t="s">
        <v>411</v>
      </c>
      <c r="H87" s="13">
        <f t="shared" si="17"/>
        <v>1</v>
      </c>
      <c r="I87" s="46">
        <v>6849</v>
      </c>
      <c r="J87" s="46">
        <v>14</v>
      </c>
      <c r="K87" s="46">
        <v>81.790000000000006</v>
      </c>
      <c r="L87" s="46">
        <v>80.14</v>
      </c>
      <c r="M87" s="46">
        <f t="shared" si="23"/>
        <v>1.6500000000000057</v>
      </c>
      <c r="N87" s="46" t="s">
        <v>200</v>
      </c>
      <c r="O87" s="49">
        <v>55</v>
      </c>
      <c r="P87" s="60">
        <f t="shared" si="24"/>
        <v>1.1000000000000056</v>
      </c>
      <c r="Q87" s="60">
        <f t="shared" si="31"/>
        <v>1.3599999999999881</v>
      </c>
      <c r="R87" s="46" t="s">
        <v>7</v>
      </c>
      <c r="S87" s="46" t="s">
        <v>86</v>
      </c>
      <c r="T87" s="46">
        <v>1</v>
      </c>
      <c r="U87" s="47">
        <v>5.31</v>
      </c>
      <c r="V87" s="47">
        <v>19.04</v>
      </c>
      <c r="W87" s="48">
        <f t="shared" si="28"/>
        <v>5.17</v>
      </c>
      <c r="X87" s="54">
        <f t="shared" si="29"/>
        <v>2.6365348399246646</v>
      </c>
      <c r="Y87" s="47">
        <v>2.6365348399246646</v>
      </c>
      <c r="Z87" s="49">
        <v>3</v>
      </c>
      <c r="AA87" s="49">
        <f t="shared" si="22"/>
        <v>5</v>
      </c>
      <c r="AB87" s="46">
        <v>0</v>
      </c>
      <c r="AC87" s="47"/>
      <c r="AD87" s="47"/>
      <c r="AE87" s="47"/>
      <c r="AF87" s="48">
        <f t="shared" si="30"/>
        <v>0.21285892634207235</v>
      </c>
      <c r="AG87" s="47">
        <v>58.29</v>
      </c>
      <c r="AH87" s="47">
        <v>48.06</v>
      </c>
      <c r="AI87" s="47">
        <v>5.49</v>
      </c>
      <c r="AJ87" s="53">
        <v>0.47013888888888888</v>
      </c>
      <c r="AK87" s="47">
        <v>13.87</v>
      </c>
      <c r="AL87" s="46" t="s">
        <v>205</v>
      </c>
    </row>
    <row r="88" spans="1:38" x14ac:dyDescent="0.35">
      <c r="A88" t="s">
        <v>195</v>
      </c>
      <c r="B88" t="s">
        <v>196</v>
      </c>
      <c r="C88" t="s">
        <v>399</v>
      </c>
      <c r="D88" t="s">
        <v>27</v>
      </c>
      <c r="E88" t="s">
        <v>402</v>
      </c>
      <c r="F88" s="2">
        <v>45142</v>
      </c>
      <c r="G88" s="2" t="s">
        <v>411</v>
      </c>
      <c r="H88" s="13">
        <f t="shared" si="17"/>
        <v>1</v>
      </c>
      <c r="I88">
        <v>6849</v>
      </c>
      <c r="J88">
        <v>14</v>
      </c>
      <c r="K88">
        <v>81.790000000000006</v>
      </c>
      <c r="L88">
        <v>80.14</v>
      </c>
      <c r="M88">
        <f t="shared" si="23"/>
        <v>1.6500000000000057</v>
      </c>
      <c r="N88" t="s">
        <v>201</v>
      </c>
      <c r="O88" s="13">
        <v>78</v>
      </c>
      <c r="P88" s="55">
        <f t="shared" si="24"/>
        <v>0.87000000000000566</v>
      </c>
      <c r="Q88" s="55">
        <f t="shared" si="31"/>
        <v>1.5899999999999881</v>
      </c>
      <c r="R88" t="s">
        <v>21</v>
      </c>
      <c r="S88" t="s">
        <v>86</v>
      </c>
      <c r="T88">
        <v>1</v>
      </c>
      <c r="U88" s="9">
        <v>5.13</v>
      </c>
      <c r="V88" s="9">
        <v>22.24</v>
      </c>
      <c r="W88" s="11">
        <f t="shared" si="28"/>
        <v>4.5299999999999976</v>
      </c>
      <c r="X88" s="14">
        <f t="shared" si="29"/>
        <v>11.695906432748583</v>
      </c>
      <c r="Y88" s="9">
        <v>11.695906432748583</v>
      </c>
      <c r="Z88" s="13">
        <v>5</v>
      </c>
      <c r="AA88" s="13">
        <f t="shared" si="22"/>
        <v>5</v>
      </c>
      <c r="AB88">
        <v>0</v>
      </c>
      <c r="AC88" s="9"/>
      <c r="AD88" s="9"/>
      <c r="AE88" s="9"/>
      <c r="AF88" s="11">
        <f t="shared" si="30"/>
        <v>0.57552954292084724</v>
      </c>
      <c r="AG88" s="9">
        <f>50.57+5.96</f>
        <v>56.53</v>
      </c>
      <c r="AH88" s="9">
        <v>35.880000000000003</v>
      </c>
      <c r="AI88" s="9">
        <v>5.96</v>
      </c>
      <c r="AJ88" s="3">
        <v>0.47013888888888888</v>
      </c>
      <c r="AK88" s="9">
        <v>17.71</v>
      </c>
      <c r="AL88" t="s">
        <v>84</v>
      </c>
    </row>
    <row r="89" spans="1:38" x14ac:dyDescent="0.35">
      <c r="A89" t="s">
        <v>195</v>
      </c>
      <c r="B89" t="s">
        <v>196</v>
      </c>
      <c r="C89" t="s">
        <v>399</v>
      </c>
      <c r="D89" t="s">
        <v>27</v>
      </c>
      <c r="E89" t="s">
        <v>402</v>
      </c>
      <c r="F89" s="2">
        <v>45142</v>
      </c>
      <c r="G89" s="2" t="s">
        <v>411</v>
      </c>
      <c r="H89" s="13">
        <f t="shared" si="17"/>
        <v>1</v>
      </c>
      <c r="I89">
        <v>6849</v>
      </c>
      <c r="J89">
        <v>14</v>
      </c>
      <c r="K89">
        <v>81.790000000000006</v>
      </c>
      <c r="L89">
        <v>80.14</v>
      </c>
      <c r="M89">
        <f t="shared" si="23"/>
        <v>1.6500000000000057</v>
      </c>
      <c r="N89" t="s">
        <v>202</v>
      </c>
      <c r="O89" s="13">
        <v>103</v>
      </c>
      <c r="P89" s="55">
        <f t="shared" si="24"/>
        <v>0.62000000000000566</v>
      </c>
      <c r="Q89" s="55">
        <f t="shared" si="31"/>
        <v>1.8399999999999881</v>
      </c>
      <c r="R89" t="s">
        <v>21</v>
      </c>
      <c r="S89" t="s">
        <v>86</v>
      </c>
      <c r="T89">
        <v>1</v>
      </c>
      <c r="U89" s="9">
        <v>5.35</v>
      </c>
      <c r="V89" s="9">
        <v>19.11</v>
      </c>
      <c r="W89" s="11">
        <f t="shared" si="28"/>
        <v>5.0299999999999994</v>
      </c>
      <c r="X89" s="14">
        <f t="shared" si="29"/>
        <v>5.9813084112149593</v>
      </c>
      <c r="Y89" s="9">
        <v>5.9813084112149593</v>
      </c>
      <c r="Z89" s="13">
        <v>5</v>
      </c>
      <c r="AA89" s="13">
        <f t="shared" si="22"/>
        <v>5</v>
      </c>
      <c r="AB89">
        <v>0</v>
      </c>
      <c r="AC89" s="9"/>
      <c r="AD89" s="9"/>
      <c r="AE89" s="9"/>
      <c r="AF89" s="11">
        <f t="shared" si="30"/>
        <v>0.48910840932117539</v>
      </c>
      <c r="AG89" s="9">
        <v>58.79</v>
      </c>
      <c r="AH89" s="9">
        <v>39.479999999999997</v>
      </c>
      <c r="AI89" s="9">
        <v>5.98</v>
      </c>
      <c r="AJ89" s="3">
        <v>0.47013888888888888</v>
      </c>
      <c r="AK89" s="9">
        <v>14.08</v>
      </c>
      <c r="AL89" t="s">
        <v>206</v>
      </c>
    </row>
    <row r="90" spans="1:38" x14ac:dyDescent="0.35">
      <c r="A90" t="s">
        <v>195</v>
      </c>
      <c r="B90" t="s">
        <v>196</v>
      </c>
      <c r="C90" t="s">
        <v>399</v>
      </c>
      <c r="D90" t="s">
        <v>27</v>
      </c>
      <c r="E90" t="s">
        <v>402</v>
      </c>
      <c r="F90" s="2">
        <v>45142</v>
      </c>
      <c r="G90" s="2" t="s">
        <v>411</v>
      </c>
      <c r="H90" s="13">
        <f t="shared" si="17"/>
        <v>1</v>
      </c>
      <c r="I90">
        <v>6849</v>
      </c>
      <c r="J90">
        <v>14</v>
      </c>
      <c r="K90">
        <v>81.790000000000006</v>
      </c>
      <c r="L90">
        <v>80.14</v>
      </c>
      <c r="M90">
        <f t="shared" si="23"/>
        <v>1.6500000000000057</v>
      </c>
      <c r="N90" t="s">
        <v>203</v>
      </c>
      <c r="O90" s="13">
        <v>122</v>
      </c>
      <c r="P90" s="55">
        <f t="shared" si="24"/>
        <v>0.43000000000000571</v>
      </c>
      <c r="Q90" s="55">
        <f t="shared" si="31"/>
        <v>2.0299999999999878</v>
      </c>
      <c r="R90" t="s">
        <v>25</v>
      </c>
      <c r="S90" t="s">
        <v>86</v>
      </c>
      <c r="T90">
        <v>1</v>
      </c>
      <c r="U90" s="9">
        <v>5.2</v>
      </c>
      <c r="V90" s="9">
        <v>19.88</v>
      </c>
      <c r="W90" s="11">
        <f t="shared" si="28"/>
        <v>4.879999999999999</v>
      </c>
      <c r="X90" s="14">
        <f t="shared" si="29"/>
        <v>6.1538461538461764</v>
      </c>
      <c r="Y90" s="9">
        <v>6.1538461538461764</v>
      </c>
      <c r="Z90" s="13">
        <v>5</v>
      </c>
      <c r="AA90" s="13">
        <f t="shared" si="22"/>
        <v>5</v>
      </c>
      <c r="AB90">
        <v>0</v>
      </c>
      <c r="AC90" s="9"/>
      <c r="AD90" s="9"/>
      <c r="AE90" s="9"/>
      <c r="AF90" s="11">
        <f t="shared" si="30"/>
        <v>0.58518712378958382</v>
      </c>
      <c r="AG90" s="9">
        <v>60.57</v>
      </c>
      <c r="AH90" s="9">
        <v>38.21</v>
      </c>
      <c r="AI90" s="9">
        <v>5.16</v>
      </c>
      <c r="AJ90" s="3">
        <v>0.47013888888888888</v>
      </c>
      <c r="AK90" s="9">
        <v>15</v>
      </c>
      <c r="AL90" t="s">
        <v>207</v>
      </c>
    </row>
    <row r="91" spans="1:38" s="4" customFormat="1" x14ac:dyDescent="0.35">
      <c r="A91" s="4" t="s">
        <v>195</v>
      </c>
      <c r="B91" s="4" t="s">
        <v>196</v>
      </c>
      <c r="C91" s="4" t="s">
        <v>399</v>
      </c>
      <c r="D91" s="4" t="s">
        <v>27</v>
      </c>
      <c r="E91" s="4" t="s">
        <v>402</v>
      </c>
      <c r="F91" s="5">
        <v>45142</v>
      </c>
      <c r="G91" s="5" t="s">
        <v>411</v>
      </c>
      <c r="H91" s="50">
        <f t="shared" si="17"/>
        <v>1</v>
      </c>
      <c r="I91" s="4">
        <v>6849</v>
      </c>
      <c r="J91" s="4">
        <v>14</v>
      </c>
      <c r="K91" s="4">
        <v>81.790000000000006</v>
      </c>
      <c r="L91" s="4">
        <v>80.14</v>
      </c>
      <c r="M91" s="4">
        <f t="shared" si="23"/>
        <v>1.6500000000000057</v>
      </c>
      <c r="N91" s="4" t="s">
        <v>204</v>
      </c>
      <c r="O91" s="50">
        <v>145</v>
      </c>
      <c r="P91" s="56">
        <f t="shared" si="24"/>
        <v>0.20000000000000573</v>
      </c>
      <c r="Q91" s="56">
        <f t="shared" si="31"/>
        <v>2.2599999999999882</v>
      </c>
      <c r="R91" s="4" t="s">
        <v>25</v>
      </c>
      <c r="S91" s="4" t="s">
        <v>86</v>
      </c>
      <c r="T91" s="4">
        <v>1</v>
      </c>
      <c r="U91" s="10">
        <v>5.0599999999999996</v>
      </c>
      <c r="V91" s="10">
        <v>13.93</v>
      </c>
      <c r="W91" s="12">
        <f t="shared" si="28"/>
        <v>4.7699999999999996</v>
      </c>
      <c r="X91" s="15">
        <f t="shared" si="29"/>
        <v>5.7312252964426884</v>
      </c>
      <c r="Y91" s="10">
        <v>5.7312252964426884</v>
      </c>
      <c r="Z91" s="13">
        <v>5</v>
      </c>
      <c r="AA91" s="13">
        <f t="shared" si="22"/>
        <v>5</v>
      </c>
      <c r="AB91" s="4">
        <v>0</v>
      </c>
      <c r="AC91" s="10"/>
      <c r="AD91" s="10"/>
      <c r="AE91" s="10"/>
      <c r="AF91" s="12">
        <f t="shared" si="30"/>
        <v>0.44396877360866288</v>
      </c>
      <c r="AG91" s="10">
        <v>57.34</v>
      </c>
      <c r="AH91" s="10">
        <v>39.71</v>
      </c>
      <c r="AI91" s="10">
        <v>6.12</v>
      </c>
      <c r="AJ91" s="6">
        <v>0.47013888888888888</v>
      </c>
      <c r="AK91" s="10">
        <v>9.16</v>
      </c>
      <c r="AL91" s="4" t="s">
        <v>208</v>
      </c>
    </row>
    <row r="92" spans="1:38" x14ac:dyDescent="0.35">
      <c r="A92" t="s">
        <v>216</v>
      </c>
      <c r="B92" t="s">
        <v>196</v>
      </c>
      <c r="C92" t="s">
        <v>399</v>
      </c>
      <c r="D92" t="s">
        <v>3</v>
      </c>
      <c r="E92" t="s">
        <v>402</v>
      </c>
      <c r="F92" s="2">
        <v>45142</v>
      </c>
      <c r="G92" s="2" t="s">
        <v>411</v>
      </c>
      <c r="H92" s="13">
        <f t="shared" si="17"/>
        <v>1</v>
      </c>
      <c r="I92">
        <v>6839</v>
      </c>
      <c r="J92">
        <v>26</v>
      </c>
      <c r="K92">
        <v>82.6</v>
      </c>
      <c r="L92">
        <v>80.12</v>
      </c>
      <c r="M92">
        <f t="shared" si="23"/>
        <v>2.4799999999999898</v>
      </c>
      <c r="N92" t="s">
        <v>209</v>
      </c>
      <c r="O92" s="13">
        <v>30</v>
      </c>
      <c r="P92" s="55">
        <f t="shared" si="24"/>
        <v>2.1799999999999899</v>
      </c>
      <c r="Q92" s="55">
        <f>O92/100</f>
        <v>0.3</v>
      </c>
      <c r="R92" t="s">
        <v>7</v>
      </c>
      <c r="S92" t="s">
        <v>415</v>
      </c>
      <c r="T92">
        <v>1</v>
      </c>
      <c r="U92" s="9">
        <v>5.22</v>
      </c>
      <c r="V92" s="9">
        <v>24.32</v>
      </c>
      <c r="W92" s="11">
        <f t="shared" si="28"/>
        <v>4.9600000000000009</v>
      </c>
      <c r="X92" s="14">
        <f t="shared" si="29"/>
        <v>4.9808429118773736</v>
      </c>
      <c r="Y92" s="9">
        <v>4.9808429118773736</v>
      </c>
      <c r="Z92" s="13">
        <v>1</v>
      </c>
      <c r="AA92" s="13">
        <f t="shared" si="22"/>
        <v>7</v>
      </c>
      <c r="AB92">
        <v>0</v>
      </c>
      <c r="AC92" s="9"/>
      <c r="AD92" s="9"/>
      <c r="AE92" s="9"/>
      <c r="AF92" s="11">
        <f t="shared" si="30"/>
        <v>0.24676483712628297</v>
      </c>
      <c r="AG92" s="9">
        <v>55.88</v>
      </c>
      <c r="AH92" s="9">
        <v>44.82</v>
      </c>
      <c r="AI92" s="9">
        <v>5.56</v>
      </c>
      <c r="AJ92" s="3">
        <v>0.53333333333333333</v>
      </c>
      <c r="AK92" s="9">
        <v>19.36</v>
      </c>
      <c r="AL92" t="s">
        <v>218</v>
      </c>
    </row>
    <row r="93" spans="1:38" x14ac:dyDescent="0.35">
      <c r="A93" t="s">
        <v>216</v>
      </c>
      <c r="B93" t="s">
        <v>196</v>
      </c>
      <c r="C93" t="s">
        <v>399</v>
      </c>
      <c r="D93" t="s">
        <v>3</v>
      </c>
      <c r="E93" t="s">
        <v>402</v>
      </c>
      <c r="F93" s="2">
        <v>45142</v>
      </c>
      <c r="G93" s="2" t="s">
        <v>411</v>
      </c>
      <c r="H93" s="13">
        <f t="shared" si="17"/>
        <v>1</v>
      </c>
      <c r="I93">
        <v>6839</v>
      </c>
      <c r="J93">
        <v>26</v>
      </c>
      <c r="K93">
        <v>82.6</v>
      </c>
      <c r="L93">
        <v>80.12</v>
      </c>
      <c r="M93">
        <f t="shared" si="23"/>
        <v>2.4799999999999898</v>
      </c>
      <c r="N93" t="s">
        <v>210</v>
      </c>
      <c r="O93" s="13">
        <v>70</v>
      </c>
      <c r="P93" s="55">
        <f t="shared" si="24"/>
        <v>1.7799999999999898</v>
      </c>
      <c r="Q93" s="55">
        <f t="shared" ref="Q93:Q98" si="32">O93/100</f>
        <v>0.7</v>
      </c>
      <c r="R93" t="s">
        <v>7</v>
      </c>
      <c r="S93" t="s">
        <v>416</v>
      </c>
      <c r="T93">
        <v>1</v>
      </c>
      <c r="U93" s="9">
        <v>5.17</v>
      </c>
      <c r="V93" s="9">
        <v>15.9</v>
      </c>
      <c r="W93" s="11">
        <f t="shared" si="28"/>
        <v>5.01</v>
      </c>
      <c r="X93" s="14">
        <f t="shared" si="29"/>
        <v>3.0947775628626721</v>
      </c>
      <c r="Y93" s="9">
        <v>3.0947775628626721</v>
      </c>
      <c r="Z93" s="13">
        <v>2</v>
      </c>
      <c r="AA93" s="13">
        <f t="shared" si="22"/>
        <v>7</v>
      </c>
      <c r="AB93">
        <v>0</v>
      </c>
      <c r="AC93" s="9"/>
      <c r="AD93" s="9"/>
      <c r="AE93" s="9"/>
      <c r="AF93" s="11">
        <f t="shared" si="30"/>
        <v>0.24911190053285967</v>
      </c>
      <c r="AG93" s="9">
        <v>56.26</v>
      </c>
      <c r="AH93" s="9">
        <v>45.04</v>
      </c>
      <c r="AI93" s="9">
        <v>5.15</v>
      </c>
      <c r="AJ93" s="3">
        <v>0.53333333333333333</v>
      </c>
      <c r="AK93" s="9">
        <v>10.89</v>
      </c>
      <c r="AL93" t="s">
        <v>69</v>
      </c>
    </row>
    <row r="94" spans="1:38" x14ac:dyDescent="0.35">
      <c r="A94" t="s">
        <v>216</v>
      </c>
      <c r="B94" t="s">
        <v>196</v>
      </c>
      <c r="C94" t="s">
        <v>399</v>
      </c>
      <c r="D94" t="s">
        <v>3</v>
      </c>
      <c r="E94" t="s">
        <v>402</v>
      </c>
      <c r="F94" s="2">
        <v>45142</v>
      </c>
      <c r="G94" s="2" t="s">
        <v>411</v>
      </c>
      <c r="H94" s="13">
        <f t="shared" si="17"/>
        <v>1</v>
      </c>
      <c r="I94">
        <v>6839</v>
      </c>
      <c r="J94">
        <v>26</v>
      </c>
      <c r="K94">
        <v>82.6</v>
      </c>
      <c r="L94">
        <v>80.12</v>
      </c>
      <c r="M94">
        <f t="shared" si="23"/>
        <v>2.4799999999999898</v>
      </c>
      <c r="N94" t="s">
        <v>211</v>
      </c>
      <c r="O94" s="13">
        <v>120</v>
      </c>
      <c r="P94" s="55">
        <f t="shared" si="24"/>
        <v>1.2799999999999898</v>
      </c>
      <c r="Q94" s="55">
        <f t="shared" si="32"/>
        <v>1.2</v>
      </c>
      <c r="R94" t="s">
        <v>7</v>
      </c>
      <c r="S94" t="s">
        <v>396</v>
      </c>
      <c r="T94">
        <v>1</v>
      </c>
      <c r="U94" s="9">
        <v>5.05</v>
      </c>
      <c r="V94" s="9">
        <v>15.61</v>
      </c>
      <c r="W94" s="11">
        <f t="shared" si="28"/>
        <v>4.9499999999999993</v>
      </c>
      <c r="X94" s="14">
        <f t="shared" si="29"/>
        <v>1.9801980198019911</v>
      </c>
      <c r="Y94" s="9">
        <v>1.9801980198019911</v>
      </c>
      <c r="Z94" s="13">
        <v>3</v>
      </c>
      <c r="AA94" s="13">
        <f t="shared" si="22"/>
        <v>7</v>
      </c>
      <c r="AB94">
        <v>0</v>
      </c>
      <c r="AC94" s="9"/>
      <c r="AD94" s="9"/>
      <c r="AE94" s="9"/>
      <c r="AF94" s="11">
        <f t="shared" si="30"/>
        <v>0.21178781925343815</v>
      </c>
      <c r="AG94" s="9">
        <v>61.68</v>
      </c>
      <c r="AH94" s="9">
        <v>50.9</v>
      </c>
      <c r="AI94" s="9">
        <v>5.96</v>
      </c>
      <c r="AJ94" s="3">
        <v>0.53333333333333333</v>
      </c>
      <c r="AK94" s="9">
        <v>10.66</v>
      </c>
      <c r="AL94" t="s">
        <v>219</v>
      </c>
    </row>
    <row r="95" spans="1:38" x14ac:dyDescent="0.35">
      <c r="A95" t="s">
        <v>216</v>
      </c>
      <c r="B95" t="s">
        <v>196</v>
      </c>
      <c r="C95" t="s">
        <v>399</v>
      </c>
      <c r="D95" t="s">
        <v>3</v>
      </c>
      <c r="E95" t="s">
        <v>402</v>
      </c>
      <c r="F95" s="2">
        <v>45142</v>
      </c>
      <c r="G95" s="2" t="s">
        <v>411</v>
      </c>
      <c r="H95" s="13">
        <f t="shared" si="17"/>
        <v>1</v>
      </c>
      <c r="I95">
        <v>6839</v>
      </c>
      <c r="J95">
        <v>26</v>
      </c>
      <c r="K95">
        <v>82.6</v>
      </c>
      <c r="L95">
        <v>80.12</v>
      </c>
      <c r="M95">
        <f t="shared" si="23"/>
        <v>2.4799999999999898</v>
      </c>
      <c r="N95" t="s">
        <v>212</v>
      </c>
      <c r="O95" s="13">
        <v>140</v>
      </c>
      <c r="P95" s="55">
        <f t="shared" si="24"/>
        <v>1.0799999999999899</v>
      </c>
      <c r="Q95" s="55">
        <f t="shared" si="32"/>
        <v>1.4</v>
      </c>
      <c r="R95" t="s">
        <v>21</v>
      </c>
      <c r="S95" t="s">
        <v>396</v>
      </c>
      <c r="T95">
        <v>1</v>
      </c>
      <c r="U95" s="9">
        <v>5.23</v>
      </c>
      <c r="V95" s="9">
        <v>20.03</v>
      </c>
      <c r="W95" s="11">
        <f t="shared" si="28"/>
        <v>5.0400000000000009</v>
      </c>
      <c r="X95" s="14">
        <f t="shared" si="29"/>
        <v>3.632887189292533</v>
      </c>
      <c r="Y95" s="9">
        <v>3.632887189292533</v>
      </c>
      <c r="Z95" s="13">
        <v>4</v>
      </c>
      <c r="AA95" s="13">
        <f t="shared" si="22"/>
        <v>7</v>
      </c>
      <c r="AB95">
        <v>0</v>
      </c>
      <c r="AC95" s="9"/>
      <c r="AD95" s="9"/>
      <c r="AE95" s="9"/>
      <c r="AF95" s="11">
        <f t="shared" si="30"/>
        <v>0.27963079504929722</v>
      </c>
      <c r="AG95" s="9">
        <v>61</v>
      </c>
      <c r="AH95" s="9">
        <v>47.67</v>
      </c>
      <c r="AI95" s="9">
        <v>5.77</v>
      </c>
      <c r="AJ95" s="3">
        <v>0.53333333333333333</v>
      </c>
      <c r="AK95" s="9">
        <v>14.99</v>
      </c>
      <c r="AL95" t="s">
        <v>220</v>
      </c>
    </row>
    <row r="96" spans="1:38" x14ac:dyDescent="0.35">
      <c r="A96" t="s">
        <v>216</v>
      </c>
      <c r="B96" t="s">
        <v>196</v>
      </c>
      <c r="C96" t="s">
        <v>399</v>
      </c>
      <c r="D96" t="s">
        <v>3</v>
      </c>
      <c r="E96" t="s">
        <v>402</v>
      </c>
      <c r="F96" s="2">
        <v>45142</v>
      </c>
      <c r="G96" s="2" t="s">
        <v>411</v>
      </c>
      <c r="H96" s="13">
        <f t="shared" si="17"/>
        <v>1</v>
      </c>
      <c r="I96">
        <v>6839</v>
      </c>
      <c r="J96">
        <v>26</v>
      </c>
      <c r="K96">
        <v>82.6</v>
      </c>
      <c r="L96">
        <v>80.12</v>
      </c>
      <c r="M96">
        <f t="shared" si="23"/>
        <v>2.4799999999999898</v>
      </c>
      <c r="N96" t="s">
        <v>213</v>
      </c>
      <c r="O96" s="13">
        <v>170</v>
      </c>
      <c r="P96" s="55">
        <f t="shared" si="24"/>
        <v>0.77999999999998981</v>
      </c>
      <c r="Q96" s="55">
        <f t="shared" si="32"/>
        <v>1.7</v>
      </c>
      <c r="R96" t="s">
        <v>25</v>
      </c>
      <c r="S96" t="s">
        <v>396</v>
      </c>
      <c r="T96">
        <v>1</v>
      </c>
      <c r="U96" s="9">
        <v>5.0599999999999996</v>
      </c>
      <c r="V96" s="9">
        <v>14.86</v>
      </c>
      <c r="W96" s="11">
        <f t="shared" si="28"/>
        <v>4.8999999999999986</v>
      </c>
      <c r="X96" s="14">
        <f t="shared" si="29"/>
        <v>3.1620553359684003</v>
      </c>
      <c r="Y96" s="9">
        <v>3.1620553359684003</v>
      </c>
      <c r="Z96" s="13">
        <v>4</v>
      </c>
      <c r="AA96" s="13">
        <f t="shared" si="22"/>
        <v>7</v>
      </c>
      <c r="AB96">
        <v>0</v>
      </c>
      <c r="AC96" s="9"/>
      <c r="AD96" s="9"/>
      <c r="AE96" s="9"/>
      <c r="AF96" s="11">
        <f t="shared" si="30"/>
        <v>0.28594395957740015</v>
      </c>
      <c r="AG96" s="9">
        <v>55.99</v>
      </c>
      <c r="AH96" s="9">
        <v>43.54</v>
      </c>
      <c r="AI96" s="9">
        <v>5.42</v>
      </c>
      <c r="AJ96" s="3">
        <v>0.53333333333333333</v>
      </c>
      <c r="AK96" s="9">
        <v>9.9600000000000009</v>
      </c>
      <c r="AL96" t="s">
        <v>20</v>
      </c>
    </row>
    <row r="97" spans="1:38" s="23" customFormat="1" x14ac:dyDescent="0.35">
      <c r="A97" s="23" t="s">
        <v>216</v>
      </c>
      <c r="B97" s="23" t="s">
        <v>196</v>
      </c>
      <c r="C97" s="23" t="s">
        <v>399</v>
      </c>
      <c r="D97" s="23" t="s">
        <v>3</v>
      </c>
      <c r="E97" s="23" t="s">
        <v>402</v>
      </c>
      <c r="F97" s="24">
        <v>45142</v>
      </c>
      <c r="G97" s="2" t="s">
        <v>411</v>
      </c>
      <c r="H97" s="13">
        <f t="shared" si="17"/>
        <v>1</v>
      </c>
      <c r="I97" s="23">
        <v>6839</v>
      </c>
      <c r="J97" s="23">
        <v>26</v>
      </c>
      <c r="K97" s="23">
        <v>82.6</v>
      </c>
      <c r="L97" s="23">
        <v>80.12</v>
      </c>
      <c r="M97" s="23">
        <f t="shared" si="23"/>
        <v>2.4799999999999898</v>
      </c>
      <c r="N97" s="23" t="s">
        <v>214</v>
      </c>
      <c r="O97" s="29">
        <v>190</v>
      </c>
      <c r="P97" s="58">
        <f t="shared" si="24"/>
        <v>0.57999999999998986</v>
      </c>
      <c r="Q97" s="58">
        <f t="shared" si="32"/>
        <v>1.9</v>
      </c>
      <c r="R97" s="23" t="s">
        <v>25</v>
      </c>
      <c r="S97" s="23" t="s">
        <v>86</v>
      </c>
      <c r="T97" s="23">
        <v>1</v>
      </c>
      <c r="U97" s="26">
        <v>5.14</v>
      </c>
      <c r="V97" s="26">
        <v>21.47</v>
      </c>
      <c r="W97" s="27">
        <f t="shared" si="28"/>
        <v>4.1199999999999974</v>
      </c>
      <c r="X97" s="28">
        <f t="shared" si="29"/>
        <v>19.844357976653743</v>
      </c>
      <c r="Y97" s="26">
        <v>19.844357976653743</v>
      </c>
      <c r="Z97" s="29">
        <v>5</v>
      </c>
      <c r="AA97" s="29">
        <f t="shared" si="22"/>
        <v>5</v>
      </c>
      <c r="AB97" s="23">
        <v>0</v>
      </c>
      <c r="AC97" s="26"/>
      <c r="AD97" s="26"/>
      <c r="AE97" s="26"/>
      <c r="AF97" s="27">
        <f t="shared" si="30"/>
        <v>1.0230319697490546</v>
      </c>
      <c r="AG97" s="26">
        <v>58.85</v>
      </c>
      <c r="AH97" s="26">
        <v>29.09</v>
      </c>
      <c r="AI97" s="26">
        <v>5.63</v>
      </c>
      <c r="AJ97" s="25">
        <v>0.53333333333333333</v>
      </c>
      <c r="AK97" s="26">
        <v>17.350000000000001</v>
      </c>
      <c r="AL97" s="23" t="s">
        <v>221</v>
      </c>
    </row>
    <row r="98" spans="1:38" s="4" customFormat="1" x14ac:dyDescent="0.35">
      <c r="A98" s="4" t="s">
        <v>216</v>
      </c>
      <c r="B98" s="4" t="s">
        <v>196</v>
      </c>
      <c r="C98" s="4" t="s">
        <v>399</v>
      </c>
      <c r="D98" s="4" t="s">
        <v>3</v>
      </c>
      <c r="E98" s="4" t="s">
        <v>402</v>
      </c>
      <c r="F98" s="5">
        <v>45142</v>
      </c>
      <c r="G98" s="5" t="s">
        <v>411</v>
      </c>
      <c r="H98" s="50">
        <f t="shared" si="17"/>
        <v>1</v>
      </c>
      <c r="I98" s="4">
        <v>6839</v>
      </c>
      <c r="J98" s="4">
        <v>26</v>
      </c>
      <c r="K98" s="4">
        <v>82.6</v>
      </c>
      <c r="L98" s="4">
        <v>80.12</v>
      </c>
      <c r="M98" s="4">
        <f t="shared" si="23"/>
        <v>2.4799999999999898</v>
      </c>
      <c r="N98" s="4" t="s">
        <v>215</v>
      </c>
      <c r="O98" s="50">
        <v>220</v>
      </c>
      <c r="P98" s="56">
        <f t="shared" si="24"/>
        <v>0.27999999999998959</v>
      </c>
      <c r="Q98" s="56">
        <f t="shared" si="32"/>
        <v>2.2000000000000002</v>
      </c>
      <c r="R98" s="4" t="s">
        <v>21</v>
      </c>
      <c r="S98" s="4" t="s">
        <v>86</v>
      </c>
      <c r="T98" s="4">
        <v>1</v>
      </c>
      <c r="U98" s="10">
        <v>5.09</v>
      </c>
      <c r="V98" s="10">
        <v>23</v>
      </c>
      <c r="W98" s="12">
        <f t="shared" si="28"/>
        <v>4.5500000000000007</v>
      </c>
      <c r="X98" s="15">
        <f t="shared" si="29"/>
        <v>10.609037328094287</v>
      </c>
      <c r="Y98" s="10">
        <v>10.609037328094287</v>
      </c>
      <c r="Z98" s="13">
        <v>5</v>
      </c>
      <c r="AA98" s="13">
        <f t="shared" si="22"/>
        <v>5</v>
      </c>
      <c r="AB98" s="4">
        <v>0</v>
      </c>
      <c r="AC98" s="10"/>
      <c r="AD98" s="10"/>
      <c r="AE98" s="10"/>
      <c r="AF98" s="12">
        <f t="shared" si="30"/>
        <v>0.67597926267281105</v>
      </c>
      <c r="AG98" s="10">
        <v>58.19</v>
      </c>
      <c r="AH98" s="10">
        <v>34.72</v>
      </c>
      <c r="AI98" s="10">
        <v>4.99</v>
      </c>
      <c r="AJ98" s="6">
        <v>0.53333333333333333</v>
      </c>
      <c r="AK98" s="10">
        <v>18.45</v>
      </c>
      <c r="AL98" s="4" t="s">
        <v>222</v>
      </c>
    </row>
    <row r="99" spans="1:38" x14ac:dyDescent="0.35">
      <c r="A99" t="s">
        <v>223</v>
      </c>
      <c r="B99" t="s">
        <v>224</v>
      </c>
      <c r="C99" t="s">
        <v>399</v>
      </c>
      <c r="D99" t="s">
        <v>3</v>
      </c>
      <c r="E99" t="s">
        <v>401</v>
      </c>
      <c r="F99" s="2">
        <v>45142</v>
      </c>
      <c r="G99" s="2" t="s">
        <v>411</v>
      </c>
      <c r="H99" s="13">
        <f t="shared" si="17"/>
        <v>1</v>
      </c>
      <c r="I99">
        <v>6628</v>
      </c>
      <c r="J99">
        <v>12</v>
      </c>
      <c r="K99">
        <v>81.95</v>
      </c>
      <c r="L99">
        <v>79.53</v>
      </c>
      <c r="M99">
        <f t="shared" si="23"/>
        <v>2.4200000000000017</v>
      </c>
      <c r="N99" t="s">
        <v>226</v>
      </c>
      <c r="O99" s="13">
        <v>30</v>
      </c>
      <c r="P99" s="55">
        <f t="shared" si="24"/>
        <v>2.1200000000000019</v>
      </c>
      <c r="Q99" s="55">
        <f>O99/100</f>
        <v>0.3</v>
      </c>
      <c r="R99" t="s">
        <v>7</v>
      </c>
      <c r="S99" t="s">
        <v>415</v>
      </c>
      <c r="T99">
        <v>1</v>
      </c>
      <c r="U99" s="9">
        <v>5.19</v>
      </c>
      <c r="V99" s="9">
        <v>18.62</v>
      </c>
      <c r="W99" s="11">
        <f t="shared" si="28"/>
        <v>4.7900000000000009</v>
      </c>
      <c r="X99" s="14">
        <f t="shared" si="29"/>
        <v>7.7071290944123207</v>
      </c>
      <c r="Y99" s="9">
        <v>7.7071290944123207</v>
      </c>
      <c r="Z99" s="13">
        <v>1</v>
      </c>
      <c r="AA99" s="13">
        <f t="shared" si="22"/>
        <v>7</v>
      </c>
      <c r="AB99">
        <v>0</v>
      </c>
      <c r="AC99" s="9"/>
      <c r="AD99" s="9"/>
      <c r="AE99" s="9"/>
      <c r="AF99" s="11">
        <f t="shared" si="30"/>
        <v>0.30166051660516602</v>
      </c>
      <c r="AG99" s="9">
        <v>56.44</v>
      </c>
      <c r="AH99" s="9">
        <v>43.36</v>
      </c>
      <c r="AI99" s="9">
        <v>6.17</v>
      </c>
      <c r="AJ99" s="3">
        <v>0.64930555555555558</v>
      </c>
      <c r="AK99" s="9">
        <v>13.83</v>
      </c>
      <c r="AL99" t="s">
        <v>121</v>
      </c>
    </row>
    <row r="100" spans="1:38" s="36" customFormat="1" x14ac:dyDescent="0.35">
      <c r="A100" s="36" t="s">
        <v>223</v>
      </c>
      <c r="B100" s="36" t="s">
        <v>224</v>
      </c>
      <c r="C100" s="36" t="s">
        <v>399</v>
      </c>
      <c r="D100" s="36" t="s">
        <v>3</v>
      </c>
      <c r="E100" s="36" t="s">
        <v>401</v>
      </c>
      <c r="F100" s="37">
        <v>45142</v>
      </c>
      <c r="G100" s="2" t="s">
        <v>411</v>
      </c>
      <c r="H100" s="13">
        <f t="shared" si="17"/>
        <v>1</v>
      </c>
      <c r="I100" s="36">
        <v>6628</v>
      </c>
      <c r="J100" s="36">
        <v>12</v>
      </c>
      <c r="K100" s="36">
        <v>81.95</v>
      </c>
      <c r="L100" s="36">
        <v>79.53</v>
      </c>
      <c r="M100" s="36">
        <f t="shared" si="23"/>
        <v>2.4200000000000017</v>
      </c>
      <c r="N100" s="36" t="s">
        <v>227</v>
      </c>
      <c r="O100" s="42">
        <v>85</v>
      </c>
      <c r="P100" s="59">
        <f t="shared" si="24"/>
        <v>1.5700000000000016</v>
      </c>
      <c r="Q100" s="59">
        <f t="shared" ref="Q100:Q108" si="33">O100/100</f>
        <v>0.85</v>
      </c>
      <c r="R100" s="36" t="s">
        <v>7</v>
      </c>
      <c r="S100" s="36" t="s">
        <v>396</v>
      </c>
      <c r="T100" s="36">
        <v>1</v>
      </c>
      <c r="U100" s="39">
        <v>5.1100000000000003</v>
      </c>
      <c r="V100" s="39">
        <v>15.76</v>
      </c>
      <c r="W100" s="40">
        <f t="shared" si="28"/>
        <v>4.8699999999999992</v>
      </c>
      <c r="X100" s="41">
        <f t="shared" si="29"/>
        <v>4.6966731898238958</v>
      </c>
      <c r="Y100" s="39">
        <v>4.6966731898238958</v>
      </c>
      <c r="Z100" s="42">
        <v>3</v>
      </c>
      <c r="AA100" s="42">
        <f t="shared" si="22"/>
        <v>7</v>
      </c>
      <c r="AB100" s="36">
        <v>0</v>
      </c>
      <c r="AC100" s="39"/>
      <c r="AD100" s="39"/>
      <c r="AE100" s="39"/>
      <c r="AF100" s="40">
        <f t="shared" si="30"/>
        <v>0.31996246774571896</v>
      </c>
      <c r="AG100" s="39">
        <v>56.27</v>
      </c>
      <c r="AH100" s="39">
        <v>42.63</v>
      </c>
      <c r="AI100" s="39">
        <v>4.96</v>
      </c>
      <c r="AJ100" s="38">
        <v>0.64930555555555558</v>
      </c>
      <c r="AK100" s="39">
        <v>10.89</v>
      </c>
      <c r="AL100" s="36" t="s">
        <v>231</v>
      </c>
    </row>
    <row r="101" spans="1:38" x14ac:dyDescent="0.35">
      <c r="A101" t="s">
        <v>223</v>
      </c>
      <c r="B101" t="s">
        <v>224</v>
      </c>
      <c r="C101" t="s">
        <v>399</v>
      </c>
      <c r="D101" t="s">
        <v>3</v>
      </c>
      <c r="E101" t="s">
        <v>401</v>
      </c>
      <c r="F101" s="2">
        <v>45142</v>
      </c>
      <c r="G101" s="2" t="s">
        <v>411</v>
      </c>
      <c r="H101" s="13">
        <f t="shared" si="17"/>
        <v>1</v>
      </c>
      <c r="I101">
        <v>6628</v>
      </c>
      <c r="J101">
        <v>12</v>
      </c>
      <c r="K101">
        <v>81.95</v>
      </c>
      <c r="L101">
        <v>79.53</v>
      </c>
      <c r="M101">
        <f t="shared" si="23"/>
        <v>2.4200000000000017</v>
      </c>
      <c r="N101" t="s">
        <v>228</v>
      </c>
      <c r="O101" s="13">
        <v>160</v>
      </c>
      <c r="P101" s="55">
        <f t="shared" si="24"/>
        <v>0.82000000000000162</v>
      </c>
      <c r="Q101" s="55">
        <f t="shared" si="33"/>
        <v>1.6</v>
      </c>
      <c r="R101" t="s">
        <v>21</v>
      </c>
      <c r="S101" t="s">
        <v>396</v>
      </c>
      <c r="T101">
        <v>1</v>
      </c>
      <c r="U101" s="9">
        <v>5.13</v>
      </c>
      <c r="V101" s="9">
        <v>22.08</v>
      </c>
      <c r="W101" s="11">
        <f t="shared" si="28"/>
        <v>5.009999999999998</v>
      </c>
      <c r="X101" s="14">
        <f t="shared" si="29"/>
        <v>2.3391812865497443</v>
      </c>
      <c r="Y101" s="9">
        <v>2.3391812865497443</v>
      </c>
      <c r="Z101" s="13">
        <v>4</v>
      </c>
      <c r="AA101" s="13">
        <f t="shared" si="22"/>
        <v>7</v>
      </c>
      <c r="AB101">
        <v>0</v>
      </c>
      <c r="AC101" s="9"/>
      <c r="AD101" s="9"/>
      <c r="AE101" s="9"/>
      <c r="AF101" s="11">
        <f t="shared" si="30"/>
        <v>0.28253012048192772</v>
      </c>
      <c r="AG101" s="9">
        <v>63.87</v>
      </c>
      <c r="AH101" s="9">
        <v>49.8</v>
      </c>
      <c r="AI101" s="9">
        <v>6.04</v>
      </c>
      <c r="AJ101" s="3">
        <v>0.64930555555555558</v>
      </c>
      <c r="AK101" s="9">
        <v>17.07</v>
      </c>
      <c r="AL101" t="s">
        <v>20</v>
      </c>
    </row>
    <row r="102" spans="1:38" x14ac:dyDescent="0.35">
      <c r="A102" t="s">
        <v>223</v>
      </c>
      <c r="B102" t="s">
        <v>224</v>
      </c>
      <c r="C102" t="s">
        <v>399</v>
      </c>
      <c r="D102" t="s">
        <v>3</v>
      </c>
      <c r="E102" t="s">
        <v>401</v>
      </c>
      <c r="F102" s="2">
        <v>45142</v>
      </c>
      <c r="G102" s="2" t="s">
        <v>411</v>
      </c>
      <c r="H102" s="13">
        <f t="shared" si="17"/>
        <v>1</v>
      </c>
      <c r="I102">
        <v>6628</v>
      </c>
      <c r="J102">
        <v>12</v>
      </c>
      <c r="K102">
        <v>81.95</v>
      </c>
      <c r="L102">
        <v>79.53</v>
      </c>
      <c r="M102">
        <f t="shared" si="23"/>
        <v>2.4200000000000017</v>
      </c>
      <c r="N102" t="s">
        <v>229</v>
      </c>
      <c r="O102" s="13">
        <v>215</v>
      </c>
      <c r="P102" s="55">
        <f t="shared" si="24"/>
        <v>0.27000000000000179</v>
      </c>
      <c r="Q102" s="55">
        <f t="shared" si="33"/>
        <v>2.15</v>
      </c>
      <c r="R102" t="s">
        <v>7</v>
      </c>
      <c r="S102" t="s">
        <v>86</v>
      </c>
      <c r="T102">
        <v>1</v>
      </c>
      <c r="U102" s="9">
        <v>5.38</v>
      </c>
      <c r="V102" s="9">
        <v>14.92</v>
      </c>
      <c r="W102" s="11">
        <f t="shared" si="28"/>
        <v>4.9700000000000006</v>
      </c>
      <c r="X102" s="14">
        <f t="shared" si="29"/>
        <v>7.6208178438661562</v>
      </c>
      <c r="Y102" s="9">
        <v>7.6208178438661562</v>
      </c>
      <c r="Z102" s="13">
        <v>5</v>
      </c>
      <c r="AA102" s="13">
        <f t="shared" si="22"/>
        <v>5</v>
      </c>
      <c r="AB102">
        <v>0</v>
      </c>
      <c r="AC102" s="9"/>
      <c r="AD102" s="9"/>
      <c r="AE102" s="9"/>
      <c r="AF102" s="11">
        <f t="shared" si="30"/>
        <v>0.55668491008600474</v>
      </c>
      <c r="AG102" s="9">
        <v>59.73</v>
      </c>
      <c r="AH102" s="9">
        <v>38.369999999999997</v>
      </c>
      <c r="AI102" s="9">
        <v>5.54</v>
      </c>
      <c r="AJ102" s="3">
        <v>0.64930555555555558</v>
      </c>
      <c r="AK102" s="9">
        <v>9.9499999999999993</v>
      </c>
      <c r="AL102" t="s">
        <v>222</v>
      </c>
    </row>
    <row r="103" spans="1:38" s="4" customFormat="1" x14ac:dyDescent="0.35">
      <c r="A103" s="4" t="s">
        <v>223</v>
      </c>
      <c r="B103" s="4" t="s">
        <v>224</v>
      </c>
      <c r="C103" s="4" t="s">
        <v>399</v>
      </c>
      <c r="D103" s="4" t="s">
        <v>3</v>
      </c>
      <c r="E103" s="4" t="s">
        <v>401</v>
      </c>
      <c r="F103" s="5">
        <v>45142</v>
      </c>
      <c r="G103" s="5" t="s">
        <v>411</v>
      </c>
      <c r="H103" s="50">
        <f t="shared" si="17"/>
        <v>1</v>
      </c>
      <c r="I103" s="4">
        <v>6628</v>
      </c>
      <c r="J103" s="4">
        <v>12</v>
      </c>
      <c r="K103" s="4">
        <v>81.95</v>
      </c>
      <c r="L103" s="4">
        <v>79.53</v>
      </c>
      <c r="M103" s="4">
        <f t="shared" si="23"/>
        <v>2.4200000000000017</v>
      </c>
      <c r="N103" s="4" t="s">
        <v>230</v>
      </c>
      <c r="O103" s="50">
        <v>240</v>
      </c>
      <c r="P103" s="56">
        <f t="shared" si="24"/>
        <v>2.0000000000001794E-2</v>
      </c>
      <c r="Q103" s="56">
        <f t="shared" si="33"/>
        <v>2.4</v>
      </c>
      <c r="R103" s="4" t="s">
        <v>25</v>
      </c>
      <c r="S103" s="4" t="s">
        <v>86</v>
      </c>
      <c r="T103" s="4">
        <v>1</v>
      </c>
      <c r="U103" s="10">
        <v>5.08</v>
      </c>
      <c r="V103" s="10">
        <v>18.489999999999998</v>
      </c>
      <c r="W103" s="12">
        <f t="shared" si="28"/>
        <v>4.7299999999999986</v>
      </c>
      <c r="X103" s="15">
        <f t="shared" si="29"/>
        <v>6.8897637795275868</v>
      </c>
      <c r="Y103" s="10">
        <v>6.8897637795275868</v>
      </c>
      <c r="Z103" s="13">
        <v>5</v>
      </c>
      <c r="AA103" s="13">
        <f t="shared" si="22"/>
        <v>5</v>
      </c>
      <c r="AB103" s="4">
        <v>0</v>
      </c>
      <c r="AC103" s="10"/>
      <c r="AD103" s="10"/>
      <c r="AE103" s="10"/>
      <c r="AF103" s="12">
        <f t="shared" si="30"/>
        <v>0.55855614973262036</v>
      </c>
      <c r="AG103" s="10">
        <v>58.29</v>
      </c>
      <c r="AH103" s="10">
        <v>37.4</v>
      </c>
      <c r="AI103" s="10">
        <v>5.54</v>
      </c>
      <c r="AJ103" s="6">
        <v>0.64930555555555558</v>
      </c>
      <c r="AK103" s="10">
        <v>13.76</v>
      </c>
      <c r="AL103" s="4" t="s">
        <v>232</v>
      </c>
    </row>
    <row r="104" spans="1:38" x14ac:dyDescent="0.35">
      <c r="A104" t="s">
        <v>233</v>
      </c>
      <c r="B104" t="s">
        <v>258</v>
      </c>
      <c r="C104" t="s">
        <v>399</v>
      </c>
      <c r="D104" t="s">
        <v>3</v>
      </c>
      <c r="E104" t="s">
        <v>401</v>
      </c>
      <c r="F104" s="2">
        <v>45173</v>
      </c>
      <c r="G104" s="2" t="s">
        <v>412</v>
      </c>
      <c r="H104" s="13">
        <f t="shared" ref="H104:H155" si="34">F$153-F104+1</f>
        <v>4</v>
      </c>
      <c r="I104">
        <v>3219</v>
      </c>
      <c r="J104">
        <v>12</v>
      </c>
      <c r="K104">
        <v>70.34</v>
      </c>
      <c r="L104">
        <v>67.569999999999993</v>
      </c>
      <c r="M104">
        <f t="shared" si="23"/>
        <v>2.7700000000000102</v>
      </c>
      <c r="N104" t="s">
        <v>235</v>
      </c>
      <c r="O104" s="13">
        <v>30</v>
      </c>
      <c r="P104" s="55">
        <f t="shared" si="24"/>
        <v>2.4700000000000104</v>
      </c>
      <c r="Q104" s="55">
        <f t="shared" si="33"/>
        <v>0.3</v>
      </c>
      <c r="R104" t="s">
        <v>7</v>
      </c>
      <c r="S104" t="s">
        <v>415</v>
      </c>
      <c r="T104">
        <v>1</v>
      </c>
      <c r="U104" s="9">
        <v>5.0999999999999996</v>
      </c>
      <c r="V104" s="9">
        <v>15.51</v>
      </c>
      <c r="W104" s="11">
        <f t="shared" si="28"/>
        <v>4.8499999999999996</v>
      </c>
      <c r="X104" s="14">
        <f t="shared" si="29"/>
        <v>4.9019607843137258</v>
      </c>
      <c r="Y104" s="9">
        <v>4.9019607843137258</v>
      </c>
      <c r="Z104" s="13">
        <v>1</v>
      </c>
      <c r="AA104" s="13">
        <f t="shared" si="22"/>
        <v>7</v>
      </c>
      <c r="AB104">
        <v>0</v>
      </c>
      <c r="AC104" s="9"/>
      <c r="AD104" s="9"/>
      <c r="AE104" s="9"/>
      <c r="AF104" s="11">
        <f t="shared" si="30"/>
        <v>0.24218051831992859</v>
      </c>
      <c r="AG104" s="9">
        <v>55.6</v>
      </c>
      <c r="AH104" s="9">
        <v>44.76</v>
      </c>
      <c r="AI104" s="9">
        <v>5.16</v>
      </c>
      <c r="AJ104" s="3">
        <v>0.54027777777777775</v>
      </c>
      <c r="AK104" s="9">
        <v>10.66</v>
      </c>
      <c r="AL104" t="s">
        <v>240</v>
      </c>
    </row>
    <row r="105" spans="1:38" x14ac:dyDescent="0.35">
      <c r="A105" t="s">
        <v>233</v>
      </c>
      <c r="B105" t="s">
        <v>258</v>
      </c>
      <c r="C105" t="s">
        <v>399</v>
      </c>
      <c r="D105" t="s">
        <v>3</v>
      </c>
      <c r="E105" t="s">
        <v>401</v>
      </c>
      <c r="F105" s="2">
        <v>45173</v>
      </c>
      <c r="G105" s="2" t="s">
        <v>412</v>
      </c>
      <c r="H105" s="13">
        <f t="shared" si="34"/>
        <v>4</v>
      </c>
      <c r="I105">
        <v>3219</v>
      </c>
      <c r="J105">
        <v>12</v>
      </c>
      <c r="K105">
        <v>70.34</v>
      </c>
      <c r="L105">
        <v>67.569999999999993</v>
      </c>
      <c r="M105">
        <f t="shared" si="23"/>
        <v>2.7700000000000102</v>
      </c>
      <c r="N105" t="s">
        <v>236</v>
      </c>
      <c r="O105" s="13">
        <v>60</v>
      </c>
      <c r="P105" s="55">
        <f t="shared" si="24"/>
        <v>2.1700000000000101</v>
      </c>
      <c r="Q105" s="55">
        <f t="shared" si="33"/>
        <v>0.6</v>
      </c>
      <c r="R105" t="s">
        <v>7</v>
      </c>
      <c r="S105" t="s">
        <v>416</v>
      </c>
      <c r="T105">
        <v>1</v>
      </c>
      <c r="U105" s="9">
        <v>5.24</v>
      </c>
      <c r="V105" s="9">
        <v>13.08</v>
      </c>
      <c r="W105" s="11">
        <f t="shared" si="28"/>
        <v>4.99</v>
      </c>
      <c r="X105" s="14">
        <f t="shared" si="29"/>
        <v>4.7709923664122131</v>
      </c>
      <c r="Y105" s="9">
        <v>4.7709923664122131</v>
      </c>
      <c r="Z105" s="13">
        <v>2</v>
      </c>
      <c r="AA105" s="13">
        <f t="shared" si="22"/>
        <v>7</v>
      </c>
      <c r="AB105">
        <v>0</v>
      </c>
      <c r="AC105" s="9"/>
      <c r="AD105" s="9"/>
      <c r="AE105" s="9"/>
      <c r="AF105" s="11">
        <f t="shared" si="30"/>
        <v>0.21903129018431219</v>
      </c>
      <c r="AG105" s="9">
        <v>56.88</v>
      </c>
      <c r="AH105" s="9">
        <v>46.66</v>
      </c>
      <c r="AI105" s="9">
        <v>5.15</v>
      </c>
      <c r="AJ105" s="3">
        <v>0.54027777777777775</v>
      </c>
      <c r="AK105" s="9">
        <v>8.09</v>
      </c>
      <c r="AL105" t="s">
        <v>240</v>
      </c>
    </row>
    <row r="106" spans="1:38" x14ac:dyDescent="0.35">
      <c r="A106" t="s">
        <v>233</v>
      </c>
      <c r="B106" t="s">
        <v>258</v>
      </c>
      <c r="C106" t="s">
        <v>399</v>
      </c>
      <c r="D106" t="s">
        <v>3</v>
      </c>
      <c r="E106" t="s">
        <v>401</v>
      </c>
      <c r="F106" s="2">
        <v>45173</v>
      </c>
      <c r="G106" s="2" t="s">
        <v>412</v>
      </c>
      <c r="H106" s="13">
        <f t="shared" si="34"/>
        <v>4</v>
      </c>
      <c r="I106">
        <v>3219</v>
      </c>
      <c r="J106">
        <v>12</v>
      </c>
      <c r="K106">
        <v>70.34</v>
      </c>
      <c r="L106">
        <v>67.569999999999993</v>
      </c>
      <c r="M106">
        <f t="shared" si="23"/>
        <v>2.7700000000000102</v>
      </c>
      <c r="N106" t="s">
        <v>237</v>
      </c>
      <c r="O106" s="13">
        <v>150</v>
      </c>
      <c r="P106" s="55">
        <f t="shared" si="24"/>
        <v>1.2700000000000102</v>
      </c>
      <c r="Q106" s="55">
        <f t="shared" si="33"/>
        <v>1.5</v>
      </c>
      <c r="R106" t="s">
        <v>7</v>
      </c>
      <c r="S106" t="s">
        <v>396</v>
      </c>
      <c r="T106">
        <v>1</v>
      </c>
      <c r="U106" s="9">
        <v>5.2</v>
      </c>
      <c r="V106" s="9">
        <v>22.51</v>
      </c>
      <c r="W106" s="11">
        <f t="shared" si="28"/>
        <v>5.0600000000000023</v>
      </c>
      <c r="X106" s="14">
        <f t="shared" si="29"/>
        <v>2.6923076923076517</v>
      </c>
      <c r="Y106" s="9">
        <v>2.6923076923076517</v>
      </c>
      <c r="Z106" s="13">
        <v>3</v>
      </c>
      <c r="AA106" s="13">
        <f t="shared" si="22"/>
        <v>7</v>
      </c>
      <c r="AB106">
        <v>0</v>
      </c>
      <c r="AC106" s="9"/>
      <c r="AD106" s="9"/>
      <c r="AE106" s="9"/>
      <c r="AF106" s="11">
        <f t="shared" si="30"/>
        <v>0.22329888027562458</v>
      </c>
      <c r="AG106" s="9">
        <v>56.81</v>
      </c>
      <c r="AH106" s="9">
        <v>46.44</v>
      </c>
      <c r="AI106" s="9">
        <v>5.97</v>
      </c>
      <c r="AJ106" s="3">
        <v>0.54027777777777775</v>
      </c>
      <c r="AK106" s="9">
        <v>17.45</v>
      </c>
      <c r="AL106" t="s">
        <v>241</v>
      </c>
    </row>
    <row r="107" spans="1:38" x14ac:dyDescent="0.35">
      <c r="A107" t="s">
        <v>233</v>
      </c>
      <c r="B107" t="s">
        <v>258</v>
      </c>
      <c r="C107" t="s">
        <v>399</v>
      </c>
      <c r="D107" t="s">
        <v>3</v>
      </c>
      <c r="E107" t="s">
        <v>401</v>
      </c>
      <c r="F107" s="2">
        <v>45173</v>
      </c>
      <c r="G107" s="2" t="s">
        <v>412</v>
      </c>
      <c r="H107" s="13">
        <f t="shared" si="34"/>
        <v>4</v>
      </c>
      <c r="I107">
        <v>3219</v>
      </c>
      <c r="J107">
        <v>12</v>
      </c>
      <c r="K107">
        <v>70.34</v>
      </c>
      <c r="L107">
        <v>67.569999999999993</v>
      </c>
      <c r="M107">
        <f t="shared" si="23"/>
        <v>2.7700000000000102</v>
      </c>
      <c r="N107" t="s">
        <v>238</v>
      </c>
      <c r="O107" s="13">
        <v>235</v>
      </c>
      <c r="P107" s="55">
        <f t="shared" si="24"/>
        <v>0.42000000000001014</v>
      </c>
      <c r="Q107" s="55">
        <f t="shared" si="33"/>
        <v>2.35</v>
      </c>
      <c r="R107" t="s">
        <v>21</v>
      </c>
      <c r="S107" t="s">
        <v>396</v>
      </c>
      <c r="T107">
        <v>1</v>
      </c>
      <c r="U107" s="9">
        <v>5.04</v>
      </c>
      <c r="V107" s="9">
        <v>15.79</v>
      </c>
      <c r="W107" s="11">
        <f t="shared" si="28"/>
        <v>4.8999999999999986</v>
      </c>
      <c r="X107" s="14">
        <f t="shared" si="29"/>
        <v>2.777777777777807</v>
      </c>
      <c r="Y107" s="9">
        <v>2.777777777777807</v>
      </c>
      <c r="Z107" s="13">
        <v>4</v>
      </c>
      <c r="AA107" s="13">
        <f t="shared" si="22"/>
        <v>7</v>
      </c>
      <c r="AB107">
        <v>0</v>
      </c>
      <c r="AC107" s="9"/>
      <c r="AD107" s="9"/>
      <c r="AE107" s="9"/>
      <c r="AF107" s="11">
        <f t="shared" si="30"/>
        <v>0.24456280514869053</v>
      </c>
      <c r="AG107" s="9">
        <v>56.08</v>
      </c>
      <c r="AH107" s="9">
        <v>45.06</v>
      </c>
      <c r="AI107" s="9">
        <v>5.47</v>
      </c>
      <c r="AJ107" s="3">
        <v>0.54027777777777775</v>
      </c>
      <c r="AK107" s="9">
        <v>10.89</v>
      </c>
      <c r="AL107" t="s">
        <v>20</v>
      </c>
    </row>
    <row r="108" spans="1:38" s="4" customFormat="1" x14ac:dyDescent="0.35">
      <c r="A108" s="4" t="s">
        <v>233</v>
      </c>
      <c r="B108" s="4" t="s">
        <v>258</v>
      </c>
      <c r="C108" s="4" t="s">
        <v>399</v>
      </c>
      <c r="D108" s="4" t="s">
        <v>3</v>
      </c>
      <c r="E108" s="4" t="s">
        <v>401</v>
      </c>
      <c r="F108" s="5">
        <v>45173</v>
      </c>
      <c r="G108" s="5" t="s">
        <v>412</v>
      </c>
      <c r="H108" s="50">
        <f t="shared" si="34"/>
        <v>4</v>
      </c>
      <c r="I108" s="4">
        <v>3219</v>
      </c>
      <c r="J108" s="4">
        <v>12</v>
      </c>
      <c r="K108" s="4">
        <v>70.34</v>
      </c>
      <c r="L108" s="4">
        <v>67.569999999999993</v>
      </c>
      <c r="M108" s="4">
        <f t="shared" si="23"/>
        <v>2.7700000000000102</v>
      </c>
      <c r="N108" s="4" t="s">
        <v>239</v>
      </c>
      <c r="O108" s="50">
        <v>278</v>
      </c>
      <c r="P108" s="56">
        <f t="shared" si="24"/>
        <v>-9.9999999999895728E-3</v>
      </c>
      <c r="Q108" s="56">
        <f t="shared" si="33"/>
        <v>2.78</v>
      </c>
      <c r="R108" s="4" t="s">
        <v>25</v>
      </c>
      <c r="S108" s="4" t="s">
        <v>86</v>
      </c>
      <c r="T108" s="4">
        <v>1</v>
      </c>
      <c r="U108" s="10">
        <v>5.09</v>
      </c>
      <c r="V108" s="10">
        <v>14.4</v>
      </c>
      <c r="W108" s="12">
        <f t="shared" si="28"/>
        <v>4.7800000000000011</v>
      </c>
      <c r="X108" s="15">
        <f t="shared" si="29"/>
        <v>6.090373280943</v>
      </c>
      <c r="Y108" s="10">
        <v>6.090373280943</v>
      </c>
      <c r="Z108" s="13">
        <v>5</v>
      </c>
      <c r="AA108" s="13">
        <f t="shared" si="22"/>
        <v>5</v>
      </c>
      <c r="AB108" s="4">
        <v>0</v>
      </c>
      <c r="AC108" s="10"/>
      <c r="AD108" s="10"/>
      <c r="AE108" s="10"/>
      <c r="AF108" s="12">
        <f t="shared" si="30"/>
        <v>0.430597014925373</v>
      </c>
      <c r="AG108" s="10">
        <v>57.51</v>
      </c>
      <c r="AH108" s="10">
        <v>40.200000000000003</v>
      </c>
      <c r="AI108" s="10">
        <v>5.54</v>
      </c>
      <c r="AJ108" s="6">
        <v>0.54027777777777775</v>
      </c>
      <c r="AK108" s="10">
        <v>9.6199999999999992</v>
      </c>
      <c r="AL108" s="4" t="s">
        <v>242</v>
      </c>
    </row>
    <row r="109" spans="1:38" x14ac:dyDescent="0.35">
      <c r="A109" t="s">
        <v>243</v>
      </c>
      <c r="B109" t="s">
        <v>259</v>
      </c>
      <c r="C109" t="s">
        <v>399</v>
      </c>
      <c r="D109" t="s">
        <v>27</v>
      </c>
      <c r="E109" t="s">
        <v>402</v>
      </c>
      <c r="F109" s="2">
        <v>45173</v>
      </c>
      <c r="G109" s="2" t="s">
        <v>412</v>
      </c>
      <c r="H109" s="13">
        <f t="shared" si="34"/>
        <v>4</v>
      </c>
      <c r="I109">
        <v>3214</v>
      </c>
      <c r="J109">
        <v>37</v>
      </c>
      <c r="K109">
        <v>69.3</v>
      </c>
      <c r="L109">
        <v>68.05</v>
      </c>
      <c r="M109">
        <f t="shared" si="23"/>
        <v>1.25</v>
      </c>
      <c r="N109" t="s">
        <v>245</v>
      </c>
      <c r="O109" s="13">
        <v>30</v>
      </c>
      <c r="P109" s="55">
        <f t="shared" si="24"/>
        <v>0.95</v>
      </c>
      <c r="Q109" s="55">
        <f>K$104-K109+O109/100</f>
        <v>1.3400000000000063</v>
      </c>
      <c r="R109" t="s">
        <v>7</v>
      </c>
      <c r="S109" t="s">
        <v>415</v>
      </c>
      <c r="T109">
        <v>1</v>
      </c>
      <c r="U109" s="9">
        <v>5.18</v>
      </c>
      <c r="V109" s="9">
        <v>21.84</v>
      </c>
      <c r="W109" s="11">
        <f t="shared" si="28"/>
        <v>4.7699999999999996</v>
      </c>
      <c r="X109" s="14">
        <f t="shared" si="29"/>
        <v>7.9150579150579183</v>
      </c>
      <c r="Y109" s="9">
        <v>7.9150579150579183</v>
      </c>
      <c r="Z109" s="13">
        <v>1</v>
      </c>
      <c r="AA109" s="13">
        <f t="shared" si="22"/>
        <v>7</v>
      </c>
      <c r="AB109">
        <v>0</v>
      </c>
      <c r="AC109" s="9"/>
      <c r="AD109" s="9"/>
      <c r="AE109" s="9"/>
      <c r="AF109" s="11">
        <f t="shared" si="30"/>
        <v>0.34358731661145298</v>
      </c>
      <c r="AG109" s="9">
        <v>56.78</v>
      </c>
      <c r="AH109" s="9">
        <v>42.26</v>
      </c>
      <c r="AI109" s="9">
        <v>5.96</v>
      </c>
      <c r="AJ109" s="3">
        <v>0.64236111111111105</v>
      </c>
      <c r="AK109" s="9">
        <v>17.07</v>
      </c>
      <c r="AL109" t="s">
        <v>251</v>
      </c>
    </row>
    <row r="110" spans="1:38" s="36" customFormat="1" x14ac:dyDescent="0.35">
      <c r="A110" s="36" t="s">
        <v>243</v>
      </c>
      <c r="B110" s="36" t="s">
        <v>259</v>
      </c>
      <c r="C110" s="36" t="s">
        <v>399</v>
      </c>
      <c r="D110" s="36" t="s">
        <v>27</v>
      </c>
      <c r="E110" s="36" t="s">
        <v>402</v>
      </c>
      <c r="F110" s="37">
        <v>45173</v>
      </c>
      <c r="G110" s="2" t="s">
        <v>412</v>
      </c>
      <c r="H110" s="13">
        <f t="shared" si="34"/>
        <v>4</v>
      </c>
      <c r="I110" s="36">
        <v>3214</v>
      </c>
      <c r="J110" s="36">
        <v>37</v>
      </c>
      <c r="K110" s="36">
        <v>69.3</v>
      </c>
      <c r="L110" s="36">
        <v>68.05</v>
      </c>
      <c r="M110" s="36">
        <f t="shared" si="23"/>
        <v>1.25</v>
      </c>
      <c r="N110" s="36" t="s">
        <v>246</v>
      </c>
      <c r="O110" s="42">
        <v>60</v>
      </c>
      <c r="P110" s="59">
        <f t="shared" si="24"/>
        <v>0.65</v>
      </c>
      <c r="Q110" s="59">
        <f t="shared" ref="Q110:Q114" si="35">K$104-K110+O110/100</f>
        <v>1.6400000000000063</v>
      </c>
      <c r="R110" s="36" t="s">
        <v>7</v>
      </c>
      <c r="S110" s="62" t="s">
        <v>86</v>
      </c>
      <c r="T110" s="36">
        <v>1</v>
      </c>
      <c r="U110" s="39">
        <v>5.04</v>
      </c>
      <c r="V110" s="39">
        <v>23.19</v>
      </c>
      <c r="W110" s="40">
        <f t="shared" si="28"/>
        <v>4.7300000000000004</v>
      </c>
      <c r="X110" s="41">
        <f t="shared" si="29"/>
        <v>6.1507936507936432</v>
      </c>
      <c r="Y110" s="39">
        <v>6.1507936507936432</v>
      </c>
      <c r="Z110" s="42">
        <v>3</v>
      </c>
      <c r="AA110" s="42">
        <f t="shared" si="22"/>
        <v>5</v>
      </c>
      <c r="AB110" s="36">
        <v>0</v>
      </c>
      <c r="AC110" s="39"/>
      <c r="AD110" s="39"/>
      <c r="AE110" s="39"/>
      <c r="AF110" s="40">
        <f t="shared" si="30"/>
        <v>0.28017048003589057</v>
      </c>
      <c r="AG110" s="39">
        <v>57.07</v>
      </c>
      <c r="AH110" s="39">
        <v>44.58</v>
      </c>
      <c r="AI110" s="39">
        <v>5.8</v>
      </c>
      <c r="AJ110" s="38">
        <v>0.64236111111111105</v>
      </c>
      <c r="AK110" s="39">
        <v>18.46</v>
      </c>
      <c r="AL110" s="36" t="s">
        <v>252</v>
      </c>
    </row>
    <row r="111" spans="1:38" x14ac:dyDescent="0.35">
      <c r="A111" t="s">
        <v>243</v>
      </c>
      <c r="B111" t="s">
        <v>259</v>
      </c>
      <c r="C111" t="s">
        <v>399</v>
      </c>
      <c r="D111" t="s">
        <v>27</v>
      </c>
      <c r="E111" t="s">
        <v>402</v>
      </c>
      <c r="F111" s="2">
        <v>45173</v>
      </c>
      <c r="G111" s="2" t="s">
        <v>412</v>
      </c>
      <c r="H111" s="13">
        <f t="shared" si="34"/>
        <v>4</v>
      </c>
      <c r="I111">
        <v>3214</v>
      </c>
      <c r="J111">
        <v>37</v>
      </c>
      <c r="K111">
        <v>69.3</v>
      </c>
      <c r="L111">
        <v>68.05</v>
      </c>
      <c r="M111">
        <f t="shared" si="23"/>
        <v>1.25</v>
      </c>
      <c r="N111" t="s">
        <v>247</v>
      </c>
      <c r="O111" s="13">
        <v>80</v>
      </c>
      <c r="P111" s="55">
        <f t="shared" si="24"/>
        <v>0.44999999999999996</v>
      </c>
      <c r="Q111" s="55">
        <f t="shared" si="35"/>
        <v>1.8400000000000063</v>
      </c>
      <c r="R111" t="s">
        <v>21</v>
      </c>
      <c r="S111" t="s">
        <v>86</v>
      </c>
      <c r="T111">
        <v>1</v>
      </c>
      <c r="U111" s="9">
        <v>5.04</v>
      </c>
      <c r="V111" s="9">
        <v>25.86</v>
      </c>
      <c r="W111" s="11">
        <f t="shared" si="28"/>
        <v>4.8900000000000006</v>
      </c>
      <c r="X111" s="14">
        <f t="shared" si="29"/>
        <v>2.9761904761904656</v>
      </c>
      <c r="Y111" s="9">
        <v>2.9761904761904656</v>
      </c>
      <c r="Z111" s="13">
        <v>5</v>
      </c>
      <c r="AA111" s="13">
        <f t="shared" si="22"/>
        <v>5</v>
      </c>
      <c r="AB111">
        <v>0</v>
      </c>
      <c r="AC111" s="9"/>
      <c r="AD111" s="9"/>
      <c r="AE111" s="9"/>
      <c r="AF111" s="11">
        <f t="shared" si="30"/>
        <v>0.20510725229826351</v>
      </c>
      <c r="AG111" s="9">
        <v>58.99</v>
      </c>
      <c r="AH111" s="9">
        <v>48.95</v>
      </c>
      <c r="AI111" s="9">
        <v>6.02</v>
      </c>
      <c r="AJ111" s="3">
        <v>0.64236111111111105</v>
      </c>
      <c r="AK111" s="9">
        <v>20.97</v>
      </c>
      <c r="AL111" t="s">
        <v>253</v>
      </c>
    </row>
    <row r="112" spans="1:38" x14ac:dyDescent="0.35">
      <c r="A112" t="s">
        <v>243</v>
      </c>
      <c r="B112" t="s">
        <v>259</v>
      </c>
      <c r="C112" t="s">
        <v>399</v>
      </c>
      <c r="D112" t="s">
        <v>27</v>
      </c>
      <c r="E112" t="s">
        <v>402</v>
      </c>
      <c r="F112" s="2">
        <v>45173</v>
      </c>
      <c r="G112" s="2" t="s">
        <v>412</v>
      </c>
      <c r="H112" s="13">
        <f t="shared" si="34"/>
        <v>4</v>
      </c>
      <c r="I112">
        <v>3214</v>
      </c>
      <c r="J112">
        <v>37</v>
      </c>
      <c r="K112">
        <v>69.3</v>
      </c>
      <c r="L112">
        <v>68.05</v>
      </c>
      <c r="M112">
        <f t="shared" si="23"/>
        <v>1.25</v>
      </c>
      <c r="N112" t="s">
        <v>248</v>
      </c>
      <c r="O112" s="13">
        <v>100</v>
      </c>
      <c r="P112" s="55">
        <f t="shared" si="24"/>
        <v>0.25</v>
      </c>
      <c r="Q112" s="55">
        <f t="shared" si="35"/>
        <v>2.0400000000000063</v>
      </c>
      <c r="R112" t="s">
        <v>21</v>
      </c>
      <c r="S112" t="s">
        <v>86</v>
      </c>
      <c r="T112">
        <v>1</v>
      </c>
      <c r="U112" s="9">
        <v>5.05</v>
      </c>
      <c r="V112" s="9">
        <v>23.13</v>
      </c>
      <c r="W112" s="11">
        <f t="shared" si="28"/>
        <v>4.6899999999999977</v>
      </c>
      <c r="X112" s="14">
        <f t="shared" si="29"/>
        <v>7.1287128712871715</v>
      </c>
      <c r="Y112" s="9">
        <v>7.1287128712871715</v>
      </c>
      <c r="Z112" s="13">
        <v>5</v>
      </c>
      <c r="AA112" s="13">
        <f t="shared" si="22"/>
        <v>5</v>
      </c>
      <c r="AB112">
        <v>0</v>
      </c>
      <c r="AC112" s="9"/>
      <c r="AD112" s="9"/>
      <c r="AE112" s="9"/>
      <c r="AF112" s="11">
        <f t="shared" si="30"/>
        <v>0.34815668202764977</v>
      </c>
      <c r="AG112" s="9">
        <v>58.51</v>
      </c>
      <c r="AH112" s="9">
        <v>43.4</v>
      </c>
      <c r="AI112" s="9">
        <v>5.68</v>
      </c>
      <c r="AJ112" s="3">
        <v>0.64236111111111105</v>
      </c>
      <c r="AK112" s="9">
        <v>18.440000000000001</v>
      </c>
      <c r="AL112" t="s">
        <v>254</v>
      </c>
    </row>
    <row r="113" spans="1:38" x14ac:dyDescent="0.35">
      <c r="A113" t="s">
        <v>243</v>
      </c>
      <c r="B113" t="s">
        <v>259</v>
      </c>
      <c r="C113" t="s">
        <v>399</v>
      </c>
      <c r="D113" t="s">
        <v>27</v>
      </c>
      <c r="E113" t="s">
        <v>402</v>
      </c>
      <c r="F113" s="2">
        <v>45173</v>
      </c>
      <c r="G113" s="2" t="s">
        <v>412</v>
      </c>
      <c r="H113" s="13">
        <f t="shared" si="34"/>
        <v>4</v>
      </c>
      <c r="I113">
        <v>3214</v>
      </c>
      <c r="J113">
        <v>37</v>
      </c>
      <c r="K113">
        <v>69.3</v>
      </c>
      <c r="L113">
        <v>68.05</v>
      </c>
      <c r="M113">
        <f t="shared" si="23"/>
        <v>1.25</v>
      </c>
      <c r="N113" t="s">
        <v>249</v>
      </c>
      <c r="O113" s="13">
        <v>110</v>
      </c>
      <c r="P113" s="55">
        <f t="shared" si="24"/>
        <v>0.14999999999999991</v>
      </c>
      <c r="Q113" s="55">
        <f t="shared" si="35"/>
        <v>2.1400000000000063</v>
      </c>
      <c r="R113" t="s">
        <v>25</v>
      </c>
      <c r="S113" t="s">
        <v>72</v>
      </c>
      <c r="T113">
        <v>1</v>
      </c>
      <c r="U113" s="9">
        <v>5.27</v>
      </c>
      <c r="V113" s="9">
        <v>22.5</v>
      </c>
      <c r="W113" s="11">
        <f t="shared" si="28"/>
        <v>4.7899999999999991</v>
      </c>
      <c r="X113" s="14">
        <f t="shared" si="29"/>
        <v>9.108159392789382</v>
      </c>
      <c r="Y113" s="9">
        <v>9.108159392789382</v>
      </c>
      <c r="Z113" s="13">
        <v>6</v>
      </c>
      <c r="AA113" s="13">
        <f t="shared" si="22"/>
        <v>6</v>
      </c>
      <c r="AB113">
        <v>0</v>
      </c>
      <c r="AC113" s="9"/>
      <c r="AD113" s="9"/>
      <c r="AE113" s="9"/>
      <c r="AF113" s="11">
        <f t="shared" si="30"/>
        <v>0.43225959261013741</v>
      </c>
      <c r="AG113" s="9">
        <v>60.47</v>
      </c>
      <c r="AH113" s="9">
        <v>42.22</v>
      </c>
      <c r="AI113" s="9">
        <v>5.48</v>
      </c>
      <c r="AJ113" s="3">
        <v>0.64236111111111105</v>
      </c>
      <c r="AK113" s="9">
        <v>17.71</v>
      </c>
      <c r="AL113" t="s">
        <v>255</v>
      </c>
    </row>
    <row r="114" spans="1:38" s="4" customFormat="1" x14ac:dyDescent="0.35">
      <c r="A114" s="4" t="s">
        <v>243</v>
      </c>
      <c r="B114" s="4" t="s">
        <v>259</v>
      </c>
      <c r="C114" s="4" t="s">
        <v>399</v>
      </c>
      <c r="D114" s="4" t="s">
        <v>27</v>
      </c>
      <c r="E114" s="4" t="s">
        <v>402</v>
      </c>
      <c r="F114" s="5">
        <v>45173</v>
      </c>
      <c r="G114" s="5" t="s">
        <v>412</v>
      </c>
      <c r="H114" s="50">
        <f t="shared" si="34"/>
        <v>4</v>
      </c>
      <c r="I114" s="4">
        <v>3214</v>
      </c>
      <c r="J114" s="4">
        <v>37</v>
      </c>
      <c r="K114" s="4">
        <v>69.3</v>
      </c>
      <c r="L114" s="4">
        <v>68.05</v>
      </c>
      <c r="M114" s="4">
        <f t="shared" si="23"/>
        <v>1.25</v>
      </c>
      <c r="N114" s="4" t="s">
        <v>250</v>
      </c>
      <c r="O114" s="50">
        <v>115</v>
      </c>
      <c r="P114" s="56">
        <f t="shared" si="24"/>
        <v>0.10000000000000009</v>
      </c>
      <c r="Q114" s="56">
        <f t="shared" si="35"/>
        <v>2.1900000000000062</v>
      </c>
      <c r="R114" s="4" t="s">
        <v>25</v>
      </c>
      <c r="S114" s="4" t="s">
        <v>86</v>
      </c>
      <c r="T114" s="4">
        <v>1</v>
      </c>
      <c r="U114" s="10">
        <v>5.1100000000000003</v>
      </c>
      <c r="V114" s="10">
        <v>21.74</v>
      </c>
      <c r="W114" s="12">
        <f t="shared" si="28"/>
        <v>4.389999999999997</v>
      </c>
      <c r="X114" s="15">
        <f t="shared" si="29"/>
        <v>14.090019569471687</v>
      </c>
      <c r="Y114" s="10">
        <v>14.090019569471687</v>
      </c>
      <c r="Z114" s="13">
        <v>5</v>
      </c>
      <c r="AA114" s="13">
        <f t="shared" si="22"/>
        <v>5</v>
      </c>
      <c r="AB114" s="4">
        <v>0</v>
      </c>
      <c r="AC114" s="10"/>
      <c r="AD114" s="10"/>
      <c r="AE114" s="10"/>
      <c r="AF114" s="12">
        <f t="shared" si="30"/>
        <v>0.66254375729288195</v>
      </c>
      <c r="AG114" s="10">
        <v>71.239999999999995</v>
      </c>
      <c r="AH114" s="10">
        <v>42.85</v>
      </c>
      <c r="AI114" s="10">
        <v>5.77</v>
      </c>
      <c r="AJ114" s="6">
        <v>0.64236111111111105</v>
      </c>
      <c r="AK114" s="10">
        <v>17.350000000000001</v>
      </c>
      <c r="AL114" s="4" t="s">
        <v>256</v>
      </c>
    </row>
    <row r="115" spans="1:38" x14ac:dyDescent="0.35">
      <c r="A115" t="s">
        <v>257</v>
      </c>
      <c r="B115" t="s">
        <v>260</v>
      </c>
      <c r="C115" t="s">
        <v>399</v>
      </c>
      <c r="D115" t="s">
        <v>3</v>
      </c>
      <c r="E115" t="s">
        <v>401</v>
      </c>
      <c r="F115" s="2">
        <v>45174</v>
      </c>
      <c r="G115" s="2" t="s">
        <v>412</v>
      </c>
      <c r="H115" s="13">
        <f t="shared" si="34"/>
        <v>3</v>
      </c>
      <c r="I115">
        <v>4783</v>
      </c>
      <c r="J115">
        <v>18</v>
      </c>
      <c r="K115">
        <v>75.650000000000006</v>
      </c>
      <c r="L115">
        <v>72.3</v>
      </c>
      <c r="M115">
        <f t="shared" si="23"/>
        <v>3.3500000000000085</v>
      </c>
      <c r="N115" t="s">
        <v>262</v>
      </c>
      <c r="O115" s="13">
        <v>30</v>
      </c>
      <c r="P115" s="55">
        <f t="shared" si="24"/>
        <v>3.0500000000000087</v>
      </c>
      <c r="Q115" s="55">
        <f>O115/100</f>
        <v>0.3</v>
      </c>
      <c r="R115" t="s">
        <v>7</v>
      </c>
      <c r="S115" t="s">
        <v>415</v>
      </c>
      <c r="T115">
        <v>1</v>
      </c>
      <c r="U115" s="9">
        <v>5.28</v>
      </c>
      <c r="V115" s="9">
        <v>18.8</v>
      </c>
      <c r="W115" s="11">
        <f t="shared" si="28"/>
        <v>4.9600000000000009</v>
      </c>
      <c r="X115" s="14">
        <f t="shared" si="29"/>
        <v>6.060606060606049</v>
      </c>
      <c r="Y115" s="9">
        <v>6.060606060606049</v>
      </c>
      <c r="Z115" s="13">
        <v>1</v>
      </c>
      <c r="AA115" s="13">
        <f t="shared" si="22"/>
        <v>7</v>
      </c>
      <c r="AB115">
        <v>1</v>
      </c>
      <c r="AC115" s="9">
        <v>27.240150564617313</v>
      </c>
      <c r="AD115" s="9">
        <v>2.7477540777917189</v>
      </c>
      <c r="AE115" s="9">
        <v>7.97</v>
      </c>
      <c r="AF115" s="11">
        <f t="shared" si="30"/>
        <v>0.27037773359840939</v>
      </c>
      <c r="AG115" s="9">
        <v>57.51</v>
      </c>
      <c r="AH115" s="9">
        <v>45.27</v>
      </c>
      <c r="AI115" s="9">
        <v>6.16</v>
      </c>
      <c r="AJ115" s="3">
        <v>0.43124999999999997</v>
      </c>
      <c r="AK115" s="9">
        <v>13.84</v>
      </c>
      <c r="AL115" t="s">
        <v>269</v>
      </c>
    </row>
    <row r="116" spans="1:38" x14ac:dyDescent="0.35">
      <c r="A116" t="s">
        <v>257</v>
      </c>
      <c r="B116" t="s">
        <v>260</v>
      </c>
      <c r="C116" t="s">
        <v>399</v>
      </c>
      <c r="D116" t="s">
        <v>3</v>
      </c>
      <c r="E116" t="s">
        <v>401</v>
      </c>
      <c r="F116" s="2">
        <v>45174</v>
      </c>
      <c r="G116" s="2" t="s">
        <v>412</v>
      </c>
      <c r="H116" s="13">
        <f t="shared" si="34"/>
        <v>3</v>
      </c>
      <c r="I116">
        <v>4783</v>
      </c>
      <c r="J116">
        <v>18</v>
      </c>
      <c r="K116">
        <v>75.650000000000006</v>
      </c>
      <c r="L116">
        <v>72.3</v>
      </c>
      <c r="M116">
        <f t="shared" si="23"/>
        <v>3.3500000000000085</v>
      </c>
      <c r="N116" t="s">
        <v>263</v>
      </c>
      <c r="O116" s="13">
        <v>110</v>
      </c>
      <c r="P116" s="55">
        <f t="shared" si="24"/>
        <v>2.2500000000000084</v>
      </c>
      <c r="Q116" s="55">
        <f t="shared" ref="Q116:Q121" si="36">O116/100</f>
        <v>1.1000000000000001</v>
      </c>
      <c r="R116" t="s">
        <v>7</v>
      </c>
      <c r="S116" t="s">
        <v>416</v>
      </c>
      <c r="T116">
        <v>1</v>
      </c>
      <c r="U116" s="9">
        <v>5.03</v>
      </c>
      <c r="V116" s="9">
        <v>19.899999999999999</v>
      </c>
      <c r="W116" s="11">
        <f t="shared" si="28"/>
        <v>4.9099999999999984</v>
      </c>
      <c r="X116" s="14">
        <f t="shared" si="29"/>
        <v>2.3856858846918865</v>
      </c>
      <c r="Y116" s="9">
        <v>2.3856858846918865</v>
      </c>
      <c r="Z116" s="13">
        <v>2</v>
      </c>
      <c r="AA116" s="13">
        <f t="shared" si="22"/>
        <v>7</v>
      </c>
      <c r="AB116">
        <v>0</v>
      </c>
      <c r="AC116" s="9"/>
      <c r="AD116" s="9"/>
      <c r="AE116" s="9"/>
      <c r="AF116" s="11">
        <f t="shared" si="30"/>
        <v>0.21860848085631956</v>
      </c>
      <c r="AG116" s="9">
        <v>59.2</v>
      </c>
      <c r="AH116" s="9">
        <v>48.58</v>
      </c>
      <c r="AI116" s="9">
        <v>5.4</v>
      </c>
      <c r="AJ116" s="3">
        <v>0.43124999999999997</v>
      </c>
      <c r="AK116" s="9">
        <v>14.99</v>
      </c>
      <c r="AL116" t="s">
        <v>273</v>
      </c>
    </row>
    <row r="117" spans="1:38" x14ac:dyDescent="0.35">
      <c r="A117" t="s">
        <v>257</v>
      </c>
      <c r="B117" t="s">
        <v>260</v>
      </c>
      <c r="C117" t="s">
        <v>399</v>
      </c>
      <c r="D117" t="s">
        <v>3</v>
      </c>
      <c r="E117" t="s">
        <v>401</v>
      </c>
      <c r="F117" s="2">
        <v>45174</v>
      </c>
      <c r="G117" s="2" t="s">
        <v>412</v>
      </c>
      <c r="H117" s="13">
        <f t="shared" si="34"/>
        <v>3</v>
      </c>
      <c r="I117">
        <v>4783</v>
      </c>
      <c r="J117">
        <v>18</v>
      </c>
      <c r="K117">
        <v>75.650000000000006</v>
      </c>
      <c r="L117">
        <v>72.3</v>
      </c>
      <c r="M117">
        <f t="shared" si="23"/>
        <v>3.3500000000000085</v>
      </c>
      <c r="N117" t="s">
        <v>264</v>
      </c>
      <c r="O117" s="13">
        <v>150</v>
      </c>
      <c r="P117" s="55">
        <f t="shared" si="24"/>
        <v>1.8500000000000085</v>
      </c>
      <c r="Q117" s="55">
        <f t="shared" si="36"/>
        <v>1.5</v>
      </c>
      <c r="R117" t="s">
        <v>21</v>
      </c>
      <c r="S117" t="s">
        <v>396</v>
      </c>
      <c r="T117">
        <v>1</v>
      </c>
      <c r="U117" s="9">
        <v>5.0999999999999996</v>
      </c>
      <c r="V117" s="9">
        <v>19.059999999999999</v>
      </c>
      <c r="W117" s="11">
        <f t="shared" si="28"/>
        <v>4.9799999999999986</v>
      </c>
      <c r="X117" s="14">
        <f t="shared" si="29"/>
        <v>2.3529411764706079</v>
      </c>
      <c r="Y117" s="9">
        <v>2.3529411764706079</v>
      </c>
      <c r="Z117" s="13">
        <v>3</v>
      </c>
      <c r="AA117" s="13">
        <f t="shared" si="22"/>
        <v>7</v>
      </c>
      <c r="AB117">
        <v>1</v>
      </c>
      <c r="AC117" s="9">
        <v>48.393572311495674</v>
      </c>
      <c r="AD117" s="9">
        <v>4.5987144622991343</v>
      </c>
      <c r="AE117" s="9">
        <v>8.09</v>
      </c>
      <c r="AF117" s="11">
        <f t="shared" si="30"/>
        <v>0.23383506465974138</v>
      </c>
      <c r="AG117" s="9">
        <v>58.2</v>
      </c>
      <c r="AH117" s="9">
        <v>47.17</v>
      </c>
      <c r="AI117" s="9">
        <v>5.44</v>
      </c>
      <c r="AJ117" s="3">
        <v>0.43124999999999997</v>
      </c>
      <c r="AK117" s="9">
        <v>14.08</v>
      </c>
      <c r="AL117" t="s">
        <v>270</v>
      </c>
    </row>
    <row r="118" spans="1:38" x14ac:dyDescent="0.35">
      <c r="A118" t="s">
        <v>257</v>
      </c>
      <c r="B118" t="s">
        <v>260</v>
      </c>
      <c r="C118" t="s">
        <v>399</v>
      </c>
      <c r="D118" t="s">
        <v>3</v>
      </c>
      <c r="E118" t="s">
        <v>401</v>
      </c>
      <c r="F118" s="2">
        <v>45174</v>
      </c>
      <c r="G118" s="2" t="s">
        <v>412</v>
      </c>
      <c r="H118" s="13">
        <f t="shared" si="34"/>
        <v>3</v>
      </c>
      <c r="I118">
        <v>4783</v>
      </c>
      <c r="J118">
        <v>18</v>
      </c>
      <c r="K118">
        <v>75.650000000000006</v>
      </c>
      <c r="L118">
        <v>72.3</v>
      </c>
      <c r="M118">
        <f t="shared" si="23"/>
        <v>3.3500000000000085</v>
      </c>
      <c r="N118" t="s">
        <v>265</v>
      </c>
      <c r="O118" s="13">
        <v>190</v>
      </c>
      <c r="P118" s="55">
        <f t="shared" si="24"/>
        <v>1.4500000000000086</v>
      </c>
      <c r="Q118" s="55">
        <f t="shared" si="36"/>
        <v>1.9</v>
      </c>
      <c r="R118" t="s">
        <v>25</v>
      </c>
      <c r="S118" t="s">
        <v>396</v>
      </c>
      <c r="T118">
        <v>0</v>
      </c>
      <c r="U118" s="9"/>
      <c r="V118" s="9"/>
      <c r="W118" s="11"/>
      <c r="X118" s="14"/>
      <c r="Y118" s="9"/>
      <c r="Z118" s="13">
        <v>3</v>
      </c>
      <c r="AA118" s="13">
        <f t="shared" si="22"/>
        <v>7</v>
      </c>
      <c r="AB118">
        <v>0</v>
      </c>
      <c r="AC118" s="9"/>
      <c r="AD118" s="9"/>
      <c r="AE118" s="9"/>
      <c r="AF118" s="11"/>
      <c r="AG118" s="9"/>
      <c r="AH118" s="9"/>
      <c r="AI118" s="9"/>
      <c r="AJ118" s="3">
        <v>0.43124999999999997</v>
      </c>
      <c r="AK118" s="9"/>
      <c r="AL118" t="s">
        <v>288</v>
      </c>
    </row>
    <row r="119" spans="1:38" x14ac:dyDescent="0.35">
      <c r="A119" t="s">
        <v>257</v>
      </c>
      <c r="B119" t="s">
        <v>260</v>
      </c>
      <c r="C119" t="s">
        <v>399</v>
      </c>
      <c r="D119" t="s">
        <v>3</v>
      </c>
      <c r="E119" t="s">
        <v>401</v>
      </c>
      <c r="F119" s="2">
        <v>45174</v>
      </c>
      <c r="G119" s="2" t="s">
        <v>412</v>
      </c>
      <c r="H119" s="13">
        <f t="shared" si="34"/>
        <v>3</v>
      </c>
      <c r="I119">
        <v>4783</v>
      </c>
      <c r="J119">
        <v>18</v>
      </c>
      <c r="K119">
        <v>75.650000000000006</v>
      </c>
      <c r="L119">
        <v>72.3</v>
      </c>
      <c r="M119">
        <f t="shared" si="23"/>
        <v>3.3500000000000085</v>
      </c>
      <c r="N119" t="s">
        <v>266</v>
      </c>
      <c r="O119" s="13">
        <v>255</v>
      </c>
      <c r="P119" s="55">
        <f t="shared" si="24"/>
        <v>0.8000000000000087</v>
      </c>
      <c r="Q119" s="55">
        <f t="shared" si="36"/>
        <v>2.5499999999999998</v>
      </c>
      <c r="R119" t="s">
        <v>25</v>
      </c>
      <c r="S119" t="s">
        <v>396</v>
      </c>
      <c r="T119">
        <v>1</v>
      </c>
      <c r="U119" s="9">
        <v>5.15</v>
      </c>
      <c r="V119" s="9">
        <v>20.75</v>
      </c>
      <c r="W119" s="11">
        <f t="shared" ref="W119:W155" si="37">V119-AK119</f>
        <v>5.0600000000000005</v>
      </c>
      <c r="X119" s="14">
        <f t="shared" ref="X119:X155" si="38">((U119-W119)/U119)*100</f>
        <v>1.7475728155339778</v>
      </c>
      <c r="Y119" s="9">
        <v>1.7475728155339778</v>
      </c>
      <c r="Z119" s="13">
        <v>3</v>
      </c>
      <c r="AA119" s="13">
        <f t="shared" si="22"/>
        <v>7</v>
      </c>
      <c r="AB119">
        <v>1</v>
      </c>
      <c r="AC119" s="9">
        <v>24.384634448574968</v>
      </c>
      <c r="AD119" s="9">
        <v>2.7583147459727382</v>
      </c>
      <c r="AE119" s="9">
        <v>8.07</v>
      </c>
      <c r="AF119" s="11">
        <f t="shared" ref="AF119:AF155" si="39">(AG119-AH119)/AH119</f>
        <v>0.24935426187164722</v>
      </c>
      <c r="AG119" s="9">
        <v>62.88</v>
      </c>
      <c r="AH119" s="9">
        <v>50.33</v>
      </c>
      <c r="AI119" s="9">
        <v>5.8</v>
      </c>
      <c r="AJ119" s="3">
        <v>0.46111111111111108</v>
      </c>
      <c r="AK119" s="9">
        <v>15.69</v>
      </c>
      <c r="AL119" t="s">
        <v>287</v>
      </c>
    </row>
    <row r="120" spans="1:38" x14ac:dyDescent="0.35">
      <c r="A120" t="s">
        <v>257</v>
      </c>
      <c r="B120" t="s">
        <v>260</v>
      </c>
      <c r="C120" t="s">
        <v>399</v>
      </c>
      <c r="D120" t="s">
        <v>3</v>
      </c>
      <c r="E120" t="s">
        <v>401</v>
      </c>
      <c r="F120" s="2">
        <v>45174</v>
      </c>
      <c r="G120" s="2" t="s">
        <v>412</v>
      </c>
      <c r="H120" s="13">
        <f t="shared" si="34"/>
        <v>3</v>
      </c>
      <c r="I120">
        <v>4783</v>
      </c>
      <c r="J120">
        <v>18</v>
      </c>
      <c r="K120">
        <v>75.650000000000006</v>
      </c>
      <c r="L120">
        <v>72.3</v>
      </c>
      <c r="M120">
        <f t="shared" si="23"/>
        <v>3.3500000000000085</v>
      </c>
      <c r="N120" t="s">
        <v>267</v>
      </c>
      <c r="O120" s="13">
        <v>290</v>
      </c>
      <c r="P120" s="55">
        <f t="shared" si="24"/>
        <v>0.45000000000000862</v>
      </c>
      <c r="Q120" s="55">
        <f t="shared" si="36"/>
        <v>2.9</v>
      </c>
      <c r="R120" t="s">
        <v>25</v>
      </c>
      <c r="S120" t="s">
        <v>86</v>
      </c>
      <c r="T120">
        <v>1</v>
      </c>
      <c r="U120" s="9">
        <v>5.09</v>
      </c>
      <c r="V120" s="9">
        <v>13.85</v>
      </c>
      <c r="W120" s="11">
        <f t="shared" si="37"/>
        <v>4.6899999999999995</v>
      </c>
      <c r="X120" s="14">
        <f t="shared" si="38"/>
        <v>7.8585461689587497</v>
      </c>
      <c r="Y120" s="9">
        <v>7.8585461689587497</v>
      </c>
      <c r="Z120" s="13">
        <v>5</v>
      </c>
      <c r="AA120" s="13">
        <f t="shared" si="22"/>
        <v>5</v>
      </c>
      <c r="AB120">
        <v>1</v>
      </c>
      <c r="AC120" s="9">
        <v>40.999284862932065</v>
      </c>
      <c r="AD120" s="9">
        <v>2.6855303933253873</v>
      </c>
      <c r="AE120" s="9">
        <v>8.39</v>
      </c>
      <c r="AF120" s="11">
        <f t="shared" si="39"/>
        <v>0.43758636573007831</v>
      </c>
      <c r="AG120" s="9">
        <v>62.42</v>
      </c>
      <c r="AH120" s="9">
        <v>43.42</v>
      </c>
      <c r="AI120" s="9">
        <v>5.55</v>
      </c>
      <c r="AJ120" s="3">
        <v>0.46111111111111108</v>
      </c>
      <c r="AK120" s="9">
        <v>9.16</v>
      </c>
      <c r="AL120" t="s">
        <v>271</v>
      </c>
    </row>
    <row r="121" spans="1:38" s="30" customFormat="1" x14ac:dyDescent="0.35">
      <c r="A121" s="30" t="s">
        <v>257</v>
      </c>
      <c r="B121" s="30" t="s">
        <v>260</v>
      </c>
      <c r="C121" s="30" t="s">
        <v>399</v>
      </c>
      <c r="D121" s="30" t="s">
        <v>3</v>
      </c>
      <c r="E121" s="30" t="s">
        <v>401</v>
      </c>
      <c r="F121" s="31">
        <v>45174</v>
      </c>
      <c r="G121" s="5" t="s">
        <v>412</v>
      </c>
      <c r="H121" s="50">
        <f t="shared" si="34"/>
        <v>3</v>
      </c>
      <c r="I121" s="30">
        <v>4783</v>
      </c>
      <c r="J121" s="30">
        <v>18</v>
      </c>
      <c r="K121" s="30">
        <v>75.650000000000006</v>
      </c>
      <c r="L121" s="30">
        <v>72.3</v>
      </c>
      <c r="M121" s="30">
        <f t="shared" si="23"/>
        <v>3.3500000000000085</v>
      </c>
      <c r="N121" s="30" t="s">
        <v>268</v>
      </c>
      <c r="O121" s="51">
        <v>330</v>
      </c>
      <c r="P121" s="61">
        <f t="shared" si="24"/>
        <v>5.0000000000008704E-2</v>
      </c>
      <c r="Q121" s="61">
        <f t="shared" si="36"/>
        <v>3.3</v>
      </c>
      <c r="R121" s="30" t="s">
        <v>25</v>
      </c>
      <c r="S121" s="30" t="s">
        <v>86</v>
      </c>
      <c r="T121" s="30">
        <v>1</v>
      </c>
      <c r="U121" s="33">
        <v>5.33</v>
      </c>
      <c r="V121" s="33">
        <v>22.38</v>
      </c>
      <c r="W121" s="34">
        <f t="shared" si="37"/>
        <v>4.09</v>
      </c>
      <c r="X121" s="35">
        <f t="shared" si="38"/>
        <v>23.264540337711072</v>
      </c>
      <c r="Y121" s="33">
        <v>23.264540337711072</v>
      </c>
      <c r="Z121" s="29">
        <v>5</v>
      </c>
      <c r="AA121" s="29">
        <f t="shared" si="22"/>
        <v>5</v>
      </c>
      <c r="AB121" s="30">
        <v>0</v>
      </c>
      <c r="AC121" s="33"/>
      <c r="AD121" s="33"/>
      <c r="AE121" s="33"/>
      <c r="AF121" s="34">
        <f t="shared" si="39"/>
        <v>1.0615878575598365</v>
      </c>
      <c r="AG121" s="33">
        <v>70.63</v>
      </c>
      <c r="AH121" s="33">
        <v>34.26</v>
      </c>
      <c r="AI121" s="33">
        <v>4.93</v>
      </c>
      <c r="AJ121" s="32">
        <v>0.47847222222222219</v>
      </c>
      <c r="AK121" s="33">
        <v>18.29</v>
      </c>
      <c r="AL121" s="30" t="s">
        <v>272</v>
      </c>
    </row>
    <row r="122" spans="1:38" x14ac:dyDescent="0.35">
      <c r="A122" t="s">
        <v>274</v>
      </c>
      <c r="B122" t="s">
        <v>275</v>
      </c>
      <c r="C122" t="s">
        <v>399</v>
      </c>
      <c r="D122" t="s">
        <v>27</v>
      </c>
      <c r="E122" t="s">
        <v>401</v>
      </c>
      <c r="F122" s="2">
        <v>45174</v>
      </c>
      <c r="G122" s="2" t="s">
        <v>412</v>
      </c>
      <c r="H122" s="13">
        <f t="shared" si="34"/>
        <v>3</v>
      </c>
      <c r="I122">
        <v>4772</v>
      </c>
      <c r="J122">
        <v>35</v>
      </c>
      <c r="K122">
        <v>75.19</v>
      </c>
      <c r="L122">
        <v>72.11</v>
      </c>
      <c r="M122">
        <f t="shared" si="23"/>
        <v>3.0799999999999983</v>
      </c>
      <c r="N122" t="s">
        <v>277</v>
      </c>
      <c r="O122" s="13">
        <v>30</v>
      </c>
      <c r="P122" s="55">
        <f t="shared" si="24"/>
        <v>2.7799999999999985</v>
      </c>
      <c r="Q122" s="55">
        <f>K$115-K122+O122/100</f>
        <v>0.760000000000008</v>
      </c>
      <c r="R122" t="s">
        <v>7</v>
      </c>
      <c r="S122" t="s">
        <v>415</v>
      </c>
      <c r="T122">
        <v>1</v>
      </c>
      <c r="U122" s="9">
        <v>5.1100000000000003</v>
      </c>
      <c r="V122" s="9">
        <v>22.06</v>
      </c>
      <c r="W122" s="11">
        <f t="shared" si="37"/>
        <v>4.8499999999999979</v>
      </c>
      <c r="X122" s="14">
        <f t="shared" si="38"/>
        <v>5.0880626223092449</v>
      </c>
      <c r="Y122" s="9">
        <v>5.0880626223092449</v>
      </c>
      <c r="Z122" s="13">
        <v>1</v>
      </c>
      <c r="AA122" s="13">
        <f t="shared" si="22"/>
        <v>7</v>
      </c>
      <c r="AB122">
        <v>1</v>
      </c>
      <c r="AC122" s="19">
        <v>103.26077210460772</v>
      </c>
      <c r="AD122" s="9">
        <v>8.4736737235367379</v>
      </c>
      <c r="AE122" s="9">
        <v>8.0299999999999994</v>
      </c>
      <c r="AF122" s="11">
        <f t="shared" si="39"/>
        <v>0.22897603485838777</v>
      </c>
      <c r="AG122" s="9">
        <v>56.41</v>
      </c>
      <c r="AH122" s="9">
        <v>45.9</v>
      </c>
      <c r="AI122" s="9">
        <v>6</v>
      </c>
      <c r="AJ122" s="3">
        <v>0.57291666666666663</v>
      </c>
      <c r="AK122" s="9">
        <v>17.21</v>
      </c>
      <c r="AL122" t="s">
        <v>284</v>
      </c>
    </row>
    <row r="123" spans="1:38" x14ac:dyDescent="0.35">
      <c r="A123" t="s">
        <v>274</v>
      </c>
      <c r="B123" t="s">
        <v>275</v>
      </c>
      <c r="C123" t="s">
        <v>399</v>
      </c>
      <c r="D123" t="s">
        <v>27</v>
      </c>
      <c r="E123" t="s">
        <v>401</v>
      </c>
      <c r="F123" s="2">
        <v>45174</v>
      </c>
      <c r="G123" s="2" t="s">
        <v>412</v>
      </c>
      <c r="H123" s="13">
        <f t="shared" si="34"/>
        <v>3</v>
      </c>
      <c r="I123">
        <v>4772</v>
      </c>
      <c r="J123">
        <v>35</v>
      </c>
      <c r="K123">
        <v>75.19</v>
      </c>
      <c r="L123">
        <v>72.11</v>
      </c>
      <c r="M123">
        <f t="shared" si="23"/>
        <v>3.0799999999999983</v>
      </c>
      <c r="N123" t="s">
        <v>278</v>
      </c>
      <c r="O123" s="13">
        <v>170</v>
      </c>
      <c r="P123" s="55">
        <f t="shared" si="24"/>
        <v>1.3799999999999983</v>
      </c>
      <c r="Q123" s="55">
        <f t="shared" ref="Q123:Q128" si="40">K$115-K123+O123/100</f>
        <v>2.1600000000000081</v>
      </c>
      <c r="R123" t="s">
        <v>21</v>
      </c>
      <c r="S123" t="s">
        <v>396</v>
      </c>
      <c r="T123">
        <v>1</v>
      </c>
      <c r="U123" s="9">
        <v>5.05</v>
      </c>
      <c r="V123" s="9">
        <v>18.7</v>
      </c>
      <c r="W123" s="11">
        <f t="shared" si="37"/>
        <v>4.9399999999999995</v>
      </c>
      <c r="X123" s="14">
        <f t="shared" si="38"/>
        <v>2.1782178217821846</v>
      </c>
      <c r="Y123" s="9">
        <v>2.1782178217821846</v>
      </c>
      <c r="Z123" s="13">
        <v>3</v>
      </c>
      <c r="AA123" s="13">
        <f t="shared" si="22"/>
        <v>7</v>
      </c>
      <c r="AB123">
        <v>1</v>
      </c>
      <c r="AC123" s="9">
        <v>41.482440846824417</v>
      </c>
      <c r="AD123" s="9">
        <v>3.6965877957658781</v>
      </c>
      <c r="AE123" s="9">
        <v>8.0299999999999994</v>
      </c>
      <c r="AF123" s="11">
        <f t="shared" si="39"/>
        <v>0.26688382193268201</v>
      </c>
      <c r="AG123" s="9">
        <v>58.34</v>
      </c>
      <c r="AH123" s="9">
        <v>46.05</v>
      </c>
      <c r="AI123" s="9">
        <v>5.86</v>
      </c>
      <c r="AJ123" s="3">
        <v>0.57291666666666663</v>
      </c>
      <c r="AK123" s="9">
        <v>13.76</v>
      </c>
      <c r="AL123" t="s">
        <v>285</v>
      </c>
    </row>
    <row r="124" spans="1:38" x14ac:dyDescent="0.35">
      <c r="A124" t="s">
        <v>274</v>
      </c>
      <c r="B124" t="s">
        <v>275</v>
      </c>
      <c r="C124" t="s">
        <v>399</v>
      </c>
      <c r="D124" t="s">
        <v>27</v>
      </c>
      <c r="E124" t="s">
        <v>401</v>
      </c>
      <c r="F124" s="2">
        <v>45174</v>
      </c>
      <c r="G124" s="2" t="s">
        <v>412</v>
      </c>
      <c r="H124" s="13">
        <f t="shared" si="34"/>
        <v>3</v>
      </c>
      <c r="I124">
        <v>4772</v>
      </c>
      <c r="J124">
        <v>35</v>
      </c>
      <c r="K124">
        <v>75.19</v>
      </c>
      <c r="L124">
        <v>72.11</v>
      </c>
      <c r="M124">
        <f t="shared" si="23"/>
        <v>3.0799999999999983</v>
      </c>
      <c r="N124" t="s">
        <v>279</v>
      </c>
      <c r="O124" s="13">
        <v>210</v>
      </c>
      <c r="P124" s="55">
        <f t="shared" si="24"/>
        <v>0.97999999999999821</v>
      </c>
      <c r="Q124" s="55">
        <f t="shared" si="40"/>
        <v>2.560000000000008</v>
      </c>
      <c r="R124" t="s">
        <v>21</v>
      </c>
      <c r="S124" t="s">
        <v>396</v>
      </c>
      <c r="T124">
        <v>1</v>
      </c>
      <c r="U124" s="9">
        <v>5.25</v>
      </c>
      <c r="V124" s="9">
        <v>24.41</v>
      </c>
      <c r="W124" s="11">
        <f t="shared" si="37"/>
        <v>5.1499999999999986</v>
      </c>
      <c r="X124" s="14">
        <f t="shared" si="38"/>
        <v>1.904761904761932</v>
      </c>
      <c r="Y124" s="9">
        <v>1.904761904761932</v>
      </c>
      <c r="Z124" s="13">
        <v>3</v>
      </c>
      <c r="AA124" s="13">
        <f t="shared" si="22"/>
        <v>7</v>
      </c>
      <c r="AB124">
        <v>0</v>
      </c>
      <c r="AC124" s="9"/>
      <c r="AD124" s="9"/>
      <c r="AE124" s="9"/>
      <c r="AF124" s="11">
        <f t="shared" si="39"/>
        <v>0.24033647105948328</v>
      </c>
      <c r="AG124" s="9">
        <v>61.93</v>
      </c>
      <c r="AH124" s="9">
        <v>49.93</v>
      </c>
      <c r="AI124" s="9">
        <v>6.12</v>
      </c>
      <c r="AJ124" s="3">
        <v>0.57291666666666663</v>
      </c>
      <c r="AK124" s="9">
        <v>19.260000000000002</v>
      </c>
      <c r="AL124" t="s">
        <v>286</v>
      </c>
    </row>
    <row r="125" spans="1:38" x14ac:dyDescent="0.35">
      <c r="A125" t="s">
        <v>274</v>
      </c>
      <c r="B125" t="s">
        <v>275</v>
      </c>
      <c r="C125" t="s">
        <v>399</v>
      </c>
      <c r="D125" t="s">
        <v>27</v>
      </c>
      <c r="E125" t="s">
        <v>401</v>
      </c>
      <c r="F125" s="2">
        <v>45174</v>
      </c>
      <c r="G125" s="2" t="s">
        <v>412</v>
      </c>
      <c r="H125" s="13">
        <f t="shared" si="34"/>
        <v>3</v>
      </c>
      <c r="I125">
        <v>4772</v>
      </c>
      <c r="J125">
        <v>35</v>
      </c>
      <c r="K125">
        <v>75.19</v>
      </c>
      <c r="L125">
        <v>72.11</v>
      </c>
      <c r="M125">
        <f t="shared" si="23"/>
        <v>3.0799999999999983</v>
      </c>
      <c r="N125" t="s">
        <v>280</v>
      </c>
      <c r="O125" s="13">
        <v>245</v>
      </c>
      <c r="P125" s="55">
        <f t="shared" si="24"/>
        <v>0.62999999999999812</v>
      </c>
      <c r="Q125" s="55">
        <f t="shared" si="40"/>
        <v>2.9100000000000081</v>
      </c>
      <c r="R125" t="s">
        <v>25</v>
      </c>
      <c r="S125" t="s">
        <v>396</v>
      </c>
      <c r="T125">
        <v>1</v>
      </c>
      <c r="U125" s="9">
        <v>5.08</v>
      </c>
      <c r="V125" s="9">
        <v>15.49</v>
      </c>
      <c r="W125" s="11">
        <f t="shared" si="37"/>
        <v>5</v>
      </c>
      <c r="X125" s="14">
        <f t="shared" si="38"/>
        <v>1.5748031496063006</v>
      </c>
      <c r="Y125" s="9">
        <v>1.5748031496063006</v>
      </c>
      <c r="Z125" s="13">
        <v>4</v>
      </c>
      <c r="AA125" s="13">
        <f t="shared" si="22"/>
        <v>7</v>
      </c>
      <c r="AB125">
        <v>1</v>
      </c>
      <c r="AC125" s="19">
        <v>111.71196054254007</v>
      </c>
      <c r="AD125" s="9">
        <v>7.0692478421701601</v>
      </c>
      <c r="AE125" s="9">
        <v>8.11</v>
      </c>
      <c r="AF125" s="11">
        <f t="shared" si="39"/>
        <v>0.24149539333805806</v>
      </c>
      <c r="AG125" s="9">
        <v>70.069999999999993</v>
      </c>
      <c r="AH125" s="9">
        <v>56.44</v>
      </c>
      <c r="AI125" s="9">
        <v>5.99</v>
      </c>
      <c r="AJ125" s="3">
        <v>0.57291666666666663</v>
      </c>
      <c r="AK125" s="9">
        <v>10.49</v>
      </c>
      <c r="AL125" t="s">
        <v>289</v>
      </c>
    </row>
    <row r="126" spans="1:38" x14ac:dyDescent="0.35">
      <c r="A126" t="s">
        <v>274</v>
      </c>
      <c r="B126" t="s">
        <v>275</v>
      </c>
      <c r="C126" t="s">
        <v>399</v>
      </c>
      <c r="D126" t="s">
        <v>27</v>
      </c>
      <c r="E126" t="s">
        <v>401</v>
      </c>
      <c r="F126" s="2">
        <v>45174</v>
      </c>
      <c r="G126" s="2" t="s">
        <v>412</v>
      </c>
      <c r="H126" s="13">
        <f t="shared" si="34"/>
        <v>3</v>
      </c>
      <c r="I126">
        <v>4772</v>
      </c>
      <c r="J126">
        <v>35</v>
      </c>
      <c r="K126">
        <v>75.19</v>
      </c>
      <c r="L126">
        <v>72.11</v>
      </c>
      <c r="M126">
        <f t="shared" si="23"/>
        <v>3.0799999999999983</v>
      </c>
      <c r="N126" t="s">
        <v>281</v>
      </c>
      <c r="O126" s="13">
        <v>260</v>
      </c>
      <c r="P126" s="55">
        <f t="shared" si="24"/>
        <v>0.47999999999999821</v>
      </c>
      <c r="Q126" s="55">
        <f t="shared" si="40"/>
        <v>3.060000000000008</v>
      </c>
      <c r="R126" t="s">
        <v>25</v>
      </c>
      <c r="S126" t="s">
        <v>86</v>
      </c>
      <c r="T126">
        <v>1</v>
      </c>
      <c r="U126" s="9">
        <v>5.07</v>
      </c>
      <c r="V126" s="9">
        <v>15.29</v>
      </c>
      <c r="W126" s="11">
        <f t="shared" si="37"/>
        <v>4.4499999999999993</v>
      </c>
      <c r="X126" s="14">
        <f t="shared" si="38"/>
        <v>12.228796844181479</v>
      </c>
      <c r="Y126" s="9">
        <v>12.228796844181479</v>
      </c>
      <c r="Z126" s="13">
        <v>5</v>
      </c>
      <c r="AA126" s="13">
        <f t="shared" si="22"/>
        <v>5</v>
      </c>
      <c r="AB126">
        <v>1</v>
      </c>
      <c r="AC126" s="9">
        <v>32.750495049504956</v>
      </c>
      <c r="AD126" s="9">
        <v>2.2182673267326734</v>
      </c>
      <c r="AE126" s="9">
        <v>8.08</v>
      </c>
      <c r="AF126" s="11">
        <f t="shared" si="39"/>
        <v>0.60569010110510235</v>
      </c>
      <c r="AG126" s="9">
        <v>68.290000000000006</v>
      </c>
      <c r="AH126" s="9">
        <v>42.53</v>
      </c>
      <c r="AI126" s="9">
        <v>5.61</v>
      </c>
      <c r="AJ126" s="3">
        <v>0.57291666666666663</v>
      </c>
      <c r="AK126" s="9">
        <v>10.84</v>
      </c>
      <c r="AL126" t="s">
        <v>290</v>
      </c>
    </row>
    <row r="127" spans="1:38" x14ac:dyDescent="0.35">
      <c r="A127" t="s">
        <v>274</v>
      </c>
      <c r="B127" t="s">
        <v>275</v>
      </c>
      <c r="C127" t="s">
        <v>399</v>
      </c>
      <c r="D127" t="s">
        <v>27</v>
      </c>
      <c r="E127" t="s">
        <v>401</v>
      </c>
      <c r="F127" s="2">
        <v>45174</v>
      </c>
      <c r="G127" s="2" t="s">
        <v>412</v>
      </c>
      <c r="H127" s="13">
        <f t="shared" si="34"/>
        <v>3</v>
      </c>
      <c r="I127">
        <v>4772</v>
      </c>
      <c r="J127">
        <v>35</v>
      </c>
      <c r="K127">
        <v>75.19</v>
      </c>
      <c r="L127">
        <v>72.11</v>
      </c>
      <c r="M127">
        <f t="shared" si="23"/>
        <v>3.0799999999999983</v>
      </c>
      <c r="N127" t="s">
        <v>282</v>
      </c>
      <c r="O127" s="13">
        <v>280</v>
      </c>
      <c r="P127" s="55">
        <f t="shared" si="24"/>
        <v>0.27999999999999847</v>
      </c>
      <c r="Q127" s="55">
        <f t="shared" si="40"/>
        <v>3.2600000000000078</v>
      </c>
      <c r="R127" t="s">
        <v>21</v>
      </c>
      <c r="S127" t="s">
        <v>86</v>
      </c>
      <c r="T127">
        <v>1</v>
      </c>
      <c r="U127" s="9">
        <v>5.56</v>
      </c>
      <c r="V127" s="9">
        <v>14.29</v>
      </c>
      <c r="W127" s="11">
        <f t="shared" si="37"/>
        <v>4.2799999999999994</v>
      </c>
      <c r="X127" s="14">
        <f t="shared" si="38"/>
        <v>23.021582733812956</v>
      </c>
      <c r="Y127" s="9">
        <v>23.021582733812956</v>
      </c>
      <c r="Z127" s="13">
        <v>5</v>
      </c>
      <c r="AA127" s="13">
        <f t="shared" si="22"/>
        <v>5</v>
      </c>
      <c r="AB127">
        <v>0</v>
      </c>
      <c r="AC127" s="9"/>
      <c r="AD127" s="9"/>
      <c r="AE127" s="9"/>
      <c r="AF127" s="11">
        <f t="shared" si="39"/>
        <v>1.0570409982174689</v>
      </c>
      <c r="AG127" s="9">
        <v>69.239999999999995</v>
      </c>
      <c r="AH127" s="9">
        <v>33.659999999999997</v>
      </c>
      <c r="AI127" s="9">
        <v>4.88</v>
      </c>
      <c r="AJ127" s="3">
        <v>0.57291666666666663</v>
      </c>
      <c r="AK127" s="9">
        <v>10.01</v>
      </c>
      <c r="AL127" t="s">
        <v>291</v>
      </c>
    </row>
    <row r="128" spans="1:38" s="4" customFormat="1" x14ac:dyDescent="0.35">
      <c r="A128" s="4" t="s">
        <v>274</v>
      </c>
      <c r="B128" s="4" t="s">
        <v>275</v>
      </c>
      <c r="C128" s="4" t="s">
        <v>399</v>
      </c>
      <c r="D128" s="4" t="s">
        <v>27</v>
      </c>
      <c r="E128" s="4" t="s">
        <v>401</v>
      </c>
      <c r="F128" s="5">
        <v>45174</v>
      </c>
      <c r="G128" s="5" t="s">
        <v>412</v>
      </c>
      <c r="H128" s="50">
        <f t="shared" si="34"/>
        <v>3</v>
      </c>
      <c r="I128" s="4">
        <v>4772</v>
      </c>
      <c r="J128" s="4">
        <v>35</v>
      </c>
      <c r="K128" s="4">
        <v>75.19</v>
      </c>
      <c r="L128" s="4">
        <v>72.11</v>
      </c>
      <c r="M128" s="4">
        <f t="shared" si="23"/>
        <v>3.0799999999999983</v>
      </c>
      <c r="N128" s="4" t="s">
        <v>283</v>
      </c>
      <c r="O128" s="50">
        <v>300</v>
      </c>
      <c r="P128" s="56">
        <f t="shared" si="24"/>
        <v>7.9999999999998295E-2</v>
      </c>
      <c r="Q128" s="56">
        <f t="shared" si="40"/>
        <v>3.460000000000008</v>
      </c>
      <c r="R128" s="4" t="s">
        <v>21</v>
      </c>
      <c r="S128" s="4" t="s">
        <v>86</v>
      </c>
      <c r="T128" s="4">
        <v>1</v>
      </c>
      <c r="U128" s="10">
        <v>5.19</v>
      </c>
      <c r="V128" s="10">
        <v>18.07</v>
      </c>
      <c r="W128" s="12">
        <f t="shared" si="37"/>
        <v>4.2800000000000011</v>
      </c>
      <c r="X128" s="15">
        <f t="shared" si="38"/>
        <v>17.533718689788039</v>
      </c>
      <c r="Y128" s="10">
        <v>17.533718689788039</v>
      </c>
      <c r="Z128" s="13">
        <v>5</v>
      </c>
      <c r="AA128" s="13">
        <f t="shared" si="22"/>
        <v>5</v>
      </c>
      <c r="AB128" s="4">
        <v>1</v>
      </c>
      <c r="AC128" s="10">
        <v>30.253493975903613</v>
      </c>
      <c r="AD128" s="10">
        <v>2.1806746987951806</v>
      </c>
      <c r="AE128" s="10">
        <v>8.3000000000000007</v>
      </c>
      <c r="AF128" s="12">
        <f t="shared" si="39"/>
        <v>0.83786031042128617</v>
      </c>
      <c r="AG128" s="10">
        <v>66.31</v>
      </c>
      <c r="AH128" s="10">
        <v>36.08</v>
      </c>
      <c r="AI128" s="10">
        <v>5.62</v>
      </c>
      <c r="AJ128" s="6">
        <v>0.59722222222222221</v>
      </c>
      <c r="AK128" s="10">
        <v>13.79</v>
      </c>
      <c r="AL128" s="4" t="s">
        <v>292</v>
      </c>
    </row>
    <row r="129" spans="1:38" x14ac:dyDescent="0.35">
      <c r="A129" t="s">
        <v>293</v>
      </c>
      <c r="B129" t="s">
        <v>294</v>
      </c>
      <c r="C129" t="s">
        <v>399</v>
      </c>
      <c r="D129" t="s">
        <v>3</v>
      </c>
      <c r="E129" t="s">
        <v>401</v>
      </c>
      <c r="F129" s="2">
        <v>45175</v>
      </c>
      <c r="G129" s="2" t="s">
        <v>412</v>
      </c>
      <c r="H129" s="13">
        <f t="shared" si="34"/>
        <v>2</v>
      </c>
      <c r="I129">
        <v>5985</v>
      </c>
      <c r="J129">
        <v>24</v>
      </c>
      <c r="K129">
        <v>79.75</v>
      </c>
      <c r="L129">
        <v>77.900000000000006</v>
      </c>
      <c r="M129">
        <f t="shared" si="23"/>
        <v>1.8499999999999943</v>
      </c>
      <c r="N129" t="s">
        <v>296</v>
      </c>
      <c r="O129" s="13">
        <v>30</v>
      </c>
      <c r="P129" s="55">
        <f t="shared" si="24"/>
        <v>1.5499999999999943</v>
      </c>
      <c r="Q129" s="55">
        <f>O129/100</f>
        <v>0.3</v>
      </c>
      <c r="R129" t="s">
        <v>7</v>
      </c>
      <c r="S129" t="s">
        <v>415</v>
      </c>
      <c r="T129">
        <v>1</v>
      </c>
      <c r="U129" s="9">
        <v>5.17</v>
      </c>
      <c r="V129" s="9">
        <v>22.2</v>
      </c>
      <c r="W129" s="11">
        <f t="shared" si="37"/>
        <v>4.75</v>
      </c>
      <c r="X129" s="14">
        <f t="shared" si="38"/>
        <v>8.1237911025145042</v>
      </c>
      <c r="Y129" s="9">
        <v>8.1237911025145042</v>
      </c>
      <c r="Z129" s="13">
        <v>1</v>
      </c>
      <c r="AA129" s="13">
        <f t="shared" si="22"/>
        <v>7</v>
      </c>
      <c r="AB129">
        <v>0</v>
      </c>
      <c r="AC129" s="9"/>
      <c r="AD129" s="9"/>
      <c r="AE129" s="9"/>
      <c r="AF129" s="11">
        <f t="shared" si="39"/>
        <v>0.3125690302628672</v>
      </c>
      <c r="AG129" s="9">
        <v>59.42</v>
      </c>
      <c r="AH129" s="9">
        <v>45.27</v>
      </c>
      <c r="AI129" s="9">
        <v>5.97</v>
      </c>
      <c r="AJ129" s="3">
        <v>0.4597222222222222</v>
      </c>
      <c r="AK129" s="9">
        <v>17.45</v>
      </c>
      <c r="AL129" t="s">
        <v>269</v>
      </c>
    </row>
    <row r="130" spans="1:38" x14ac:dyDescent="0.35">
      <c r="A130" t="s">
        <v>293</v>
      </c>
      <c r="B130" t="s">
        <v>294</v>
      </c>
      <c r="C130" t="s">
        <v>399</v>
      </c>
      <c r="D130" t="s">
        <v>3</v>
      </c>
      <c r="E130" t="s">
        <v>401</v>
      </c>
      <c r="F130" s="2">
        <v>45175</v>
      </c>
      <c r="G130" s="2" t="s">
        <v>412</v>
      </c>
      <c r="H130" s="13">
        <f t="shared" si="34"/>
        <v>2</v>
      </c>
      <c r="I130">
        <v>5985</v>
      </c>
      <c r="J130">
        <v>24</v>
      </c>
      <c r="K130">
        <v>79.75</v>
      </c>
      <c r="L130">
        <v>77.900000000000006</v>
      </c>
      <c r="M130">
        <f t="shared" si="23"/>
        <v>1.8499999999999943</v>
      </c>
      <c r="N130" t="s">
        <v>297</v>
      </c>
      <c r="O130" s="13">
        <v>70</v>
      </c>
      <c r="P130" s="55">
        <f t="shared" si="24"/>
        <v>1.1499999999999944</v>
      </c>
      <c r="Q130" s="55">
        <f t="shared" ref="Q130:Q132" si="41">O130/100</f>
        <v>0.7</v>
      </c>
      <c r="R130" t="s">
        <v>7</v>
      </c>
      <c r="S130" t="s">
        <v>416</v>
      </c>
      <c r="T130">
        <v>1</v>
      </c>
      <c r="U130" s="9">
        <v>5.1100000000000003</v>
      </c>
      <c r="V130" s="9">
        <v>23.77</v>
      </c>
      <c r="W130" s="11">
        <f t="shared" si="37"/>
        <v>4.82</v>
      </c>
      <c r="X130" s="14">
        <f t="shared" si="38"/>
        <v>5.6751467710371823</v>
      </c>
      <c r="Y130" s="9">
        <v>5.6751467710371823</v>
      </c>
      <c r="Z130" s="13">
        <v>2</v>
      </c>
      <c r="AA130" s="13">
        <f t="shared" ref="AA130:AA155" si="42">IF(S130="Fdpn1",1,IF(S130="Fdpn2",2,IF(S130="Intermediate",3,IF(S130="GryCl", 4,IF(S130="Wetland", 5,IF(S130="Riverbed",6,7))))))</f>
        <v>7</v>
      </c>
      <c r="AB130">
        <v>0</v>
      </c>
      <c r="AC130" s="9"/>
      <c r="AD130" s="9"/>
      <c r="AE130" s="9"/>
      <c r="AF130" s="11">
        <f t="shared" si="39"/>
        <v>0.21918384518300382</v>
      </c>
      <c r="AG130" s="9">
        <v>57.96</v>
      </c>
      <c r="AH130" s="9">
        <v>47.54</v>
      </c>
      <c r="AI130" s="9">
        <v>5.76</v>
      </c>
      <c r="AJ130" s="3">
        <v>0.4597222222222222</v>
      </c>
      <c r="AK130" s="9">
        <v>18.95</v>
      </c>
      <c r="AL130" t="s">
        <v>60</v>
      </c>
    </row>
    <row r="131" spans="1:38" x14ac:dyDescent="0.35">
      <c r="A131" t="s">
        <v>293</v>
      </c>
      <c r="B131" t="s">
        <v>294</v>
      </c>
      <c r="C131" t="s">
        <v>399</v>
      </c>
      <c r="D131" t="s">
        <v>3</v>
      </c>
      <c r="E131" t="s">
        <v>401</v>
      </c>
      <c r="F131" s="2">
        <v>45175</v>
      </c>
      <c r="G131" s="2" t="s">
        <v>412</v>
      </c>
      <c r="H131" s="13">
        <f t="shared" si="34"/>
        <v>2</v>
      </c>
      <c r="I131">
        <v>5985</v>
      </c>
      <c r="J131">
        <v>24</v>
      </c>
      <c r="K131">
        <v>79.75</v>
      </c>
      <c r="L131">
        <v>77.900000000000006</v>
      </c>
      <c r="M131">
        <f t="shared" ref="M131:M155" si="43">K131-L131</f>
        <v>1.8499999999999943</v>
      </c>
      <c r="N131" t="s">
        <v>298</v>
      </c>
      <c r="O131" s="13">
        <v>130</v>
      </c>
      <c r="P131" s="55">
        <f t="shared" ref="P131:P155" si="44">M131-(O131/100)</f>
        <v>0.54999999999999427</v>
      </c>
      <c r="Q131" s="55">
        <f t="shared" si="41"/>
        <v>1.3</v>
      </c>
      <c r="R131" t="s">
        <v>7</v>
      </c>
      <c r="S131" t="s">
        <v>396</v>
      </c>
      <c r="T131">
        <v>1</v>
      </c>
      <c r="U131" s="9">
        <v>5.1100000000000003</v>
      </c>
      <c r="V131" s="9">
        <v>23.25</v>
      </c>
      <c r="W131" s="11">
        <f t="shared" si="37"/>
        <v>4.9600000000000009</v>
      </c>
      <c r="X131" s="14">
        <f t="shared" si="38"/>
        <v>2.9354207436399111</v>
      </c>
      <c r="Y131" s="9">
        <v>2.9354207436399111</v>
      </c>
      <c r="Z131" s="13">
        <v>3</v>
      </c>
      <c r="AA131" s="13">
        <f t="shared" si="42"/>
        <v>7</v>
      </c>
      <c r="AB131">
        <v>0</v>
      </c>
      <c r="AC131" s="9"/>
      <c r="AD131" s="9"/>
      <c r="AE131" s="9"/>
      <c r="AF131" s="11">
        <f t="shared" si="39"/>
        <v>0.22792388283087439</v>
      </c>
      <c r="AG131" s="9">
        <v>57.43</v>
      </c>
      <c r="AH131" s="9">
        <v>46.77</v>
      </c>
      <c r="AI131" s="9">
        <v>5.62</v>
      </c>
      <c r="AJ131" s="3">
        <v>0.4597222222222222</v>
      </c>
      <c r="AK131" s="9">
        <v>18.29</v>
      </c>
      <c r="AL131" t="s">
        <v>300</v>
      </c>
    </row>
    <row r="132" spans="1:38" s="4" customFormat="1" x14ac:dyDescent="0.35">
      <c r="A132" s="4" t="s">
        <v>293</v>
      </c>
      <c r="B132" s="4" t="s">
        <v>294</v>
      </c>
      <c r="C132" s="4" t="s">
        <v>399</v>
      </c>
      <c r="D132" s="4" t="s">
        <v>3</v>
      </c>
      <c r="E132" s="4" t="s">
        <v>401</v>
      </c>
      <c r="F132" s="5">
        <v>45175</v>
      </c>
      <c r="G132" s="5" t="s">
        <v>412</v>
      </c>
      <c r="H132" s="50">
        <f t="shared" si="34"/>
        <v>2</v>
      </c>
      <c r="I132" s="4">
        <v>5985</v>
      </c>
      <c r="J132" s="4">
        <v>24</v>
      </c>
      <c r="K132" s="4">
        <v>79.75</v>
      </c>
      <c r="L132" s="4">
        <v>77.900000000000006</v>
      </c>
      <c r="M132" s="4">
        <f t="shared" si="43"/>
        <v>1.8499999999999943</v>
      </c>
      <c r="N132" s="4" t="s">
        <v>299</v>
      </c>
      <c r="O132" s="50">
        <v>180</v>
      </c>
      <c r="P132" s="56">
        <f t="shared" si="44"/>
        <v>4.9999999999994271E-2</v>
      </c>
      <c r="Q132" s="56">
        <f t="shared" si="41"/>
        <v>1.8</v>
      </c>
      <c r="R132" s="4" t="s">
        <v>25</v>
      </c>
      <c r="S132" s="4" t="s">
        <v>396</v>
      </c>
      <c r="T132" s="4">
        <v>1</v>
      </c>
      <c r="U132" s="10">
        <v>5.38</v>
      </c>
      <c r="V132" s="10">
        <v>19.11</v>
      </c>
      <c r="W132" s="12">
        <f t="shared" si="37"/>
        <v>5.33</v>
      </c>
      <c r="X132" s="15">
        <f t="shared" si="38"/>
        <v>0.92936802973977373</v>
      </c>
      <c r="Y132" s="10">
        <v>0.92936802973977373</v>
      </c>
      <c r="Z132" s="13">
        <v>3</v>
      </c>
      <c r="AA132" s="13">
        <f t="shared" si="42"/>
        <v>7</v>
      </c>
      <c r="AB132" s="4">
        <v>0</v>
      </c>
      <c r="AC132" s="10"/>
      <c r="AD132" s="10"/>
      <c r="AE132" s="10"/>
      <c r="AF132" s="12">
        <f t="shared" si="39"/>
        <v>0.18410714285714289</v>
      </c>
      <c r="AG132" s="10">
        <v>66.31</v>
      </c>
      <c r="AH132" s="10">
        <v>56</v>
      </c>
      <c r="AI132" s="10">
        <v>6</v>
      </c>
      <c r="AJ132" s="6">
        <v>0.4597222222222222</v>
      </c>
      <c r="AK132" s="10">
        <v>13.78</v>
      </c>
      <c r="AL132" s="4" t="s">
        <v>301</v>
      </c>
    </row>
    <row r="133" spans="1:38" x14ac:dyDescent="0.35">
      <c r="A133" t="s">
        <v>302</v>
      </c>
      <c r="B133" t="s">
        <v>303</v>
      </c>
      <c r="C133" t="s">
        <v>399</v>
      </c>
      <c r="D133" t="s">
        <v>27</v>
      </c>
      <c r="E133" t="s">
        <v>402</v>
      </c>
      <c r="F133" s="2">
        <v>45175</v>
      </c>
      <c r="G133" s="2" t="s">
        <v>412</v>
      </c>
      <c r="H133" s="13">
        <f t="shared" si="34"/>
        <v>2</v>
      </c>
      <c r="I133">
        <v>5986</v>
      </c>
      <c r="J133">
        <v>26</v>
      </c>
      <c r="K133">
        <v>78.62</v>
      </c>
      <c r="L133">
        <v>75.319999999999993</v>
      </c>
      <c r="M133">
        <f t="shared" si="43"/>
        <v>3.3000000000000114</v>
      </c>
      <c r="N133" t="s">
        <v>305</v>
      </c>
      <c r="O133" s="13">
        <v>30</v>
      </c>
      <c r="P133" s="55">
        <f t="shared" si="44"/>
        <v>3.0000000000000115</v>
      </c>
      <c r="Q133" s="55">
        <f>K$129-K133+O133/100</f>
        <v>1.4299999999999955</v>
      </c>
      <c r="R133" t="s">
        <v>25</v>
      </c>
      <c r="S133" t="s">
        <v>86</v>
      </c>
      <c r="T133">
        <v>1</v>
      </c>
      <c r="U133" s="9">
        <v>5.0999999999999996</v>
      </c>
      <c r="V133" s="9">
        <v>23.07</v>
      </c>
      <c r="W133" s="11">
        <f t="shared" si="37"/>
        <v>4.629999999999999</v>
      </c>
      <c r="X133" s="14">
        <f t="shared" si="38"/>
        <v>9.2156862745098174</v>
      </c>
      <c r="Y133" s="9">
        <v>9.2156862745098174</v>
      </c>
      <c r="Z133" s="13">
        <v>5</v>
      </c>
      <c r="AA133" s="13">
        <f t="shared" si="42"/>
        <v>5</v>
      </c>
      <c r="AB133">
        <v>0</v>
      </c>
      <c r="AC133" s="9"/>
      <c r="AD133" s="9"/>
      <c r="AE133" s="9"/>
      <c r="AF133" s="11">
        <f t="shared" si="39"/>
        <v>0.55564122333590349</v>
      </c>
      <c r="AG133" s="9">
        <v>60.53</v>
      </c>
      <c r="AH133" s="9">
        <v>38.909999999999997</v>
      </c>
      <c r="AI133" s="9">
        <v>5.6</v>
      </c>
      <c r="AJ133" s="3">
        <v>0.50277777777777777</v>
      </c>
      <c r="AK133" s="9">
        <v>18.440000000000001</v>
      </c>
      <c r="AL133" t="s">
        <v>60</v>
      </c>
    </row>
    <row r="134" spans="1:38" x14ac:dyDescent="0.35">
      <c r="A134" t="s">
        <v>302</v>
      </c>
      <c r="B134" t="s">
        <v>303</v>
      </c>
      <c r="C134" t="s">
        <v>399</v>
      </c>
      <c r="D134" t="s">
        <v>27</v>
      </c>
      <c r="E134" t="s">
        <v>402</v>
      </c>
      <c r="F134" s="2">
        <v>45175</v>
      </c>
      <c r="G134" s="2" t="s">
        <v>412</v>
      </c>
      <c r="H134" s="13">
        <f t="shared" si="34"/>
        <v>2</v>
      </c>
      <c r="I134">
        <v>5986</v>
      </c>
      <c r="J134">
        <v>26</v>
      </c>
      <c r="K134">
        <v>78.62</v>
      </c>
      <c r="L134">
        <v>75.319999999999993</v>
      </c>
      <c r="M134">
        <f t="shared" si="43"/>
        <v>3.3000000000000114</v>
      </c>
      <c r="N134" t="s">
        <v>306</v>
      </c>
      <c r="O134" s="13">
        <v>70</v>
      </c>
      <c r="P134" s="55">
        <f t="shared" si="44"/>
        <v>2.6000000000000112</v>
      </c>
      <c r="Q134" s="55">
        <f t="shared" ref="Q134:Q138" si="45">K$129-K134+O134/100</f>
        <v>1.8299999999999954</v>
      </c>
      <c r="R134" t="s">
        <v>25</v>
      </c>
      <c r="S134" t="s">
        <v>86</v>
      </c>
      <c r="T134">
        <v>1</v>
      </c>
      <c r="U134" s="9">
        <v>5.1100000000000003</v>
      </c>
      <c r="V134" s="9">
        <v>15.04</v>
      </c>
      <c r="W134" s="11">
        <f t="shared" si="37"/>
        <v>4.6899999999999995</v>
      </c>
      <c r="X134" s="14">
        <f t="shared" si="38"/>
        <v>8.2191780821917959</v>
      </c>
      <c r="Y134" s="9">
        <v>8.2191780821917959</v>
      </c>
      <c r="Z134" s="13">
        <v>5</v>
      </c>
      <c r="AA134" s="13">
        <f t="shared" si="42"/>
        <v>5</v>
      </c>
      <c r="AB134">
        <v>0</v>
      </c>
      <c r="AC134" s="9"/>
      <c r="AD134" s="9"/>
      <c r="AE134" s="9"/>
      <c r="AF134" s="11">
        <f t="shared" si="39"/>
        <v>0.43254424270282699</v>
      </c>
      <c r="AG134" s="9">
        <v>62.33</v>
      </c>
      <c r="AH134" s="9">
        <v>43.51</v>
      </c>
      <c r="AI134" s="9">
        <v>5.78</v>
      </c>
      <c r="AJ134" s="3">
        <v>0.50277777777777777</v>
      </c>
      <c r="AK134" s="9">
        <v>10.35</v>
      </c>
      <c r="AL134" t="s">
        <v>311</v>
      </c>
    </row>
    <row r="135" spans="1:38" s="16" customFormat="1" x14ac:dyDescent="0.35">
      <c r="A135" s="16" t="s">
        <v>302</v>
      </c>
      <c r="B135" s="16" t="s">
        <v>303</v>
      </c>
      <c r="C135" s="16" t="s">
        <v>399</v>
      </c>
      <c r="D135" s="16" t="s">
        <v>27</v>
      </c>
      <c r="E135" s="16" t="s">
        <v>402</v>
      </c>
      <c r="F135" s="17">
        <v>45175</v>
      </c>
      <c r="G135" s="17" t="s">
        <v>412</v>
      </c>
      <c r="H135" s="22">
        <f t="shared" si="34"/>
        <v>2</v>
      </c>
      <c r="I135" s="16">
        <v>5986</v>
      </c>
      <c r="J135" s="16">
        <v>26</v>
      </c>
      <c r="K135" s="16">
        <v>78.62</v>
      </c>
      <c r="L135" s="16">
        <v>75.319999999999993</v>
      </c>
      <c r="M135" s="16">
        <f t="shared" si="43"/>
        <v>3.3000000000000114</v>
      </c>
      <c r="N135" s="16" t="s">
        <v>307</v>
      </c>
      <c r="O135" s="22">
        <v>120</v>
      </c>
      <c r="P135" s="57">
        <f t="shared" si="44"/>
        <v>2.1000000000000112</v>
      </c>
      <c r="Q135" s="57">
        <f t="shared" si="45"/>
        <v>2.3299999999999956</v>
      </c>
      <c r="R135" s="16" t="s">
        <v>25</v>
      </c>
      <c r="S135" s="16" t="s">
        <v>86</v>
      </c>
      <c r="T135" s="16">
        <v>1</v>
      </c>
      <c r="U135" s="19">
        <v>5.24</v>
      </c>
      <c r="V135" s="19">
        <v>25.88</v>
      </c>
      <c r="W135" s="20">
        <f t="shared" si="37"/>
        <v>4.9199999999999982</v>
      </c>
      <c r="X135" s="21">
        <f t="shared" si="38"/>
        <v>6.1068702290076731</v>
      </c>
      <c r="Y135" s="19">
        <v>6.1068702290076731</v>
      </c>
      <c r="Z135" s="22">
        <v>4</v>
      </c>
      <c r="AA135" s="22">
        <f t="shared" si="42"/>
        <v>5</v>
      </c>
      <c r="AB135" s="16">
        <v>0</v>
      </c>
      <c r="AC135" s="19"/>
      <c r="AD135" s="19"/>
      <c r="AE135" s="19"/>
      <c r="AF135" s="20">
        <f t="shared" si="39"/>
        <v>0.38014981273408244</v>
      </c>
      <c r="AG135" s="19">
        <v>58.96</v>
      </c>
      <c r="AH135" s="19">
        <v>42.72</v>
      </c>
      <c r="AI135" s="19">
        <v>5.47</v>
      </c>
      <c r="AJ135" s="18">
        <v>0.50277777777777777</v>
      </c>
      <c r="AK135" s="19">
        <v>20.96</v>
      </c>
      <c r="AL135" s="16" t="s">
        <v>20</v>
      </c>
    </row>
    <row r="136" spans="1:38" x14ac:dyDescent="0.35">
      <c r="A136" t="s">
        <v>302</v>
      </c>
      <c r="B136" t="s">
        <v>303</v>
      </c>
      <c r="C136" t="s">
        <v>399</v>
      </c>
      <c r="D136" t="s">
        <v>27</v>
      </c>
      <c r="E136" t="s">
        <v>402</v>
      </c>
      <c r="F136" s="2">
        <v>45175</v>
      </c>
      <c r="G136" s="2" t="s">
        <v>412</v>
      </c>
      <c r="H136" s="13">
        <f t="shared" si="34"/>
        <v>2</v>
      </c>
      <c r="I136">
        <v>5986</v>
      </c>
      <c r="J136">
        <v>26</v>
      </c>
      <c r="K136">
        <v>78.62</v>
      </c>
      <c r="L136">
        <v>75.319999999999993</v>
      </c>
      <c r="M136">
        <f t="shared" si="43"/>
        <v>3.3000000000000114</v>
      </c>
      <c r="N136" t="s">
        <v>308</v>
      </c>
      <c r="O136" s="13">
        <v>200</v>
      </c>
      <c r="P136" s="55">
        <f t="shared" si="44"/>
        <v>1.3000000000000114</v>
      </c>
      <c r="Q136" s="55">
        <f t="shared" si="45"/>
        <v>3.1299999999999955</v>
      </c>
      <c r="R136" t="s">
        <v>21</v>
      </c>
      <c r="S136" t="s">
        <v>86</v>
      </c>
      <c r="T136">
        <v>1</v>
      </c>
      <c r="U136" s="9">
        <v>5.09</v>
      </c>
      <c r="V136" s="9">
        <v>22.53</v>
      </c>
      <c r="W136" s="11">
        <f t="shared" si="37"/>
        <v>4.7600000000000016</v>
      </c>
      <c r="X136" s="14">
        <f t="shared" si="38"/>
        <v>6.4833005893909297</v>
      </c>
      <c r="Y136" s="9">
        <v>6.4833005893909297</v>
      </c>
      <c r="Z136" s="13">
        <v>5</v>
      </c>
      <c r="AA136" s="13">
        <f t="shared" si="42"/>
        <v>5</v>
      </c>
      <c r="AB136">
        <v>0</v>
      </c>
      <c r="AC136" s="9"/>
      <c r="AD136" s="9"/>
      <c r="AE136" s="9"/>
      <c r="AF136" s="11">
        <f t="shared" si="39"/>
        <v>0.49218950064020506</v>
      </c>
      <c r="AG136" s="9">
        <v>58.27</v>
      </c>
      <c r="AH136" s="9">
        <v>39.049999999999997</v>
      </c>
      <c r="AI136" s="9">
        <v>4.97</v>
      </c>
      <c r="AJ136" s="3">
        <v>0.50277777777777777</v>
      </c>
      <c r="AK136" s="9">
        <v>17.77</v>
      </c>
      <c r="AL136" t="s">
        <v>37</v>
      </c>
    </row>
    <row r="137" spans="1:38" x14ac:dyDescent="0.35">
      <c r="A137" t="s">
        <v>302</v>
      </c>
      <c r="B137" t="s">
        <v>303</v>
      </c>
      <c r="C137" t="s">
        <v>399</v>
      </c>
      <c r="D137" t="s">
        <v>27</v>
      </c>
      <c r="E137" t="s">
        <v>402</v>
      </c>
      <c r="F137" s="2">
        <v>45175</v>
      </c>
      <c r="G137" s="2" t="s">
        <v>412</v>
      </c>
      <c r="H137" s="13">
        <f t="shared" si="34"/>
        <v>2</v>
      </c>
      <c r="I137">
        <v>5986</v>
      </c>
      <c r="J137">
        <v>26</v>
      </c>
      <c r="K137">
        <v>78.62</v>
      </c>
      <c r="L137">
        <v>75.319999999999993</v>
      </c>
      <c r="M137">
        <f t="shared" si="43"/>
        <v>3.3000000000000114</v>
      </c>
      <c r="N137" t="s">
        <v>309</v>
      </c>
      <c r="O137" s="13">
        <v>275</v>
      </c>
      <c r="P137" s="55">
        <f t="shared" si="44"/>
        <v>0.55000000000001137</v>
      </c>
      <c r="Q137" s="55">
        <f t="shared" si="45"/>
        <v>3.8799999999999955</v>
      </c>
      <c r="R137" t="s">
        <v>25</v>
      </c>
      <c r="S137" t="s">
        <v>86</v>
      </c>
      <c r="T137">
        <v>1</v>
      </c>
      <c r="U137" s="9">
        <v>5.17</v>
      </c>
      <c r="V137" s="9">
        <v>14.82</v>
      </c>
      <c r="W137" s="11">
        <f t="shared" si="37"/>
        <v>4.66</v>
      </c>
      <c r="X137" s="14">
        <f t="shared" si="38"/>
        <v>9.864603481624755</v>
      </c>
      <c r="Y137" s="9">
        <v>9.864603481624755</v>
      </c>
      <c r="Z137" s="13">
        <v>5</v>
      </c>
      <c r="AA137" s="13">
        <f t="shared" si="42"/>
        <v>5</v>
      </c>
      <c r="AB137">
        <v>0</v>
      </c>
      <c r="AC137" s="9"/>
      <c r="AD137" s="9"/>
      <c r="AE137" s="9"/>
      <c r="AF137" s="11">
        <f t="shared" si="39"/>
        <v>0.50774888363540838</v>
      </c>
      <c r="AG137" s="9">
        <v>57.4</v>
      </c>
      <c r="AH137" s="9">
        <v>38.07</v>
      </c>
      <c r="AI137" s="9">
        <v>5.8</v>
      </c>
      <c r="AJ137" s="3">
        <v>0.50277777777777777</v>
      </c>
      <c r="AK137" s="9">
        <v>10.16</v>
      </c>
      <c r="AL137" t="s">
        <v>290</v>
      </c>
    </row>
    <row r="138" spans="1:38" s="4" customFormat="1" x14ac:dyDescent="0.35">
      <c r="A138" s="4" t="s">
        <v>302</v>
      </c>
      <c r="B138" s="4" t="s">
        <v>303</v>
      </c>
      <c r="C138" s="4" t="s">
        <v>399</v>
      </c>
      <c r="D138" s="4" t="s">
        <v>27</v>
      </c>
      <c r="E138" s="4" t="s">
        <v>402</v>
      </c>
      <c r="F138" s="5">
        <v>45175</v>
      </c>
      <c r="G138" s="5" t="s">
        <v>412</v>
      </c>
      <c r="H138" s="50">
        <f t="shared" si="34"/>
        <v>2</v>
      </c>
      <c r="I138" s="4">
        <v>5986</v>
      </c>
      <c r="J138" s="4">
        <v>26</v>
      </c>
      <c r="K138" s="4">
        <v>78.62</v>
      </c>
      <c r="L138" s="4">
        <v>75.319999999999993</v>
      </c>
      <c r="M138" s="4">
        <f t="shared" si="43"/>
        <v>3.3000000000000114</v>
      </c>
      <c r="N138" s="4" t="s">
        <v>310</v>
      </c>
      <c r="O138" s="50">
        <v>310</v>
      </c>
      <c r="P138" s="56">
        <f t="shared" si="44"/>
        <v>0.20000000000001128</v>
      </c>
      <c r="Q138" s="56">
        <f t="shared" si="45"/>
        <v>4.2299999999999951</v>
      </c>
      <c r="R138" s="4" t="s">
        <v>25</v>
      </c>
      <c r="S138" s="4" t="s">
        <v>86</v>
      </c>
      <c r="T138" s="4">
        <v>1</v>
      </c>
      <c r="U138" s="10">
        <v>5.08</v>
      </c>
      <c r="V138" s="10">
        <v>25.5</v>
      </c>
      <c r="W138" s="12">
        <f t="shared" si="37"/>
        <v>4.5399999999999991</v>
      </c>
      <c r="X138" s="15">
        <f t="shared" si="38"/>
        <v>10.629921259842538</v>
      </c>
      <c r="Y138" s="10">
        <v>10.629921259842538</v>
      </c>
      <c r="Z138" s="13">
        <v>5</v>
      </c>
      <c r="AA138" s="13">
        <f t="shared" si="42"/>
        <v>5</v>
      </c>
      <c r="AB138" s="4">
        <v>0</v>
      </c>
      <c r="AC138" s="10"/>
      <c r="AD138" s="10"/>
      <c r="AE138" s="10"/>
      <c r="AF138" s="12">
        <f t="shared" si="39"/>
        <v>0.5973766752209867</v>
      </c>
      <c r="AG138" s="10">
        <v>56.02</v>
      </c>
      <c r="AH138" s="10">
        <v>35.07</v>
      </c>
      <c r="AI138" s="10">
        <v>5.49</v>
      </c>
      <c r="AJ138" s="6">
        <v>0.50277777777777777</v>
      </c>
      <c r="AK138" s="10">
        <v>20.96</v>
      </c>
      <c r="AL138" s="4" t="s">
        <v>312</v>
      </c>
    </row>
    <row r="139" spans="1:38" x14ac:dyDescent="0.35">
      <c r="A139" t="s">
        <v>313</v>
      </c>
      <c r="B139" t="s">
        <v>314</v>
      </c>
      <c r="C139" t="s">
        <v>399</v>
      </c>
      <c r="D139" t="s">
        <v>3</v>
      </c>
      <c r="E139" t="s">
        <v>401</v>
      </c>
      <c r="F139" s="2">
        <v>45175</v>
      </c>
      <c r="G139" s="2" t="s">
        <v>412</v>
      </c>
      <c r="H139" s="13">
        <f t="shared" si="34"/>
        <v>2</v>
      </c>
      <c r="I139">
        <v>5924</v>
      </c>
      <c r="J139">
        <v>28</v>
      </c>
      <c r="K139">
        <v>79.45</v>
      </c>
      <c r="L139">
        <v>76.849999999999994</v>
      </c>
      <c r="M139">
        <f t="shared" si="43"/>
        <v>2.6000000000000085</v>
      </c>
      <c r="N139" t="s">
        <v>316</v>
      </c>
      <c r="O139" s="13">
        <v>30</v>
      </c>
      <c r="P139" s="55">
        <f t="shared" si="44"/>
        <v>2.3000000000000087</v>
      </c>
      <c r="Q139" s="55">
        <f>O139/100</f>
        <v>0.3</v>
      </c>
      <c r="R139" t="s">
        <v>7</v>
      </c>
      <c r="S139" t="s">
        <v>415</v>
      </c>
      <c r="T139">
        <v>1</v>
      </c>
      <c r="U139" s="9">
        <v>5.04</v>
      </c>
      <c r="V139" s="9">
        <v>15.18</v>
      </c>
      <c r="W139" s="11">
        <f t="shared" si="37"/>
        <v>4.6899999999999995</v>
      </c>
      <c r="X139" s="14">
        <f t="shared" si="38"/>
        <v>6.9444444444444544</v>
      </c>
      <c r="Y139" s="9">
        <v>6.9444444444444544</v>
      </c>
      <c r="Z139" s="13">
        <v>1</v>
      </c>
      <c r="AA139" s="13">
        <f t="shared" si="42"/>
        <v>7</v>
      </c>
      <c r="AB139">
        <v>0</v>
      </c>
      <c r="AC139" s="9"/>
      <c r="AD139" s="9"/>
      <c r="AE139" s="9"/>
      <c r="AF139" s="11">
        <f t="shared" si="39"/>
        <v>0.2731391585760517</v>
      </c>
      <c r="AG139" s="9">
        <v>59.01</v>
      </c>
      <c r="AH139" s="9">
        <v>46.35</v>
      </c>
      <c r="AI139" s="9">
        <v>5.78</v>
      </c>
      <c r="AJ139" s="3">
        <v>0.60902777777777783</v>
      </c>
      <c r="AK139" s="9">
        <v>10.49</v>
      </c>
      <c r="AL139" t="s">
        <v>321</v>
      </c>
    </row>
    <row r="140" spans="1:38" x14ac:dyDescent="0.35">
      <c r="A140" t="s">
        <v>313</v>
      </c>
      <c r="B140" t="s">
        <v>314</v>
      </c>
      <c r="C140" t="s">
        <v>399</v>
      </c>
      <c r="D140" t="s">
        <v>3</v>
      </c>
      <c r="E140" t="s">
        <v>401</v>
      </c>
      <c r="F140" s="2">
        <v>45175</v>
      </c>
      <c r="G140" s="2" t="s">
        <v>412</v>
      </c>
      <c r="H140" s="13">
        <f t="shared" si="34"/>
        <v>2</v>
      </c>
      <c r="I140">
        <v>5924</v>
      </c>
      <c r="J140">
        <v>28</v>
      </c>
      <c r="K140">
        <v>79.45</v>
      </c>
      <c r="L140">
        <v>76.849999999999994</v>
      </c>
      <c r="M140">
        <f t="shared" si="43"/>
        <v>2.6000000000000085</v>
      </c>
      <c r="N140" t="s">
        <v>317</v>
      </c>
      <c r="O140" s="13">
        <v>90</v>
      </c>
      <c r="P140" s="55">
        <f t="shared" si="44"/>
        <v>1.7000000000000086</v>
      </c>
      <c r="Q140" s="55">
        <f t="shared" ref="Q140:Q143" si="46">O140/100</f>
        <v>0.9</v>
      </c>
      <c r="R140" t="s">
        <v>7</v>
      </c>
      <c r="S140" t="s">
        <v>416</v>
      </c>
      <c r="T140">
        <v>1</v>
      </c>
      <c r="U140" s="9">
        <v>5.03</v>
      </c>
      <c r="V140" s="9">
        <v>20.6</v>
      </c>
      <c r="W140" s="11">
        <f t="shared" si="37"/>
        <v>4.9200000000000017</v>
      </c>
      <c r="X140" s="14">
        <f t="shared" si="38"/>
        <v>2.1868787276341659</v>
      </c>
      <c r="Y140" s="9">
        <v>2.1868787276341659</v>
      </c>
      <c r="Z140" s="13">
        <v>2</v>
      </c>
      <c r="AA140" s="13">
        <f t="shared" si="42"/>
        <v>7</v>
      </c>
      <c r="AB140">
        <v>0</v>
      </c>
      <c r="AC140" s="9"/>
      <c r="AD140" s="9"/>
      <c r="AE140" s="9"/>
      <c r="AF140" s="11">
        <f t="shared" si="39"/>
        <v>0.21480144404332133</v>
      </c>
      <c r="AG140" s="9">
        <v>60.57</v>
      </c>
      <c r="AH140" s="9">
        <v>49.86</v>
      </c>
      <c r="AI140" s="9">
        <v>5.91</v>
      </c>
      <c r="AJ140" s="3">
        <v>0.60902777777777783</v>
      </c>
      <c r="AK140" s="9">
        <v>15.68</v>
      </c>
      <c r="AL140" t="s">
        <v>273</v>
      </c>
    </row>
    <row r="141" spans="1:38" x14ac:dyDescent="0.35">
      <c r="A141" t="s">
        <v>313</v>
      </c>
      <c r="B141" t="s">
        <v>314</v>
      </c>
      <c r="C141" t="s">
        <v>399</v>
      </c>
      <c r="D141" t="s">
        <v>3</v>
      </c>
      <c r="E141" t="s">
        <v>401</v>
      </c>
      <c r="F141" s="2">
        <v>45175</v>
      </c>
      <c r="G141" s="2" t="s">
        <v>412</v>
      </c>
      <c r="H141" s="13">
        <f t="shared" si="34"/>
        <v>2</v>
      </c>
      <c r="I141">
        <v>5924</v>
      </c>
      <c r="J141">
        <v>28</v>
      </c>
      <c r="K141">
        <v>79.45</v>
      </c>
      <c r="L141">
        <v>76.849999999999994</v>
      </c>
      <c r="M141">
        <f t="shared" si="43"/>
        <v>2.6000000000000085</v>
      </c>
      <c r="N141" t="s">
        <v>318</v>
      </c>
      <c r="O141" s="13">
        <v>180</v>
      </c>
      <c r="P141" s="55">
        <f t="shared" si="44"/>
        <v>0.80000000000000848</v>
      </c>
      <c r="Q141" s="55">
        <f t="shared" si="46"/>
        <v>1.8</v>
      </c>
      <c r="R141" t="s">
        <v>7</v>
      </c>
      <c r="S141" t="s">
        <v>396</v>
      </c>
      <c r="T141">
        <v>1</v>
      </c>
      <c r="U141" s="9">
        <v>5.24</v>
      </c>
      <c r="V141" s="9">
        <v>23.53</v>
      </c>
      <c r="W141" s="11">
        <f t="shared" si="37"/>
        <v>5.09</v>
      </c>
      <c r="X141" s="14">
        <f t="shared" si="38"/>
        <v>2.8625954198473349</v>
      </c>
      <c r="Y141" s="9">
        <v>2.8625954198473349</v>
      </c>
      <c r="Z141" s="13">
        <v>3</v>
      </c>
      <c r="AA141" s="13">
        <f t="shared" si="42"/>
        <v>7</v>
      </c>
      <c r="AB141">
        <v>0</v>
      </c>
      <c r="AC141" s="9"/>
      <c r="AD141" s="9"/>
      <c r="AE141" s="9"/>
      <c r="AF141" s="11">
        <f t="shared" si="39"/>
        <v>0.25636523266022826</v>
      </c>
      <c r="AG141" s="9">
        <v>57.24</v>
      </c>
      <c r="AH141" s="9">
        <v>45.56</v>
      </c>
      <c r="AI141" s="9">
        <v>5.63</v>
      </c>
      <c r="AJ141" s="3">
        <v>0.60902777777777783</v>
      </c>
      <c r="AK141" s="9">
        <v>18.440000000000001</v>
      </c>
      <c r="AL141" t="s">
        <v>322</v>
      </c>
    </row>
    <row r="142" spans="1:38" x14ac:dyDescent="0.35">
      <c r="A142" t="s">
        <v>313</v>
      </c>
      <c r="B142" t="s">
        <v>314</v>
      </c>
      <c r="C142" t="s">
        <v>399</v>
      </c>
      <c r="D142" t="s">
        <v>3</v>
      </c>
      <c r="E142" t="s">
        <v>401</v>
      </c>
      <c r="F142" s="2">
        <v>45175</v>
      </c>
      <c r="G142" s="2" t="s">
        <v>412</v>
      </c>
      <c r="H142" s="13">
        <f t="shared" si="34"/>
        <v>2</v>
      </c>
      <c r="I142">
        <v>5924</v>
      </c>
      <c r="J142">
        <v>28</v>
      </c>
      <c r="K142">
        <v>79.45</v>
      </c>
      <c r="L142">
        <v>76.849999999999994</v>
      </c>
      <c r="M142">
        <f t="shared" si="43"/>
        <v>2.6000000000000085</v>
      </c>
      <c r="N142" t="s">
        <v>319</v>
      </c>
      <c r="O142" s="13">
        <v>230</v>
      </c>
      <c r="P142" s="55">
        <f t="shared" si="44"/>
        <v>0.3000000000000087</v>
      </c>
      <c r="Q142" s="55">
        <f t="shared" si="46"/>
        <v>2.2999999999999998</v>
      </c>
      <c r="R142" t="s">
        <v>21</v>
      </c>
      <c r="S142" t="s">
        <v>396</v>
      </c>
      <c r="T142">
        <v>1</v>
      </c>
      <c r="U142" s="9">
        <v>5.15</v>
      </c>
      <c r="V142" s="9">
        <v>19.53</v>
      </c>
      <c r="W142" s="11">
        <f t="shared" si="37"/>
        <v>5.0000000000000018</v>
      </c>
      <c r="X142" s="14">
        <f t="shared" si="38"/>
        <v>2.9126213592232735</v>
      </c>
      <c r="Y142" s="9">
        <v>2.9126213592232735</v>
      </c>
      <c r="Z142" s="13">
        <v>4</v>
      </c>
      <c r="AA142" s="13">
        <f t="shared" si="42"/>
        <v>7</v>
      </c>
      <c r="AB142">
        <v>0</v>
      </c>
      <c r="AC142" s="9"/>
      <c r="AD142" s="9"/>
      <c r="AE142" s="9"/>
      <c r="AF142" s="11">
        <f t="shared" si="39"/>
        <v>0.32059079061685486</v>
      </c>
      <c r="AG142" s="9">
        <v>60.8</v>
      </c>
      <c r="AH142" s="9">
        <v>46.04</v>
      </c>
      <c r="AI142" s="9">
        <v>5.41</v>
      </c>
      <c r="AJ142" s="3">
        <v>0.60902777777777783</v>
      </c>
      <c r="AK142" s="9">
        <v>14.53</v>
      </c>
      <c r="AL142" t="s">
        <v>323</v>
      </c>
    </row>
    <row r="143" spans="1:38" s="4" customFormat="1" x14ac:dyDescent="0.35">
      <c r="A143" s="4" t="s">
        <v>313</v>
      </c>
      <c r="B143" s="4" t="s">
        <v>314</v>
      </c>
      <c r="C143" s="4" t="s">
        <v>399</v>
      </c>
      <c r="D143" s="4" t="s">
        <v>3</v>
      </c>
      <c r="E143" s="4" t="s">
        <v>401</v>
      </c>
      <c r="F143" s="5">
        <v>45175</v>
      </c>
      <c r="G143" s="5" t="s">
        <v>412</v>
      </c>
      <c r="H143" s="50">
        <f t="shared" si="34"/>
        <v>2</v>
      </c>
      <c r="I143" s="4">
        <v>5924</v>
      </c>
      <c r="J143" s="4">
        <v>28</v>
      </c>
      <c r="K143" s="4">
        <v>79.45</v>
      </c>
      <c r="L143" s="4">
        <v>76.849999999999994</v>
      </c>
      <c r="M143" s="4">
        <f t="shared" si="43"/>
        <v>2.6000000000000085</v>
      </c>
      <c r="N143" s="4" t="s">
        <v>320</v>
      </c>
      <c r="O143" s="50">
        <v>250</v>
      </c>
      <c r="P143" s="56">
        <f t="shared" si="44"/>
        <v>0.10000000000000853</v>
      </c>
      <c r="Q143" s="56">
        <f t="shared" si="46"/>
        <v>2.5</v>
      </c>
      <c r="R143" s="4" t="s">
        <v>21</v>
      </c>
      <c r="S143" s="4" t="s">
        <v>86</v>
      </c>
      <c r="T143" s="4">
        <v>1</v>
      </c>
      <c r="U143" s="10">
        <v>5.34</v>
      </c>
      <c r="V143" s="10">
        <v>24.34</v>
      </c>
      <c r="W143" s="12">
        <f t="shared" si="37"/>
        <v>5.0799999999999983</v>
      </c>
      <c r="X143" s="15">
        <f t="shared" si="38"/>
        <v>4.8689138576779323</v>
      </c>
      <c r="Y143" s="10">
        <v>4.8689138576779323</v>
      </c>
      <c r="Z143" s="13">
        <v>5</v>
      </c>
      <c r="AA143" s="13">
        <f t="shared" si="42"/>
        <v>5</v>
      </c>
      <c r="AB143" s="4">
        <v>0</v>
      </c>
      <c r="AC143" s="10"/>
      <c r="AD143" s="10"/>
      <c r="AE143" s="10"/>
      <c r="AF143" s="12">
        <f t="shared" si="39"/>
        <v>0.38369415016121594</v>
      </c>
      <c r="AG143" s="10">
        <v>60.08</v>
      </c>
      <c r="AH143" s="10">
        <v>43.42</v>
      </c>
      <c r="AI143" s="10">
        <v>4.87</v>
      </c>
      <c r="AJ143" s="6">
        <v>0.60902777777777783</v>
      </c>
      <c r="AK143" s="10">
        <v>19.260000000000002</v>
      </c>
      <c r="AL143" s="4" t="s">
        <v>324</v>
      </c>
    </row>
    <row r="144" spans="1:38" x14ac:dyDescent="0.35">
      <c r="A144" t="s">
        <v>325</v>
      </c>
      <c r="B144" t="s">
        <v>326</v>
      </c>
      <c r="C144" t="s">
        <v>400</v>
      </c>
      <c r="D144" t="s">
        <v>27</v>
      </c>
      <c r="E144" t="s">
        <v>402</v>
      </c>
      <c r="F144" s="2">
        <v>45176</v>
      </c>
      <c r="G144" s="2" t="s">
        <v>412</v>
      </c>
      <c r="H144" s="13">
        <f t="shared" si="34"/>
        <v>1</v>
      </c>
      <c r="I144">
        <v>3712</v>
      </c>
      <c r="J144">
        <v>25</v>
      </c>
      <c r="K144">
        <v>107.4</v>
      </c>
      <c r="L144">
        <v>106.48</v>
      </c>
      <c r="M144">
        <f t="shared" si="43"/>
        <v>0.92000000000000171</v>
      </c>
      <c r="N144" t="s">
        <v>328</v>
      </c>
      <c r="O144" s="13">
        <v>30</v>
      </c>
      <c r="P144" s="55">
        <f t="shared" si="44"/>
        <v>0.62000000000000166</v>
      </c>
      <c r="Q144" s="55">
        <f>K146-K144+O144/100</f>
        <v>0.5999999999999972</v>
      </c>
      <c r="R144" t="s">
        <v>7</v>
      </c>
      <c r="S144" t="s">
        <v>415</v>
      </c>
      <c r="T144">
        <v>1</v>
      </c>
      <c r="U144" s="9">
        <v>5.21</v>
      </c>
      <c r="V144" s="9">
        <v>24.24</v>
      </c>
      <c r="W144" s="11">
        <f t="shared" si="37"/>
        <v>4.8699999999999974</v>
      </c>
      <c r="X144" s="14">
        <f t="shared" si="38"/>
        <v>6.5259117082534068</v>
      </c>
      <c r="Y144" s="9">
        <v>6.5259117082534068</v>
      </c>
      <c r="Z144" s="13">
        <v>3</v>
      </c>
      <c r="AA144" s="13">
        <f t="shared" si="42"/>
        <v>7</v>
      </c>
      <c r="AB144">
        <v>0</v>
      </c>
      <c r="AC144" s="9"/>
      <c r="AD144" s="9"/>
      <c r="AE144" s="9"/>
      <c r="AF144" s="11">
        <f t="shared" si="39"/>
        <v>0.34026713378585499</v>
      </c>
      <c r="AG144" s="9">
        <v>61.21</v>
      </c>
      <c r="AH144" s="9">
        <v>45.67</v>
      </c>
      <c r="AI144" s="9">
        <v>6.15</v>
      </c>
      <c r="AJ144" s="3">
        <v>0.45</v>
      </c>
      <c r="AK144" s="9">
        <v>19.37</v>
      </c>
      <c r="AL144" t="s">
        <v>330</v>
      </c>
    </row>
    <row r="145" spans="1:38" s="4" customFormat="1" x14ac:dyDescent="0.35">
      <c r="A145" s="4" t="s">
        <v>325</v>
      </c>
      <c r="B145" s="4" t="s">
        <v>326</v>
      </c>
      <c r="C145" s="4" t="s">
        <v>400</v>
      </c>
      <c r="D145" s="4" t="s">
        <v>27</v>
      </c>
      <c r="E145" s="4" t="s">
        <v>402</v>
      </c>
      <c r="F145" s="5">
        <v>45176</v>
      </c>
      <c r="G145" s="5" t="s">
        <v>412</v>
      </c>
      <c r="H145" s="50">
        <f t="shared" si="34"/>
        <v>1</v>
      </c>
      <c r="I145" s="4">
        <v>3712</v>
      </c>
      <c r="J145" s="4">
        <v>25</v>
      </c>
      <c r="K145" s="4">
        <v>107.4</v>
      </c>
      <c r="L145" s="4">
        <v>106.48</v>
      </c>
      <c r="M145" s="4">
        <f t="shared" si="43"/>
        <v>0.92000000000000171</v>
      </c>
      <c r="N145" s="4" t="s">
        <v>329</v>
      </c>
      <c r="O145" s="50">
        <v>80</v>
      </c>
      <c r="P145" s="56">
        <f t="shared" si="44"/>
        <v>0.12000000000000166</v>
      </c>
      <c r="Q145" s="56">
        <f>K147-K145+O145/100</f>
        <v>1.0999999999999972</v>
      </c>
      <c r="R145" s="4" t="s">
        <v>7</v>
      </c>
      <c r="S145" s="4" t="s">
        <v>396</v>
      </c>
      <c r="T145" s="4">
        <v>1</v>
      </c>
      <c r="U145" s="10">
        <v>5.1100000000000003</v>
      </c>
      <c r="V145" s="10">
        <v>14.88</v>
      </c>
      <c r="W145" s="12">
        <f t="shared" si="37"/>
        <v>4.92</v>
      </c>
      <c r="X145" s="15">
        <f t="shared" si="38"/>
        <v>3.7181996086105751</v>
      </c>
      <c r="Y145" s="10">
        <v>3.7181996086105751</v>
      </c>
      <c r="Z145" s="13">
        <v>3</v>
      </c>
      <c r="AA145" s="13">
        <f t="shared" si="42"/>
        <v>7</v>
      </c>
      <c r="AB145" s="4">
        <v>0</v>
      </c>
      <c r="AC145" s="10"/>
      <c r="AD145" s="10"/>
      <c r="AE145" s="10"/>
      <c r="AF145" s="12">
        <f t="shared" si="39"/>
        <v>0.29463266082984385</v>
      </c>
      <c r="AG145" s="10">
        <v>68.02</v>
      </c>
      <c r="AH145" s="10">
        <v>52.54</v>
      </c>
      <c r="AI145" s="10">
        <v>4.9800000000000004</v>
      </c>
      <c r="AJ145" s="6">
        <v>0.45</v>
      </c>
      <c r="AK145" s="10">
        <v>9.9600000000000009</v>
      </c>
      <c r="AL145" s="4" t="s">
        <v>331</v>
      </c>
    </row>
    <row r="146" spans="1:38" x14ac:dyDescent="0.35">
      <c r="A146" t="s">
        <v>332</v>
      </c>
      <c r="B146" t="s">
        <v>333</v>
      </c>
      <c r="C146" t="s">
        <v>400</v>
      </c>
      <c r="D146" t="s">
        <v>3</v>
      </c>
      <c r="E146" t="s">
        <v>401</v>
      </c>
      <c r="F146" s="2">
        <v>45176</v>
      </c>
      <c r="G146" s="2" t="s">
        <v>412</v>
      </c>
      <c r="H146" s="13">
        <f t="shared" si="34"/>
        <v>1</v>
      </c>
      <c r="I146">
        <v>3735</v>
      </c>
      <c r="J146">
        <v>5</v>
      </c>
      <c r="K146">
        <v>107.7</v>
      </c>
      <c r="L146">
        <v>106.48</v>
      </c>
      <c r="M146">
        <f t="shared" si="43"/>
        <v>1.2199999999999989</v>
      </c>
      <c r="N146" t="s">
        <v>335</v>
      </c>
      <c r="O146" s="13">
        <v>30</v>
      </c>
      <c r="P146" s="55">
        <f t="shared" si="44"/>
        <v>0.91999999999999882</v>
      </c>
      <c r="Q146" s="55">
        <f>O146/100</f>
        <v>0.3</v>
      </c>
      <c r="R146" t="s">
        <v>7</v>
      </c>
      <c r="S146" t="s">
        <v>415</v>
      </c>
      <c r="T146">
        <v>1</v>
      </c>
      <c r="U146" s="9">
        <v>5.0199999999999996</v>
      </c>
      <c r="V146" s="9">
        <v>23.68</v>
      </c>
      <c r="W146" s="11">
        <f t="shared" si="37"/>
        <v>4.7300000000000004</v>
      </c>
      <c r="X146" s="14">
        <f t="shared" si="38"/>
        <v>5.7768924302788687</v>
      </c>
      <c r="Y146" s="9">
        <v>5.7768924302788687</v>
      </c>
      <c r="Z146" s="13">
        <v>1</v>
      </c>
      <c r="AA146" s="13">
        <f t="shared" si="42"/>
        <v>7</v>
      </c>
      <c r="AB146">
        <v>0</v>
      </c>
      <c r="AC146" s="9"/>
      <c r="AD146" s="9"/>
      <c r="AE146" s="9"/>
      <c r="AF146" s="11">
        <f t="shared" si="39"/>
        <v>0.31372549019607848</v>
      </c>
      <c r="AG146" s="9">
        <v>60.97</v>
      </c>
      <c r="AH146" s="9">
        <v>46.41</v>
      </c>
      <c r="AI146" s="9">
        <v>5.84</v>
      </c>
      <c r="AJ146" s="3">
        <v>0.5083333333333333</v>
      </c>
      <c r="AK146" s="9">
        <v>18.95</v>
      </c>
      <c r="AL146" t="s">
        <v>338</v>
      </c>
    </row>
    <row r="147" spans="1:38" x14ac:dyDescent="0.35">
      <c r="A147" t="s">
        <v>332</v>
      </c>
      <c r="B147" t="s">
        <v>333</v>
      </c>
      <c r="C147" t="s">
        <v>400</v>
      </c>
      <c r="D147" t="s">
        <v>3</v>
      </c>
      <c r="E147" t="s">
        <v>401</v>
      </c>
      <c r="F147" s="2">
        <v>45176</v>
      </c>
      <c r="G147" s="2" t="s">
        <v>412</v>
      </c>
      <c r="H147" s="13">
        <f t="shared" si="34"/>
        <v>1</v>
      </c>
      <c r="I147">
        <v>3735</v>
      </c>
      <c r="J147">
        <v>5</v>
      </c>
      <c r="K147">
        <v>107.7</v>
      </c>
      <c r="L147">
        <v>106.48</v>
      </c>
      <c r="M147">
        <f t="shared" si="43"/>
        <v>1.2199999999999989</v>
      </c>
      <c r="N147" t="s">
        <v>336</v>
      </c>
      <c r="O147" s="13">
        <v>90</v>
      </c>
      <c r="P147" s="55">
        <f t="shared" si="44"/>
        <v>0.31999999999999884</v>
      </c>
      <c r="Q147" s="55">
        <f t="shared" ref="Q147:Q155" si="47">O147/100</f>
        <v>0.9</v>
      </c>
      <c r="R147" t="s">
        <v>7</v>
      </c>
      <c r="S147" t="s">
        <v>396</v>
      </c>
      <c r="T147">
        <v>1</v>
      </c>
      <c r="U147" s="9">
        <v>5.1100000000000003</v>
      </c>
      <c r="V147" s="9">
        <v>24.81</v>
      </c>
      <c r="W147" s="11">
        <f t="shared" si="37"/>
        <v>4.93</v>
      </c>
      <c r="X147" s="14">
        <f t="shared" si="38"/>
        <v>3.5225048923679179</v>
      </c>
      <c r="Y147" s="9">
        <v>3.5225048923679179</v>
      </c>
      <c r="Z147" s="13">
        <v>3</v>
      </c>
      <c r="AA147" s="13">
        <f t="shared" si="42"/>
        <v>7</v>
      </c>
      <c r="AB147">
        <v>0</v>
      </c>
      <c r="AC147" s="9"/>
      <c r="AD147" s="9"/>
      <c r="AE147" s="9"/>
      <c r="AF147" s="11">
        <f t="shared" si="39"/>
        <v>0.29632929436920891</v>
      </c>
      <c r="AG147" s="9">
        <v>72.75</v>
      </c>
      <c r="AH147" s="9">
        <v>56.12</v>
      </c>
      <c r="AI147" s="9">
        <v>5.5</v>
      </c>
      <c r="AJ147" s="3">
        <v>0.5083333333333333</v>
      </c>
      <c r="AK147" s="9">
        <v>19.88</v>
      </c>
      <c r="AL147" t="s">
        <v>339</v>
      </c>
    </row>
    <row r="148" spans="1:38" s="4" customFormat="1" x14ac:dyDescent="0.35">
      <c r="A148" s="4" t="s">
        <v>332</v>
      </c>
      <c r="B148" s="4" t="s">
        <v>333</v>
      </c>
      <c r="C148" s="4" t="s">
        <v>400</v>
      </c>
      <c r="D148" s="4" t="s">
        <v>3</v>
      </c>
      <c r="E148" s="4" t="s">
        <v>401</v>
      </c>
      <c r="F148" s="5">
        <v>45176</v>
      </c>
      <c r="G148" s="5" t="s">
        <v>412</v>
      </c>
      <c r="H148" s="50">
        <f t="shared" si="34"/>
        <v>1</v>
      </c>
      <c r="I148" s="4">
        <v>3735</v>
      </c>
      <c r="J148" s="4">
        <v>5</v>
      </c>
      <c r="K148" s="4">
        <v>107.7</v>
      </c>
      <c r="L148" s="4">
        <v>106.48</v>
      </c>
      <c r="M148" s="4">
        <f t="shared" si="43"/>
        <v>1.2199999999999989</v>
      </c>
      <c r="N148" s="4" t="s">
        <v>337</v>
      </c>
      <c r="O148" s="50">
        <v>125</v>
      </c>
      <c r="P148" s="56">
        <f t="shared" si="44"/>
        <v>-3.0000000000001137E-2</v>
      </c>
      <c r="Q148" s="56">
        <f t="shared" si="47"/>
        <v>1.25</v>
      </c>
      <c r="R148" s="4" t="s">
        <v>7</v>
      </c>
      <c r="S148" s="4" t="s">
        <v>86</v>
      </c>
      <c r="T148" s="4">
        <v>1</v>
      </c>
      <c r="U148" s="10">
        <v>5.18</v>
      </c>
      <c r="V148" s="10">
        <v>22.77</v>
      </c>
      <c r="W148" s="12">
        <f t="shared" si="37"/>
        <v>5</v>
      </c>
      <c r="X148" s="15">
        <f t="shared" si="38"/>
        <v>3.4749034749034693</v>
      </c>
      <c r="Y148" s="10">
        <v>3.4749034749034693</v>
      </c>
      <c r="Z148" s="13">
        <v>5</v>
      </c>
      <c r="AA148" s="13">
        <f t="shared" si="42"/>
        <v>5</v>
      </c>
      <c r="AB148" s="4">
        <v>0</v>
      </c>
      <c r="AC148" s="10"/>
      <c r="AD148" s="10"/>
      <c r="AE148" s="10"/>
      <c r="AF148" s="12">
        <f t="shared" si="39"/>
        <v>0.29765277215702129</v>
      </c>
      <c r="AG148" s="10">
        <v>64.13</v>
      </c>
      <c r="AH148" s="10">
        <v>49.42</v>
      </c>
      <c r="AI148" s="10">
        <v>5.65</v>
      </c>
      <c r="AJ148" s="6">
        <v>0.5083333333333333</v>
      </c>
      <c r="AK148" s="10">
        <v>17.77</v>
      </c>
      <c r="AL148" s="4" t="s">
        <v>340</v>
      </c>
    </row>
    <row r="149" spans="1:38" x14ac:dyDescent="0.35">
      <c r="A149" t="s">
        <v>341</v>
      </c>
      <c r="B149" t="s">
        <v>342</v>
      </c>
      <c r="C149" t="s">
        <v>400</v>
      </c>
      <c r="D149" t="s">
        <v>3</v>
      </c>
      <c r="E149" t="s">
        <v>401</v>
      </c>
      <c r="F149" s="2">
        <v>45176</v>
      </c>
      <c r="G149" s="2" t="s">
        <v>412</v>
      </c>
      <c r="H149" s="13">
        <f t="shared" si="34"/>
        <v>1</v>
      </c>
      <c r="I149">
        <v>3217</v>
      </c>
      <c r="J149">
        <v>10</v>
      </c>
      <c r="K149">
        <v>100.7</v>
      </c>
      <c r="L149">
        <v>99.34</v>
      </c>
      <c r="M149">
        <f t="shared" si="43"/>
        <v>1.3599999999999994</v>
      </c>
      <c r="N149" t="s">
        <v>344</v>
      </c>
      <c r="O149" s="13">
        <v>30</v>
      </c>
      <c r="P149" s="55">
        <f t="shared" si="44"/>
        <v>1.0599999999999994</v>
      </c>
      <c r="Q149" s="55">
        <f t="shared" si="47"/>
        <v>0.3</v>
      </c>
      <c r="R149" t="s">
        <v>7</v>
      </c>
      <c r="S149" t="s">
        <v>415</v>
      </c>
      <c r="T149">
        <v>1</v>
      </c>
      <c r="U149" s="9">
        <v>5.1100000000000003</v>
      </c>
      <c r="V149" s="9">
        <v>23.28</v>
      </c>
      <c r="W149" s="11">
        <f t="shared" si="37"/>
        <v>4.84</v>
      </c>
      <c r="X149" s="14">
        <f t="shared" si="38"/>
        <v>5.2837573385518679</v>
      </c>
      <c r="Y149" s="9">
        <v>5.2837573385518679</v>
      </c>
      <c r="Z149" s="13">
        <v>1</v>
      </c>
      <c r="AA149" s="13">
        <f t="shared" si="42"/>
        <v>7</v>
      </c>
      <c r="AB149">
        <v>1</v>
      </c>
      <c r="AC149" s="9">
        <v>21.780774032459426</v>
      </c>
      <c r="AD149" s="9">
        <v>2.2456429463171039</v>
      </c>
      <c r="AE149" s="9">
        <v>8.01</v>
      </c>
      <c r="AF149" s="11">
        <f t="shared" si="39"/>
        <v>0.27448892674616698</v>
      </c>
      <c r="AG149" s="9">
        <v>59.85</v>
      </c>
      <c r="AH149" s="9">
        <v>46.96</v>
      </c>
      <c r="AI149" s="9">
        <v>5.42</v>
      </c>
      <c r="AJ149" s="3">
        <v>0.59861111111111109</v>
      </c>
      <c r="AK149" s="9">
        <v>18.440000000000001</v>
      </c>
      <c r="AL149" t="s">
        <v>348</v>
      </c>
    </row>
    <row r="150" spans="1:38" x14ac:dyDescent="0.35">
      <c r="A150" t="s">
        <v>341</v>
      </c>
      <c r="B150" t="s">
        <v>342</v>
      </c>
      <c r="C150" t="s">
        <v>400</v>
      </c>
      <c r="D150" t="s">
        <v>3</v>
      </c>
      <c r="E150" t="s">
        <v>401</v>
      </c>
      <c r="F150" s="2">
        <v>45176</v>
      </c>
      <c r="G150" s="2" t="s">
        <v>412</v>
      </c>
      <c r="H150" s="13">
        <f t="shared" si="34"/>
        <v>1</v>
      </c>
      <c r="I150">
        <v>3217</v>
      </c>
      <c r="J150">
        <v>10</v>
      </c>
      <c r="K150">
        <v>100.7</v>
      </c>
      <c r="L150">
        <v>99.34</v>
      </c>
      <c r="M150">
        <f t="shared" si="43"/>
        <v>1.3599999999999994</v>
      </c>
      <c r="N150" t="s">
        <v>345</v>
      </c>
      <c r="O150" s="13">
        <v>65</v>
      </c>
      <c r="P150" s="55">
        <f t="shared" si="44"/>
        <v>0.70999999999999941</v>
      </c>
      <c r="Q150" s="55">
        <f t="shared" si="47"/>
        <v>0.65</v>
      </c>
      <c r="R150" t="s">
        <v>7</v>
      </c>
      <c r="S150" t="s">
        <v>396</v>
      </c>
      <c r="T150">
        <v>1</v>
      </c>
      <c r="U150" s="9">
        <v>5.08</v>
      </c>
      <c r="V150" s="9">
        <v>15.23</v>
      </c>
      <c r="W150" s="11">
        <f t="shared" si="37"/>
        <v>4.8800000000000008</v>
      </c>
      <c r="X150" s="14">
        <f t="shared" si="38"/>
        <v>3.9370078740157339</v>
      </c>
      <c r="Y150" s="9">
        <v>3.9370078740157339</v>
      </c>
      <c r="Z150" s="13">
        <v>3</v>
      </c>
      <c r="AA150" s="13">
        <f t="shared" si="42"/>
        <v>7</v>
      </c>
      <c r="AB150">
        <v>1</v>
      </c>
      <c r="AC150" s="9">
        <v>48.258646616541355</v>
      </c>
      <c r="AD150" s="9">
        <v>4.0124812030075185</v>
      </c>
      <c r="AE150" s="9">
        <v>7.98</v>
      </c>
      <c r="AF150" s="11">
        <f t="shared" si="39"/>
        <v>0.30289579370112024</v>
      </c>
      <c r="AG150" s="9">
        <v>61.64</v>
      </c>
      <c r="AH150" s="9">
        <v>47.31</v>
      </c>
      <c r="AI150" s="9">
        <v>4.97</v>
      </c>
      <c r="AJ150" s="3">
        <v>0.59861111111111109</v>
      </c>
      <c r="AK150" s="9">
        <v>10.35</v>
      </c>
      <c r="AL150" t="s">
        <v>349</v>
      </c>
    </row>
    <row r="151" spans="1:38" x14ac:dyDescent="0.35">
      <c r="A151" t="s">
        <v>341</v>
      </c>
      <c r="B151" t="s">
        <v>342</v>
      </c>
      <c r="C151" t="s">
        <v>400</v>
      </c>
      <c r="D151" t="s">
        <v>3</v>
      </c>
      <c r="E151" t="s">
        <v>401</v>
      </c>
      <c r="F151" s="2">
        <v>45176</v>
      </c>
      <c r="G151" s="2" t="s">
        <v>412</v>
      </c>
      <c r="H151" s="13">
        <f t="shared" si="34"/>
        <v>1</v>
      </c>
      <c r="I151">
        <v>3217</v>
      </c>
      <c r="J151">
        <v>10</v>
      </c>
      <c r="K151">
        <v>100.7</v>
      </c>
      <c r="L151">
        <v>99.34</v>
      </c>
      <c r="M151">
        <f t="shared" si="43"/>
        <v>1.3599999999999994</v>
      </c>
      <c r="N151" t="s">
        <v>346</v>
      </c>
      <c r="O151" s="13">
        <v>90</v>
      </c>
      <c r="P151" s="55">
        <f t="shared" si="44"/>
        <v>0.45999999999999941</v>
      </c>
      <c r="Q151" s="55">
        <f t="shared" si="47"/>
        <v>0.9</v>
      </c>
      <c r="R151" t="s">
        <v>7</v>
      </c>
      <c r="S151" t="s">
        <v>396</v>
      </c>
      <c r="T151">
        <v>1</v>
      </c>
      <c r="U151" s="9">
        <v>5.08</v>
      </c>
      <c r="V151" s="9">
        <v>15.02</v>
      </c>
      <c r="W151" s="11">
        <f t="shared" si="37"/>
        <v>4.8599999999999994</v>
      </c>
      <c r="X151" s="14">
        <f t="shared" si="38"/>
        <v>4.3307086614173356</v>
      </c>
      <c r="Y151" s="9">
        <v>4.3307086614173356</v>
      </c>
      <c r="Z151" s="13">
        <v>4</v>
      </c>
      <c r="AA151" s="13">
        <f t="shared" si="42"/>
        <v>7</v>
      </c>
      <c r="AB151">
        <v>1</v>
      </c>
      <c r="AC151" s="9">
        <v>69.554943679599489</v>
      </c>
      <c r="AD151" s="9">
        <v>5.6154693366708379</v>
      </c>
      <c r="AE151" s="9">
        <v>7.99</v>
      </c>
      <c r="AF151" s="11">
        <f t="shared" si="39"/>
        <v>0.3499895463098473</v>
      </c>
      <c r="AG151" s="9">
        <v>64.569999999999993</v>
      </c>
      <c r="AH151" s="9">
        <v>47.83</v>
      </c>
      <c r="AI151" s="9">
        <v>5.87</v>
      </c>
      <c r="AJ151" s="3">
        <v>0.59861111111111109</v>
      </c>
      <c r="AK151" s="9">
        <v>10.16</v>
      </c>
      <c r="AL151" t="s">
        <v>20</v>
      </c>
    </row>
    <row r="152" spans="1:38" s="4" customFormat="1" x14ac:dyDescent="0.35">
      <c r="A152" s="4" t="s">
        <v>341</v>
      </c>
      <c r="B152" s="4" t="s">
        <v>342</v>
      </c>
      <c r="C152" s="4" t="s">
        <v>400</v>
      </c>
      <c r="D152" s="4" t="s">
        <v>3</v>
      </c>
      <c r="E152" s="4" t="s">
        <v>401</v>
      </c>
      <c r="F152" s="5">
        <v>45176</v>
      </c>
      <c r="G152" s="5" t="s">
        <v>412</v>
      </c>
      <c r="H152" s="50">
        <f t="shared" si="34"/>
        <v>1</v>
      </c>
      <c r="I152" s="4">
        <v>3217</v>
      </c>
      <c r="J152" s="4">
        <v>10</v>
      </c>
      <c r="K152" s="4">
        <v>100.7</v>
      </c>
      <c r="L152" s="4">
        <v>99.34</v>
      </c>
      <c r="M152" s="4">
        <f t="shared" si="43"/>
        <v>1.3599999999999994</v>
      </c>
      <c r="N152" s="4" t="s">
        <v>347</v>
      </c>
      <c r="O152" s="50">
        <v>132</v>
      </c>
      <c r="P152" s="56">
        <f t="shared" si="44"/>
        <v>3.9999999999999369E-2</v>
      </c>
      <c r="Q152" s="56">
        <f t="shared" si="47"/>
        <v>1.32</v>
      </c>
      <c r="R152" s="4" t="s">
        <v>21</v>
      </c>
      <c r="S152" s="4" t="s">
        <v>86</v>
      </c>
      <c r="T152" s="4">
        <v>1</v>
      </c>
      <c r="U152" s="10">
        <v>5.58</v>
      </c>
      <c r="V152" s="10">
        <v>20.14</v>
      </c>
      <c r="W152" s="12">
        <f t="shared" si="37"/>
        <v>5.1300000000000008</v>
      </c>
      <c r="X152" s="15">
        <f t="shared" si="38"/>
        <v>8.0645161290322456</v>
      </c>
      <c r="Y152" s="10">
        <v>8.0645161290322456</v>
      </c>
      <c r="Z152" s="13">
        <v>5</v>
      </c>
      <c r="AA152" s="13">
        <f t="shared" si="42"/>
        <v>5</v>
      </c>
      <c r="AB152" s="4">
        <v>1</v>
      </c>
      <c r="AC152" s="10">
        <v>63.452109181141438</v>
      </c>
      <c r="AD152" s="10">
        <v>4.7786104218362286</v>
      </c>
      <c r="AE152" s="10">
        <v>8.06</v>
      </c>
      <c r="AF152" s="12">
        <f t="shared" si="39"/>
        <v>0.5396374754313169</v>
      </c>
      <c r="AG152" s="10">
        <v>70.5</v>
      </c>
      <c r="AH152" s="10">
        <v>45.79</v>
      </c>
      <c r="AI152" s="10">
        <v>6.17</v>
      </c>
      <c r="AJ152" s="6">
        <v>0.59861111111111109</v>
      </c>
      <c r="AK152" s="10">
        <v>15.01</v>
      </c>
      <c r="AL152" s="4" t="s">
        <v>350</v>
      </c>
    </row>
    <row r="153" spans="1:38" x14ac:dyDescent="0.35">
      <c r="A153" t="s">
        <v>351</v>
      </c>
      <c r="B153" t="s">
        <v>352</v>
      </c>
      <c r="C153" t="s">
        <v>400</v>
      </c>
      <c r="D153" t="s">
        <v>3</v>
      </c>
      <c r="E153" t="s">
        <v>401</v>
      </c>
      <c r="F153" s="2">
        <v>45176</v>
      </c>
      <c r="G153" s="2" t="s">
        <v>412</v>
      </c>
      <c r="H153" s="13">
        <f t="shared" si="34"/>
        <v>1</v>
      </c>
      <c r="I153">
        <v>3233</v>
      </c>
      <c r="J153">
        <v>23</v>
      </c>
      <c r="K153">
        <v>100.55</v>
      </c>
      <c r="L153">
        <v>99.58</v>
      </c>
      <c r="M153">
        <f t="shared" si="43"/>
        <v>0.96999999999999886</v>
      </c>
      <c r="N153" t="s">
        <v>354</v>
      </c>
      <c r="O153" s="13">
        <v>30</v>
      </c>
      <c r="P153" s="55">
        <f t="shared" si="44"/>
        <v>0.66999999999999882</v>
      </c>
      <c r="Q153" s="55">
        <f t="shared" si="47"/>
        <v>0.3</v>
      </c>
      <c r="R153" t="s">
        <v>7</v>
      </c>
      <c r="S153" t="s">
        <v>415</v>
      </c>
      <c r="T153">
        <v>1</v>
      </c>
      <c r="U153" s="9">
        <v>5.0199999999999996</v>
      </c>
      <c r="V153" s="9">
        <v>14.64</v>
      </c>
      <c r="W153" s="11">
        <f t="shared" si="37"/>
        <v>4.68</v>
      </c>
      <c r="X153" s="14">
        <f t="shared" si="38"/>
        <v>6.772908366533863</v>
      </c>
      <c r="Y153" s="9">
        <v>6.772908366533863</v>
      </c>
      <c r="Z153" s="13">
        <v>1</v>
      </c>
      <c r="AA153" s="13">
        <f t="shared" si="42"/>
        <v>7</v>
      </c>
      <c r="AB153">
        <v>1</v>
      </c>
      <c r="AC153" s="9">
        <v>19.759203980099507</v>
      </c>
      <c r="AD153" s="9">
        <v>2.1705970149253733</v>
      </c>
      <c r="AE153" s="9">
        <v>8.0399999999999991</v>
      </c>
      <c r="AF153" s="11">
        <f t="shared" si="39"/>
        <v>0.34011690842173636</v>
      </c>
      <c r="AG153" s="9">
        <v>61.9</v>
      </c>
      <c r="AH153" s="9">
        <v>46.19</v>
      </c>
      <c r="AI153" s="9">
        <v>6.03</v>
      </c>
      <c r="AJ153" s="3">
        <v>0.63888888888888895</v>
      </c>
      <c r="AK153" s="9">
        <v>9.9600000000000009</v>
      </c>
      <c r="AL153" t="s">
        <v>357</v>
      </c>
    </row>
    <row r="154" spans="1:38" x14ac:dyDescent="0.35">
      <c r="A154" t="s">
        <v>351</v>
      </c>
      <c r="B154" t="s">
        <v>352</v>
      </c>
      <c r="C154" t="s">
        <v>400</v>
      </c>
      <c r="D154" t="s">
        <v>3</v>
      </c>
      <c r="E154" t="s">
        <v>401</v>
      </c>
      <c r="F154" s="2">
        <v>45176</v>
      </c>
      <c r="G154" s="2" t="s">
        <v>412</v>
      </c>
      <c r="H154" s="13">
        <f t="shared" si="34"/>
        <v>1</v>
      </c>
      <c r="I154">
        <v>3233</v>
      </c>
      <c r="J154">
        <v>23</v>
      </c>
      <c r="K154">
        <v>100.55</v>
      </c>
      <c r="L154">
        <v>99.58</v>
      </c>
      <c r="M154">
        <f t="shared" si="43"/>
        <v>0.96999999999999886</v>
      </c>
      <c r="N154" t="s">
        <v>355</v>
      </c>
      <c r="O154" s="13">
        <v>80</v>
      </c>
      <c r="P154" s="55">
        <f t="shared" si="44"/>
        <v>0.16999999999999882</v>
      </c>
      <c r="Q154" s="55">
        <f t="shared" si="47"/>
        <v>0.8</v>
      </c>
      <c r="R154" t="s">
        <v>7</v>
      </c>
      <c r="S154" t="s">
        <v>396</v>
      </c>
      <c r="T154">
        <v>1</v>
      </c>
      <c r="U154" s="9">
        <v>5.14</v>
      </c>
      <c r="V154" s="9">
        <v>19.46</v>
      </c>
      <c r="W154" s="11">
        <f t="shared" si="37"/>
        <v>4.9200000000000017</v>
      </c>
      <c r="X154" s="14">
        <f t="shared" si="38"/>
        <v>4.2801556420233071</v>
      </c>
      <c r="Y154" s="9">
        <v>4.2801556420233071</v>
      </c>
      <c r="Z154" s="13">
        <v>3</v>
      </c>
      <c r="AA154" s="13">
        <f t="shared" si="42"/>
        <v>7</v>
      </c>
      <c r="AB154">
        <v>1</v>
      </c>
      <c r="AC154" s="9">
        <v>52.639412484700124</v>
      </c>
      <c r="AD154" s="9">
        <v>4.7289596083231329</v>
      </c>
      <c r="AE154" s="9">
        <v>8.17</v>
      </c>
      <c r="AF154" s="11">
        <f t="shared" si="39"/>
        <v>0.29463899697362739</v>
      </c>
      <c r="AG154" s="9">
        <v>59.89</v>
      </c>
      <c r="AH154" s="9">
        <v>46.26</v>
      </c>
      <c r="AI154" s="9">
        <v>5.31</v>
      </c>
      <c r="AJ154" s="3">
        <v>0.63888888888888895</v>
      </c>
      <c r="AK154" s="9">
        <v>14.54</v>
      </c>
      <c r="AL154" t="s">
        <v>358</v>
      </c>
    </row>
    <row r="155" spans="1:38" s="4" customFormat="1" x14ac:dyDescent="0.35">
      <c r="A155" s="4" t="s">
        <v>351</v>
      </c>
      <c r="B155" s="4" t="s">
        <v>352</v>
      </c>
      <c r="C155" s="4" t="s">
        <v>400</v>
      </c>
      <c r="D155" s="4" t="s">
        <v>3</v>
      </c>
      <c r="E155" s="4" t="s">
        <v>401</v>
      </c>
      <c r="F155" s="5">
        <v>45176</v>
      </c>
      <c r="G155" s="5" t="s">
        <v>412</v>
      </c>
      <c r="H155" s="50">
        <f t="shared" si="34"/>
        <v>1</v>
      </c>
      <c r="I155" s="4">
        <v>3233</v>
      </c>
      <c r="J155" s="4">
        <v>23</v>
      </c>
      <c r="K155" s="4">
        <v>100.55</v>
      </c>
      <c r="L155" s="4">
        <v>99.58</v>
      </c>
      <c r="M155" s="4">
        <f t="shared" si="43"/>
        <v>0.96999999999999886</v>
      </c>
      <c r="N155" s="4" t="s">
        <v>356</v>
      </c>
      <c r="O155" s="50">
        <v>95</v>
      </c>
      <c r="P155" s="56">
        <f t="shared" si="44"/>
        <v>1.9999999999998908E-2</v>
      </c>
      <c r="Q155" s="56">
        <f t="shared" si="47"/>
        <v>0.95</v>
      </c>
      <c r="R155" s="4" t="s">
        <v>21</v>
      </c>
      <c r="S155" s="4" t="s">
        <v>86</v>
      </c>
      <c r="T155" s="4">
        <v>1</v>
      </c>
      <c r="U155" s="10">
        <v>5.21</v>
      </c>
      <c r="V155" s="10">
        <v>18.93</v>
      </c>
      <c r="W155" s="12">
        <f t="shared" si="37"/>
        <v>5.0600000000000005</v>
      </c>
      <c r="X155" s="15">
        <f t="shared" si="38"/>
        <v>2.8790786948176481</v>
      </c>
      <c r="Y155" s="10">
        <v>2.8790786948176481</v>
      </c>
      <c r="Z155" s="13">
        <v>5</v>
      </c>
      <c r="AA155" s="13">
        <f t="shared" si="42"/>
        <v>5</v>
      </c>
      <c r="AB155" s="4">
        <v>1</v>
      </c>
      <c r="AC155" s="10">
        <v>55.525707257072568</v>
      </c>
      <c r="AD155" s="10">
        <v>3.8961377613776134</v>
      </c>
      <c r="AE155" s="10">
        <v>8.1300000000000008</v>
      </c>
      <c r="AF155" s="12">
        <f t="shared" si="39"/>
        <v>0.21405630077460808</v>
      </c>
      <c r="AG155" s="10">
        <v>64.260000000000005</v>
      </c>
      <c r="AH155" s="10">
        <v>52.93</v>
      </c>
      <c r="AI155" s="10">
        <v>5.91</v>
      </c>
      <c r="AJ155" s="6">
        <v>0.63888888888888895</v>
      </c>
      <c r="AK155" s="10">
        <v>13.87</v>
      </c>
      <c r="AL155" s="4" t="s">
        <v>359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3D44-987D-43B6-A824-6EC698B90CE1}">
  <dimension ref="A1:AL155"/>
  <sheetViews>
    <sheetView topLeftCell="C1" workbookViewId="0">
      <selection activeCell="L174" sqref="L174"/>
    </sheetView>
  </sheetViews>
  <sheetFormatPr defaultRowHeight="14.5" x14ac:dyDescent="0.35"/>
  <cols>
    <col min="1" max="1" width="5.90625" customWidth="1"/>
    <col min="2" max="2" width="44.08984375" customWidth="1"/>
    <col min="3" max="3" width="6.81640625" customWidth="1"/>
    <col min="4" max="4" width="9.90625" bestFit="1" customWidth="1"/>
    <col min="5" max="5" width="8.08984375" bestFit="1" customWidth="1"/>
    <col min="6" max="6" width="10.54296875" customWidth="1"/>
    <col min="7" max="7" width="6.453125" customWidth="1"/>
    <col min="8" max="8" width="7.453125" customWidth="1"/>
    <col min="9" max="9" width="8.08984375" bestFit="1" customWidth="1"/>
    <col min="10" max="10" width="8.08984375" customWidth="1"/>
    <col min="11" max="11" width="8.81640625" bestFit="1" customWidth="1"/>
    <col min="12" max="12" width="8.54296875" customWidth="1"/>
    <col min="13" max="13" width="6.6328125" customWidth="1"/>
    <col min="14" max="14" width="7.36328125" customWidth="1"/>
    <col min="15" max="17" width="5.81640625" customWidth="1"/>
    <col min="18" max="18" width="6.08984375" customWidth="1"/>
    <col min="19" max="19" width="12.08984375" bestFit="1" customWidth="1"/>
    <col min="20" max="20" width="4.54296875" customWidth="1"/>
    <col min="21" max="21" width="5.36328125" customWidth="1"/>
    <col min="22" max="22" width="6.81640625" customWidth="1"/>
    <col min="23" max="23" width="6.6328125" customWidth="1"/>
    <col min="24" max="25" width="5.6328125" customWidth="1"/>
    <col min="26" max="26" width="5.54296875" customWidth="1"/>
    <col min="27" max="27" width="3.08984375" customWidth="1"/>
    <col min="28" max="28" width="5.08984375" customWidth="1"/>
    <col min="29" max="29" width="3.81640625" customWidth="1"/>
    <col min="30" max="30" width="3.6328125" customWidth="1"/>
    <col min="31" max="31" width="2.90625" customWidth="1"/>
    <col min="32" max="32" width="6.08984375" style="45" customWidth="1"/>
    <col min="33" max="33" width="6" customWidth="1"/>
    <col min="34" max="34" width="6.1796875" customWidth="1"/>
    <col min="35" max="35" width="4.54296875" customWidth="1"/>
    <col min="36" max="36" width="5.54296875" customWidth="1"/>
    <col min="37" max="37" width="8.1796875" customWidth="1"/>
    <col min="38" max="38" width="25.90625" customWidth="1"/>
  </cols>
  <sheetData>
    <row r="1" spans="1:38" s="7" customFormat="1" ht="43.25" customHeight="1" x14ac:dyDescent="0.35">
      <c r="A1" s="8" t="s">
        <v>365</v>
      </c>
      <c r="B1" s="8" t="s">
        <v>366</v>
      </c>
      <c r="C1" s="8" t="s">
        <v>398</v>
      </c>
      <c r="D1" s="8" t="s">
        <v>367</v>
      </c>
      <c r="E1" s="8" t="s">
        <v>86</v>
      </c>
      <c r="F1" s="8" t="s">
        <v>368</v>
      </c>
      <c r="G1" s="8" t="s">
        <v>408</v>
      </c>
      <c r="H1" s="8" t="s">
        <v>409</v>
      </c>
      <c r="I1" s="8" t="s">
        <v>405</v>
      </c>
      <c r="J1" s="8" t="s">
        <v>406</v>
      </c>
      <c r="K1" s="8" t="s">
        <v>370</v>
      </c>
      <c r="L1" s="8" t="s">
        <v>371</v>
      </c>
      <c r="M1" s="8" t="s">
        <v>417</v>
      </c>
      <c r="N1" s="8" t="s">
        <v>372</v>
      </c>
      <c r="O1" s="8" t="s">
        <v>373</v>
      </c>
      <c r="P1" s="8" t="s">
        <v>418</v>
      </c>
      <c r="Q1" s="8" t="s">
        <v>419</v>
      </c>
      <c r="R1" s="8" t="s">
        <v>407</v>
      </c>
      <c r="S1" s="7" t="s">
        <v>376</v>
      </c>
      <c r="T1" s="8" t="s">
        <v>379</v>
      </c>
      <c r="U1" s="8" t="s">
        <v>388</v>
      </c>
      <c r="V1" s="8" t="s">
        <v>390</v>
      </c>
      <c r="W1" s="8" t="s">
        <v>389</v>
      </c>
      <c r="X1" s="7" t="s">
        <v>394</v>
      </c>
      <c r="Y1" s="7" t="s">
        <v>378</v>
      </c>
      <c r="Z1" s="8" t="s">
        <v>395</v>
      </c>
      <c r="AB1" s="8" t="s">
        <v>380</v>
      </c>
      <c r="AC1" s="8" t="s">
        <v>392</v>
      </c>
      <c r="AD1" s="8" t="s">
        <v>393</v>
      </c>
      <c r="AE1" s="8" t="s">
        <v>386</v>
      </c>
      <c r="AF1" s="44" t="s">
        <v>397</v>
      </c>
      <c r="AG1" s="8" t="s">
        <v>364</v>
      </c>
      <c r="AH1" s="8" t="s">
        <v>377</v>
      </c>
      <c r="AI1" s="8" t="s">
        <v>385</v>
      </c>
      <c r="AJ1" s="8" t="s">
        <v>374</v>
      </c>
      <c r="AK1" s="8" t="s">
        <v>387</v>
      </c>
      <c r="AL1" s="8" t="s">
        <v>375</v>
      </c>
    </row>
    <row r="2" spans="1:38" x14ac:dyDescent="0.35">
      <c r="A2" t="s">
        <v>1</v>
      </c>
      <c r="B2" t="s">
        <v>2</v>
      </c>
      <c r="C2" t="s">
        <v>399</v>
      </c>
      <c r="D2" t="s">
        <v>3</v>
      </c>
      <c r="E2" t="s">
        <v>401</v>
      </c>
      <c r="F2" s="2">
        <v>45126</v>
      </c>
      <c r="G2" s="2" t="s">
        <v>410</v>
      </c>
      <c r="H2" s="13">
        <f t="shared" ref="H2:H41" si="0">F$37-F2+1</f>
        <v>3</v>
      </c>
      <c r="I2">
        <v>840</v>
      </c>
      <c r="J2">
        <v>10</v>
      </c>
      <c r="K2">
        <v>63.17</v>
      </c>
      <c r="L2">
        <v>60.08</v>
      </c>
      <c r="M2">
        <f>K2-L2</f>
        <v>3.0900000000000034</v>
      </c>
      <c r="N2" t="s">
        <v>5</v>
      </c>
      <c r="O2" s="13">
        <v>30</v>
      </c>
      <c r="P2" s="55">
        <f>M2-(O2/100)</f>
        <v>2.7900000000000036</v>
      </c>
      <c r="Q2" s="55">
        <f>O2/100</f>
        <v>0.3</v>
      </c>
      <c r="R2" t="s">
        <v>7</v>
      </c>
      <c r="S2" t="s">
        <v>415</v>
      </c>
      <c r="T2">
        <v>1</v>
      </c>
      <c r="U2" s="9">
        <v>5.0599999999999996</v>
      </c>
      <c r="V2" s="9">
        <v>23.18</v>
      </c>
      <c r="W2" s="11">
        <f t="shared" ref="W2:W25" si="1">V2-AK2</f>
        <v>4.7300000000000004</v>
      </c>
      <c r="X2" s="14">
        <f t="shared" ref="X2:X25" si="2">((U2-W2)/U2)*100</f>
        <v>6.5217391304347672</v>
      </c>
      <c r="Y2" s="9">
        <v>6.5217391304347672</v>
      </c>
      <c r="Z2" s="13">
        <v>1</v>
      </c>
      <c r="AA2" s="13">
        <f t="shared" ref="AA2:AA65" si="3">IF(S2="Fdpn1",1,IF(S2="Fdpn2",2,IF(S2="Intermediate",3,IF(S2="GryCl", 4,IF(S2="Wetland", 5,IF(S2="Riverbed",6,7))))))</f>
        <v>7</v>
      </c>
      <c r="AB2">
        <v>1</v>
      </c>
      <c r="AC2" s="9">
        <v>22.348936170212767</v>
      </c>
      <c r="AD2" s="9">
        <v>1.7621476846057573</v>
      </c>
      <c r="AE2" s="9">
        <v>7.99</v>
      </c>
      <c r="AF2" s="11">
        <f t="shared" ref="AF2:AF25" si="4">(AG2-AH2)/AH2</f>
        <v>0.26069428891377383</v>
      </c>
      <c r="AG2" s="9">
        <v>56.29</v>
      </c>
      <c r="AH2" s="9">
        <v>44.65</v>
      </c>
      <c r="AI2" s="9">
        <v>5.99</v>
      </c>
      <c r="AJ2" s="3">
        <v>0.48125000000000001</v>
      </c>
      <c r="AK2" s="9">
        <v>18.45</v>
      </c>
      <c r="AL2" t="s">
        <v>6</v>
      </c>
    </row>
    <row r="3" spans="1:38" x14ac:dyDescent="0.35">
      <c r="A3" t="s">
        <v>1</v>
      </c>
      <c r="B3" t="s">
        <v>2</v>
      </c>
      <c r="C3" t="s">
        <v>399</v>
      </c>
      <c r="D3" t="s">
        <v>3</v>
      </c>
      <c r="E3" t="s">
        <v>401</v>
      </c>
      <c r="F3" s="2">
        <v>45126</v>
      </c>
      <c r="G3" s="2" t="s">
        <v>410</v>
      </c>
      <c r="H3" s="13">
        <f t="shared" si="0"/>
        <v>3</v>
      </c>
      <c r="I3">
        <v>840</v>
      </c>
      <c r="J3">
        <v>10</v>
      </c>
      <c r="K3">
        <v>63.17</v>
      </c>
      <c r="L3">
        <v>60.08</v>
      </c>
      <c r="M3">
        <f t="shared" ref="M3:M66" si="5">K3-L3</f>
        <v>3.0900000000000034</v>
      </c>
      <c r="N3" t="s">
        <v>8</v>
      </c>
      <c r="O3" s="13">
        <v>110</v>
      </c>
      <c r="P3" s="55">
        <f t="shared" ref="P3:P66" si="6">M3-(O3/100)</f>
        <v>1.9900000000000033</v>
      </c>
      <c r="Q3" s="55">
        <f t="shared" ref="Q3:Q8" si="7">O3/100</f>
        <v>1.1000000000000001</v>
      </c>
      <c r="R3" t="s">
        <v>7</v>
      </c>
      <c r="S3" t="s">
        <v>416</v>
      </c>
      <c r="T3">
        <v>1</v>
      </c>
      <c r="U3" s="9">
        <v>5.08</v>
      </c>
      <c r="V3" s="9">
        <v>15.19</v>
      </c>
      <c r="W3" s="11">
        <f t="shared" si="1"/>
        <v>4.84</v>
      </c>
      <c r="X3" s="14">
        <f t="shared" si="2"/>
        <v>4.7244094488189017</v>
      </c>
      <c r="Y3" s="9">
        <v>4.7244094488189017</v>
      </c>
      <c r="Z3" s="13">
        <v>2</v>
      </c>
      <c r="AA3" s="13">
        <f t="shared" si="3"/>
        <v>7</v>
      </c>
      <c r="AB3">
        <v>1</v>
      </c>
      <c r="AC3" s="9">
        <v>10.971568627450981</v>
      </c>
      <c r="AD3" s="9">
        <v>1.1479852941176469</v>
      </c>
      <c r="AE3" s="9">
        <v>8.16</v>
      </c>
      <c r="AF3" s="11">
        <f t="shared" si="4"/>
        <v>0.2548576592860371</v>
      </c>
      <c r="AG3" s="9">
        <v>55.54</v>
      </c>
      <c r="AH3" s="9">
        <v>44.26</v>
      </c>
      <c r="AI3" s="9">
        <v>5.46</v>
      </c>
      <c r="AJ3" s="3">
        <v>0.50624999999999998</v>
      </c>
      <c r="AK3" s="9">
        <v>10.35</v>
      </c>
      <c r="AL3" t="s">
        <v>6</v>
      </c>
    </row>
    <row r="4" spans="1:38" x14ac:dyDescent="0.35">
      <c r="A4" t="s">
        <v>1</v>
      </c>
      <c r="B4" t="s">
        <v>2</v>
      </c>
      <c r="C4" t="s">
        <v>399</v>
      </c>
      <c r="D4" t="s">
        <v>3</v>
      </c>
      <c r="E4" t="s">
        <v>401</v>
      </c>
      <c r="F4" s="2">
        <v>45126</v>
      </c>
      <c r="G4" s="2" t="s">
        <v>410</v>
      </c>
      <c r="H4" s="13">
        <f t="shared" si="0"/>
        <v>3</v>
      </c>
      <c r="I4">
        <v>840</v>
      </c>
      <c r="J4">
        <v>10</v>
      </c>
      <c r="K4">
        <v>63.17</v>
      </c>
      <c r="L4">
        <v>60.08</v>
      </c>
      <c r="M4">
        <f t="shared" si="5"/>
        <v>3.0900000000000034</v>
      </c>
      <c r="N4" t="s">
        <v>9</v>
      </c>
      <c r="O4" s="13">
        <v>155</v>
      </c>
      <c r="P4" s="55">
        <f t="shared" si="6"/>
        <v>1.5400000000000034</v>
      </c>
      <c r="Q4" s="55">
        <f t="shared" si="7"/>
        <v>1.55</v>
      </c>
      <c r="R4" t="s">
        <v>7</v>
      </c>
      <c r="S4" t="s">
        <v>396</v>
      </c>
      <c r="T4">
        <v>1</v>
      </c>
      <c r="U4" s="9">
        <v>5</v>
      </c>
      <c r="V4" s="9">
        <v>13.99</v>
      </c>
      <c r="W4" s="11">
        <f t="shared" si="1"/>
        <v>4.83</v>
      </c>
      <c r="X4" s="14">
        <f t="shared" si="2"/>
        <v>3.399999999999999</v>
      </c>
      <c r="Y4" s="9">
        <v>3.399999999999999</v>
      </c>
      <c r="Z4" s="13">
        <v>3</v>
      </c>
      <c r="AA4" s="13">
        <f t="shared" si="3"/>
        <v>7</v>
      </c>
      <c r="AB4">
        <v>1</v>
      </c>
      <c r="AC4" s="9">
        <v>40.41528976572134</v>
      </c>
      <c r="AD4" s="9">
        <v>3.2995758323057958</v>
      </c>
      <c r="AE4" s="9">
        <v>8.11</v>
      </c>
      <c r="AF4" s="11">
        <f t="shared" si="4"/>
        <v>0.23889372822299648</v>
      </c>
      <c r="AG4" s="9">
        <v>56.89</v>
      </c>
      <c r="AH4" s="9">
        <v>45.92</v>
      </c>
      <c r="AI4" s="9">
        <v>6.16</v>
      </c>
      <c r="AJ4" s="3">
        <v>0.52708333333333335</v>
      </c>
      <c r="AK4" s="9">
        <v>9.16</v>
      </c>
      <c r="AL4" t="s">
        <v>19</v>
      </c>
    </row>
    <row r="5" spans="1:38" x14ac:dyDescent="0.35">
      <c r="A5" t="s">
        <v>1</v>
      </c>
      <c r="B5" t="s">
        <v>2</v>
      </c>
      <c r="C5" t="s">
        <v>399</v>
      </c>
      <c r="D5" t="s">
        <v>3</v>
      </c>
      <c r="E5" t="s">
        <v>401</v>
      </c>
      <c r="F5" s="2">
        <v>45126</v>
      </c>
      <c r="G5" s="2" t="s">
        <v>410</v>
      </c>
      <c r="H5" s="13">
        <f t="shared" si="0"/>
        <v>3</v>
      </c>
      <c r="I5">
        <v>840</v>
      </c>
      <c r="J5">
        <v>10</v>
      </c>
      <c r="K5">
        <v>63.17</v>
      </c>
      <c r="L5">
        <v>60.08</v>
      </c>
      <c r="M5">
        <f t="shared" si="5"/>
        <v>3.0900000000000034</v>
      </c>
      <c r="N5" t="s">
        <v>10</v>
      </c>
      <c r="O5" s="13">
        <v>230</v>
      </c>
      <c r="P5" s="55">
        <f t="shared" si="6"/>
        <v>0.79000000000000359</v>
      </c>
      <c r="Q5" s="55">
        <f t="shared" si="7"/>
        <v>2.2999999999999998</v>
      </c>
      <c r="R5" t="s">
        <v>21</v>
      </c>
      <c r="S5" t="s">
        <v>396</v>
      </c>
      <c r="T5">
        <v>1</v>
      </c>
      <c r="U5" s="9">
        <v>5.04</v>
      </c>
      <c r="V5" s="9">
        <v>18.75</v>
      </c>
      <c r="W5" s="11">
        <f t="shared" si="1"/>
        <v>4.8800000000000008</v>
      </c>
      <c r="X5" s="14">
        <f t="shared" si="2"/>
        <v>3.1746031746031598</v>
      </c>
      <c r="Y5" s="9">
        <v>3.1746031746031598</v>
      </c>
      <c r="Z5" s="13">
        <v>4</v>
      </c>
      <c r="AA5" s="13">
        <f t="shared" si="3"/>
        <v>7</v>
      </c>
      <c r="AB5">
        <v>1</v>
      </c>
      <c r="AC5" s="9">
        <v>43.224875621890554</v>
      </c>
      <c r="AD5" s="9">
        <v>4.1203432835820903</v>
      </c>
      <c r="AE5" s="9">
        <v>8.0399999999999991</v>
      </c>
      <c r="AF5" s="11">
        <f t="shared" si="4"/>
        <v>0.27846648301193744</v>
      </c>
      <c r="AG5" s="9">
        <v>55.69</v>
      </c>
      <c r="AH5" s="9">
        <v>43.56</v>
      </c>
      <c r="AI5" s="9">
        <v>5.29</v>
      </c>
      <c r="AJ5" s="3">
        <v>0.52708333333333335</v>
      </c>
      <c r="AK5" s="9">
        <v>13.87</v>
      </c>
      <c r="AL5" t="s">
        <v>20</v>
      </c>
    </row>
    <row r="6" spans="1:38" x14ac:dyDescent="0.35">
      <c r="A6" t="s">
        <v>1</v>
      </c>
      <c r="B6" t="s">
        <v>2</v>
      </c>
      <c r="C6" t="s">
        <v>399</v>
      </c>
      <c r="D6" t="s">
        <v>3</v>
      </c>
      <c r="E6" t="s">
        <v>401</v>
      </c>
      <c r="F6" s="2">
        <v>45126</v>
      </c>
      <c r="G6" s="2" t="s">
        <v>410</v>
      </c>
      <c r="H6" s="13">
        <f t="shared" si="0"/>
        <v>3</v>
      </c>
      <c r="I6">
        <v>840</v>
      </c>
      <c r="J6">
        <v>10</v>
      </c>
      <c r="K6">
        <v>63.17</v>
      </c>
      <c r="L6">
        <v>60.08</v>
      </c>
      <c r="M6">
        <f t="shared" si="5"/>
        <v>3.0900000000000034</v>
      </c>
      <c r="N6" t="s">
        <v>11</v>
      </c>
      <c r="O6" s="13">
        <v>280</v>
      </c>
      <c r="P6" s="55">
        <f t="shared" si="6"/>
        <v>0.29000000000000359</v>
      </c>
      <c r="Q6" s="55">
        <f t="shared" si="7"/>
        <v>2.8</v>
      </c>
      <c r="R6" t="s">
        <v>21</v>
      </c>
      <c r="S6" t="s">
        <v>420</v>
      </c>
      <c r="T6">
        <v>1</v>
      </c>
      <c r="U6" s="9">
        <v>5.0199999999999996</v>
      </c>
      <c r="V6" s="9">
        <v>18.09</v>
      </c>
      <c r="W6" s="11">
        <f t="shared" si="1"/>
        <v>4.26</v>
      </c>
      <c r="X6" s="14">
        <f t="shared" si="2"/>
        <v>15.139442231075694</v>
      </c>
      <c r="Y6" s="9">
        <v>15.139442231075694</v>
      </c>
      <c r="Z6" s="13">
        <v>5</v>
      </c>
      <c r="AA6" s="13">
        <f t="shared" si="3"/>
        <v>7</v>
      </c>
      <c r="AB6">
        <v>1</v>
      </c>
      <c r="AC6" s="9">
        <v>14.790074441687343</v>
      </c>
      <c r="AD6" s="9">
        <v>1.2535434243176178</v>
      </c>
      <c r="AE6" s="9">
        <v>8.06</v>
      </c>
      <c r="AF6" s="11">
        <f t="shared" si="4"/>
        <v>0.65525049532974811</v>
      </c>
      <c r="AG6" s="9">
        <v>58.48</v>
      </c>
      <c r="AH6" s="9">
        <v>35.33</v>
      </c>
      <c r="AI6" s="9">
        <v>5.78</v>
      </c>
      <c r="AJ6" s="3">
        <v>0.55555555555555558</v>
      </c>
      <c r="AK6" s="9">
        <v>13.83</v>
      </c>
      <c r="AL6" t="s">
        <v>22</v>
      </c>
    </row>
    <row r="7" spans="1:38" x14ac:dyDescent="0.35">
      <c r="A7" t="s">
        <v>1</v>
      </c>
      <c r="B7" t="s">
        <v>2</v>
      </c>
      <c r="C7" t="s">
        <v>399</v>
      </c>
      <c r="D7" t="s">
        <v>3</v>
      </c>
      <c r="E7" t="s">
        <v>401</v>
      </c>
      <c r="F7" s="2">
        <v>45126</v>
      </c>
      <c r="G7" s="2" t="s">
        <v>410</v>
      </c>
      <c r="H7" s="13">
        <f t="shared" si="0"/>
        <v>3</v>
      </c>
      <c r="I7">
        <v>840</v>
      </c>
      <c r="J7">
        <v>10</v>
      </c>
      <c r="K7">
        <v>63.17</v>
      </c>
      <c r="L7">
        <v>60.08</v>
      </c>
      <c r="M7">
        <f t="shared" si="5"/>
        <v>3.0900000000000034</v>
      </c>
      <c r="N7" t="s">
        <v>12</v>
      </c>
      <c r="O7" s="13">
        <v>295</v>
      </c>
      <c r="P7" s="55">
        <f t="shared" si="6"/>
        <v>0.14000000000000323</v>
      </c>
      <c r="Q7" s="55">
        <f t="shared" si="7"/>
        <v>2.95</v>
      </c>
      <c r="R7" t="s">
        <v>21</v>
      </c>
      <c r="S7" t="s">
        <v>420</v>
      </c>
      <c r="T7">
        <v>1</v>
      </c>
      <c r="U7" s="9">
        <v>5.08</v>
      </c>
      <c r="V7" s="9">
        <v>22.62</v>
      </c>
      <c r="W7" s="11">
        <f t="shared" si="1"/>
        <v>4.3300000000000018</v>
      </c>
      <c r="X7" s="14">
        <f t="shared" si="2"/>
        <v>14.76377952755902</v>
      </c>
      <c r="Y7" s="9">
        <v>14.76377952755902</v>
      </c>
      <c r="Z7" s="13">
        <v>5</v>
      </c>
      <c r="AA7" s="13">
        <f t="shared" si="3"/>
        <v>7</v>
      </c>
      <c r="AB7">
        <v>0</v>
      </c>
      <c r="AC7" s="9"/>
      <c r="AD7" s="9"/>
      <c r="AE7" s="9"/>
      <c r="AF7" s="11">
        <f t="shared" si="4"/>
        <v>0.81194125159642394</v>
      </c>
      <c r="AG7" s="9">
        <v>56.75</v>
      </c>
      <c r="AH7" s="9">
        <v>31.32</v>
      </c>
      <c r="AI7" s="9">
        <v>4.96</v>
      </c>
      <c r="AJ7" s="3">
        <v>0.55555555555555558</v>
      </c>
      <c r="AK7" s="9">
        <v>18.29</v>
      </c>
      <c r="AL7" t="s">
        <v>23</v>
      </c>
    </row>
    <row r="8" spans="1:38" s="4" customFormat="1" x14ac:dyDescent="0.35">
      <c r="A8" s="4" t="s">
        <v>1</v>
      </c>
      <c r="B8" s="4" t="s">
        <v>2</v>
      </c>
      <c r="C8" s="4" t="s">
        <v>399</v>
      </c>
      <c r="D8" s="4" t="s">
        <v>3</v>
      </c>
      <c r="E8" s="4" t="s">
        <v>401</v>
      </c>
      <c r="F8" s="5">
        <v>45126</v>
      </c>
      <c r="G8" s="5" t="s">
        <v>410</v>
      </c>
      <c r="H8" s="50">
        <f t="shared" si="0"/>
        <v>3</v>
      </c>
      <c r="I8" s="4">
        <v>840</v>
      </c>
      <c r="J8" s="4">
        <v>10</v>
      </c>
      <c r="K8" s="4">
        <v>63.17</v>
      </c>
      <c r="L8" s="4">
        <v>60.08</v>
      </c>
      <c r="M8" s="4">
        <f t="shared" si="5"/>
        <v>3.0900000000000034</v>
      </c>
      <c r="N8" s="4" t="s">
        <v>13</v>
      </c>
      <c r="O8" s="50">
        <v>330</v>
      </c>
      <c r="P8" s="56">
        <f t="shared" si="6"/>
        <v>-0.20999999999999641</v>
      </c>
      <c r="Q8" s="56">
        <f t="shared" si="7"/>
        <v>3.3</v>
      </c>
      <c r="R8" s="4" t="s">
        <v>25</v>
      </c>
      <c r="S8" s="4" t="s">
        <v>420</v>
      </c>
      <c r="T8" s="4">
        <v>1</v>
      </c>
      <c r="U8" s="10">
        <v>5.0199999999999996</v>
      </c>
      <c r="V8" s="10">
        <v>14.16</v>
      </c>
      <c r="W8" s="12">
        <f t="shared" si="1"/>
        <v>3.6799999999999997</v>
      </c>
      <c r="X8" s="15">
        <f t="shared" si="2"/>
        <v>26.693227091633464</v>
      </c>
      <c r="Y8" s="10">
        <v>26.693227091633464</v>
      </c>
      <c r="Z8" s="13">
        <v>5</v>
      </c>
      <c r="AA8" s="13">
        <f t="shared" si="3"/>
        <v>7</v>
      </c>
      <c r="AB8" s="4">
        <v>1</v>
      </c>
      <c r="AC8" s="10">
        <v>18.654545454545456</v>
      </c>
      <c r="AD8" s="10">
        <v>1.5075626535626534</v>
      </c>
      <c r="AE8" s="10">
        <v>8.14</v>
      </c>
      <c r="AF8" s="12">
        <f t="shared" si="4"/>
        <v>0.92080217539089038</v>
      </c>
      <c r="AG8" s="10">
        <v>56.51</v>
      </c>
      <c r="AH8" s="10">
        <v>29.42</v>
      </c>
      <c r="AI8" s="10">
        <v>5.66</v>
      </c>
      <c r="AJ8" s="6">
        <v>0.55555555555555558</v>
      </c>
      <c r="AK8" s="10">
        <v>10.48</v>
      </c>
      <c r="AL8" s="4" t="s">
        <v>24</v>
      </c>
    </row>
    <row r="9" spans="1:38" x14ac:dyDescent="0.35">
      <c r="A9" t="s">
        <v>14</v>
      </c>
      <c r="B9" t="s">
        <v>26</v>
      </c>
      <c r="C9" t="s">
        <v>399</v>
      </c>
      <c r="D9" t="s">
        <v>27</v>
      </c>
      <c r="E9" t="s">
        <v>402</v>
      </c>
      <c r="F9" s="2">
        <v>45126</v>
      </c>
      <c r="G9" s="2" t="s">
        <v>410</v>
      </c>
      <c r="H9" s="13">
        <f t="shared" si="0"/>
        <v>3</v>
      </c>
      <c r="I9">
        <v>845</v>
      </c>
      <c r="J9">
        <v>37</v>
      </c>
      <c r="K9">
        <v>62.5</v>
      </c>
      <c r="L9">
        <v>60.29</v>
      </c>
      <c r="M9">
        <f t="shared" si="5"/>
        <v>2.2100000000000009</v>
      </c>
      <c r="N9" t="s">
        <v>29</v>
      </c>
      <c r="O9" s="13">
        <v>30</v>
      </c>
      <c r="P9" s="55">
        <f t="shared" si="6"/>
        <v>1.9100000000000008</v>
      </c>
      <c r="Q9" s="55">
        <f>K2-K9+O9/100</f>
        <v>0.97000000000000175</v>
      </c>
      <c r="R9" t="s">
        <v>7</v>
      </c>
      <c r="S9" t="s">
        <v>415</v>
      </c>
      <c r="T9">
        <v>1</v>
      </c>
      <c r="U9" s="9">
        <v>5.0599999999999996</v>
      </c>
      <c r="V9" s="9">
        <v>22.39</v>
      </c>
      <c r="W9" s="11">
        <f t="shared" si="1"/>
        <v>4.620000000000001</v>
      </c>
      <c r="X9" s="14">
        <f t="shared" si="2"/>
        <v>8.6956521739130164</v>
      </c>
      <c r="Y9" s="9">
        <v>8.6956521739130164</v>
      </c>
      <c r="Z9" s="13">
        <v>1</v>
      </c>
      <c r="AA9" s="13">
        <f t="shared" si="3"/>
        <v>7</v>
      </c>
      <c r="AB9">
        <v>1</v>
      </c>
      <c r="AC9" s="9">
        <v>13.440198511166253</v>
      </c>
      <c r="AD9" s="9">
        <v>1.5860496277915632</v>
      </c>
      <c r="AE9" s="9">
        <v>8.06</v>
      </c>
      <c r="AF9" s="11">
        <f t="shared" si="4"/>
        <v>0.3794360719494409</v>
      </c>
      <c r="AG9" s="9">
        <v>56.75</v>
      </c>
      <c r="AH9" s="9">
        <v>41.14</v>
      </c>
      <c r="AI9" s="9">
        <v>5.61</v>
      </c>
      <c r="AJ9" s="3">
        <v>0.6479166666666667</v>
      </c>
      <c r="AK9" s="9">
        <v>17.77</v>
      </c>
      <c r="AL9" t="s">
        <v>100</v>
      </c>
    </row>
    <row r="10" spans="1:38" s="16" customFormat="1" x14ac:dyDescent="0.35">
      <c r="A10" s="16" t="s">
        <v>14</v>
      </c>
      <c r="B10" s="16" t="s">
        <v>26</v>
      </c>
      <c r="C10" s="16" t="s">
        <v>399</v>
      </c>
      <c r="D10" s="16" t="s">
        <v>27</v>
      </c>
      <c r="E10" s="16" t="s">
        <v>402</v>
      </c>
      <c r="F10" s="17">
        <v>45126</v>
      </c>
      <c r="G10" s="17" t="s">
        <v>410</v>
      </c>
      <c r="H10" s="22">
        <f t="shared" si="0"/>
        <v>3</v>
      </c>
      <c r="I10" s="16">
        <v>845</v>
      </c>
      <c r="J10" s="16">
        <v>37</v>
      </c>
      <c r="K10" s="16">
        <v>62.5</v>
      </c>
      <c r="L10" s="16">
        <v>60.29</v>
      </c>
      <c r="M10" s="16">
        <f t="shared" si="5"/>
        <v>2.2100000000000009</v>
      </c>
      <c r="N10" s="16" t="s">
        <v>30</v>
      </c>
      <c r="O10" s="22">
        <v>75</v>
      </c>
      <c r="P10" s="57">
        <f t="shared" si="6"/>
        <v>1.4600000000000009</v>
      </c>
      <c r="Q10" s="57">
        <f t="shared" ref="Q10:Q13" si="8">K3-K10+O10/100</f>
        <v>1.4200000000000017</v>
      </c>
      <c r="R10" s="16" t="s">
        <v>7</v>
      </c>
      <c r="S10" s="16" t="s">
        <v>86</v>
      </c>
      <c r="T10" s="16">
        <v>1</v>
      </c>
      <c r="U10" s="19">
        <v>5.05</v>
      </c>
      <c r="V10" s="19">
        <v>18.71</v>
      </c>
      <c r="W10" s="20">
        <f t="shared" si="1"/>
        <v>4.6300000000000008</v>
      </c>
      <c r="X10" s="21">
        <f t="shared" si="2"/>
        <v>8.3168316831682976</v>
      </c>
      <c r="Y10" s="19">
        <v>8.3168316831682976</v>
      </c>
      <c r="Z10" s="22">
        <v>4</v>
      </c>
      <c r="AA10" s="22">
        <f t="shared" si="3"/>
        <v>5</v>
      </c>
      <c r="AB10" s="16">
        <v>1</v>
      </c>
      <c r="AC10" s="19">
        <v>21.721</v>
      </c>
      <c r="AD10" s="19">
        <v>1.9569450000000002</v>
      </c>
      <c r="AE10" s="19">
        <v>8</v>
      </c>
      <c r="AF10" s="20">
        <f t="shared" si="4"/>
        <v>0.43097061002716708</v>
      </c>
      <c r="AG10" s="19">
        <v>57.94</v>
      </c>
      <c r="AH10" s="19">
        <v>40.49</v>
      </c>
      <c r="AI10" s="19">
        <v>5.97</v>
      </c>
      <c r="AJ10" s="18">
        <v>0.6479166666666667</v>
      </c>
      <c r="AK10" s="19">
        <v>14.08</v>
      </c>
      <c r="AL10" s="16" t="s">
        <v>20</v>
      </c>
    </row>
    <row r="11" spans="1:38" x14ac:dyDescent="0.35">
      <c r="A11" t="s">
        <v>14</v>
      </c>
      <c r="B11" t="s">
        <v>26</v>
      </c>
      <c r="C11" t="s">
        <v>399</v>
      </c>
      <c r="D11" t="s">
        <v>27</v>
      </c>
      <c r="E11" t="s">
        <v>402</v>
      </c>
      <c r="F11" s="2">
        <v>45126</v>
      </c>
      <c r="G11" s="2" t="s">
        <v>410</v>
      </c>
      <c r="H11" s="13">
        <f t="shared" si="0"/>
        <v>3</v>
      </c>
      <c r="I11">
        <v>845</v>
      </c>
      <c r="J11">
        <v>37</v>
      </c>
      <c r="K11">
        <v>62.5</v>
      </c>
      <c r="L11">
        <v>60.29</v>
      </c>
      <c r="M11">
        <f t="shared" si="5"/>
        <v>2.2100000000000009</v>
      </c>
      <c r="N11" t="s">
        <v>31</v>
      </c>
      <c r="O11" s="13">
        <v>95</v>
      </c>
      <c r="P11" s="55">
        <f t="shared" si="6"/>
        <v>1.2600000000000009</v>
      </c>
      <c r="Q11" s="55">
        <f t="shared" si="8"/>
        <v>1.6200000000000017</v>
      </c>
      <c r="R11" t="s">
        <v>7</v>
      </c>
      <c r="S11" t="s">
        <v>420</v>
      </c>
      <c r="T11">
        <v>1</v>
      </c>
      <c r="U11" s="9">
        <v>5.07</v>
      </c>
      <c r="V11" s="9">
        <v>24.24</v>
      </c>
      <c r="W11" s="11">
        <f t="shared" si="1"/>
        <v>4.3699999999999974</v>
      </c>
      <c r="X11" s="14">
        <f t="shared" si="2"/>
        <v>13.806706114398478</v>
      </c>
      <c r="Y11" s="9">
        <v>13.806706114398478</v>
      </c>
      <c r="Z11" s="13">
        <v>5</v>
      </c>
      <c r="AA11" s="13">
        <f t="shared" si="3"/>
        <v>7</v>
      </c>
      <c r="AB11">
        <v>1</v>
      </c>
      <c r="AC11" s="9">
        <v>18.506666666666668</v>
      </c>
      <c r="AD11" s="9">
        <v>1.6281207547169811</v>
      </c>
      <c r="AE11" s="9">
        <v>7.95</v>
      </c>
      <c r="AF11" s="11">
        <f t="shared" si="4"/>
        <v>0.7044570744839963</v>
      </c>
      <c r="AG11" s="9">
        <v>56.98</v>
      </c>
      <c r="AH11" s="9">
        <v>33.43</v>
      </c>
      <c r="AI11" s="9">
        <v>5.41</v>
      </c>
      <c r="AJ11" s="3">
        <v>0.6479166666666667</v>
      </c>
      <c r="AK11" s="9">
        <v>19.87</v>
      </c>
      <c r="AL11" t="s">
        <v>37</v>
      </c>
    </row>
    <row r="12" spans="1:38" s="23" customFormat="1" x14ac:dyDescent="0.35">
      <c r="A12" s="23" t="s">
        <v>14</v>
      </c>
      <c r="B12" s="23" t="s">
        <v>26</v>
      </c>
      <c r="C12" s="23" t="s">
        <v>399</v>
      </c>
      <c r="D12" s="23" t="s">
        <v>27</v>
      </c>
      <c r="E12" s="23" t="s">
        <v>402</v>
      </c>
      <c r="F12" s="24">
        <v>45126</v>
      </c>
      <c r="G12" s="2" t="s">
        <v>410</v>
      </c>
      <c r="H12" s="13">
        <f t="shared" si="0"/>
        <v>3</v>
      </c>
      <c r="I12" s="23">
        <v>845</v>
      </c>
      <c r="J12" s="23">
        <v>37</v>
      </c>
      <c r="K12" s="23">
        <v>62.5</v>
      </c>
      <c r="L12" s="23">
        <v>60.29</v>
      </c>
      <c r="M12" s="23">
        <f t="shared" si="5"/>
        <v>2.2100000000000009</v>
      </c>
      <c r="N12" s="23" t="s">
        <v>32</v>
      </c>
      <c r="O12" s="29">
        <v>160</v>
      </c>
      <c r="P12" s="58">
        <f t="shared" si="6"/>
        <v>0.61000000000000076</v>
      </c>
      <c r="Q12" s="58">
        <f t="shared" si="8"/>
        <v>2.2700000000000018</v>
      </c>
      <c r="R12" s="23" t="s">
        <v>25</v>
      </c>
      <c r="S12" s="23" t="s">
        <v>420</v>
      </c>
      <c r="T12" s="23">
        <v>1</v>
      </c>
      <c r="U12" s="26">
        <v>5.0599999999999996</v>
      </c>
      <c r="V12" s="26">
        <v>18.78</v>
      </c>
      <c r="W12" s="27">
        <f t="shared" si="1"/>
        <v>3.7900000000000009</v>
      </c>
      <c r="X12" s="28">
        <f t="shared" si="2"/>
        <v>25.09881422924899</v>
      </c>
      <c r="Y12" s="26">
        <v>25.09881422924899</v>
      </c>
      <c r="Z12" s="29">
        <v>5</v>
      </c>
      <c r="AA12" s="29">
        <f t="shared" si="3"/>
        <v>7</v>
      </c>
      <c r="AB12" s="23">
        <v>1</v>
      </c>
      <c r="AC12" s="26">
        <v>18.538785625774473</v>
      </c>
      <c r="AD12" s="26">
        <v>1.6822255266418833</v>
      </c>
      <c r="AE12" s="26">
        <v>8.07</v>
      </c>
      <c r="AF12" s="27">
        <f t="shared" si="4"/>
        <v>1.039901995099755</v>
      </c>
      <c r="AG12" s="26">
        <v>58.28</v>
      </c>
      <c r="AH12" s="26">
        <v>28.57</v>
      </c>
      <c r="AI12" s="26">
        <v>5.46</v>
      </c>
      <c r="AJ12" s="25">
        <v>0.66319444444444442</v>
      </c>
      <c r="AK12" s="26">
        <v>14.99</v>
      </c>
      <c r="AL12" s="23" t="s">
        <v>38</v>
      </c>
    </row>
    <row r="13" spans="1:38" s="4" customFormat="1" x14ac:dyDescent="0.35">
      <c r="A13" s="4" t="s">
        <v>14</v>
      </c>
      <c r="B13" s="4" t="s">
        <v>26</v>
      </c>
      <c r="C13" s="4" t="s">
        <v>399</v>
      </c>
      <c r="D13" s="4" t="s">
        <v>27</v>
      </c>
      <c r="E13" s="4" t="s">
        <v>402</v>
      </c>
      <c r="F13" s="5">
        <v>45126</v>
      </c>
      <c r="G13" s="5" t="s">
        <v>410</v>
      </c>
      <c r="H13" s="50">
        <f t="shared" si="0"/>
        <v>3</v>
      </c>
      <c r="I13" s="4">
        <v>845</v>
      </c>
      <c r="J13" s="4">
        <v>37</v>
      </c>
      <c r="K13" s="4">
        <v>62.5</v>
      </c>
      <c r="L13" s="4">
        <v>60.29</v>
      </c>
      <c r="M13" s="4">
        <f t="shared" si="5"/>
        <v>2.2100000000000009</v>
      </c>
      <c r="N13" s="4" t="s">
        <v>33</v>
      </c>
      <c r="O13" s="50">
        <v>205</v>
      </c>
      <c r="P13" s="56">
        <f t="shared" si="6"/>
        <v>0.16000000000000103</v>
      </c>
      <c r="Q13" s="56">
        <f t="shared" si="8"/>
        <v>2.7200000000000015</v>
      </c>
      <c r="R13" s="4" t="s">
        <v>25</v>
      </c>
      <c r="S13" s="4" t="s">
        <v>420</v>
      </c>
      <c r="T13" s="4">
        <v>1</v>
      </c>
      <c r="U13" s="10">
        <v>5.01</v>
      </c>
      <c r="V13" s="10">
        <v>22.48</v>
      </c>
      <c r="W13" s="12">
        <f t="shared" si="1"/>
        <v>4.0500000000000007</v>
      </c>
      <c r="X13" s="15">
        <f t="shared" si="2"/>
        <v>19.161676646706567</v>
      </c>
      <c r="Y13" s="10">
        <v>19.161676646706567</v>
      </c>
      <c r="Z13" s="13">
        <v>5</v>
      </c>
      <c r="AA13" s="13">
        <f t="shared" si="3"/>
        <v>7</v>
      </c>
      <c r="AB13" s="4">
        <v>1</v>
      </c>
      <c r="AC13" s="10">
        <v>15.282656826568264</v>
      </c>
      <c r="AD13" s="10">
        <v>1.4828487084870847</v>
      </c>
      <c r="AE13" s="10">
        <v>8.1300000000000008</v>
      </c>
      <c r="AF13" s="12">
        <f t="shared" si="4"/>
        <v>1.041056765440914</v>
      </c>
      <c r="AG13" s="10">
        <v>57.17</v>
      </c>
      <c r="AH13" s="10">
        <v>28.01</v>
      </c>
      <c r="AI13" s="10">
        <v>5.95</v>
      </c>
      <c r="AJ13" s="6">
        <v>0.67361111111111116</v>
      </c>
      <c r="AK13" s="10">
        <v>18.43</v>
      </c>
      <c r="AL13" s="4" t="s">
        <v>39</v>
      </c>
    </row>
    <row r="14" spans="1:38" x14ac:dyDescent="0.35">
      <c r="A14" t="s">
        <v>15</v>
      </c>
      <c r="B14" t="s">
        <v>40</v>
      </c>
      <c r="C14" t="s">
        <v>399</v>
      </c>
      <c r="D14" t="s">
        <v>27</v>
      </c>
      <c r="E14" t="s">
        <v>401</v>
      </c>
      <c r="F14" s="2">
        <v>45127</v>
      </c>
      <c r="G14" s="2" t="s">
        <v>410</v>
      </c>
      <c r="H14" s="13">
        <f t="shared" si="0"/>
        <v>2</v>
      </c>
      <c r="I14">
        <v>651</v>
      </c>
      <c r="J14">
        <v>39</v>
      </c>
      <c r="K14">
        <v>61.93</v>
      </c>
      <c r="L14">
        <v>59.33</v>
      </c>
      <c r="M14">
        <f t="shared" si="5"/>
        <v>2.6000000000000014</v>
      </c>
      <c r="N14" t="s">
        <v>42</v>
      </c>
      <c r="O14" s="13">
        <v>10</v>
      </c>
      <c r="P14" s="55">
        <f t="shared" si="6"/>
        <v>2.5000000000000013</v>
      </c>
      <c r="Q14" s="55">
        <f>K20-K14+O14/100</f>
        <v>0.59000000000000197</v>
      </c>
      <c r="R14" t="s">
        <v>7</v>
      </c>
      <c r="S14" t="s">
        <v>415</v>
      </c>
      <c r="T14">
        <v>1</v>
      </c>
      <c r="U14" s="9">
        <v>5.0199999999999996</v>
      </c>
      <c r="V14" s="9">
        <v>14.22</v>
      </c>
      <c r="W14" s="11">
        <f t="shared" si="1"/>
        <v>4.6000000000000014</v>
      </c>
      <c r="X14" s="14">
        <f t="shared" si="2"/>
        <v>8.3665338645417968</v>
      </c>
      <c r="Y14" s="9">
        <v>8.3665338645417968</v>
      </c>
      <c r="Z14" s="13">
        <v>1</v>
      </c>
      <c r="AA14" s="13">
        <f t="shared" si="3"/>
        <v>7</v>
      </c>
      <c r="AB14">
        <v>1</v>
      </c>
      <c r="AC14" s="9">
        <v>27.250061349693251</v>
      </c>
      <c r="AD14" s="9">
        <v>2.9162650306748463</v>
      </c>
      <c r="AE14" s="9">
        <v>8.15</v>
      </c>
      <c r="AF14" s="11">
        <f t="shared" si="4"/>
        <v>0.24415811312513649</v>
      </c>
      <c r="AG14" s="9">
        <v>56.97</v>
      </c>
      <c r="AH14" s="9">
        <v>45.79</v>
      </c>
      <c r="AI14" s="9">
        <v>5.85</v>
      </c>
      <c r="AJ14" s="3">
        <v>0.43541666666666662</v>
      </c>
      <c r="AK14" s="9">
        <v>9.6199999999999992</v>
      </c>
      <c r="AL14" t="s">
        <v>47</v>
      </c>
    </row>
    <row r="15" spans="1:38" s="36" customFormat="1" x14ac:dyDescent="0.35">
      <c r="A15" s="36" t="s">
        <v>15</v>
      </c>
      <c r="B15" s="36" t="s">
        <v>40</v>
      </c>
      <c r="C15" s="36" t="s">
        <v>399</v>
      </c>
      <c r="D15" s="36" t="s">
        <v>27</v>
      </c>
      <c r="E15" s="36" t="s">
        <v>401</v>
      </c>
      <c r="F15" s="37">
        <v>45127</v>
      </c>
      <c r="G15" s="2" t="s">
        <v>410</v>
      </c>
      <c r="H15" s="13">
        <f t="shared" si="0"/>
        <v>2</v>
      </c>
      <c r="I15" s="36">
        <v>651</v>
      </c>
      <c r="J15" s="36">
        <v>39</v>
      </c>
      <c r="K15" s="36">
        <v>61.93</v>
      </c>
      <c r="L15" s="36">
        <v>59.33</v>
      </c>
      <c r="M15" s="36">
        <f t="shared" si="5"/>
        <v>2.6000000000000014</v>
      </c>
      <c r="N15" s="36" t="s">
        <v>43</v>
      </c>
      <c r="O15" s="42">
        <v>60</v>
      </c>
      <c r="P15" s="59">
        <f t="shared" si="6"/>
        <v>2.0000000000000013</v>
      </c>
      <c r="Q15" s="59">
        <f t="shared" ref="Q15:Q19" si="9">K21-K15+O15/100</f>
        <v>1.0900000000000021</v>
      </c>
      <c r="R15" s="36" t="s">
        <v>7</v>
      </c>
      <c r="S15" s="62" t="s">
        <v>86</v>
      </c>
      <c r="T15" s="36">
        <v>1</v>
      </c>
      <c r="U15" s="39">
        <v>5.09</v>
      </c>
      <c r="V15" s="39">
        <v>22.18</v>
      </c>
      <c r="W15" s="40">
        <f t="shared" si="1"/>
        <v>4.7399999999999984</v>
      </c>
      <c r="X15" s="41">
        <f t="shared" si="2"/>
        <v>6.8762278978389286</v>
      </c>
      <c r="Y15" s="39">
        <v>6.8762278978389286</v>
      </c>
      <c r="Z15" s="42">
        <v>3</v>
      </c>
      <c r="AA15" s="42">
        <f t="shared" si="3"/>
        <v>5</v>
      </c>
      <c r="AB15" s="36">
        <v>1</v>
      </c>
      <c r="AC15" s="39">
        <v>17.319454770755886</v>
      </c>
      <c r="AD15" s="39">
        <v>1.8061412639405203</v>
      </c>
      <c r="AE15" s="39">
        <v>8.07</v>
      </c>
      <c r="AF15" s="40">
        <f t="shared" si="4"/>
        <v>0.27347758197635524</v>
      </c>
      <c r="AG15" s="39">
        <v>57.09</v>
      </c>
      <c r="AH15" s="39">
        <v>44.83</v>
      </c>
      <c r="AI15" s="39">
        <v>5.6</v>
      </c>
      <c r="AJ15" s="38">
        <v>0.43541666666666662</v>
      </c>
      <c r="AK15" s="39">
        <v>17.440000000000001</v>
      </c>
      <c r="AL15" s="36" t="s">
        <v>101</v>
      </c>
    </row>
    <row r="16" spans="1:38" x14ac:dyDescent="0.35">
      <c r="A16" t="s">
        <v>15</v>
      </c>
      <c r="B16" t="s">
        <v>40</v>
      </c>
      <c r="C16" t="s">
        <v>399</v>
      </c>
      <c r="D16" t="s">
        <v>27</v>
      </c>
      <c r="E16" t="s">
        <v>401</v>
      </c>
      <c r="F16" s="2">
        <v>45127</v>
      </c>
      <c r="G16" s="2" t="s">
        <v>410</v>
      </c>
      <c r="H16" s="13">
        <f t="shared" si="0"/>
        <v>2</v>
      </c>
      <c r="I16">
        <v>651</v>
      </c>
      <c r="J16">
        <v>39</v>
      </c>
      <c r="K16">
        <v>61.93</v>
      </c>
      <c r="L16">
        <v>59.33</v>
      </c>
      <c r="M16">
        <f t="shared" si="5"/>
        <v>2.6000000000000014</v>
      </c>
      <c r="N16" t="s">
        <v>44</v>
      </c>
      <c r="O16" s="13">
        <v>105</v>
      </c>
      <c r="P16" s="55">
        <f t="shared" si="6"/>
        <v>1.5500000000000014</v>
      </c>
      <c r="Q16" s="55">
        <f t="shared" si="9"/>
        <v>1.540000000000002</v>
      </c>
      <c r="R16" t="s">
        <v>7</v>
      </c>
      <c r="S16" t="s">
        <v>396</v>
      </c>
      <c r="T16">
        <v>1</v>
      </c>
      <c r="U16" s="9">
        <v>5.07</v>
      </c>
      <c r="V16" s="9">
        <v>15.75</v>
      </c>
      <c r="W16" s="11">
        <f t="shared" si="1"/>
        <v>4.91</v>
      </c>
      <c r="X16" s="14">
        <f t="shared" si="2"/>
        <v>3.1558185404339278</v>
      </c>
      <c r="Y16" s="9">
        <v>3.1558185404339278</v>
      </c>
      <c r="Z16" s="13">
        <v>3</v>
      </c>
      <c r="AA16" s="13">
        <f t="shared" si="3"/>
        <v>7</v>
      </c>
      <c r="AB16">
        <v>1</v>
      </c>
      <c r="AC16" s="9">
        <v>10.714037267080744</v>
      </c>
      <c r="AD16" s="9">
        <v>1.4031751552795031</v>
      </c>
      <c r="AE16" s="9">
        <v>8.0500000000000007</v>
      </c>
      <c r="AF16" s="11">
        <f t="shared" si="4"/>
        <v>0.23888422818791949</v>
      </c>
      <c r="AG16" s="9">
        <v>59.07</v>
      </c>
      <c r="AH16" s="9">
        <v>47.68</v>
      </c>
      <c r="AI16" s="9">
        <v>4.96</v>
      </c>
      <c r="AJ16" s="3">
        <v>0.43541666666666662</v>
      </c>
      <c r="AK16" s="9">
        <v>10.84</v>
      </c>
      <c r="AL16" t="s">
        <v>102</v>
      </c>
    </row>
    <row r="17" spans="1:38" x14ac:dyDescent="0.35">
      <c r="A17" t="s">
        <v>15</v>
      </c>
      <c r="B17" t="s">
        <v>40</v>
      </c>
      <c r="C17" t="s">
        <v>399</v>
      </c>
      <c r="D17" t="s">
        <v>27</v>
      </c>
      <c r="E17" t="s">
        <v>401</v>
      </c>
      <c r="F17" s="2">
        <v>45127</v>
      </c>
      <c r="G17" s="2" t="s">
        <v>410</v>
      </c>
      <c r="H17" s="13">
        <f t="shared" si="0"/>
        <v>2</v>
      </c>
      <c r="I17">
        <v>651</v>
      </c>
      <c r="J17">
        <v>39</v>
      </c>
      <c r="K17">
        <v>61.93</v>
      </c>
      <c r="L17">
        <v>59.33</v>
      </c>
      <c r="M17">
        <f t="shared" si="5"/>
        <v>2.6000000000000014</v>
      </c>
      <c r="N17" t="s">
        <v>45</v>
      </c>
      <c r="O17" s="13">
        <v>136</v>
      </c>
      <c r="P17" s="55">
        <f t="shared" si="6"/>
        <v>1.2400000000000013</v>
      </c>
      <c r="Q17" s="55">
        <f t="shared" si="9"/>
        <v>1.8500000000000021</v>
      </c>
      <c r="R17" t="s">
        <v>21</v>
      </c>
      <c r="S17" t="s">
        <v>396</v>
      </c>
      <c r="T17">
        <v>1</v>
      </c>
      <c r="U17" s="9">
        <v>5.09</v>
      </c>
      <c r="V17" s="9">
        <v>24.31</v>
      </c>
      <c r="W17" s="11">
        <f t="shared" si="1"/>
        <v>4.9399999999999977</v>
      </c>
      <c r="X17" s="14">
        <f t="shared" si="2"/>
        <v>2.9469548133595707</v>
      </c>
      <c r="Y17" s="9">
        <v>2.9469548133595707</v>
      </c>
      <c r="Z17" s="13">
        <v>4</v>
      </c>
      <c r="AA17" s="13">
        <f t="shared" si="3"/>
        <v>7</v>
      </c>
      <c r="AB17">
        <v>1</v>
      </c>
      <c r="AC17" s="9">
        <v>13.081942714819428</v>
      </c>
      <c r="AD17" s="9">
        <v>1.2014396014943962</v>
      </c>
      <c r="AE17" s="9">
        <v>8.0299999999999994</v>
      </c>
      <c r="AF17" s="11">
        <f t="shared" si="4"/>
        <v>0.23599999999999993</v>
      </c>
      <c r="AG17" s="9">
        <v>55.62</v>
      </c>
      <c r="AH17" s="9">
        <v>45</v>
      </c>
      <c r="AI17" s="9">
        <v>5.41</v>
      </c>
      <c r="AJ17" s="3">
        <v>0.45624999999999999</v>
      </c>
      <c r="AK17" s="9">
        <v>19.37</v>
      </c>
      <c r="AL17" t="s">
        <v>20</v>
      </c>
    </row>
    <row r="18" spans="1:38" x14ac:dyDescent="0.35">
      <c r="A18" t="s">
        <v>15</v>
      </c>
      <c r="B18" t="s">
        <v>40</v>
      </c>
      <c r="C18" t="s">
        <v>399</v>
      </c>
      <c r="D18" t="s">
        <v>27</v>
      </c>
      <c r="E18" t="s">
        <v>401</v>
      </c>
      <c r="F18" s="2">
        <v>45127</v>
      </c>
      <c r="G18" s="2" t="s">
        <v>410</v>
      </c>
      <c r="H18" s="13">
        <f t="shared" si="0"/>
        <v>2</v>
      </c>
      <c r="I18">
        <v>651</v>
      </c>
      <c r="J18">
        <v>39</v>
      </c>
      <c r="K18">
        <v>61.93</v>
      </c>
      <c r="L18">
        <v>59.33</v>
      </c>
      <c r="M18">
        <f t="shared" si="5"/>
        <v>2.6000000000000014</v>
      </c>
      <c r="N18" t="s">
        <v>46</v>
      </c>
      <c r="O18" s="13">
        <v>195</v>
      </c>
      <c r="P18" s="55">
        <f t="shared" si="6"/>
        <v>0.65000000000000147</v>
      </c>
      <c r="Q18" s="55">
        <f t="shared" si="9"/>
        <v>2.4400000000000022</v>
      </c>
      <c r="R18" t="s">
        <v>25</v>
      </c>
      <c r="S18" t="s">
        <v>396</v>
      </c>
      <c r="T18">
        <v>1</v>
      </c>
      <c r="U18" s="9">
        <v>5.03</v>
      </c>
      <c r="V18" s="9">
        <v>23.83</v>
      </c>
      <c r="W18" s="11">
        <f t="shared" si="1"/>
        <v>4.879999999999999</v>
      </c>
      <c r="X18" s="14">
        <f t="shared" si="2"/>
        <v>2.9821073558648359</v>
      </c>
      <c r="Y18" s="9">
        <v>2.9821073558648359</v>
      </c>
      <c r="Z18" s="13">
        <v>4</v>
      </c>
      <c r="AA18" s="13">
        <f t="shared" si="3"/>
        <v>7</v>
      </c>
      <c r="AB18">
        <v>1</v>
      </c>
      <c r="AC18" s="9">
        <v>33.401000000000003</v>
      </c>
      <c r="AD18" s="9">
        <v>2.8849450000000001</v>
      </c>
      <c r="AE18" s="9">
        <v>8</v>
      </c>
      <c r="AF18" s="11">
        <f t="shared" si="4"/>
        <v>0.29570237331622828</v>
      </c>
      <c r="AG18" s="9">
        <v>60.6</v>
      </c>
      <c r="AH18" s="9">
        <v>46.77</v>
      </c>
      <c r="AI18" s="9">
        <v>6.13</v>
      </c>
      <c r="AJ18" s="3">
        <v>0.46736111111111112</v>
      </c>
      <c r="AK18" s="9">
        <v>18.95</v>
      </c>
      <c r="AL18" t="s">
        <v>49</v>
      </c>
    </row>
    <row r="19" spans="1:38" s="4" customFormat="1" x14ac:dyDescent="0.35">
      <c r="A19" s="4" t="s">
        <v>15</v>
      </c>
      <c r="B19" s="4" t="s">
        <v>40</v>
      </c>
      <c r="C19" s="4" t="s">
        <v>399</v>
      </c>
      <c r="D19" s="4" t="s">
        <v>27</v>
      </c>
      <c r="E19" s="4" t="s">
        <v>401</v>
      </c>
      <c r="F19" s="5">
        <v>45127</v>
      </c>
      <c r="G19" s="5" t="s">
        <v>410</v>
      </c>
      <c r="H19" s="50">
        <f t="shared" si="0"/>
        <v>2</v>
      </c>
      <c r="I19" s="4">
        <v>651</v>
      </c>
      <c r="J19" s="4">
        <v>39</v>
      </c>
      <c r="K19" s="4">
        <v>61.93</v>
      </c>
      <c r="L19" s="4">
        <v>59.33</v>
      </c>
      <c r="M19" s="4">
        <f t="shared" si="5"/>
        <v>2.6000000000000014</v>
      </c>
      <c r="N19" s="4" t="s">
        <v>48</v>
      </c>
      <c r="O19" s="50">
        <v>250</v>
      </c>
      <c r="P19" s="56">
        <f t="shared" si="6"/>
        <v>0.10000000000000142</v>
      </c>
      <c r="Q19" s="56">
        <f t="shared" si="9"/>
        <v>2.990000000000002</v>
      </c>
      <c r="R19" s="4" t="s">
        <v>25</v>
      </c>
      <c r="S19" s="4" t="s">
        <v>420</v>
      </c>
      <c r="T19" s="4">
        <v>1</v>
      </c>
      <c r="U19" s="10">
        <v>5.09</v>
      </c>
      <c r="V19" s="10">
        <v>19.64</v>
      </c>
      <c r="W19" s="12">
        <f t="shared" si="1"/>
        <v>4.6300000000000008</v>
      </c>
      <c r="X19" s="15">
        <f t="shared" si="2"/>
        <v>9.037328094302536</v>
      </c>
      <c r="Y19" s="10">
        <v>9.037328094302536</v>
      </c>
      <c r="Z19" s="13">
        <v>5</v>
      </c>
      <c r="AA19" s="13">
        <f t="shared" si="3"/>
        <v>7</v>
      </c>
      <c r="AB19" s="4">
        <v>1</v>
      </c>
      <c r="AC19" s="10">
        <v>16.168680641183727</v>
      </c>
      <c r="AD19" s="10">
        <v>1.3632009864364982</v>
      </c>
      <c r="AE19" s="10">
        <v>8.11</v>
      </c>
      <c r="AF19" s="12">
        <f t="shared" si="4"/>
        <v>0.54249547920433994</v>
      </c>
      <c r="AG19" s="10">
        <v>59.71</v>
      </c>
      <c r="AH19" s="10">
        <v>38.71</v>
      </c>
      <c r="AI19" s="10">
        <v>5.72</v>
      </c>
      <c r="AJ19" s="6">
        <v>0.49652777777777773</v>
      </c>
      <c r="AK19" s="10">
        <v>15.01</v>
      </c>
      <c r="AL19" s="4" t="s">
        <v>50</v>
      </c>
    </row>
    <row r="20" spans="1:38" x14ac:dyDescent="0.35">
      <c r="A20" t="s">
        <v>16</v>
      </c>
      <c r="B20" t="s">
        <v>51</v>
      </c>
      <c r="C20" t="s">
        <v>399</v>
      </c>
      <c r="D20" t="s">
        <v>3</v>
      </c>
      <c r="E20" t="s">
        <v>401</v>
      </c>
      <c r="F20" s="2">
        <v>45127</v>
      </c>
      <c r="G20" s="2" t="s">
        <v>410</v>
      </c>
      <c r="H20" s="13">
        <f t="shared" si="0"/>
        <v>2</v>
      </c>
      <c r="I20">
        <v>643</v>
      </c>
      <c r="J20">
        <v>21</v>
      </c>
      <c r="K20">
        <v>62.42</v>
      </c>
      <c r="L20">
        <v>59.42</v>
      </c>
      <c r="M20">
        <f t="shared" si="5"/>
        <v>3</v>
      </c>
      <c r="N20" t="s">
        <v>53</v>
      </c>
      <c r="O20" s="13">
        <v>30</v>
      </c>
      <c r="P20" s="55">
        <f t="shared" si="6"/>
        <v>2.7</v>
      </c>
      <c r="Q20" s="55">
        <f>O20/100</f>
        <v>0.3</v>
      </c>
      <c r="R20" t="s">
        <v>7</v>
      </c>
      <c r="S20" t="s">
        <v>415</v>
      </c>
      <c r="T20">
        <v>1</v>
      </c>
      <c r="U20" s="9">
        <v>5.0199999999999996</v>
      </c>
      <c r="V20" s="9">
        <v>18.37</v>
      </c>
      <c r="W20" s="11">
        <f t="shared" si="1"/>
        <v>4.620000000000001</v>
      </c>
      <c r="X20" s="14">
        <f t="shared" si="2"/>
        <v>7.9681274900398131</v>
      </c>
      <c r="Y20" s="9">
        <v>7.9681274900398131</v>
      </c>
      <c r="Z20" s="13">
        <v>1</v>
      </c>
      <c r="AA20" s="13">
        <f t="shared" si="3"/>
        <v>7</v>
      </c>
      <c r="AB20">
        <v>1</v>
      </c>
      <c r="AC20" s="9">
        <v>21.260999999999999</v>
      </c>
      <c r="AD20" s="9">
        <v>2.0909450000000001</v>
      </c>
      <c r="AE20" s="9">
        <v>8</v>
      </c>
      <c r="AF20" s="11">
        <f t="shared" si="4"/>
        <v>0.27383642114776335</v>
      </c>
      <c r="AG20" s="9">
        <v>56.38</v>
      </c>
      <c r="AH20" s="9">
        <v>44.26</v>
      </c>
      <c r="AI20" s="9">
        <v>6.12</v>
      </c>
      <c r="AJ20" s="3">
        <v>0.625</v>
      </c>
      <c r="AK20" s="9">
        <v>13.75</v>
      </c>
      <c r="AL20" t="s">
        <v>59</v>
      </c>
    </row>
    <row r="21" spans="1:38" x14ac:dyDescent="0.35">
      <c r="A21" t="s">
        <v>16</v>
      </c>
      <c r="B21" t="s">
        <v>51</v>
      </c>
      <c r="C21" t="s">
        <v>399</v>
      </c>
      <c r="D21" t="s">
        <v>3</v>
      </c>
      <c r="E21" t="s">
        <v>401</v>
      </c>
      <c r="F21" s="2">
        <v>45127</v>
      </c>
      <c r="G21" s="2" t="s">
        <v>410</v>
      </c>
      <c r="H21" s="13">
        <f t="shared" si="0"/>
        <v>2</v>
      </c>
      <c r="I21">
        <v>643</v>
      </c>
      <c r="J21">
        <v>21</v>
      </c>
      <c r="K21">
        <v>62.42</v>
      </c>
      <c r="L21">
        <v>59.42</v>
      </c>
      <c r="M21">
        <f t="shared" si="5"/>
        <v>3</v>
      </c>
      <c r="N21" t="s">
        <v>54</v>
      </c>
      <c r="O21" s="13">
        <v>100</v>
      </c>
      <c r="P21" s="55">
        <f t="shared" si="6"/>
        <v>2</v>
      </c>
      <c r="Q21" s="55">
        <f t="shared" ref="Q21:Q25" si="10">O21/100</f>
        <v>1</v>
      </c>
      <c r="R21" t="s">
        <v>7</v>
      </c>
      <c r="S21" t="s">
        <v>416</v>
      </c>
      <c r="T21">
        <v>1</v>
      </c>
      <c r="U21" s="9">
        <v>5.04</v>
      </c>
      <c r="V21" s="9">
        <v>15.02</v>
      </c>
      <c r="W21" s="11">
        <f t="shared" si="1"/>
        <v>4.8599999999999994</v>
      </c>
      <c r="X21" s="14">
        <f t="shared" si="2"/>
        <v>3.5714285714285836</v>
      </c>
      <c r="Y21" s="9">
        <v>3.5714285714285836</v>
      </c>
      <c r="Z21" s="13">
        <v>2</v>
      </c>
      <c r="AA21" s="13">
        <f t="shared" si="3"/>
        <v>7</v>
      </c>
      <c r="AB21">
        <v>1</v>
      </c>
      <c r="AC21" s="9">
        <v>18.268164794007493</v>
      </c>
      <c r="AD21" s="9">
        <v>1.7577478152309614</v>
      </c>
      <c r="AE21" s="9">
        <v>8.01</v>
      </c>
      <c r="AF21" s="11">
        <f t="shared" si="4"/>
        <v>0.21182266009852219</v>
      </c>
      <c r="AG21" s="9">
        <v>56.58</v>
      </c>
      <c r="AH21" s="9">
        <v>46.69</v>
      </c>
      <c r="AI21" s="9">
        <v>5.96</v>
      </c>
      <c r="AJ21" s="3">
        <v>0.625</v>
      </c>
      <c r="AK21" s="9">
        <v>10.16</v>
      </c>
      <c r="AL21" t="s">
        <v>60</v>
      </c>
    </row>
    <row r="22" spans="1:38" x14ac:dyDescent="0.35">
      <c r="A22" t="s">
        <v>16</v>
      </c>
      <c r="B22" t="s">
        <v>51</v>
      </c>
      <c r="C22" t="s">
        <v>399</v>
      </c>
      <c r="D22" t="s">
        <v>3</v>
      </c>
      <c r="E22" t="s">
        <v>401</v>
      </c>
      <c r="F22" s="2">
        <v>45127</v>
      </c>
      <c r="G22" s="2" t="s">
        <v>410</v>
      </c>
      <c r="H22" s="13">
        <f t="shared" si="0"/>
        <v>2</v>
      </c>
      <c r="I22">
        <v>643</v>
      </c>
      <c r="J22">
        <v>21</v>
      </c>
      <c r="K22">
        <v>62.42</v>
      </c>
      <c r="L22">
        <v>59.42</v>
      </c>
      <c r="M22">
        <f t="shared" si="5"/>
        <v>3</v>
      </c>
      <c r="N22" t="s">
        <v>55</v>
      </c>
      <c r="O22" s="13">
        <v>150</v>
      </c>
      <c r="P22" s="55">
        <f t="shared" si="6"/>
        <v>1.5</v>
      </c>
      <c r="Q22" s="55">
        <f t="shared" si="10"/>
        <v>1.5</v>
      </c>
      <c r="R22" t="s">
        <v>7</v>
      </c>
      <c r="S22" t="s">
        <v>396</v>
      </c>
      <c r="T22">
        <v>1</v>
      </c>
      <c r="U22" s="9">
        <v>5.0199999999999996</v>
      </c>
      <c r="V22" s="9">
        <v>14.78</v>
      </c>
      <c r="W22" s="11">
        <f t="shared" si="1"/>
        <v>4.83</v>
      </c>
      <c r="X22" s="14">
        <f t="shared" si="2"/>
        <v>3.7848605577689147</v>
      </c>
      <c r="Y22" s="9">
        <v>3.7848605577689147</v>
      </c>
      <c r="Z22" s="13">
        <v>3</v>
      </c>
      <c r="AA22" s="13">
        <f t="shared" si="3"/>
        <v>7</v>
      </c>
      <c r="AB22">
        <v>1</v>
      </c>
      <c r="AC22" s="9">
        <v>8.4610000000000003</v>
      </c>
      <c r="AD22" s="9">
        <v>1.020945</v>
      </c>
      <c r="AE22" s="9">
        <v>8</v>
      </c>
      <c r="AF22" s="11">
        <f t="shared" si="4"/>
        <v>0.28900668356764231</v>
      </c>
      <c r="AG22" s="9">
        <v>55.93</v>
      </c>
      <c r="AH22" s="9">
        <v>43.39</v>
      </c>
      <c r="AI22" s="9">
        <v>5.83</v>
      </c>
      <c r="AJ22" s="3">
        <v>0.625</v>
      </c>
      <c r="AK22" s="9">
        <v>9.9499999999999993</v>
      </c>
      <c r="AL22" t="s">
        <v>61</v>
      </c>
    </row>
    <row r="23" spans="1:38" x14ac:dyDescent="0.35">
      <c r="A23" t="s">
        <v>16</v>
      </c>
      <c r="B23" t="s">
        <v>51</v>
      </c>
      <c r="C23" t="s">
        <v>399</v>
      </c>
      <c r="D23" t="s">
        <v>3</v>
      </c>
      <c r="E23" t="s">
        <v>401</v>
      </c>
      <c r="F23" s="2">
        <v>45127</v>
      </c>
      <c r="G23" s="2" t="s">
        <v>410</v>
      </c>
      <c r="H23" s="13">
        <f t="shared" si="0"/>
        <v>2</v>
      </c>
      <c r="I23">
        <v>643</v>
      </c>
      <c r="J23">
        <v>21</v>
      </c>
      <c r="K23">
        <v>62.42</v>
      </c>
      <c r="L23">
        <v>59.42</v>
      </c>
      <c r="M23">
        <f t="shared" si="5"/>
        <v>3</v>
      </c>
      <c r="N23" t="s">
        <v>56</v>
      </c>
      <c r="O23" s="13">
        <v>210</v>
      </c>
      <c r="P23" s="55">
        <f t="shared" si="6"/>
        <v>0.89999999999999991</v>
      </c>
      <c r="Q23" s="55">
        <f t="shared" si="10"/>
        <v>2.1</v>
      </c>
      <c r="R23" t="s">
        <v>21</v>
      </c>
      <c r="S23" t="s">
        <v>396</v>
      </c>
      <c r="T23">
        <v>1</v>
      </c>
      <c r="U23" s="9">
        <v>5.03</v>
      </c>
      <c r="V23" s="9">
        <v>12.96</v>
      </c>
      <c r="W23" s="11">
        <f t="shared" si="1"/>
        <v>4.870000000000001</v>
      </c>
      <c r="X23" s="14">
        <f t="shared" si="2"/>
        <v>3.1809145129224503</v>
      </c>
      <c r="Y23" s="9">
        <v>3.1809145129224503</v>
      </c>
      <c r="Z23" s="13">
        <v>4</v>
      </c>
      <c r="AA23" s="13">
        <f t="shared" si="3"/>
        <v>7</v>
      </c>
      <c r="AB23">
        <v>1</v>
      </c>
      <c r="AC23" s="9">
        <v>31.012113720642766</v>
      </c>
      <c r="AD23" s="9">
        <v>2.5591545117428924</v>
      </c>
      <c r="AE23" s="9">
        <v>8.09</v>
      </c>
      <c r="AF23" s="11">
        <f t="shared" si="4"/>
        <v>0.30562750176595255</v>
      </c>
      <c r="AG23" s="9">
        <v>55.45</v>
      </c>
      <c r="AH23" s="9">
        <v>42.47</v>
      </c>
      <c r="AI23" s="9">
        <v>5.1100000000000003</v>
      </c>
      <c r="AJ23" s="3">
        <v>0.625</v>
      </c>
      <c r="AK23" s="9">
        <v>8.09</v>
      </c>
      <c r="AL23" t="s">
        <v>20</v>
      </c>
    </row>
    <row r="24" spans="1:38" x14ac:dyDescent="0.35">
      <c r="A24" t="s">
        <v>16</v>
      </c>
      <c r="B24" t="s">
        <v>51</v>
      </c>
      <c r="C24" t="s">
        <v>399</v>
      </c>
      <c r="D24" t="s">
        <v>3</v>
      </c>
      <c r="E24" t="s">
        <v>401</v>
      </c>
      <c r="F24" s="2">
        <v>45127</v>
      </c>
      <c r="G24" s="2" t="s">
        <v>410</v>
      </c>
      <c r="H24" s="13">
        <f t="shared" si="0"/>
        <v>2</v>
      </c>
      <c r="I24">
        <v>643</v>
      </c>
      <c r="J24">
        <v>21</v>
      </c>
      <c r="K24">
        <v>62.42</v>
      </c>
      <c r="L24">
        <v>59.42</v>
      </c>
      <c r="M24">
        <f t="shared" si="5"/>
        <v>3</v>
      </c>
      <c r="N24" t="s">
        <v>57</v>
      </c>
      <c r="O24" s="13">
        <v>275</v>
      </c>
      <c r="P24" s="55">
        <f t="shared" si="6"/>
        <v>0.25</v>
      </c>
      <c r="Q24" s="55">
        <f t="shared" si="10"/>
        <v>2.75</v>
      </c>
      <c r="R24" t="s">
        <v>21</v>
      </c>
      <c r="S24" t="s">
        <v>420</v>
      </c>
      <c r="T24">
        <v>1</v>
      </c>
      <c r="U24" s="9">
        <v>5</v>
      </c>
      <c r="V24" s="9">
        <v>14.43</v>
      </c>
      <c r="W24" s="11">
        <f t="shared" si="1"/>
        <v>4.4800000000000004</v>
      </c>
      <c r="X24" s="14">
        <f t="shared" si="2"/>
        <v>10.399999999999991</v>
      </c>
      <c r="Y24" s="9">
        <v>10.399999999999991</v>
      </c>
      <c r="Z24" s="13">
        <v>5</v>
      </c>
      <c r="AA24" s="13">
        <f t="shared" si="3"/>
        <v>7</v>
      </c>
      <c r="AB24">
        <v>1</v>
      </c>
      <c r="AC24" s="9">
        <v>15.862716049382717</v>
      </c>
      <c r="AD24" s="9">
        <v>1.2829086419753086</v>
      </c>
      <c r="AE24" s="9">
        <v>8.1</v>
      </c>
      <c r="AF24" s="11">
        <f t="shared" si="4"/>
        <v>0.58093374336035764</v>
      </c>
      <c r="AG24" s="9">
        <v>56.55</v>
      </c>
      <c r="AH24" s="9">
        <v>35.770000000000003</v>
      </c>
      <c r="AI24" s="9">
        <v>5.99</v>
      </c>
      <c r="AJ24" s="3">
        <v>0.625</v>
      </c>
      <c r="AK24" s="9">
        <v>9.9499999999999993</v>
      </c>
      <c r="AL24" t="s">
        <v>37</v>
      </c>
    </row>
    <row r="25" spans="1:38" s="4" customFormat="1" x14ac:dyDescent="0.35">
      <c r="A25" s="4" t="s">
        <v>16</v>
      </c>
      <c r="B25" s="4" t="s">
        <v>51</v>
      </c>
      <c r="C25" s="4" t="s">
        <v>399</v>
      </c>
      <c r="D25" s="4" t="s">
        <v>3</v>
      </c>
      <c r="E25" s="4" t="s">
        <v>401</v>
      </c>
      <c r="F25" s="5">
        <v>45127</v>
      </c>
      <c r="G25" s="5" t="s">
        <v>410</v>
      </c>
      <c r="H25" s="50">
        <f t="shared" si="0"/>
        <v>2</v>
      </c>
      <c r="I25" s="4">
        <v>643</v>
      </c>
      <c r="J25" s="4">
        <v>21</v>
      </c>
      <c r="K25" s="4">
        <v>62.42</v>
      </c>
      <c r="L25" s="4">
        <v>59.42</v>
      </c>
      <c r="M25" s="4">
        <f t="shared" si="5"/>
        <v>3</v>
      </c>
      <c r="N25" s="4" t="s">
        <v>58</v>
      </c>
      <c r="O25" s="50">
        <v>300</v>
      </c>
      <c r="P25" s="56">
        <f t="shared" si="6"/>
        <v>0</v>
      </c>
      <c r="Q25" s="56">
        <f t="shared" si="10"/>
        <v>3</v>
      </c>
      <c r="R25" s="4" t="s">
        <v>25</v>
      </c>
      <c r="S25" s="4" t="s">
        <v>420</v>
      </c>
      <c r="T25" s="4">
        <v>1</v>
      </c>
      <c r="U25" s="10">
        <v>5.0199999999999996</v>
      </c>
      <c r="V25" s="10">
        <v>15.19</v>
      </c>
      <c r="W25" s="12">
        <f t="shared" si="1"/>
        <v>4.5299999999999994</v>
      </c>
      <c r="X25" s="15">
        <f t="shared" si="2"/>
        <v>9.7609561752988103</v>
      </c>
      <c r="Y25" s="10">
        <v>9.7609561752988103</v>
      </c>
      <c r="Z25" s="13">
        <v>5</v>
      </c>
      <c r="AA25" s="13">
        <f t="shared" si="3"/>
        <v>7</v>
      </c>
      <c r="AB25" s="4">
        <v>1</v>
      </c>
      <c r="AC25" s="10">
        <v>81.492191435768262</v>
      </c>
      <c r="AD25" s="10">
        <v>4.5823123425692698</v>
      </c>
      <c r="AE25" s="10">
        <v>7.94</v>
      </c>
      <c r="AF25" s="12">
        <f t="shared" si="4"/>
        <v>0.57950138504155124</v>
      </c>
      <c r="AG25" s="10">
        <v>57.02</v>
      </c>
      <c r="AH25" s="10">
        <v>36.1</v>
      </c>
      <c r="AI25" s="10">
        <v>5.54</v>
      </c>
      <c r="AJ25" s="6">
        <v>0.625</v>
      </c>
      <c r="AK25" s="10">
        <v>10.66</v>
      </c>
      <c r="AL25" s="4" t="s">
        <v>62</v>
      </c>
    </row>
    <row r="26" spans="1:38" x14ac:dyDescent="0.35">
      <c r="A26" t="s">
        <v>17</v>
      </c>
      <c r="B26" t="s">
        <v>63</v>
      </c>
      <c r="C26" t="s">
        <v>399</v>
      </c>
      <c r="D26" t="s">
        <v>27</v>
      </c>
      <c r="E26" t="s">
        <v>401</v>
      </c>
      <c r="F26" s="2">
        <v>45127</v>
      </c>
      <c r="G26" s="2" t="s">
        <v>410</v>
      </c>
      <c r="H26" s="13">
        <f t="shared" si="0"/>
        <v>2</v>
      </c>
      <c r="I26">
        <v>322</v>
      </c>
      <c r="J26">
        <v>37</v>
      </c>
      <c r="K26">
        <v>60.8</v>
      </c>
      <c r="L26">
        <v>59.72</v>
      </c>
      <c r="M26">
        <f t="shared" si="5"/>
        <v>1.0799999999999983</v>
      </c>
      <c r="N26" t="s">
        <v>65</v>
      </c>
      <c r="O26" s="13">
        <v>30</v>
      </c>
      <c r="P26" s="55">
        <f t="shared" si="6"/>
        <v>0.77999999999999825</v>
      </c>
      <c r="Q26" s="55">
        <f>O26/100</f>
        <v>0.3</v>
      </c>
      <c r="R26" t="s">
        <v>7</v>
      </c>
      <c r="S26" t="s">
        <v>415</v>
      </c>
      <c r="T26">
        <v>0</v>
      </c>
      <c r="U26" s="9"/>
      <c r="V26" s="9"/>
      <c r="W26" s="11"/>
      <c r="X26" s="14"/>
      <c r="Y26" s="9"/>
      <c r="Z26" s="13">
        <v>1</v>
      </c>
      <c r="AA26" s="13">
        <f t="shared" si="3"/>
        <v>7</v>
      </c>
      <c r="AB26">
        <v>0</v>
      </c>
      <c r="AC26" s="9"/>
      <c r="AD26" s="9"/>
      <c r="AE26" s="9"/>
      <c r="AF26" s="11"/>
      <c r="AG26" s="9"/>
      <c r="AH26" s="9"/>
      <c r="AI26" s="9"/>
      <c r="AJ26" s="3">
        <v>0.68402777777777779</v>
      </c>
      <c r="AK26" s="9"/>
      <c r="AL26" t="s">
        <v>60</v>
      </c>
    </row>
    <row r="27" spans="1:38" x14ac:dyDescent="0.35">
      <c r="A27" t="s">
        <v>17</v>
      </c>
      <c r="B27" t="s">
        <v>63</v>
      </c>
      <c r="C27" t="s">
        <v>399</v>
      </c>
      <c r="D27" t="s">
        <v>27</v>
      </c>
      <c r="E27" t="s">
        <v>401</v>
      </c>
      <c r="F27" s="2">
        <v>45127</v>
      </c>
      <c r="G27" s="2" t="s">
        <v>410</v>
      </c>
      <c r="H27" s="13">
        <f t="shared" si="0"/>
        <v>2</v>
      </c>
      <c r="I27">
        <v>322</v>
      </c>
      <c r="J27">
        <v>37</v>
      </c>
      <c r="K27">
        <v>60.8</v>
      </c>
      <c r="L27">
        <v>59.72</v>
      </c>
      <c r="M27">
        <f t="shared" si="5"/>
        <v>1.0799999999999983</v>
      </c>
      <c r="N27" t="s">
        <v>66</v>
      </c>
      <c r="O27" s="13">
        <v>55</v>
      </c>
      <c r="P27" s="55">
        <f t="shared" si="6"/>
        <v>0.52999999999999825</v>
      </c>
      <c r="Q27" s="55">
        <f t="shared" ref="Q27:Q29" si="11">O27/100</f>
        <v>0.55000000000000004</v>
      </c>
      <c r="R27" t="s">
        <v>7</v>
      </c>
      <c r="S27" t="s">
        <v>396</v>
      </c>
      <c r="T27">
        <v>0</v>
      </c>
      <c r="U27" s="9"/>
      <c r="V27" s="9"/>
      <c r="W27" s="11"/>
      <c r="X27" s="14"/>
      <c r="Y27" s="9"/>
      <c r="Z27" s="13">
        <v>3</v>
      </c>
      <c r="AA27" s="13">
        <f t="shared" si="3"/>
        <v>7</v>
      </c>
      <c r="AB27">
        <v>0</v>
      </c>
      <c r="AC27" s="9"/>
      <c r="AD27" s="9"/>
      <c r="AE27" s="9"/>
      <c r="AF27" s="11"/>
      <c r="AG27" s="9"/>
      <c r="AH27" s="9"/>
      <c r="AI27" s="9"/>
      <c r="AJ27" s="3">
        <v>0.68402777777777779</v>
      </c>
      <c r="AK27" s="9"/>
      <c r="AL27" t="s">
        <v>69</v>
      </c>
    </row>
    <row r="28" spans="1:38" x14ac:dyDescent="0.35">
      <c r="A28" t="s">
        <v>17</v>
      </c>
      <c r="B28" t="s">
        <v>63</v>
      </c>
      <c r="C28" t="s">
        <v>399</v>
      </c>
      <c r="D28" t="s">
        <v>27</v>
      </c>
      <c r="E28" t="s">
        <v>401</v>
      </c>
      <c r="F28" s="2">
        <v>45127</v>
      </c>
      <c r="G28" s="2" t="s">
        <v>410</v>
      </c>
      <c r="H28" s="13">
        <f t="shared" si="0"/>
        <v>2</v>
      </c>
      <c r="I28">
        <v>322</v>
      </c>
      <c r="J28">
        <v>37</v>
      </c>
      <c r="K28">
        <v>60.8</v>
      </c>
      <c r="L28">
        <v>59.72</v>
      </c>
      <c r="M28">
        <f t="shared" si="5"/>
        <v>1.0799999999999983</v>
      </c>
      <c r="N28" t="s">
        <v>67</v>
      </c>
      <c r="O28" s="13">
        <v>90</v>
      </c>
      <c r="P28" s="55">
        <f t="shared" si="6"/>
        <v>0.17999999999999827</v>
      </c>
      <c r="Q28" s="55">
        <f t="shared" si="11"/>
        <v>0.9</v>
      </c>
      <c r="R28" t="s">
        <v>25</v>
      </c>
      <c r="S28" t="s">
        <v>396</v>
      </c>
      <c r="T28">
        <v>0</v>
      </c>
      <c r="U28" s="9"/>
      <c r="V28" s="9"/>
      <c r="W28" s="11"/>
      <c r="X28" s="14"/>
      <c r="Y28" s="9"/>
      <c r="Z28" s="13">
        <v>3</v>
      </c>
      <c r="AA28" s="13">
        <f t="shared" si="3"/>
        <v>7</v>
      </c>
      <c r="AB28">
        <v>0</v>
      </c>
      <c r="AC28" s="9"/>
      <c r="AD28" s="9"/>
      <c r="AE28" s="9"/>
      <c r="AF28" s="11"/>
      <c r="AG28" s="9"/>
      <c r="AH28" s="9"/>
      <c r="AI28" s="9"/>
      <c r="AJ28" s="3">
        <v>0.68402777777777779</v>
      </c>
      <c r="AK28" s="9"/>
      <c r="AL28" t="s">
        <v>70</v>
      </c>
    </row>
    <row r="29" spans="1:38" s="4" customFormat="1" x14ac:dyDescent="0.35">
      <c r="A29" s="4" t="s">
        <v>17</v>
      </c>
      <c r="B29" s="4" t="s">
        <v>63</v>
      </c>
      <c r="C29" s="4" t="s">
        <v>399</v>
      </c>
      <c r="D29" s="4" t="s">
        <v>27</v>
      </c>
      <c r="E29" s="4" t="s">
        <v>401</v>
      </c>
      <c r="F29" s="5">
        <v>45127</v>
      </c>
      <c r="G29" s="5" t="s">
        <v>410</v>
      </c>
      <c r="H29" s="50">
        <f t="shared" si="0"/>
        <v>2</v>
      </c>
      <c r="I29" s="4">
        <v>322</v>
      </c>
      <c r="J29" s="4">
        <v>37</v>
      </c>
      <c r="K29" s="4">
        <v>60.8</v>
      </c>
      <c r="L29" s="4">
        <v>59.72</v>
      </c>
      <c r="M29" s="4">
        <f t="shared" si="5"/>
        <v>1.0799999999999983</v>
      </c>
      <c r="N29" s="4" t="s">
        <v>68</v>
      </c>
      <c r="O29" s="50">
        <v>103</v>
      </c>
      <c r="P29" s="56">
        <f t="shared" si="6"/>
        <v>4.9999999999998268E-2</v>
      </c>
      <c r="Q29" s="56">
        <f t="shared" si="11"/>
        <v>1.03</v>
      </c>
      <c r="R29" s="4" t="s">
        <v>25</v>
      </c>
      <c r="S29" s="4" t="s">
        <v>420</v>
      </c>
      <c r="T29" s="4">
        <v>0</v>
      </c>
      <c r="U29" s="10"/>
      <c r="V29" s="10"/>
      <c r="W29" s="12"/>
      <c r="X29" s="15"/>
      <c r="Y29" s="10"/>
      <c r="Z29" s="13">
        <v>6</v>
      </c>
      <c r="AA29" s="13">
        <f t="shared" si="3"/>
        <v>7</v>
      </c>
      <c r="AB29" s="4">
        <v>0</v>
      </c>
      <c r="AC29" s="10"/>
      <c r="AD29" s="10"/>
      <c r="AE29" s="10"/>
      <c r="AF29" s="12"/>
      <c r="AG29" s="10"/>
      <c r="AH29" s="10"/>
      <c r="AI29" s="10"/>
      <c r="AJ29" s="6">
        <v>0.68402777777777779</v>
      </c>
      <c r="AK29" s="10"/>
      <c r="AL29" s="4" t="s">
        <v>71</v>
      </c>
    </row>
    <row r="30" spans="1:38" x14ac:dyDescent="0.35">
      <c r="A30" t="s">
        <v>18</v>
      </c>
      <c r="B30" t="s">
        <v>74</v>
      </c>
      <c r="C30" t="s">
        <v>399</v>
      </c>
      <c r="D30" t="s">
        <v>27</v>
      </c>
      <c r="E30" t="s">
        <v>402</v>
      </c>
      <c r="F30" s="2">
        <v>45128</v>
      </c>
      <c r="G30" s="2" t="s">
        <v>410</v>
      </c>
      <c r="H30" s="13">
        <f t="shared" si="0"/>
        <v>1</v>
      </c>
      <c r="I30">
        <v>1980</v>
      </c>
      <c r="J30">
        <v>16</v>
      </c>
      <c r="K30">
        <v>65.989999999999995</v>
      </c>
      <c r="L30">
        <v>63.04</v>
      </c>
      <c r="M30">
        <f t="shared" si="5"/>
        <v>2.9499999999999957</v>
      </c>
      <c r="N30" t="s">
        <v>76</v>
      </c>
      <c r="O30" s="13">
        <v>30</v>
      </c>
      <c r="P30" s="55">
        <f t="shared" si="6"/>
        <v>2.6499999999999959</v>
      </c>
      <c r="Q30" s="55">
        <f>K$37-K$30+O30/100</f>
        <v>0.71000000000001084</v>
      </c>
      <c r="R30" t="s">
        <v>7</v>
      </c>
      <c r="S30" t="s">
        <v>415</v>
      </c>
      <c r="T30">
        <v>1</v>
      </c>
      <c r="U30" s="9">
        <v>5.07</v>
      </c>
      <c r="V30" s="9">
        <v>22.05</v>
      </c>
      <c r="W30" s="11">
        <f t="shared" ref="W30:W57" si="12">V30-AK30</f>
        <v>4.6999999999999993</v>
      </c>
      <c r="X30" s="14">
        <f t="shared" ref="X30:X57" si="13">((U30-W30)/U30)*100</f>
        <v>7.2978303747534712</v>
      </c>
      <c r="Y30" s="9">
        <v>7.2978303747534712</v>
      </c>
      <c r="Z30" s="13">
        <v>1</v>
      </c>
      <c r="AA30" s="13">
        <f t="shared" si="3"/>
        <v>7</v>
      </c>
      <c r="AB30">
        <v>1</v>
      </c>
      <c r="AC30" s="9">
        <v>12.476237623762376</v>
      </c>
      <c r="AD30" s="9">
        <v>1.8643019801980196</v>
      </c>
      <c r="AE30" s="9">
        <v>8.08</v>
      </c>
      <c r="AF30" s="11">
        <f t="shared" ref="AF30:AF57" si="14">(AG30-AH30)/AH30</f>
        <v>0.29403669724770642</v>
      </c>
      <c r="AG30" s="9">
        <v>56.42</v>
      </c>
      <c r="AH30" s="9">
        <v>43.6</v>
      </c>
      <c r="AI30" s="9">
        <v>6.02</v>
      </c>
      <c r="AJ30" s="3">
        <v>0.4465277777777778</v>
      </c>
      <c r="AK30" s="9">
        <v>17.350000000000001</v>
      </c>
      <c r="AL30" t="s">
        <v>83</v>
      </c>
    </row>
    <row r="31" spans="1:38" s="36" customFormat="1" x14ac:dyDescent="0.35">
      <c r="A31" s="36" t="s">
        <v>18</v>
      </c>
      <c r="B31" s="36" t="s">
        <v>74</v>
      </c>
      <c r="C31" s="36" t="s">
        <v>399</v>
      </c>
      <c r="D31" s="36" t="s">
        <v>27</v>
      </c>
      <c r="E31" s="36" t="s">
        <v>402</v>
      </c>
      <c r="F31" s="37">
        <v>45128</v>
      </c>
      <c r="G31" s="2" t="s">
        <v>410</v>
      </c>
      <c r="H31" s="13">
        <f t="shared" si="0"/>
        <v>1</v>
      </c>
      <c r="I31" s="36">
        <v>1980</v>
      </c>
      <c r="J31" s="36">
        <v>16</v>
      </c>
      <c r="K31" s="36">
        <v>65.989999999999995</v>
      </c>
      <c r="L31" s="36">
        <v>63.04</v>
      </c>
      <c r="M31" s="36">
        <f t="shared" si="5"/>
        <v>2.9499999999999957</v>
      </c>
      <c r="N31" s="36" t="s">
        <v>77</v>
      </c>
      <c r="O31" s="42">
        <v>100</v>
      </c>
      <c r="P31" s="59">
        <f t="shared" si="6"/>
        <v>1.9499999999999957</v>
      </c>
      <c r="Q31" s="59">
        <f t="shared" ref="Q31:Q36" si="15">K$37-K$30+O31/100</f>
        <v>1.4100000000000108</v>
      </c>
      <c r="R31" s="36" t="s">
        <v>7</v>
      </c>
      <c r="S31" s="62" t="s">
        <v>86</v>
      </c>
      <c r="T31" s="36">
        <v>1</v>
      </c>
      <c r="U31" s="39">
        <v>5.0199999999999996</v>
      </c>
      <c r="V31" s="39">
        <v>23.13</v>
      </c>
      <c r="W31" s="40">
        <f t="shared" si="12"/>
        <v>4.6899999999999977</v>
      </c>
      <c r="X31" s="41">
        <f t="shared" si="13"/>
        <v>6.5737051792829053</v>
      </c>
      <c r="Y31" s="39">
        <v>6.5737051792829053</v>
      </c>
      <c r="Z31" s="42">
        <v>3</v>
      </c>
      <c r="AA31" s="42">
        <f t="shared" si="3"/>
        <v>5</v>
      </c>
      <c r="AB31" s="36">
        <v>1</v>
      </c>
      <c r="AC31" s="39">
        <v>72.964968944099382</v>
      </c>
      <c r="AD31" s="39">
        <v>5.8205664596273285</v>
      </c>
      <c r="AE31" s="39">
        <v>8.0500000000000007</v>
      </c>
      <c r="AF31" s="40">
        <f t="shared" si="14"/>
        <v>0.38775986918944155</v>
      </c>
      <c r="AG31" s="39">
        <v>59.41</v>
      </c>
      <c r="AH31" s="39">
        <v>42.81</v>
      </c>
      <c r="AI31" s="39">
        <v>4.91</v>
      </c>
      <c r="AJ31" s="38">
        <v>0.4465277777777778</v>
      </c>
      <c r="AK31" s="39">
        <v>18.440000000000001</v>
      </c>
      <c r="AL31" s="36" t="s">
        <v>103</v>
      </c>
    </row>
    <row r="32" spans="1:38" s="16" customFormat="1" x14ac:dyDescent="0.35">
      <c r="A32" s="16" t="s">
        <v>18</v>
      </c>
      <c r="B32" s="16" t="s">
        <v>74</v>
      </c>
      <c r="C32" s="16" t="s">
        <v>399</v>
      </c>
      <c r="D32" s="16" t="s">
        <v>27</v>
      </c>
      <c r="E32" s="16" t="s">
        <v>402</v>
      </c>
      <c r="F32" s="17">
        <v>45128</v>
      </c>
      <c r="G32" s="17" t="s">
        <v>410</v>
      </c>
      <c r="H32" s="22">
        <f t="shared" si="0"/>
        <v>1</v>
      </c>
      <c r="I32" s="16">
        <v>1980</v>
      </c>
      <c r="J32" s="16">
        <v>16</v>
      </c>
      <c r="K32" s="16">
        <v>65.989999999999995</v>
      </c>
      <c r="L32" s="16">
        <v>63.04</v>
      </c>
      <c r="M32" s="16">
        <f t="shared" si="5"/>
        <v>2.9499999999999957</v>
      </c>
      <c r="N32" s="16" t="s">
        <v>78</v>
      </c>
      <c r="O32" s="22">
        <v>150</v>
      </c>
      <c r="P32" s="57">
        <f t="shared" si="6"/>
        <v>1.4499999999999957</v>
      </c>
      <c r="Q32" s="57">
        <f t="shared" si="15"/>
        <v>1.9100000000000108</v>
      </c>
      <c r="R32" s="16" t="s">
        <v>25</v>
      </c>
      <c r="S32" s="16" t="s">
        <v>86</v>
      </c>
      <c r="T32" s="16">
        <v>1</v>
      </c>
      <c r="U32" s="19">
        <v>5.0999999999999996</v>
      </c>
      <c r="V32" s="19">
        <v>23.74</v>
      </c>
      <c r="W32" s="20">
        <f t="shared" si="12"/>
        <v>4.4899999999999984</v>
      </c>
      <c r="X32" s="21">
        <f t="shared" si="13"/>
        <v>11.960784313725515</v>
      </c>
      <c r="Y32" s="19">
        <v>11.960784313725515</v>
      </c>
      <c r="Z32" s="22">
        <v>4</v>
      </c>
      <c r="AA32" s="22">
        <f t="shared" si="3"/>
        <v>5</v>
      </c>
      <c r="AB32" s="16">
        <v>1</v>
      </c>
      <c r="AC32" s="19">
        <v>14.85105328376704</v>
      </c>
      <c r="AD32" s="19">
        <v>1.5305526641883518</v>
      </c>
      <c r="AE32" s="19">
        <v>8.07</v>
      </c>
      <c r="AF32" s="20">
        <f t="shared" si="14"/>
        <v>0.60718294051627386</v>
      </c>
      <c r="AG32" s="19">
        <v>57.28</v>
      </c>
      <c r="AH32" s="19">
        <v>35.64</v>
      </c>
      <c r="AI32" s="19">
        <v>5.14</v>
      </c>
      <c r="AJ32" s="18">
        <v>0.4465277777777778</v>
      </c>
      <c r="AK32" s="19">
        <v>19.25</v>
      </c>
      <c r="AL32" s="16" t="s">
        <v>20</v>
      </c>
    </row>
    <row r="33" spans="1:38" x14ac:dyDescent="0.35">
      <c r="A33" t="s">
        <v>18</v>
      </c>
      <c r="B33" t="s">
        <v>74</v>
      </c>
      <c r="C33" t="s">
        <v>399</v>
      </c>
      <c r="D33" t="s">
        <v>27</v>
      </c>
      <c r="E33" t="s">
        <v>402</v>
      </c>
      <c r="F33" s="2">
        <v>45128</v>
      </c>
      <c r="G33" s="2" t="s">
        <v>410</v>
      </c>
      <c r="H33" s="13">
        <f t="shared" si="0"/>
        <v>1</v>
      </c>
      <c r="I33">
        <v>1980</v>
      </c>
      <c r="J33">
        <v>16</v>
      </c>
      <c r="K33">
        <v>65.989999999999995</v>
      </c>
      <c r="L33">
        <v>63.04</v>
      </c>
      <c r="M33">
        <f t="shared" si="5"/>
        <v>2.9499999999999957</v>
      </c>
      <c r="N33" t="s">
        <v>79</v>
      </c>
      <c r="O33" s="13">
        <v>175</v>
      </c>
      <c r="P33" s="55">
        <f t="shared" si="6"/>
        <v>1.1999999999999957</v>
      </c>
      <c r="Q33" s="55">
        <f t="shared" si="15"/>
        <v>2.1600000000000108</v>
      </c>
      <c r="R33" t="s">
        <v>25</v>
      </c>
      <c r="S33" t="s">
        <v>420</v>
      </c>
      <c r="T33">
        <v>1</v>
      </c>
      <c r="U33" s="9">
        <v>5.09</v>
      </c>
      <c r="V33" s="9">
        <v>21.48</v>
      </c>
      <c r="W33" s="11">
        <f t="shared" si="12"/>
        <v>4.2800000000000011</v>
      </c>
      <c r="X33" s="14">
        <f t="shared" si="13"/>
        <v>15.913555992141429</v>
      </c>
      <c r="Y33" s="9">
        <v>15.913555992141429</v>
      </c>
      <c r="Z33" s="13">
        <v>5</v>
      </c>
      <c r="AA33" s="13">
        <f t="shared" si="3"/>
        <v>7</v>
      </c>
      <c r="AB33">
        <v>1</v>
      </c>
      <c r="AC33" s="9">
        <v>17.385803237858035</v>
      </c>
      <c r="AD33" s="9">
        <v>1.8888617683686175</v>
      </c>
      <c r="AE33" s="9">
        <v>8.0299999999999994</v>
      </c>
      <c r="AF33" s="11">
        <f t="shared" si="14"/>
        <v>0.79843699120807543</v>
      </c>
      <c r="AG33" s="9">
        <v>55.23</v>
      </c>
      <c r="AH33" s="9">
        <v>30.71</v>
      </c>
      <c r="AI33" s="9">
        <v>5.59</v>
      </c>
      <c r="AJ33" s="3">
        <v>0.4680555555555555</v>
      </c>
      <c r="AK33" s="9">
        <v>17.2</v>
      </c>
      <c r="AL33" t="s">
        <v>84</v>
      </c>
    </row>
    <row r="34" spans="1:38" x14ac:dyDescent="0.35">
      <c r="A34" t="s">
        <v>18</v>
      </c>
      <c r="B34" t="s">
        <v>74</v>
      </c>
      <c r="C34" t="s">
        <v>399</v>
      </c>
      <c r="D34" t="s">
        <v>27</v>
      </c>
      <c r="E34" t="s">
        <v>402</v>
      </c>
      <c r="F34" s="2">
        <v>45128</v>
      </c>
      <c r="G34" s="2" t="s">
        <v>410</v>
      </c>
      <c r="H34" s="13">
        <f t="shared" si="0"/>
        <v>1</v>
      </c>
      <c r="I34">
        <v>1980</v>
      </c>
      <c r="J34">
        <v>16</v>
      </c>
      <c r="K34">
        <v>65.989999999999995</v>
      </c>
      <c r="L34">
        <v>63.04</v>
      </c>
      <c r="M34">
        <f t="shared" si="5"/>
        <v>2.9499999999999957</v>
      </c>
      <c r="N34" t="s">
        <v>80</v>
      </c>
      <c r="O34" s="13">
        <v>200</v>
      </c>
      <c r="P34" s="55">
        <f t="shared" si="6"/>
        <v>0.94999999999999574</v>
      </c>
      <c r="Q34" s="55">
        <f t="shared" si="15"/>
        <v>2.4100000000000108</v>
      </c>
      <c r="R34" t="s">
        <v>7</v>
      </c>
      <c r="S34" t="s">
        <v>420</v>
      </c>
      <c r="T34">
        <v>1</v>
      </c>
      <c r="U34" s="9">
        <v>5.03</v>
      </c>
      <c r="V34" s="9">
        <v>21.58</v>
      </c>
      <c r="W34" s="11">
        <f t="shared" si="12"/>
        <v>4.509999999999998</v>
      </c>
      <c r="X34" s="14">
        <f t="shared" si="13"/>
        <v>10.337972166998057</v>
      </c>
      <c r="Y34" s="9">
        <v>10.337972166998057</v>
      </c>
      <c r="Z34" s="13">
        <v>5</v>
      </c>
      <c r="AA34" s="13">
        <f t="shared" si="3"/>
        <v>7</v>
      </c>
      <c r="AB34">
        <v>0</v>
      </c>
      <c r="AC34" s="9"/>
      <c r="AD34" s="9"/>
      <c r="AE34" s="9"/>
      <c r="AF34" s="11">
        <f t="shared" si="14"/>
        <v>0.56965244419327488</v>
      </c>
      <c r="AG34" s="9">
        <v>55.55</v>
      </c>
      <c r="AH34" s="9">
        <v>35.39</v>
      </c>
      <c r="AI34" s="9">
        <v>5.39</v>
      </c>
      <c r="AJ34" s="3">
        <v>0.4680555555555555</v>
      </c>
      <c r="AK34" s="9">
        <v>17.07</v>
      </c>
      <c r="AL34" t="s">
        <v>85</v>
      </c>
    </row>
    <row r="35" spans="1:38" x14ac:dyDescent="0.35">
      <c r="A35" t="s">
        <v>18</v>
      </c>
      <c r="B35" t="s">
        <v>74</v>
      </c>
      <c r="C35" t="s">
        <v>399</v>
      </c>
      <c r="D35" t="s">
        <v>27</v>
      </c>
      <c r="E35" t="s">
        <v>402</v>
      </c>
      <c r="F35" s="2">
        <v>45128</v>
      </c>
      <c r="G35" s="2" t="s">
        <v>410</v>
      </c>
      <c r="H35" s="13">
        <f t="shared" si="0"/>
        <v>1</v>
      </c>
      <c r="I35">
        <v>1980</v>
      </c>
      <c r="J35">
        <v>16</v>
      </c>
      <c r="K35">
        <v>65.989999999999995</v>
      </c>
      <c r="L35">
        <v>63.04</v>
      </c>
      <c r="M35">
        <f t="shared" si="5"/>
        <v>2.9499999999999957</v>
      </c>
      <c r="N35" t="s">
        <v>81</v>
      </c>
      <c r="O35" s="13">
        <v>220</v>
      </c>
      <c r="P35" s="55">
        <f t="shared" si="6"/>
        <v>0.74999999999999556</v>
      </c>
      <c r="Q35" s="55">
        <f t="shared" si="15"/>
        <v>2.610000000000011</v>
      </c>
      <c r="R35" t="s">
        <v>25</v>
      </c>
      <c r="S35" t="s">
        <v>420</v>
      </c>
      <c r="T35">
        <v>1</v>
      </c>
      <c r="U35" s="9">
        <v>5.08</v>
      </c>
      <c r="V35" s="9">
        <v>22.2</v>
      </c>
      <c r="W35" s="11">
        <f t="shared" si="12"/>
        <v>4.5</v>
      </c>
      <c r="X35" s="14">
        <f t="shared" si="13"/>
        <v>11.41732283464567</v>
      </c>
      <c r="Y35" s="9">
        <v>11.41732283464567</v>
      </c>
      <c r="Z35" s="13">
        <v>5</v>
      </c>
      <c r="AA35" s="13">
        <f t="shared" si="3"/>
        <v>7</v>
      </c>
      <c r="AB35">
        <v>1</v>
      </c>
      <c r="AC35" s="9">
        <v>15.620525657071338</v>
      </c>
      <c r="AD35" s="9">
        <v>1.6069536921151439</v>
      </c>
      <c r="AE35" s="9">
        <v>7.99</v>
      </c>
      <c r="AF35" s="11">
        <f t="shared" si="14"/>
        <v>0.6480637813211847</v>
      </c>
      <c r="AG35" s="9">
        <v>57.88</v>
      </c>
      <c r="AH35" s="9">
        <v>35.119999999999997</v>
      </c>
      <c r="AI35" s="9">
        <v>6.22</v>
      </c>
      <c r="AJ35" s="3">
        <v>0.4680555555555555</v>
      </c>
      <c r="AK35" s="9">
        <v>17.7</v>
      </c>
      <c r="AL35" t="s">
        <v>37</v>
      </c>
    </row>
    <row r="36" spans="1:38" s="4" customFormat="1" x14ac:dyDescent="0.35">
      <c r="A36" s="4" t="s">
        <v>18</v>
      </c>
      <c r="B36" s="4" t="s">
        <v>74</v>
      </c>
      <c r="C36" s="4" t="s">
        <v>399</v>
      </c>
      <c r="D36" s="4" t="s">
        <v>27</v>
      </c>
      <c r="E36" s="4" t="s">
        <v>402</v>
      </c>
      <c r="F36" s="5">
        <v>45128</v>
      </c>
      <c r="G36" s="5" t="s">
        <v>410</v>
      </c>
      <c r="H36" s="50">
        <f t="shared" si="0"/>
        <v>1</v>
      </c>
      <c r="I36" s="4">
        <v>1980</v>
      </c>
      <c r="J36" s="4">
        <v>16</v>
      </c>
      <c r="K36" s="4">
        <v>65.989999999999995</v>
      </c>
      <c r="L36" s="4">
        <v>63.04</v>
      </c>
      <c r="M36" s="4">
        <f t="shared" si="5"/>
        <v>2.9499999999999957</v>
      </c>
      <c r="N36" s="4" t="s">
        <v>82</v>
      </c>
      <c r="O36" s="50">
        <v>280</v>
      </c>
      <c r="P36" s="56">
        <f t="shared" si="6"/>
        <v>0.14999999999999591</v>
      </c>
      <c r="Q36" s="56">
        <f t="shared" si="15"/>
        <v>3.2100000000000106</v>
      </c>
      <c r="R36" s="4" t="s">
        <v>25</v>
      </c>
      <c r="S36" s="4" t="s">
        <v>420</v>
      </c>
      <c r="T36" s="4">
        <v>1</v>
      </c>
      <c r="U36" s="10">
        <v>5.1100000000000003</v>
      </c>
      <c r="V36" s="10">
        <v>19.13</v>
      </c>
      <c r="W36" s="12">
        <f t="shared" si="12"/>
        <v>4.5999999999999996</v>
      </c>
      <c r="X36" s="15">
        <f t="shared" si="13"/>
        <v>9.9804305283757451</v>
      </c>
      <c r="Y36" s="10">
        <v>9.9804305283757451</v>
      </c>
      <c r="Z36" s="13">
        <v>6</v>
      </c>
      <c r="AA36" s="13">
        <f t="shared" si="3"/>
        <v>7</v>
      </c>
      <c r="AB36" s="4">
        <v>0</v>
      </c>
      <c r="AC36" s="10"/>
      <c r="AD36" s="10"/>
      <c r="AE36" s="10"/>
      <c r="AF36" s="12">
        <f t="shared" si="14"/>
        <v>0.81870460048426164</v>
      </c>
      <c r="AG36" s="10">
        <v>60.09</v>
      </c>
      <c r="AH36" s="10">
        <v>33.04</v>
      </c>
      <c r="AI36" s="10">
        <v>6.02</v>
      </c>
      <c r="AJ36" s="6">
        <v>0.4861111111111111</v>
      </c>
      <c r="AK36" s="10">
        <v>14.53</v>
      </c>
      <c r="AL36" s="4" t="s">
        <v>87</v>
      </c>
    </row>
    <row r="37" spans="1:38" x14ac:dyDescent="0.35">
      <c r="A37" t="s">
        <v>0</v>
      </c>
      <c r="B37" t="s">
        <v>74</v>
      </c>
      <c r="C37" t="s">
        <v>399</v>
      </c>
      <c r="D37" t="s">
        <v>3</v>
      </c>
      <c r="E37" t="s">
        <v>401</v>
      </c>
      <c r="F37" s="2">
        <v>45128</v>
      </c>
      <c r="G37" s="2" t="s">
        <v>410</v>
      </c>
      <c r="H37" s="13">
        <f t="shared" si="0"/>
        <v>1</v>
      </c>
      <c r="I37">
        <v>1970</v>
      </c>
      <c r="J37">
        <v>36</v>
      </c>
      <c r="K37">
        <v>66.400000000000006</v>
      </c>
      <c r="L37">
        <v>63.2</v>
      </c>
      <c r="M37">
        <f t="shared" si="5"/>
        <v>3.2000000000000028</v>
      </c>
      <c r="N37" t="s">
        <v>89</v>
      </c>
      <c r="O37" s="13">
        <v>30</v>
      </c>
      <c r="P37" s="55">
        <f t="shared" si="6"/>
        <v>2.900000000000003</v>
      </c>
      <c r="Q37" s="55">
        <f>O37/100</f>
        <v>0.3</v>
      </c>
      <c r="R37" t="s">
        <v>7</v>
      </c>
      <c r="S37" t="s">
        <v>415</v>
      </c>
      <c r="T37">
        <v>1</v>
      </c>
      <c r="U37" s="9">
        <v>5.13</v>
      </c>
      <c r="V37" s="9">
        <v>25.72</v>
      </c>
      <c r="W37" s="11">
        <f t="shared" si="12"/>
        <v>4.75</v>
      </c>
      <c r="X37" s="14">
        <f t="shared" si="13"/>
        <v>7.4074074074074057</v>
      </c>
      <c r="Y37" s="9">
        <v>7.4074074074074057</v>
      </c>
      <c r="Z37" s="13">
        <v>1</v>
      </c>
      <c r="AA37" s="13">
        <f t="shared" si="3"/>
        <v>7</v>
      </c>
      <c r="AB37">
        <v>0</v>
      </c>
      <c r="AC37" s="9"/>
      <c r="AD37" s="9"/>
      <c r="AE37" s="9"/>
      <c r="AF37" s="11">
        <f t="shared" si="14"/>
        <v>0.1849927250051964</v>
      </c>
      <c r="AG37" s="9">
        <v>57.01</v>
      </c>
      <c r="AH37" s="9">
        <v>48.11</v>
      </c>
      <c r="AI37" s="9">
        <v>5.54</v>
      </c>
      <c r="AJ37" s="3">
        <v>0.57291666666666663</v>
      </c>
      <c r="AK37" s="9">
        <v>20.97</v>
      </c>
      <c r="AL37" t="s">
        <v>60</v>
      </c>
    </row>
    <row r="38" spans="1:38" x14ac:dyDescent="0.35">
      <c r="A38" t="s">
        <v>0</v>
      </c>
      <c r="B38" t="s">
        <v>74</v>
      </c>
      <c r="C38" t="s">
        <v>399</v>
      </c>
      <c r="D38" t="s">
        <v>3</v>
      </c>
      <c r="E38" t="s">
        <v>401</v>
      </c>
      <c r="F38" s="2">
        <v>45128</v>
      </c>
      <c r="G38" s="2" t="s">
        <v>410</v>
      </c>
      <c r="H38" s="13">
        <f t="shared" si="0"/>
        <v>1</v>
      </c>
      <c r="I38">
        <v>1970</v>
      </c>
      <c r="J38">
        <v>36</v>
      </c>
      <c r="K38">
        <v>66.400000000000006</v>
      </c>
      <c r="L38">
        <v>63.2</v>
      </c>
      <c r="M38">
        <f t="shared" si="5"/>
        <v>3.2000000000000028</v>
      </c>
      <c r="N38" t="s">
        <v>90</v>
      </c>
      <c r="O38" s="13">
        <v>100</v>
      </c>
      <c r="P38" s="55">
        <f t="shared" si="6"/>
        <v>2.2000000000000028</v>
      </c>
      <c r="Q38" s="55">
        <f t="shared" ref="Q38:Q41" si="16">O38/100</f>
        <v>1</v>
      </c>
      <c r="R38" t="s">
        <v>7</v>
      </c>
      <c r="S38" t="s">
        <v>416</v>
      </c>
      <c r="T38">
        <v>1</v>
      </c>
      <c r="U38" s="9">
        <v>4.99</v>
      </c>
      <c r="V38" s="9">
        <v>20.45</v>
      </c>
      <c r="W38" s="11">
        <f t="shared" si="12"/>
        <v>4.7699999999999996</v>
      </c>
      <c r="X38" s="14">
        <f t="shared" si="13"/>
        <v>4.4088176352705535</v>
      </c>
      <c r="Y38" s="9">
        <v>4.4088176352705535</v>
      </c>
      <c r="Z38" s="13">
        <v>2</v>
      </c>
      <c r="AA38" s="13">
        <f t="shared" si="3"/>
        <v>7</v>
      </c>
      <c r="AB38">
        <v>1</v>
      </c>
      <c r="AC38" s="9">
        <v>35.814705882352939</v>
      </c>
      <c r="AD38" s="9">
        <v>3.144063725490196</v>
      </c>
      <c r="AE38" s="9">
        <v>8.16</v>
      </c>
      <c r="AF38" s="11">
        <f t="shared" si="14"/>
        <v>0.22497308934337987</v>
      </c>
      <c r="AG38" s="9">
        <v>56.9</v>
      </c>
      <c r="AH38" s="9">
        <v>46.45</v>
      </c>
      <c r="AI38" s="9">
        <v>5.77</v>
      </c>
      <c r="AJ38" s="3">
        <v>0.57291666666666663</v>
      </c>
      <c r="AK38" s="9">
        <v>15.68</v>
      </c>
      <c r="AL38" t="s">
        <v>60</v>
      </c>
    </row>
    <row r="39" spans="1:38" x14ac:dyDescent="0.35">
      <c r="A39" t="s">
        <v>0</v>
      </c>
      <c r="B39" t="s">
        <v>74</v>
      </c>
      <c r="C39" t="s">
        <v>399</v>
      </c>
      <c r="D39" t="s">
        <v>3</v>
      </c>
      <c r="E39" t="s">
        <v>401</v>
      </c>
      <c r="F39" s="2">
        <v>45128</v>
      </c>
      <c r="G39" s="2" t="s">
        <v>410</v>
      </c>
      <c r="H39" s="13">
        <f t="shared" si="0"/>
        <v>1</v>
      </c>
      <c r="I39">
        <v>1970</v>
      </c>
      <c r="J39">
        <v>36</v>
      </c>
      <c r="K39">
        <v>66.400000000000006</v>
      </c>
      <c r="L39">
        <v>63.2</v>
      </c>
      <c r="M39">
        <f t="shared" si="5"/>
        <v>3.2000000000000028</v>
      </c>
      <c r="N39" t="s">
        <v>91</v>
      </c>
      <c r="O39" s="13">
        <v>160</v>
      </c>
      <c r="P39" s="55">
        <f t="shared" si="6"/>
        <v>1.6000000000000028</v>
      </c>
      <c r="Q39" s="55">
        <f t="shared" si="16"/>
        <v>1.6</v>
      </c>
      <c r="R39" t="s">
        <v>7</v>
      </c>
      <c r="S39" t="s">
        <v>396</v>
      </c>
      <c r="T39">
        <v>1</v>
      </c>
      <c r="U39" s="9">
        <v>5.04</v>
      </c>
      <c r="V39" s="9">
        <v>15.76</v>
      </c>
      <c r="W39" s="11">
        <f t="shared" si="12"/>
        <v>4.879999999999999</v>
      </c>
      <c r="X39" s="14">
        <f t="shared" si="13"/>
        <v>3.1746031746031953</v>
      </c>
      <c r="Y39" s="9">
        <v>3.1746031746031953</v>
      </c>
      <c r="Z39" s="13">
        <v>3</v>
      </c>
      <c r="AA39" s="13">
        <f t="shared" si="3"/>
        <v>7</v>
      </c>
      <c r="AB39">
        <v>1</v>
      </c>
      <c r="AC39" s="9">
        <v>12.441000000000001</v>
      </c>
      <c r="AD39" s="9">
        <v>1.1669449999999999</v>
      </c>
      <c r="AE39" s="9">
        <v>8</v>
      </c>
      <c r="AF39" s="11">
        <f t="shared" si="14"/>
        <v>0.24640171858216986</v>
      </c>
      <c r="AG39" s="9">
        <v>58.02</v>
      </c>
      <c r="AH39" s="9">
        <v>46.55</v>
      </c>
      <c r="AI39" s="9">
        <v>5.77</v>
      </c>
      <c r="AJ39" s="3">
        <v>0.57291666666666663</v>
      </c>
      <c r="AK39" s="9">
        <v>10.88</v>
      </c>
      <c r="AL39" t="s">
        <v>104</v>
      </c>
    </row>
    <row r="40" spans="1:38" x14ac:dyDescent="0.35">
      <c r="A40" t="s">
        <v>0</v>
      </c>
      <c r="B40" t="s">
        <v>74</v>
      </c>
      <c r="C40" t="s">
        <v>399</v>
      </c>
      <c r="D40" t="s">
        <v>3</v>
      </c>
      <c r="E40" t="s">
        <v>401</v>
      </c>
      <c r="F40" s="2">
        <v>45128</v>
      </c>
      <c r="G40" s="2" t="s">
        <v>410</v>
      </c>
      <c r="H40" s="13">
        <f t="shared" si="0"/>
        <v>1</v>
      </c>
      <c r="I40">
        <v>1970</v>
      </c>
      <c r="J40">
        <v>36</v>
      </c>
      <c r="K40">
        <v>66.400000000000006</v>
      </c>
      <c r="L40">
        <v>63.2</v>
      </c>
      <c r="M40">
        <f t="shared" si="5"/>
        <v>3.2000000000000028</v>
      </c>
      <c r="N40" t="s">
        <v>92</v>
      </c>
      <c r="O40" s="13">
        <v>250</v>
      </c>
      <c r="P40" s="55">
        <f t="shared" si="6"/>
        <v>0.70000000000000284</v>
      </c>
      <c r="Q40" s="55">
        <f t="shared" si="16"/>
        <v>2.5</v>
      </c>
      <c r="R40" t="s">
        <v>21</v>
      </c>
      <c r="S40" t="s">
        <v>396</v>
      </c>
      <c r="T40">
        <v>1</v>
      </c>
      <c r="U40" s="9">
        <v>5.04</v>
      </c>
      <c r="V40" s="9">
        <v>14.92</v>
      </c>
      <c r="W40" s="11">
        <f t="shared" si="12"/>
        <v>4.91</v>
      </c>
      <c r="X40" s="14">
        <f t="shared" si="13"/>
        <v>2.5793650793650773</v>
      </c>
      <c r="Y40" s="9">
        <v>2.5793650793650773</v>
      </c>
      <c r="Z40" s="13">
        <v>4</v>
      </c>
      <c r="AA40" s="13">
        <f t="shared" si="3"/>
        <v>7</v>
      </c>
      <c r="AB40">
        <v>1</v>
      </c>
      <c r="AC40" s="9">
        <v>28.598009950248759</v>
      </c>
      <c r="AD40" s="9">
        <v>2.6705920398009955</v>
      </c>
      <c r="AE40" s="9">
        <v>8.0399999999999991</v>
      </c>
      <c r="AF40" s="11">
        <f t="shared" si="14"/>
        <v>0.27583206438981944</v>
      </c>
      <c r="AG40" s="9">
        <v>58.65</v>
      </c>
      <c r="AH40" s="9">
        <v>45.97</v>
      </c>
      <c r="AI40" s="9">
        <v>6.02</v>
      </c>
      <c r="AJ40" s="3">
        <v>0.57291666666666663</v>
      </c>
      <c r="AK40" s="9">
        <v>10.01</v>
      </c>
      <c r="AL40" t="s">
        <v>20</v>
      </c>
    </row>
    <row r="41" spans="1:38" s="4" customFormat="1" x14ac:dyDescent="0.35">
      <c r="A41" s="4" t="s">
        <v>0</v>
      </c>
      <c r="B41" s="4" t="s">
        <v>74</v>
      </c>
      <c r="C41" s="4" t="s">
        <v>399</v>
      </c>
      <c r="D41" s="4" t="s">
        <v>3</v>
      </c>
      <c r="E41" s="4" t="s">
        <v>401</v>
      </c>
      <c r="F41" s="5">
        <v>45128</v>
      </c>
      <c r="G41" s="5" t="s">
        <v>410</v>
      </c>
      <c r="H41" s="50">
        <f t="shared" si="0"/>
        <v>1</v>
      </c>
      <c r="I41" s="4">
        <v>1970</v>
      </c>
      <c r="J41" s="4">
        <v>36</v>
      </c>
      <c r="K41" s="4">
        <v>66.400000000000006</v>
      </c>
      <c r="L41" s="4">
        <v>63.2</v>
      </c>
      <c r="M41" s="4">
        <f t="shared" si="5"/>
        <v>3.2000000000000028</v>
      </c>
      <c r="N41" s="4" t="s">
        <v>93</v>
      </c>
      <c r="O41" s="50">
        <v>305</v>
      </c>
      <c r="P41" s="56">
        <f t="shared" si="6"/>
        <v>0.15000000000000302</v>
      </c>
      <c r="Q41" s="56">
        <f t="shared" si="16"/>
        <v>3.05</v>
      </c>
      <c r="R41" s="4" t="s">
        <v>21</v>
      </c>
      <c r="S41" s="4" t="s">
        <v>420</v>
      </c>
      <c r="T41" s="4">
        <v>1</v>
      </c>
      <c r="U41" s="10">
        <v>5.08</v>
      </c>
      <c r="V41" s="10">
        <v>18.59</v>
      </c>
      <c r="W41" s="12">
        <f t="shared" si="12"/>
        <v>4.8000000000000007</v>
      </c>
      <c r="X41" s="15">
        <f t="shared" si="13"/>
        <v>5.5118110236220348</v>
      </c>
      <c r="Y41" s="10">
        <v>5.5118110236220348</v>
      </c>
      <c r="Z41" s="13">
        <v>5</v>
      </c>
      <c r="AA41" s="13">
        <f t="shared" si="3"/>
        <v>7</v>
      </c>
      <c r="AB41" s="4">
        <v>1</v>
      </c>
      <c r="AC41" s="10">
        <v>14.312638036809815</v>
      </c>
      <c r="AD41" s="10">
        <v>1.3201914110429447</v>
      </c>
      <c r="AE41" s="10">
        <v>8.15</v>
      </c>
      <c r="AF41" s="12">
        <f t="shared" si="14"/>
        <v>0.35418181818181815</v>
      </c>
      <c r="AG41" s="10">
        <v>55.86</v>
      </c>
      <c r="AH41" s="10">
        <v>41.25</v>
      </c>
      <c r="AI41" s="10">
        <v>5.46</v>
      </c>
      <c r="AJ41" s="6">
        <v>0.6020833333333333</v>
      </c>
      <c r="AK41" s="10">
        <v>13.79</v>
      </c>
      <c r="AL41" s="4" t="s">
        <v>94</v>
      </c>
    </row>
    <row r="42" spans="1:38" x14ac:dyDescent="0.35">
      <c r="A42" t="s">
        <v>95</v>
      </c>
      <c r="B42" t="s">
        <v>96</v>
      </c>
      <c r="C42" t="s">
        <v>399</v>
      </c>
      <c r="D42" t="s">
        <v>27</v>
      </c>
      <c r="E42" t="s">
        <v>401</v>
      </c>
      <c r="F42" s="2">
        <v>45139</v>
      </c>
      <c r="G42" s="2" t="s">
        <v>411</v>
      </c>
      <c r="H42" s="13">
        <f t="shared" ref="H42:H103" si="17">F$99-F42+1</f>
        <v>4</v>
      </c>
      <c r="I42">
        <v>10</v>
      </c>
      <c r="J42">
        <v>66</v>
      </c>
      <c r="K42">
        <v>59.7</v>
      </c>
      <c r="L42">
        <v>58.7</v>
      </c>
      <c r="M42">
        <f t="shared" si="5"/>
        <v>1</v>
      </c>
      <c r="N42" t="s">
        <v>98</v>
      </c>
      <c r="O42" s="13">
        <v>30</v>
      </c>
      <c r="P42" s="55">
        <f t="shared" si="6"/>
        <v>0.7</v>
      </c>
      <c r="Q42" s="55">
        <f>K46-K42+O42/100</f>
        <v>0.78999999999999493</v>
      </c>
      <c r="R42" t="s">
        <v>7</v>
      </c>
      <c r="S42" t="s">
        <v>415</v>
      </c>
      <c r="T42">
        <v>1</v>
      </c>
      <c r="U42" s="9">
        <v>5.22</v>
      </c>
      <c r="V42" s="9">
        <v>19.86</v>
      </c>
      <c r="W42" s="11">
        <f t="shared" si="12"/>
        <v>4.8699999999999992</v>
      </c>
      <c r="X42" s="14">
        <f t="shared" si="13"/>
        <v>6.7049808429118878</v>
      </c>
      <c r="Y42" s="9">
        <v>6.7049808429118878</v>
      </c>
      <c r="Z42" s="13">
        <v>1</v>
      </c>
      <c r="AA42" s="13">
        <f t="shared" si="3"/>
        <v>7</v>
      </c>
      <c r="AB42">
        <v>0</v>
      </c>
      <c r="AC42" s="9"/>
      <c r="AD42" s="9"/>
      <c r="AE42" s="9"/>
      <c r="AF42" s="11">
        <f t="shared" si="14"/>
        <v>0.22893316728933169</v>
      </c>
      <c r="AG42" s="9">
        <v>59.21</v>
      </c>
      <c r="AH42" s="9">
        <v>48.18</v>
      </c>
      <c r="AI42" s="9">
        <v>6.03</v>
      </c>
      <c r="AJ42" s="3">
        <v>0.49027777777777781</v>
      </c>
      <c r="AK42" s="9">
        <v>14.99</v>
      </c>
      <c r="AL42" t="s">
        <v>99</v>
      </c>
    </row>
    <row r="43" spans="1:38" s="36" customFormat="1" x14ac:dyDescent="0.35">
      <c r="A43" s="36" t="s">
        <v>95</v>
      </c>
      <c r="B43" s="36" t="s">
        <v>96</v>
      </c>
      <c r="C43" s="36" t="s">
        <v>399</v>
      </c>
      <c r="D43" s="36" t="s">
        <v>27</v>
      </c>
      <c r="E43" s="36" t="s">
        <v>401</v>
      </c>
      <c r="F43" s="37">
        <v>45139</v>
      </c>
      <c r="G43" s="2" t="s">
        <v>411</v>
      </c>
      <c r="H43" s="13">
        <f t="shared" si="17"/>
        <v>4</v>
      </c>
      <c r="I43" s="36">
        <v>10</v>
      </c>
      <c r="J43" s="36">
        <v>66</v>
      </c>
      <c r="K43" s="36">
        <v>59.7</v>
      </c>
      <c r="L43" s="36">
        <v>58.7</v>
      </c>
      <c r="M43" s="36">
        <f t="shared" si="5"/>
        <v>1</v>
      </c>
      <c r="N43" s="36" t="s">
        <v>105</v>
      </c>
      <c r="O43" s="42">
        <v>80</v>
      </c>
      <c r="P43" s="59">
        <f t="shared" si="6"/>
        <v>0.19999999999999996</v>
      </c>
      <c r="Q43" s="59">
        <f t="shared" ref="Q43:Q45" si="18">K47-K43+O43/100</f>
        <v>1.2899999999999949</v>
      </c>
      <c r="R43" s="36" t="s">
        <v>7</v>
      </c>
      <c r="S43" s="62" t="s">
        <v>86</v>
      </c>
      <c r="T43" s="36">
        <v>1</v>
      </c>
      <c r="U43" s="39">
        <v>5.08</v>
      </c>
      <c r="V43" s="39">
        <v>15.58</v>
      </c>
      <c r="W43" s="40">
        <f t="shared" si="12"/>
        <v>4.74</v>
      </c>
      <c r="X43" s="41">
        <f t="shared" si="13"/>
        <v>6.6929133858267678</v>
      </c>
      <c r="Y43" s="39">
        <v>6.6929133858267678</v>
      </c>
      <c r="Z43" s="42">
        <v>3</v>
      </c>
      <c r="AA43" s="42">
        <f t="shared" si="3"/>
        <v>5</v>
      </c>
      <c r="AB43" s="36">
        <v>0</v>
      </c>
      <c r="AC43" s="39"/>
      <c r="AD43" s="39"/>
      <c r="AE43" s="39"/>
      <c r="AF43" s="40">
        <f t="shared" si="14"/>
        <v>0.31899724011039571</v>
      </c>
      <c r="AG43" s="39">
        <v>57.35</v>
      </c>
      <c r="AH43" s="39">
        <v>43.48</v>
      </c>
      <c r="AI43" s="39">
        <v>5.72</v>
      </c>
      <c r="AJ43" s="38">
        <v>0.49027777777777781</v>
      </c>
      <c r="AK43" s="39">
        <v>10.84</v>
      </c>
      <c r="AL43" s="36" t="s">
        <v>109</v>
      </c>
    </row>
    <row r="44" spans="1:38" x14ac:dyDescent="0.35">
      <c r="A44" t="s">
        <v>95</v>
      </c>
      <c r="B44" t="s">
        <v>96</v>
      </c>
      <c r="C44" t="s">
        <v>399</v>
      </c>
      <c r="D44" t="s">
        <v>27</v>
      </c>
      <c r="E44" t="s">
        <v>401</v>
      </c>
      <c r="F44" s="2">
        <v>45139</v>
      </c>
      <c r="G44" s="2" t="s">
        <v>411</v>
      </c>
      <c r="H44" s="13">
        <f t="shared" si="17"/>
        <v>4</v>
      </c>
      <c r="I44">
        <v>10</v>
      </c>
      <c r="J44">
        <v>66</v>
      </c>
      <c r="K44">
        <v>59.7</v>
      </c>
      <c r="L44">
        <v>58.7</v>
      </c>
      <c r="M44">
        <f t="shared" si="5"/>
        <v>1</v>
      </c>
      <c r="N44" t="s">
        <v>106</v>
      </c>
      <c r="O44" s="13">
        <v>100</v>
      </c>
      <c r="P44" s="55">
        <f t="shared" si="6"/>
        <v>0</v>
      </c>
      <c r="Q44" s="55">
        <f t="shared" si="18"/>
        <v>1.4899999999999949</v>
      </c>
      <c r="R44" t="s">
        <v>7</v>
      </c>
      <c r="S44" s="63" t="s">
        <v>86</v>
      </c>
      <c r="T44">
        <v>1</v>
      </c>
      <c r="U44" s="9">
        <v>5.1100000000000003</v>
      </c>
      <c r="V44" s="9">
        <v>15.81</v>
      </c>
      <c r="W44" s="11">
        <f t="shared" si="12"/>
        <v>4.9700000000000006</v>
      </c>
      <c r="X44" s="14">
        <f t="shared" si="13"/>
        <v>2.7397260273972539</v>
      </c>
      <c r="Y44" s="9">
        <v>2.7397260273972539</v>
      </c>
      <c r="Z44" s="13">
        <v>3</v>
      </c>
      <c r="AA44" s="13">
        <f t="shared" si="3"/>
        <v>5</v>
      </c>
      <c r="AB44">
        <v>0</v>
      </c>
      <c r="AC44" s="9"/>
      <c r="AD44" s="9"/>
      <c r="AE44" s="9"/>
      <c r="AF44" s="11">
        <f t="shared" si="14"/>
        <v>0.20165569942687328</v>
      </c>
      <c r="AG44" s="9">
        <v>56.61</v>
      </c>
      <c r="AH44" s="9">
        <v>47.11</v>
      </c>
      <c r="AI44" s="9">
        <v>5.39</v>
      </c>
      <c r="AJ44" s="3">
        <v>0.49027777777777781</v>
      </c>
      <c r="AK44" s="9">
        <v>10.84</v>
      </c>
      <c r="AL44" t="s">
        <v>110</v>
      </c>
    </row>
    <row r="45" spans="1:38" s="4" customFormat="1" x14ac:dyDescent="0.35">
      <c r="A45" s="4" t="s">
        <v>95</v>
      </c>
      <c r="B45" s="4" t="s">
        <v>96</v>
      </c>
      <c r="C45" s="4" t="s">
        <v>399</v>
      </c>
      <c r="D45" s="4" t="s">
        <v>27</v>
      </c>
      <c r="E45" s="4" t="s">
        <v>401</v>
      </c>
      <c r="F45" s="5">
        <v>45139</v>
      </c>
      <c r="G45" s="5" t="s">
        <v>411</v>
      </c>
      <c r="H45" s="50">
        <f t="shared" si="17"/>
        <v>4</v>
      </c>
      <c r="I45" s="4">
        <v>10</v>
      </c>
      <c r="J45" s="4">
        <v>66</v>
      </c>
      <c r="K45" s="4">
        <v>59.7</v>
      </c>
      <c r="L45" s="4">
        <v>58.7</v>
      </c>
      <c r="M45" s="4">
        <f t="shared" si="5"/>
        <v>1</v>
      </c>
      <c r="N45" s="4" t="s">
        <v>107</v>
      </c>
      <c r="O45" s="50">
        <v>110</v>
      </c>
      <c r="P45" s="56">
        <f t="shared" si="6"/>
        <v>-0.10000000000000009</v>
      </c>
      <c r="Q45" s="56">
        <f t="shared" si="18"/>
        <v>1.589999999999995</v>
      </c>
      <c r="R45" s="4" t="s">
        <v>7</v>
      </c>
      <c r="S45" s="4" t="s">
        <v>420</v>
      </c>
      <c r="T45" s="4">
        <v>1</v>
      </c>
      <c r="U45" s="10">
        <v>5.35</v>
      </c>
      <c r="V45" s="10">
        <v>19.23</v>
      </c>
      <c r="W45" s="12">
        <f t="shared" si="12"/>
        <v>5.15</v>
      </c>
      <c r="X45" s="15">
        <f t="shared" si="13"/>
        <v>3.7383177570093329</v>
      </c>
      <c r="Y45" s="10">
        <v>3.7383177570093329</v>
      </c>
      <c r="Z45" s="13">
        <v>6</v>
      </c>
      <c r="AA45" s="13">
        <f t="shared" si="3"/>
        <v>7</v>
      </c>
      <c r="AB45" s="4">
        <v>0</v>
      </c>
      <c r="AC45" s="10"/>
      <c r="AD45" s="10"/>
      <c r="AE45" s="10"/>
      <c r="AF45" s="12">
        <f t="shared" si="14"/>
        <v>0.21081081081081068</v>
      </c>
      <c r="AG45" s="10">
        <v>60.48</v>
      </c>
      <c r="AH45" s="10">
        <v>49.95</v>
      </c>
      <c r="AI45" s="10">
        <v>4.96</v>
      </c>
      <c r="AJ45" s="6">
        <v>0.49027777777777781</v>
      </c>
      <c r="AK45" s="10">
        <v>14.08</v>
      </c>
      <c r="AL45" s="4" t="s">
        <v>111</v>
      </c>
    </row>
    <row r="46" spans="1:38" x14ac:dyDescent="0.35">
      <c r="A46" t="s">
        <v>112</v>
      </c>
      <c r="B46" t="s">
        <v>113</v>
      </c>
      <c r="C46" t="s">
        <v>399</v>
      </c>
      <c r="D46" t="s">
        <v>3</v>
      </c>
      <c r="E46" t="s">
        <v>401</v>
      </c>
      <c r="F46" s="2">
        <v>45139</v>
      </c>
      <c r="G46" s="2" t="s">
        <v>411</v>
      </c>
      <c r="H46" s="13">
        <f t="shared" si="17"/>
        <v>4</v>
      </c>
      <c r="I46">
        <v>0</v>
      </c>
      <c r="J46">
        <v>34</v>
      </c>
      <c r="K46">
        <v>60.19</v>
      </c>
      <c r="L46">
        <v>57.29</v>
      </c>
      <c r="M46">
        <f t="shared" si="5"/>
        <v>2.8999999999999986</v>
      </c>
      <c r="N46" t="s">
        <v>114</v>
      </c>
      <c r="O46" s="13">
        <v>30</v>
      </c>
      <c r="P46" s="55">
        <f t="shared" si="6"/>
        <v>2.5999999999999988</v>
      </c>
      <c r="Q46" s="55">
        <f>O46/100</f>
        <v>0.3</v>
      </c>
      <c r="R46" t="s">
        <v>7</v>
      </c>
      <c r="S46" t="s">
        <v>415</v>
      </c>
      <c r="T46">
        <v>1</v>
      </c>
      <c r="U46" s="9">
        <v>5.12</v>
      </c>
      <c r="V46" s="9">
        <v>18.46</v>
      </c>
      <c r="W46" s="11">
        <f t="shared" si="12"/>
        <v>4.7000000000000011</v>
      </c>
      <c r="X46" s="14">
        <f t="shared" si="13"/>
        <v>8.2031249999999805</v>
      </c>
      <c r="Y46" s="9">
        <v>8.2031249999999805</v>
      </c>
      <c r="Z46" s="13">
        <v>1</v>
      </c>
      <c r="AA46" s="13">
        <f t="shared" si="3"/>
        <v>7</v>
      </c>
      <c r="AB46">
        <v>0</v>
      </c>
      <c r="AC46" s="9"/>
      <c r="AD46" s="9"/>
      <c r="AE46" s="9"/>
      <c r="AF46" s="11">
        <f t="shared" si="14"/>
        <v>0.25867861142217258</v>
      </c>
      <c r="AG46" s="9">
        <v>56.2</v>
      </c>
      <c r="AH46" s="9">
        <v>44.65</v>
      </c>
      <c r="AI46" s="9">
        <v>6.04</v>
      </c>
      <c r="AJ46" s="3">
        <v>0.58958333333333335</v>
      </c>
      <c r="AK46" s="9">
        <v>13.76</v>
      </c>
      <c r="AL46" t="s">
        <v>121</v>
      </c>
    </row>
    <row r="47" spans="1:38" x14ac:dyDescent="0.35">
      <c r="A47" t="s">
        <v>112</v>
      </c>
      <c r="B47" t="s">
        <v>113</v>
      </c>
      <c r="C47" t="s">
        <v>399</v>
      </c>
      <c r="D47" t="s">
        <v>3</v>
      </c>
      <c r="E47" t="s">
        <v>401</v>
      </c>
      <c r="F47" s="2">
        <v>45139</v>
      </c>
      <c r="G47" s="2" t="s">
        <v>411</v>
      </c>
      <c r="H47" s="13">
        <f t="shared" si="17"/>
        <v>4</v>
      </c>
      <c r="I47">
        <v>0</v>
      </c>
      <c r="J47">
        <v>34</v>
      </c>
      <c r="K47">
        <v>60.19</v>
      </c>
      <c r="L47">
        <v>57.29</v>
      </c>
      <c r="M47">
        <f t="shared" si="5"/>
        <v>2.8999999999999986</v>
      </c>
      <c r="N47" t="s">
        <v>115</v>
      </c>
      <c r="O47" s="13">
        <v>60</v>
      </c>
      <c r="P47" s="55">
        <f t="shared" si="6"/>
        <v>2.2999999999999985</v>
      </c>
      <c r="Q47" s="55">
        <f t="shared" ref="Q47:Q58" si="19">O47/100</f>
        <v>0.6</v>
      </c>
      <c r="R47" t="s">
        <v>7</v>
      </c>
      <c r="S47" t="s">
        <v>416</v>
      </c>
      <c r="T47">
        <v>1</v>
      </c>
      <c r="U47" s="9">
        <v>5.13</v>
      </c>
      <c r="V47" s="9">
        <v>21.86</v>
      </c>
      <c r="W47" s="11">
        <f t="shared" si="12"/>
        <v>4.7899999999999991</v>
      </c>
      <c r="X47" s="14">
        <f t="shared" si="13"/>
        <v>6.6276803118908534</v>
      </c>
      <c r="Y47" s="9">
        <v>6.6276803118908534</v>
      </c>
      <c r="Z47" s="13">
        <v>2</v>
      </c>
      <c r="AA47" s="13">
        <f t="shared" si="3"/>
        <v>7</v>
      </c>
      <c r="AB47">
        <v>0</v>
      </c>
      <c r="AC47" s="9"/>
      <c r="AD47" s="9"/>
      <c r="AE47" s="9"/>
      <c r="AF47" s="11">
        <f t="shared" si="14"/>
        <v>0.2051696284329563</v>
      </c>
      <c r="AG47" s="9">
        <v>59.68</v>
      </c>
      <c r="AH47" s="9">
        <v>49.52</v>
      </c>
      <c r="AI47" s="9">
        <v>6.15</v>
      </c>
      <c r="AJ47" s="3">
        <v>0.58958333333333335</v>
      </c>
      <c r="AK47" s="9">
        <v>17.07</v>
      </c>
      <c r="AL47" t="s">
        <v>59</v>
      </c>
    </row>
    <row r="48" spans="1:38" x14ac:dyDescent="0.35">
      <c r="A48" t="s">
        <v>112</v>
      </c>
      <c r="B48" t="s">
        <v>113</v>
      </c>
      <c r="C48" t="s">
        <v>399</v>
      </c>
      <c r="D48" t="s">
        <v>3</v>
      </c>
      <c r="E48" t="s">
        <v>401</v>
      </c>
      <c r="F48" s="2">
        <v>45139</v>
      </c>
      <c r="G48" s="2" t="s">
        <v>411</v>
      </c>
      <c r="H48" s="13">
        <f t="shared" si="17"/>
        <v>4</v>
      </c>
      <c r="I48">
        <v>0</v>
      </c>
      <c r="J48">
        <v>34</v>
      </c>
      <c r="K48">
        <v>60.19</v>
      </c>
      <c r="L48">
        <v>57.29</v>
      </c>
      <c r="M48">
        <f t="shared" si="5"/>
        <v>2.8999999999999986</v>
      </c>
      <c r="N48" t="s">
        <v>116</v>
      </c>
      <c r="O48" s="13">
        <v>100</v>
      </c>
      <c r="P48" s="55">
        <f t="shared" si="6"/>
        <v>1.8999999999999986</v>
      </c>
      <c r="Q48" s="55">
        <f t="shared" si="19"/>
        <v>1</v>
      </c>
      <c r="R48" t="s">
        <v>7</v>
      </c>
      <c r="S48" t="s">
        <v>396</v>
      </c>
      <c r="T48">
        <v>1</v>
      </c>
      <c r="U48" s="9">
        <v>5.09</v>
      </c>
      <c r="V48" s="9">
        <v>19.420000000000002</v>
      </c>
      <c r="W48" s="11">
        <f t="shared" si="12"/>
        <v>4.8900000000000023</v>
      </c>
      <c r="X48" s="14">
        <f t="shared" si="13"/>
        <v>3.9292730844793224</v>
      </c>
      <c r="Y48" s="9">
        <v>3.9292730844793224</v>
      </c>
      <c r="Z48" s="13">
        <v>3</v>
      </c>
      <c r="AA48" s="13">
        <f t="shared" si="3"/>
        <v>7</v>
      </c>
      <c r="AB48">
        <v>0</v>
      </c>
      <c r="AC48" s="9"/>
      <c r="AD48" s="9"/>
      <c r="AE48" s="9"/>
      <c r="AF48" s="11">
        <f t="shared" si="14"/>
        <v>0.254880694143167</v>
      </c>
      <c r="AG48" s="9">
        <v>57.85</v>
      </c>
      <c r="AH48" s="9">
        <v>46.1</v>
      </c>
      <c r="AI48" s="9">
        <v>5.97</v>
      </c>
      <c r="AJ48" s="3">
        <v>0.58958333333333335</v>
      </c>
      <c r="AK48" s="9">
        <v>14.53</v>
      </c>
      <c r="AL48" t="s">
        <v>123</v>
      </c>
    </row>
    <row r="49" spans="1:38" x14ac:dyDescent="0.35">
      <c r="A49" t="s">
        <v>112</v>
      </c>
      <c r="B49" t="s">
        <v>113</v>
      </c>
      <c r="C49" t="s">
        <v>399</v>
      </c>
      <c r="D49" t="s">
        <v>3</v>
      </c>
      <c r="E49" t="s">
        <v>401</v>
      </c>
      <c r="F49" s="2">
        <v>45139</v>
      </c>
      <c r="G49" s="2" t="s">
        <v>411</v>
      </c>
      <c r="H49" s="13">
        <f t="shared" si="17"/>
        <v>4</v>
      </c>
      <c r="I49">
        <v>0</v>
      </c>
      <c r="J49">
        <v>34</v>
      </c>
      <c r="K49">
        <v>60.19</v>
      </c>
      <c r="L49">
        <v>57.29</v>
      </c>
      <c r="M49">
        <f t="shared" si="5"/>
        <v>2.8999999999999986</v>
      </c>
      <c r="N49" t="s">
        <v>117</v>
      </c>
      <c r="O49" s="13">
        <v>140</v>
      </c>
      <c r="P49" s="55">
        <f t="shared" si="6"/>
        <v>1.4999999999999987</v>
      </c>
      <c r="Q49" s="55">
        <f t="shared" si="19"/>
        <v>1.4</v>
      </c>
      <c r="R49" t="s">
        <v>25</v>
      </c>
      <c r="S49" t="s">
        <v>396</v>
      </c>
      <c r="T49">
        <v>1</v>
      </c>
      <c r="U49" s="9">
        <v>5.0599999999999996</v>
      </c>
      <c r="V49" s="9">
        <v>22.6</v>
      </c>
      <c r="W49" s="11">
        <f t="shared" si="12"/>
        <v>4.8900000000000006</v>
      </c>
      <c r="X49" s="14">
        <f t="shared" si="13"/>
        <v>3.3596837944663847</v>
      </c>
      <c r="Y49" s="9">
        <v>3.3596837944663847</v>
      </c>
      <c r="Z49" s="13">
        <v>3</v>
      </c>
      <c r="AA49" s="13">
        <f t="shared" si="3"/>
        <v>7</v>
      </c>
      <c r="AB49">
        <v>0</v>
      </c>
      <c r="AC49" s="9"/>
      <c r="AD49" s="9"/>
      <c r="AE49" s="9"/>
      <c r="AF49" s="11">
        <f t="shared" si="14"/>
        <v>0.28723404255319152</v>
      </c>
      <c r="AG49" s="9">
        <v>58.08</v>
      </c>
      <c r="AH49" s="9">
        <v>45.12</v>
      </c>
      <c r="AI49" s="9">
        <v>5.48</v>
      </c>
      <c r="AJ49" s="3">
        <v>0.58958333333333335</v>
      </c>
      <c r="AK49" s="9">
        <v>17.71</v>
      </c>
      <c r="AL49" t="s">
        <v>69</v>
      </c>
    </row>
    <row r="50" spans="1:38" x14ac:dyDescent="0.35">
      <c r="A50" t="s">
        <v>112</v>
      </c>
      <c r="B50" t="s">
        <v>113</v>
      </c>
      <c r="C50" t="s">
        <v>399</v>
      </c>
      <c r="D50" t="s">
        <v>3</v>
      </c>
      <c r="E50" t="s">
        <v>401</v>
      </c>
      <c r="F50" s="2">
        <v>45139</v>
      </c>
      <c r="G50" s="2" t="s">
        <v>411</v>
      </c>
      <c r="H50" s="13">
        <f t="shared" si="17"/>
        <v>4</v>
      </c>
      <c r="I50">
        <v>0</v>
      </c>
      <c r="J50">
        <v>34</v>
      </c>
      <c r="K50">
        <v>60.19</v>
      </c>
      <c r="L50">
        <v>57.29</v>
      </c>
      <c r="M50">
        <f t="shared" si="5"/>
        <v>2.8999999999999986</v>
      </c>
      <c r="N50" t="s">
        <v>118</v>
      </c>
      <c r="O50" s="13">
        <v>170</v>
      </c>
      <c r="P50" s="55">
        <f t="shared" si="6"/>
        <v>1.1999999999999986</v>
      </c>
      <c r="Q50" s="55">
        <f t="shared" si="19"/>
        <v>1.7</v>
      </c>
      <c r="R50" t="s">
        <v>25</v>
      </c>
      <c r="S50" t="s">
        <v>396</v>
      </c>
      <c r="T50">
        <v>1</v>
      </c>
      <c r="U50" s="9">
        <v>5.2</v>
      </c>
      <c r="V50" s="9">
        <v>24.89</v>
      </c>
      <c r="W50" s="11">
        <f t="shared" si="12"/>
        <v>5.0199999999999996</v>
      </c>
      <c r="X50" s="14">
        <f t="shared" si="13"/>
        <v>3.4615384615384728</v>
      </c>
      <c r="Y50" s="9">
        <v>3.4615384615384728</v>
      </c>
      <c r="Z50" s="13">
        <v>3</v>
      </c>
      <c r="AA50" s="13">
        <f t="shared" si="3"/>
        <v>7</v>
      </c>
      <c r="AB50">
        <v>0</v>
      </c>
      <c r="AC50" s="9"/>
      <c r="AD50" s="9"/>
      <c r="AE50" s="9"/>
      <c r="AF50" s="11">
        <f t="shared" si="14"/>
        <v>0.27037861915367484</v>
      </c>
      <c r="AG50" s="9">
        <v>57.04</v>
      </c>
      <c r="AH50" s="9">
        <v>44.9</v>
      </c>
      <c r="AI50" s="9">
        <v>5.4</v>
      </c>
      <c r="AJ50" s="3">
        <v>0.58958333333333335</v>
      </c>
      <c r="AK50" s="9">
        <v>19.87</v>
      </c>
      <c r="AL50" t="s">
        <v>122</v>
      </c>
    </row>
    <row r="51" spans="1:38" x14ac:dyDescent="0.35">
      <c r="A51" t="s">
        <v>112</v>
      </c>
      <c r="B51" t="s">
        <v>113</v>
      </c>
      <c r="C51" t="s">
        <v>399</v>
      </c>
      <c r="D51" t="s">
        <v>3</v>
      </c>
      <c r="E51" t="s">
        <v>401</v>
      </c>
      <c r="F51" s="2">
        <v>45139</v>
      </c>
      <c r="G51" s="2" t="s">
        <v>411</v>
      </c>
      <c r="H51" s="13">
        <f t="shared" si="17"/>
        <v>4</v>
      </c>
      <c r="I51">
        <v>0</v>
      </c>
      <c r="J51">
        <v>34</v>
      </c>
      <c r="K51">
        <v>60.19</v>
      </c>
      <c r="L51">
        <v>57.29</v>
      </c>
      <c r="M51">
        <f t="shared" si="5"/>
        <v>2.8999999999999986</v>
      </c>
      <c r="N51" t="s">
        <v>119</v>
      </c>
      <c r="O51" s="13">
        <v>270</v>
      </c>
      <c r="P51" s="55">
        <f t="shared" si="6"/>
        <v>0.1999999999999984</v>
      </c>
      <c r="Q51" s="55">
        <f t="shared" si="19"/>
        <v>2.7</v>
      </c>
      <c r="R51" t="s">
        <v>25</v>
      </c>
      <c r="S51" t="s">
        <v>396</v>
      </c>
      <c r="T51">
        <v>1</v>
      </c>
      <c r="U51" s="9">
        <v>5.03</v>
      </c>
      <c r="V51" s="9">
        <v>23.32</v>
      </c>
      <c r="W51" s="11">
        <f t="shared" si="12"/>
        <v>4.879999999999999</v>
      </c>
      <c r="X51" s="14">
        <f t="shared" si="13"/>
        <v>2.9821073558648359</v>
      </c>
      <c r="Y51" s="9">
        <v>2.9821073558648359</v>
      </c>
      <c r="Z51" s="13">
        <v>4</v>
      </c>
      <c r="AA51" s="13">
        <f t="shared" si="3"/>
        <v>7</v>
      </c>
      <c r="AB51">
        <v>0</v>
      </c>
      <c r="AC51" s="9"/>
      <c r="AD51" s="9"/>
      <c r="AE51" s="9"/>
      <c r="AF51" s="11">
        <f t="shared" si="14"/>
        <v>0.27961870177031323</v>
      </c>
      <c r="AG51" s="9">
        <v>56.38</v>
      </c>
      <c r="AH51" s="9">
        <v>44.06</v>
      </c>
      <c r="AI51" s="9">
        <v>5.53</v>
      </c>
      <c r="AJ51" s="3">
        <v>0.62777777777777777</v>
      </c>
      <c r="AK51" s="9">
        <v>18.440000000000001</v>
      </c>
      <c r="AL51" t="s">
        <v>20</v>
      </c>
    </row>
    <row r="52" spans="1:38" s="4" customFormat="1" x14ac:dyDescent="0.35">
      <c r="A52" s="4" t="s">
        <v>112</v>
      </c>
      <c r="B52" s="4" t="s">
        <v>113</v>
      </c>
      <c r="C52" s="4" t="s">
        <v>399</v>
      </c>
      <c r="D52" s="4" t="s">
        <v>3</v>
      </c>
      <c r="E52" s="4" t="s">
        <v>401</v>
      </c>
      <c r="F52" s="5">
        <v>45139</v>
      </c>
      <c r="G52" s="5" t="s">
        <v>411</v>
      </c>
      <c r="H52" s="50">
        <f t="shared" si="17"/>
        <v>4</v>
      </c>
      <c r="I52" s="4">
        <v>0</v>
      </c>
      <c r="J52" s="4">
        <v>34</v>
      </c>
      <c r="K52" s="4">
        <v>60.19</v>
      </c>
      <c r="L52" s="4">
        <v>57.29</v>
      </c>
      <c r="M52" s="4">
        <f t="shared" si="5"/>
        <v>2.8999999999999986</v>
      </c>
      <c r="N52" s="4" t="s">
        <v>120</v>
      </c>
      <c r="O52" s="50">
        <v>280</v>
      </c>
      <c r="P52" s="56">
        <f t="shared" si="6"/>
        <v>9.9999999999998757E-2</v>
      </c>
      <c r="Q52" s="56">
        <f t="shared" si="19"/>
        <v>2.8</v>
      </c>
      <c r="R52" s="4" t="s">
        <v>25</v>
      </c>
      <c r="S52" s="4" t="s">
        <v>420</v>
      </c>
      <c r="T52" s="4">
        <v>1</v>
      </c>
      <c r="U52" s="10">
        <v>5.17</v>
      </c>
      <c r="V52" s="10">
        <v>14.61</v>
      </c>
      <c r="W52" s="12">
        <f t="shared" si="12"/>
        <v>4.99</v>
      </c>
      <c r="X52" s="15">
        <f t="shared" si="13"/>
        <v>3.4816247582204971</v>
      </c>
      <c r="Y52" s="10">
        <v>3.4816247582204971</v>
      </c>
      <c r="Z52" s="13">
        <v>5</v>
      </c>
      <c r="AA52" s="13">
        <f t="shared" si="3"/>
        <v>7</v>
      </c>
      <c r="AB52" s="4">
        <v>0</v>
      </c>
      <c r="AC52" s="10"/>
      <c r="AD52" s="10"/>
      <c r="AE52" s="10"/>
      <c r="AF52" s="12">
        <f t="shared" si="14"/>
        <v>0.25896323361498069</v>
      </c>
      <c r="AG52" s="10">
        <v>55.13</v>
      </c>
      <c r="AH52" s="10">
        <v>43.79</v>
      </c>
      <c r="AI52" s="10">
        <v>5.31</v>
      </c>
      <c r="AJ52" s="6">
        <v>0.62777777777777777</v>
      </c>
      <c r="AK52" s="10">
        <v>9.6199999999999992</v>
      </c>
      <c r="AL52" s="4" t="s">
        <v>124</v>
      </c>
    </row>
    <row r="53" spans="1:38" x14ac:dyDescent="0.35">
      <c r="A53" t="s">
        <v>125</v>
      </c>
      <c r="B53" t="s">
        <v>126</v>
      </c>
      <c r="C53" t="s">
        <v>399</v>
      </c>
      <c r="D53" t="s">
        <v>3</v>
      </c>
      <c r="E53" t="s">
        <v>401</v>
      </c>
      <c r="F53" s="2">
        <v>45140</v>
      </c>
      <c r="G53" s="2" t="s">
        <v>411</v>
      </c>
      <c r="H53" s="13">
        <f t="shared" si="17"/>
        <v>3</v>
      </c>
      <c r="I53">
        <v>2643</v>
      </c>
      <c r="J53">
        <v>39</v>
      </c>
      <c r="K53">
        <v>68.150000000000006</v>
      </c>
      <c r="L53">
        <v>65</v>
      </c>
      <c r="M53">
        <f t="shared" si="5"/>
        <v>3.1500000000000057</v>
      </c>
      <c r="N53" t="s">
        <v>129</v>
      </c>
      <c r="O53" s="13">
        <v>30</v>
      </c>
      <c r="P53" s="55">
        <f t="shared" si="6"/>
        <v>2.8500000000000059</v>
      </c>
      <c r="Q53" s="55">
        <f t="shared" si="19"/>
        <v>0.3</v>
      </c>
      <c r="R53" t="s">
        <v>7</v>
      </c>
      <c r="S53" t="s">
        <v>415</v>
      </c>
      <c r="T53">
        <v>1</v>
      </c>
      <c r="U53" s="9">
        <v>5.1100000000000003</v>
      </c>
      <c r="V53" s="9">
        <v>22.04</v>
      </c>
      <c r="W53" s="11">
        <f t="shared" si="12"/>
        <v>4.6899999999999977</v>
      </c>
      <c r="X53" s="14">
        <f t="shared" si="13"/>
        <v>8.2191780821918314</v>
      </c>
      <c r="Y53" s="9">
        <v>8.2191780821918314</v>
      </c>
      <c r="Z53" s="13">
        <v>1</v>
      </c>
      <c r="AA53" s="13">
        <f t="shared" si="3"/>
        <v>7</v>
      </c>
      <c r="AB53">
        <v>0</v>
      </c>
      <c r="AC53" s="9"/>
      <c r="AD53" s="9"/>
      <c r="AE53" s="9"/>
      <c r="AF53" s="11">
        <f t="shared" si="14"/>
        <v>0.34636614535418592</v>
      </c>
      <c r="AG53" s="9">
        <v>58.54</v>
      </c>
      <c r="AH53" s="9">
        <v>43.48</v>
      </c>
      <c r="AI53" s="9">
        <v>6.12</v>
      </c>
      <c r="AJ53" s="3">
        <v>0.66666666666666663</v>
      </c>
      <c r="AK53" s="9">
        <v>17.350000000000001</v>
      </c>
      <c r="AL53" t="s">
        <v>135</v>
      </c>
    </row>
    <row r="54" spans="1:38" x14ac:dyDescent="0.35">
      <c r="A54" t="s">
        <v>125</v>
      </c>
      <c r="B54" t="s">
        <v>126</v>
      </c>
      <c r="C54" t="s">
        <v>399</v>
      </c>
      <c r="D54" t="s">
        <v>3</v>
      </c>
      <c r="E54" t="s">
        <v>401</v>
      </c>
      <c r="F54" s="2">
        <v>45140</v>
      </c>
      <c r="G54" s="2" t="s">
        <v>411</v>
      </c>
      <c r="H54" s="13">
        <f t="shared" si="17"/>
        <v>3</v>
      </c>
      <c r="I54">
        <v>2643</v>
      </c>
      <c r="J54">
        <v>39</v>
      </c>
      <c r="K54">
        <v>68.150000000000006</v>
      </c>
      <c r="L54">
        <v>65</v>
      </c>
      <c r="M54">
        <f t="shared" si="5"/>
        <v>3.1500000000000057</v>
      </c>
      <c r="N54" t="s">
        <v>130</v>
      </c>
      <c r="O54" s="13">
        <v>90</v>
      </c>
      <c r="P54" s="55">
        <f t="shared" si="6"/>
        <v>2.2500000000000058</v>
      </c>
      <c r="Q54" s="55">
        <f t="shared" si="19"/>
        <v>0.9</v>
      </c>
      <c r="R54" t="s">
        <v>21</v>
      </c>
      <c r="S54" t="s">
        <v>396</v>
      </c>
      <c r="T54">
        <v>1</v>
      </c>
      <c r="U54" s="9">
        <v>5.0199999999999996</v>
      </c>
      <c r="V54" s="9">
        <v>13.99</v>
      </c>
      <c r="W54" s="11">
        <f t="shared" si="12"/>
        <v>4.83</v>
      </c>
      <c r="X54" s="14">
        <f t="shared" si="13"/>
        <v>3.7848605577689147</v>
      </c>
      <c r="Y54" s="9">
        <v>3.7848605577689147</v>
      </c>
      <c r="Z54" s="13">
        <v>3</v>
      </c>
      <c r="AA54" s="13">
        <f t="shared" si="3"/>
        <v>7</v>
      </c>
      <c r="AB54">
        <v>0</v>
      </c>
      <c r="AC54" s="9"/>
      <c r="AD54" s="9"/>
      <c r="AE54" s="9"/>
      <c r="AF54" s="11">
        <f t="shared" si="14"/>
        <v>0.27329974811083113</v>
      </c>
      <c r="AG54" s="9">
        <v>60.66</v>
      </c>
      <c r="AH54" s="9">
        <v>47.64</v>
      </c>
      <c r="AI54" s="9">
        <v>5.3</v>
      </c>
      <c r="AJ54" s="3">
        <v>0.66666666666666663</v>
      </c>
      <c r="AK54" s="9">
        <v>9.16</v>
      </c>
      <c r="AL54" t="s">
        <v>136</v>
      </c>
    </row>
    <row r="55" spans="1:38" x14ac:dyDescent="0.35">
      <c r="A55" t="s">
        <v>125</v>
      </c>
      <c r="B55" t="s">
        <v>126</v>
      </c>
      <c r="C55" t="s">
        <v>399</v>
      </c>
      <c r="D55" t="s">
        <v>3</v>
      </c>
      <c r="E55" t="s">
        <v>401</v>
      </c>
      <c r="F55" s="2">
        <v>45140</v>
      </c>
      <c r="G55" s="2" t="s">
        <v>411</v>
      </c>
      <c r="H55" s="13">
        <f t="shared" si="17"/>
        <v>3</v>
      </c>
      <c r="I55">
        <v>2643</v>
      </c>
      <c r="J55">
        <v>39</v>
      </c>
      <c r="K55">
        <v>68.150000000000006</v>
      </c>
      <c r="L55">
        <v>65</v>
      </c>
      <c r="M55">
        <f t="shared" si="5"/>
        <v>3.1500000000000057</v>
      </c>
      <c r="N55" t="s">
        <v>131</v>
      </c>
      <c r="O55" s="13">
        <v>140</v>
      </c>
      <c r="P55" s="55">
        <f t="shared" si="6"/>
        <v>1.7500000000000058</v>
      </c>
      <c r="Q55" s="55">
        <f t="shared" si="19"/>
        <v>1.4</v>
      </c>
      <c r="R55" t="s">
        <v>21</v>
      </c>
      <c r="S55" t="s">
        <v>396</v>
      </c>
      <c r="T55">
        <v>1</v>
      </c>
      <c r="U55" s="9">
        <v>5.31</v>
      </c>
      <c r="V55" s="9">
        <v>20.23</v>
      </c>
      <c r="W55" s="11">
        <f t="shared" si="12"/>
        <v>5.2200000000000006</v>
      </c>
      <c r="X55" s="14">
        <f t="shared" si="13"/>
        <v>1.6949152542372687</v>
      </c>
      <c r="Y55" s="9">
        <v>1.6949152542372687</v>
      </c>
      <c r="Z55" s="13">
        <v>3</v>
      </c>
      <c r="AA55" s="13">
        <f t="shared" si="3"/>
        <v>7</v>
      </c>
      <c r="AB55">
        <v>0</v>
      </c>
      <c r="AC55" s="9"/>
      <c r="AD55" s="9"/>
      <c r="AE55" s="9"/>
      <c r="AF55" s="11">
        <f t="shared" si="14"/>
        <v>0.23959183673469392</v>
      </c>
      <c r="AG55" s="9">
        <v>60.74</v>
      </c>
      <c r="AH55" s="9">
        <v>49</v>
      </c>
      <c r="AI55" s="9">
        <v>5.67</v>
      </c>
      <c r="AJ55" s="3">
        <v>0.66666666666666663</v>
      </c>
      <c r="AK55" s="9">
        <v>15.01</v>
      </c>
      <c r="AL55" t="s">
        <v>136</v>
      </c>
    </row>
    <row r="56" spans="1:38" x14ac:dyDescent="0.35">
      <c r="A56" t="s">
        <v>125</v>
      </c>
      <c r="B56" t="s">
        <v>126</v>
      </c>
      <c r="C56" t="s">
        <v>399</v>
      </c>
      <c r="D56" t="s">
        <v>3</v>
      </c>
      <c r="E56" t="s">
        <v>401</v>
      </c>
      <c r="F56" s="2">
        <v>45140</v>
      </c>
      <c r="G56" s="2" t="s">
        <v>411</v>
      </c>
      <c r="H56" s="13">
        <f t="shared" si="17"/>
        <v>3</v>
      </c>
      <c r="I56">
        <v>2643</v>
      </c>
      <c r="J56">
        <v>39</v>
      </c>
      <c r="K56">
        <v>68.150000000000006</v>
      </c>
      <c r="L56">
        <v>65</v>
      </c>
      <c r="M56">
        <f t="shared" si="5"/>
        <v>3.1500000000000057</v>
      </c>
      <c r="N56" t="s">
        <v>132</v>
      </c>
      <c r="O56" s="13">
        <v>190</v>
      </c>
      <c r="P56" s="55">
        <f t="shared" si="6"/>
        <v>1.2500000000000058</v>
      </c>
      <c r="Q56" s="55">
        <f t="shared" si="19"/>
        <v>1.9</v>
      </c>
      <c r="R56" t="s">
        <v>21</v>
      </c>
      <c r="S56" t="s">
        <v>396</v>
      </c>
      <c r="T56">
        <v>1</v>
      </c>
      <c r="U56" s="9">
        <v>5.23</v>
      </c>
      <c r="V56" s="9">
        <v>15.59</v>
      </c>
      <c r="W56" s="11">
        <f t="shared" si="12"/>
        <v>5.0999999999999996</v>
      </c>
      <c r="X56" s="14">
        <f t="shared" si="13"/>
        <v>2.4856596558317547</v>
      </c>
      <c r="Y56" s="9">
        <v>2.4856596558317547</v>
      </c>
      <c r="Z56" s="13">
        <v>4</v>
      </c>
      <c r="AA56" s="13">
        <f t="shared" si="3"/>
        <v>7</v>
      </c>
      <c r="AB56">
        <v>0</v>
      </c>
      <c r="AC56" s="9"/>
      <c r="AD56" s="9"/>
      <c r="AE56" s="9"/>
      <c r="AF56" s="11">
        <f t="shared" si="14"/>
        <v>0.23697967086156829</v>
      </c>
      <c r="AG56" s="9">
        <v>63.89</v>
      </c>
      <c r="AH56" s="9">
        <v>51.65</v>
      </c>
      <c r="AI56" s="9">
        <v>6.13</v>
      </c>
      <c r="AJ56" s="3">
        <v>0.66666666666666663</v>
      </c>
      <c r="AK56" s="9">
        <v>10.49</v>
      </c>
      <c r="AL56" t="s">
        <v>137</v>
      </c>
    </row>
    <row r="57" spans="1:38" x14ac:dyDescent="0.35">
      <c r="A57" t="s">
        <v>125</v>
      </c>
      <c r="B57" t="s">
        <v>126</v>
      </c>
      <c r="C57" t="s">
        <v>399</v>
      </c>
      <c r="D57" t="s">
        <v>3</v>
      </c>
      <c r="E57" t="s">
        <v>401</v>
      </c>
      <c r="F57" s="2">
        <v>45140</v>
      </c>
      <c r="G57" s="2" t="s">
        <v>411</v>
      </c>
      <c r="H57" s="13">
        <f t="shared" si="17"/>
        <v>3</v>
      </c>
      <c r="I57">
        <v>2643</v>
      </c>
      <c r="J57">
        <v>39</v>
      </c>
      <c r="K57">
        <v>68.150000000000006</v>
      </c>
      <c r="L57">
        <v>65</v>
      </c>
      <c r="M57">
        <f t="shared" si="5"/>
        <v>3.1500000000000057</v>
      </c>
      <c r="N57" t="s">
        <v>133</v>
      </c>
      <c r="O57" s="13">
        <v>245</v>
      </c>
      <c r="P57" s="55">
        <f t="shared" si="6"/>
        <v>0.70000000000000551</v>
      </c>
      <c r="Q57" s="55">
        <f t="shared" si="19"/>
        <v>2.4500000000000002</v>
      </c>
      <c r="R57" t="s">
        <v>21</v>
      </c>
      <c r="S57" t="s">
        <v>420</v>
      </c>
      <c r="T57">
        <v>1</v>
      </c>
      <c r="U57" s="9">
        <v>5.22</v>
      </c>
      <c r="V57" s="9">
        <v>23.19</v>
      </c>
      <c r="W57" s="11">
        <f t="shared" si="12"/>
        <v>4.740000000000002</v>
      </c>
      <c r="X57" s="14">
        <f t="shared" si="13"/>
        <v>9.1954022988505333</v>
      </c>
      <c r="Y57" s="9">
        <v>9.1954022988505333</v>
      </c>
      <c r="Z57" s="13">
        <v>5</v>
      </c>
      <c r="AA57" s="13">
        <f t="shared" si="3"/>
        <v>7</v>
      </c>
      <c r="AB57">
        <v>0</v>
      </c>
      <c r="AC57" s="9"/>
      <c r="AD57" s="9"/>
      <c r="AE57" s="9"/>
      <c r="AF57" s="11">
        <f t="shared" si="14"/>
        <v>0.5543878087230687</v>
      </c>
      <c r="AG57" s="9">
        <v>59.16</v>
      </c>
      <c r="AH57" s="9">
        <v>38.06</v>
      </c>
      <c r="AI57" s="9">
        <v>6.16</v>
      </c>
      <c r="AJ57" s="3">
        <v>0.66666666666666663</v>
      </c>
      <c r="AK57" s="9">
        <v>18.45</v>
      </c>
      <c r="AL57" t="s">
        <v>382</v>
      </c>
    </row>
    <row r="58" spans="1:38" s="4" customFormat="1" x14ac:dyDescent="0.35">
      <c r="A58" s="4" t="s">
        <v>125</v>
      </c>
      <c r="B58" s="4" t="s">
        <v>126</v>
      </c>
      <c r="C58" s="4" t="s">
        <v>399</v>
      </c>
      <c r="D58" s="4" t="s">
        <v>3</v>
      </c>
      <c r="E58" s="4" t="s">
        <v>401</v>
      </c>
      <c r="F58" s="5">
        <v>45140</v>
      </c>
      <c r="G58" s="5" t="s">
        <v>411</v>
      </c>
      <c r="H58" s="50">
        <f t="shared" si="17"/>
        <v>3</v>
      </c>
      <c r="I58" s="4">
        <v>2643</v>
      </c>
      <c r="J58" s="4">
        <v>39</v>
      </c>
      <c r="K58" s="4">
        <v>68.150000000000006</v>
      </c>
      <c r="L58" s="4">
        <v>65</v>
      </c>
      <c r="M58" s="4">
        <f t="shared" si="5"/>
        <v>3.1500000000000057</v>
      </c>
      <c r="N58" s="4" t="s">
        <v>134</v>
      </c>
      <c r="O58" s="50">
        <v>285</v>
      </c>
      <c r="P58" s="56">
        <f t="shared" si="6"/>
        <v>0.3000000000000056</v>
      </c>
      <c r="Q58" s="56">
        <f t="shared" si="19"/>
        <v>2.85</v>
      </c>
      <c r="R58" s="4" t="s">
        <v>25</v>
      </c>
      <c r="S58" s="4" t="s">
        <v>420</v>
      </c>
      <c r="T58" s="4">
        <v>0</v>
      </c>
      <c r="U58" s="10"/>
      <c r="V58" s="10"/>
      <c r="W58" s="12"/>
      <c r="X58" s="15"/>
      <c r="Y58" s="10"/>
      <c r="Z58" s="13">
        <v>6</v>
      </c>
      <c r="AA58" s="13">
        <f t="shared" si="3"/>
        <v>7</v>
      </c>
      <c r="AB58" s="4">
        <v>0</v>
      </c>
      <c r="AC58" s="10"/>
      <c r="AD58" s="10"/>
      <c r="AE58" s="10"/>
      <c r="AF58" s="12"/>
      <c r="AG58" s="10"/>
      <c r="AH58" s="10"/>
      <c r="AI58" s="10"/>
      <c r="AJ58" s="6">
        <v>0.66666666666666663</v>
      </c>
      <c r="AK58" s="10"/>
      <c r="AL58" s="4" t="s">
        <v>138</v>
      </c>
    </row>
    <row r="59" spans="1:38" x14ac:dyDescent="0.35">
      <c r="A59" t="s">
        <v>139</v>
      </c>
      <c r="B59" t="s">
        <v>140</v>
      </c>
      <c r="C59" t="s">
        <v>399</v>
      </c>
      <c r="D59" t="s">
        <v>27</v>
      </c>
      <c r="E59" t="s">
        <v>402</v>
      </c>
      <c r="F59" s="2">
        <v>45140</v>
      </c>
      <c r="G59" s="2" t="s">
        <v>411</v>
      </c>
      <c r="H59" s="13">
        <f t="shared" si="17"/>
        <v>3</v>
      </c>
      <c r="I59">
        <v>2623</v>
      </c>
      <c r="J59">
        <v>14</v>
      </c>
      <c r="K59">
        <v>67.5</v>
      </c>
      <c r="L59">
        <v>66</v>
      </c>
      <c r="M59">
        <f t="shared" si="5"/>
        <v>1.5</v>
      </c>
      <c r="N59" t="s">
        <v>142</v>
      </c>
      <c r="O59" s="13">
        <v>30</v>
      </c>
      <c r="P59" s="55">
        <f t="shared" si="6"/>
        <v>1.2</v>
      </c>
      <c r="Q59" s="55">
        <f>K53-K59+O59/100</f>
        <v>0.95000000000000573</v>
      </c>
      <c r="R59" t="s">
        <v>7</v>
      </c>
      <c r="S59" t="s">
        <v>415</v>
      </c>
      <c r="T59">
        <v>1</v>
      </c>
      <c r="U59" s="9">
        <v>5.16</v>
      </c>
      <c r="V59" s="9">
        <v>14.78</v>
      </c>
      <c r="W59" s="11">
        <f>V59-AK59</f>
        <v>4.8199999999999985</v>
      </c>
      <c r="X59" s="14">
        <f>((U59-W59)/U59)*100</f>
        <v>6.5891472868217367</v>
      </c>
      <c r="Y59" s="9">
        <v>6.5891472868217367</v>
      </c>
      <c r="Z59" s="13">
        <v>1</v>
      </c>
      <c r="AA59" s="13">
        <f t="shared" si="3"/>
        <v>7</v>
      </c>
      <c r="AB59">
        <v>0</v>
      </c>
      <c r="AC59" s="9"/>
      <c r="AD59" s="9"/>
      <c r="AE59" s="9"/>
      <c r="AF59" s="11">
        <f>(AG59-AH59)/AH59</f>
        <v>0.35788235294117648</v>
      </c>
      <c r="AG59" s="9">
        <v>57.71</v>
      </c>
      <c r="AH59" s="9">
        <v>42.5</v>
      </c>
      <c r="AI59" s="9">
        <v>5.72</v>
      </c>
      <c r="AJ59" s="3">
        <v>0.73611111111111116</v>
      </c>
      <c r="AK59" s="9">
        <v>9.9600000000000009</v>
      </c>
      <c r="AL59" t="s">
        <v>146</v>
      </c>
    </row>
    <row r="60" spans="1:38" x14ac:dyDescent="0.35">
      <c r="A60" t="s">
        <v>139</v>
      </c>
      <c r="B60" t="s">
        <v>140</v>
      </c>
      <c r="C60" t="s">
        <v>399</v>
      </c>
      <c r="D60" t="s">
        <v>27</v>
      </c>
      <c r="E60" t="s">
        <v>402</v>
      </c>
      <c r="F60" s="2">
        <v>45140</v>
      </c>
      <c r="G60" s="2" t="s">
        <v>411</v>
      </c>
      <c r="H60" s="13">
        <f t="shared" si="17"/>
        <v>3</v>
      </c>
      <c r="I60">
        <v>2623</v>
      </c>
      <c r="J60">
        <v>14</v>
      </c>
      <c r="K60">
        <v>67.5</v>
      </c>
      <c r="L60">
        <v>66</v>
      </c>
      <c r="M60">
        <f t="shared" si="5"/>
        <v>1.5</v>
      </c>
      <c r="N60" t="s">
        <v>143</v>
      </c>
      <c r="O60" s="13">
        <v>90</v>
      </c>
      <c r="P60" s="55">
        <f t="shared" si="6"/>
        <v>0.6</v>
      </c>
      <c r="Q60" s="55">
        <f t="shared" ref="Q60:Q62" si="20">K54-K60+O60/100</f>
        <v>1.5500000000000056</v>
      </c>
      <c r="R60" t="s">
        <v>7</v>
      </c>
      <c r="S60" t="s">
        <v>396</v>
      </c>
      <c r="T60">
        <v>1</v>
      </c>
      <c r="U60" s="9">
        <v>5.08</v>
      </c>
      <c r="V60" s="9">
        <v>18.73</v>
      </c>
      <c r="W60" s="11">
        <f>V60-AK60</f>
        <v>4.8600000000000012</v>
      </c>
      <c r="X60" s="14">
        <f>((U60-W60)/U60)*100</f>
        <v>4.3307086614173009</v>
      </c>
      <c r="Y60" s="9">
        <v>4.3307086614173009</v>
      </c>
      <c r="Z60" s="13">
        <v>3</v>
      </c>
      <c r="AA60" s="13">
        <f t="shared" si="3"/>
        <v>7</v>
      </c>
      <c r="AB60">
        <v>0</v>
      </c>
      <c r="AC60" s="9"/>
      <c r="AD60" s="9"/>
      <c r="AE60" s="9"/>
      <c r="AF60" s="11">
        <f>(AG60-AH60)/AH60</f>
        <v>0.25681364945712376</v>
      </c>
      <c r="AG60" s="9">
        <v>56.72</v>
      </c>
      <c r="AH60" s="9">
        <v>45.13</v>
      </c>
      <c r="AI60" s="9">
        <v>4.92</v>
      </c>
      <c r="AJ60" s="3">
        <v>0.73611111111111116</v>
      </c>
      <c r="AK60" s="9">
        <v>13.87</v>
      </c>
      <c r="AL60" t="s">
        <v>135</v>
      </c>
    </row>
    <row r="61" spans="1:38" x14ac:dyDescent="0.35">
      <c r="A61" t="s">
        <v>139</v>
      </c>
      <c r="B61" t="s">
        <v>140</v>
      </c>
      <c r="C61" t="s">
        <v>399</v>
      </c>
      <c r="D61" t="s">
        <v>27</v>
      </c>
      <c r="E61" t="s">
        <v>402</v>
      </c>
      <c r="F61" s="2">
        <v>45140</v>
      </c>
      <c r="G61" s="2" t="s">
        <v>411</v>
      </c>
      <c r="H61" s="13">
        <f t="shared" si="17"/>
        <v>3</v>
      </c>
      <c r="I61">
        <v>2623</v>
      </c>
      <c r="J61">
        <v>14</v>
      </c>
      <c r="K61">
        <v>67.5</v>
      </c>
      <c r="L61">
        <v>66</v>
      </c>
      <c r="M61">
        <f t="shared" si="5"/>
        <v>1.5</v>
      </c>
      <c r="N61" t="s">
        <v>144</v>
      </c>
      <c r="O61" s="13">
        <v>140</v>
      </c>
      <c r="P61" s="55">
        <f t="shared" si="6"/>
        <v>0.10000000000000009</v>
      </c>
      <c r="Q61" s="55">
        <f t="shared" si="20"/>
        <v>2.0500000000000056</v>
      </c>
      <c r="R61" t="s">
        <v>21</v>
      </c>
      <c r="S61" t="s">
        <v>420</v>
      </c>
      <c r="T61">
        <v>1</v>
      </c>
      <c r="U61" s="9">
        <v>5.0599999999999996</v>
      </c>
      <c r="V61" s="9">
        <v>22.09</v>
      </c>
      <c r="W61" s="11">
        <f>V61-AK61</f>
        <v>4.6499999999999986</v>
      </c>
      <c r="X61" s="14">
        <f>((U61-W61)/U61)*100</f>
        <v>8.1027667984189939</v>
      </c>
      <c r="Y61" s="9">
        <v>8.1027667984189939</v>
      </c>
      <c r="Z61" s="13">
        <v>5</v>
      </c>
      <c r="AA61" s="13">
        <f t="shared" si="3"/>
        <v>7</v>
      </c>
      <c r="AB61">
        <v>0</v>
      </c>
      <c r="AC61" s="9"/>
      <c r="AD61" s="9"/>
      <c r="AE61" s="9"/>
      <c r="AF61" s="11">
        <f>(AG61-AH61)/AH61</f>
        <v>0.46860158311345645</v>
      </c>
      <c r="AG61" s="9">
        <v>55.66</v>
      </c>
      <c r="AH61" s="9">
        <v>37.9</v>
      </c>
      <c r="AI61" s="9">
        <v>6.07</v>
      </c>
      <c r="AJ61" s="3">
        <v>0.73611111111111116</v>
      </c>
      <c r="AK61" s="9">
        <v>17.440000000000001</v>
      </c>
      <c r="AL61" t="s">
        <v>147</v>
      </c>
    </row>
    <row r="62" spans="1:38" s="4" customFormat="1" x14ac:dyDescent="0.35">
      <c r="A62" s="4" t="s">
        <v>139</v>
      </c>
      <c r="B62" s="4" t="s">
        <v>140</v>
      </c>
      <c r="C62" s="4" t="s">
        <v>399</v>
      </c>
      <c r="D62" s="4" t="s">
        <v>27</v>
      </c>
      <c r="E62" s="4" t="s">
        <v>402</v>
      </c>
      <c r="F62" s="5">
        <v>45140</v>
      </c>
      <c r="G62" s="5" t="s">
        <v>411</v>
      </c>
      <c r="H62" s="50">
        <f t="shared" si="17"/>
        <v>3</v>
      </c>
      <c r="I62" s="4">
        <v>2623</v>
      </c>
      <c r="J62" s="4">
        <v>14</v>
      </c>
      <c r="K62" s="4">
        <v>67.5</v>
      </c>
      <c r="L62" s="4">
        <v>66</v>
      </c>
      <c r="M62" s="4">
        <f t="shared" si="5"/>
        <v>1.5</v>
      </c>
      <c r="N62" s="4" t="s">
        <v>145</v>
      </c>
      <c r="O62" s="50">
        <v>155</v>
      </c>
      <c r="P62" s="56">
        <f t="shared" si="6"/>
        <v>-5.0000000000000044E-2</v>
      </c>
      <c r="Q62" s="56">
        <f t="shared" si="20"/>
        <v>2.2000000000000055</v>
      </c>
      <c r="R62" s="4" t="s">
        <v>25</v>
      </c>
      <c r="S62" s="4" t="s">
        <v>420</v>
      </c>
      <c r="T62" s="4">
        <v>0</v>
      </c>
      <c r="U62" s="10"/>
      <c r="V62" s="10"/>
      <c r="W62" s="12"/>
      <c r="X62" s="15"/>
      <c r="Y62" s="10"/>
      <c r="Z62" s="13">
        <v>6</v>
      </c>
      <c r="AA62" s="13">
        <f t="shared" si="3"/>
        <v>7</v>
      </c>
      <c r="AB62" s="4">
        <v>0</v>
      </c>
      <c r="AC62" s="10"/>
      <c r="AD62" s="10"/>
      <c r="AE62" s="10"/>
      <c r="AF62" s="12"/>
      <c r="AG62" s="10"/>
      <c r="AH62" s="10"/>
      <c r="AI62" s="10"/>
      <c r="AJ62" s="6">
        <v>0.73611111111111116</v>
      </c>
      <c r="AK62" s="10"/>
      <c r="AL62" s="4" t="s">
        <v>148</v>
      </c>
    </row>
    <row r="63" spans="1:38" x14ac:dyDescent="0.35">
      <c r="A63" t="s">
        <v>149</v>
      </c>
      <c r="B63" t="s">
        <v>403</v>
      </c>
      <c r="C63" t="s">
        <v>400</v>
      </c>
      <c r="D63" t="s">
        <v>27</v>
      </c>
      <c r="E63" t="s">
        <v>402</v>
      </c>
      <c r="F63" s="2">
        <v>45141</v>
      </c>
      <c r="G63" s="2" t="s">
        <v>411</v>
      </c>
      <c r="H63" s="13">
        <f t="shared" si="17"/>
        <v>2</v>
      </c>
      <c r="I63">
        <v>1283</v>
      </c>
      <c r="J63">
        <v>39</v>
      </c>
      <c r="K63">
        <v>78.75</v>
      </c>
      <c r="L63">
        <v>77.5</v>
      </c>
      <c r="M63">
        <f t="shared" si="5"/>
        <v>1.25</v>
      </c>
      <c r="N63" t="s">
        <v>152</v>
      </c>
      <c r="O63" s="13">
        <v>20</v>
      </c>
      <c r="P63" s="55">
        <f t="shared" si="6"/>
        <v>1.05</v>
      </c>
      <c r="Q63" s="55">
        <f>K69-K63+O63/100</f>
        <v>0.54999999999999427</v>
      </c>
      <c r="R63" t="s">
        <v>25</v>
      </c>
      <c r="S63" t="s">
        <v>86</v>
      </c>
      <c r="T63">
        <v>1</v>
      </c>
      <c r="U63" s="9">
        <v>5.34</v>
      </c>
      <c r="V63" s="9">
        <v>24.4</v>
      </c>
      <c r="W63" s="11">
        <f>V63-AK63</f>
        <v>4.5299999999999976</v>
      </c>
      <c r="X63" s="14">
        <f>((U63-W63)/U63)*100</f>
        <v>15.168539325842739</v>
      </c>
      <c r="Y63" s="9">
        <v>15.168539325842739</v>
      </c>
      <c r="Z63" s="13">
        <v>5</v>
      </c>
      <c r="AA63" s="13">
        <f t="shared" si="3"/>
        <v>5</v>
      </c>
      <c r="AB63">
        <v>0</v>
      </c>
      <c r="AC63" s="9"/>
      <c r="AD63" s="9"/>
      <c r="AE63" s="9"/>
      <c r="AF63" s="11">
        <f>(AG63-AH63)/AH63</f>
        <v>1.0119151409473994</v>
      </c>
      <c r="AG63" s="9">
        <v>69.23</v>
      </c>
      <c r="AH63" s="9">
        <v>34.409999999999997</v>
      </c>
      <c r="AI63" s="9">
        <v>4.91</v>
      </c>
      <c r="AJ63" s="3">
        <v>0.4597222222222222</v>
      </c>
      <c r="AK63" s="9">
        <v>19.87</v>
      </c>
      <c r="AL63" t="s">
        <v>37</v>
      </c>
    </row>
    <row r="64" spans="1:38" s="16" customFormat="1" x14ac:dyDescent="0.35">
      <c r="A64" s="16" t="s">
        <v>149</v>
      </c>
      <c r="B64" s="16" t="s">
        <v>403</v>
      </c>
      <c r="C64" s="16" t="s">
        <v>400</v>
      </c>
      <c r="D64" s="16" t="s">
        <v>27</v>
      </c>
      <c r="E64" s="16" t="s">
        <v>402</v>
      </c>
      <c r="F64" s="17">
        <v>45141</v>
      </c>
      <c r="G64" s="17" t="s">
        <v>411</v>
      </c>
      <c r="H64" s="22">
        <f t="shared" si="17"/>
        <v>2</v>
      </c>
      <c r="I64" s="16">
        <v>1283</v>
      </c>
      <c r="J64" s="16">
        <v>39</v>
      </c>
      <c r="K64" s="16">
        <v>78.75</v>
      </c>
      <c r="L64" s="16">
        <v>77.5</v>
      </c>
      <c r="M64" s="16">
        <f t="shared" si="5"/>
        <v>1.25</v>
      </c>
      <c r="N64" s="16" t="s">
        <v>153</v>
      </c>
      <c r="O64" s="22">
        <v>50</v>
      </c>
      <c r="P64" s="57">
        <f t="shared" si="6"/>
        <v>0.75</v>
      </c>
      <c r="Q64" s="57">
        <f t="shared" ref="Q64:Q67" si="21">K70-K64+O64/100</f>
        <v>0.84999999999999432</v>
      </c>
      <c r="R64" s="16" t="s">
        <v>25</v>
      </c>
      <c r="S64" s="16" t="s">
        <v>86</v>
      </c>
      <c r="T64" s="16">
        <v>1</v>
      </c>
      <c r="U64" s="19">
        <v>5.18</v>
      </c>
      <c r="V64" s="19">
        <v>22.02</v>
      </c>
      <c r="W64" s="20">
        <f>V64-AK64</f>
        <v>4.8099999999999987</v>
      </c>
      <c r="X64" s="21">
        <f>((U64-W64)/U64)*100</f>
        <v>7.1428571428571619</v>
      </c>
      <c r="Y64" s="19">
        <v>7.1428571428571619</v>
      </c>
      <c r="Z64" s="22">
        <v>4</v>
      </c>
      <c r="AA64" s="22">
        <f t="shared" si="3"/>
        <v>5</v>
      </c>
      <c r="AB64" s="16">
        <v>0</v>
      </c>
      <c r="AC64" s="19"/>
      <c r="AD64" s="19"/>
      <c r="AE64" s="19"/>
      <c r="AF64" s="20">
        <f>(AG64-AH64)/AH64</f>
        <v>0.41495327102803753</v>
      </c>
      <c r="AG64" s="19">
        <v>60.56</v>
      </c>
      <c r="AH64" s="19">
        <v>42.8</v>
      </c>
      <c r="AI64" s="19">
        <v>5.42</v>
      </c>
      <c r="AJ64" s="18">
        <v>0.4597222222222222</v>
      </c>
      <c r="AK64" s="19">
        <v>17.21</v>
      </c>
      <c r="AL64" s="16" t="s">
        <v>158</v>
      </c>
    </row>
    <row r="65" spans="1:38" x14ac:dyDescent="0.35">
      <c r="A65" t="s">
        <v>149</v>
      </c>
      <c r="B65" t="s">
        <v>403</v>
      </c>
      <c r="C65" t="s">
        <v>400</v>
      </c>
      <c r="D65" t="s">
        <v>27</v>
      </c>
      <c r="E65" t="s">
        <v>402</v>
      </c>
      <c r="F65" s="2">
        <v>45141</v>
      </c>
      <c r="G65" s="2" t="s">
        <v>411</v>
      </c>
      <c r="H65" s="13">
        <f t="shared" si="17"/>
        <v>2</v>
      </c>
      <c r="I65">
        <v>1283</v>
      </c>
      <c r="J65">
        <v>39</v>
      </c>
      <c r="K65">
        <v>78.75</v>
      </c>
      <c r="L65">
        <v>77.5</v>
      </c>
      <c r="M65">
        <f t="shared" si="5"/>
        <v>1.25</v>
      </c>
      <c r="N65" t="s">
        <v>154</v>
      </c>
      <c r="O65" s="13">
        <v>90</v>
      </c>
      <c r="P65" s="55">
        <f t="shared" si="6"/>
        <v>0.35</v>
      </c>
      <c r="Q65" s="55">
        <f t="shared" si="21"/>
        <v>1.2499999999999942</v>
      </c>
      <c r="R65" t="s">
        <v>25</v>
      </c>
      <c r="S65" t="s">
        <v>420</v>
      </c>
      <c r="T65">
        <v>1</v>
      </c>
      <c r="U65" s="9">
        <v>5.1100000000000003</v>
      </c>
      <c r="V65" s="9">
        <v>24.12</v>
      </c>
      <c r="W65" s="11">
        <f>V65-AK65</f>
        <v>4.8599999999999994</v>
      </c>
      <c r="X65" s="14">
        <f>((U65-W65)/U65)*100</f>
        <v>4.8923679060665535</v>
      </c>
      <c r="Y65" s="9">
        <v>4.8923679060665535</v>
      </c>
      <c r="Z65" s="13">
        <v>5</v>
      </c>
      <c r="AA65" s="13">
        <f t="shared" si="3"/>
        <v>7</v>
      </c>
      <c r="AB65">
        <v>0</v>
      </c>
      <c r="AC65" s="9"/>
      <c r="AD65" s="9"/>
      <c r="AE65" s="9"/>
      <c r="AF65" s="11">
        <f>(AG65-AH65)/AH65</f>
        <v>0.35564570655848549</v>
      </c>
      <c r="AG65" s="9">
        <v>60.15</v>
      </c>
      <c r="AH65" s="9">
        <v>44.37</v>
      </c>
      <c r="AI65" s="9">
        <v>5.86</v>
      </c>
      <c r="AJ65" s="3">
        <v>0.4597222222222222</v>
      </c>
      <c r="AK65" s="9">
        <v>19.260000000000002</v>
      </c>
      <c r="AL65" t="s">
        <v>159</v>
      </c>
    </row>
    <row r="66" spans="1:38" x14ac:dyDescent="0.35">
      <c r="A66" t="s">
        <v>149</v>
      </c>
      <c r="B66" t="s">
        <v>403</v>
      </c>
      <c r="C66" t="s">
        <v>400</v>
      </c>
      <c r="D66" t="s">
        <v>27</v>
      </c>
      <c r="E66" t="s">
        <v>402</v>
      </c>
      <c r="F66" s="2">
        <v>45141</v>
      </c>
      <c r="G66" s="2" t="s">
        <v>411</v>
      </c>
      <c r="H66" s="13">
        <f t="shared" si="17"/>
        <v>2</v>
      </c>
      <c r="I66">
        <v>1283</v>
      </c>
      <c r="J66">
        <v>39</v>
      </c>
      <c r="K66">
        <v>78.75</v>
      </c>
      <c r="L66">
        <v>77.5</v>
      </c>
      <c r="M66">
        <f t="shared" si="5"/>
        <v>1.25</v>
      </c>
      <c r="N66" t="s">
        <v>155</v>
      </c>
      <c r="O66" s="13">
        <v>100</v>
      </c>
      <c r="P66" s="55">
        <f t="shared" si="6"/>
        <v>0.25</v>
      </c>
      <c r="Q66" s="55">
        <f t="shared" si="21"/>
        <v>1.3499999999999943</v>
      </c>
      <c r="R66" t="s">
        <v>25</v>
      </c>
      <c r="S66" t="s">
        <v>420</v>
      </c>
      <c r="T66">
        <v>1</v>
      </c>
      <c r="U66" s="9">
        <v>5.32</v>
      </c>
      <c r="V66" s="9">
        <v>15.04</v>
      </c>
      <c r="W66" s="11">
        <f>V66-AK66</f>
        <v>4.879999999999999</v>
      </c>
      <c r="X66" s="14">
        <f>((U66-W66)/U66)*100</f>
        <v>8.2706766917293457</v>
      </c>
      <c r="Y66" s="9">
        <v>8.2706766917293457</v>
      </c>
      <c r="Z66" s="13">
        <v>5</v>
      </c>
      <c r="AA66" s="13">
        <f t="shared" ref="AA66:AA129" si="22">IF(S66="Fdpn1",1,IF(S66="Fdpn2",2,IF(S66="Intermediate",3,IF(S66="GryCl", 4,IF(S66="Wetland", 5,IF(S66="Riverbed",6,7))))))</f>
        <v>7</v>
      </c>
      <c r="AB66">
        <v>0</v>
      </c>
      <c r="AC66" s="9"/>
      <c r="AD66" s="9"/>
      <c r="AE66" s="9"/>
      <c r="AF66" s="11">
        <f>(AG66-AH66)/AH66</f>
        <v>0.63057978450487451</v>
      </c>
      <c r="AG66" s="9">
        <v>63.56</v>
      </c>
      <c r="AH66" s="9">
        <v>38.979999999999997</v>
      </c>
      <c r="AI66" s="9">
        <v>5.44</v>
      </c>
      <c r="AJ66" s="3">
        <v>0.4597222222222222</v>
      </c>
      <c r="AK66" s="9">
        <v>10.16</v>
      </c>
      <c r="AL66" t="s">
        <v>160</v>
      </c>
    </row>
    <row r="67" spans="1:38" x14ac:dyDescent="0.35">
      <c r="A67" t="s">
        <v>149</v>
      </c>
      <c r="B67" t="s">
        <v>403</v>
      </c>
      <c r="C67" t="s">
        <v>400</v>
      </c>
      <c r="D67" t="s">
        <v>27</v>
      </c>
      <c r="E67" t="s">
        <v>402</v>
      </c>
      <c r="F67" s="2">
        <v>45141</v>
      </c>
      <c r="G67" s="2" t="s">
        <v>411</v>
      </c>
      <c r="H67" s="13">
        <f t="shared" si="17"/>
        <v>2</v>
      </c>
      <c r="I67">
        <v>1283</v>
      </c>
      <c r="J67">
        <v>39</v>
      </c>
      <c r="K67">
        <v>78.75</v>
      </c>
      <c r="L67">
        <v>77.5</v>
      </c>
      <c r="M67">
        <f t="shared" ref="M67:M130" si="23">K67-L67</f>
        <v>1.25</v>
      </c>
      <c r="N67" t="s">
        <v>156</v>
      </c>
      <c r="O67" s="13">
        <v>110</v>
      </c>
      <c r="P67" s="55">
        <f t="shared" ref="P67:P130" si="24">M67-(O67/100)</f>
        <v>0.14999999999999991</v>
      </c>
      <c r="Q67" s="55">
        <f t="shared" si="21"/>
        <v>1.4499999999999944</v>
      </c>
      <c r="R67" t="s">
        <v>25</v>
      </c>
      <c r="S67" t="s">
        <v>420</v>
      </c>
      <c r="T67">
        <v>1</v>
      </c>
      <c r="U67" s="9">
        <v>5.44</v>
      </c>
      <c r="V67" s="9">
        <v>24.03</v>
      </c>
      <c r="W67" s="11">
        <f>V67-AK67</f>
        <v>4.66</v>
      </c>
      <c r="X67" s="14">
        <f>((U67-W67)/U67)*100</f>
        <v>14.338235294117652</v>
      </c>
      <c r="Y67" s="9">
        <v>14.338235294117652</v>
      </c>
      <c r="Z67" s="13">
        <v>5</v>
      </c>
      <c r="AA67" s="13">
        <f t="shared" si="22"/>
        <v>7</v>
      </c>
      <c r="AB67">
        <v>0</v>
      </c>
      <c r="AC67" s="9"/>
      <c r="AD67" s="9"/>
      <c r="AE67" s="9"/>
      <c r="AF67" s="11">
        <f>(AG67-AH67)/AH67</f>
        <v>0.88800236406619371</v>
      </c>
      <c r="AG67" s="9">
        <v>63.89</v>
      </c>
      <c r="AH67" s="9">
        <v>33.840000000000003</v>
      </c>
      <c r="AI67" s="9">
        <v>5.15</v>
      </c>
      <c r="AJ67" s="3">
        <v>0.4597222222222222</v>
      </c>
      <c r="AK67" s="9">
        <v>19.37</v>
      </c>
      <c r="AL67" t="s">
        <v>161</v>
      </c>
    </row>
    <row r="68" spans="1:38" s="4" customFormat="1" x14ac:dyDescent="0.35">
      <c r="A68" s="4" t="s">
        <v>149</v>
      </c>
      <c r="B68" s="4" t="s">
        <v>403</v>
      </c>
      <c r="C68" s="4" t="s">
        <v>400</v>
      </c>
      <c r="D68" s="4" t="s">
        <v>27</v>
      </c>
      <c r="E68" s="4" t="s">
        <v>402</v>
      </c>
      <c r="F68" s="5">
        <v>45141</v>
      </c>
      <c r="G68" s="5" t="s">
        <v>411</v>
      </c>
      <c r="H68" s="50">
        <f t="shared" si="17"/>
        <v>2</v>
      </c>
      <c r="I68" s="4">
        <v>1283</v>
      </c>
      <c r="J68" s="4">
        <v>39</v>
      </c>
      <c r="K68" s="4">
        <v>78.75</v>
      </c>
      <c r="L68" s="4">
        <v>77.5</v>
      </c>
      <c r="M68" s="4">
        <f t="shared" si="23"/>
        <v>1.25</v>
      </c>
      <c r="N68" s="4" t="s">
        <v>157</v>
      </c>
      <c r="O68" s="50">
        <v>125</v>
      </c>
      <c r="P68" s="56">
        <f t="shared" si="24"/>
        <v>0</v>
      </c>
      <c r="Q68" s="56">
        <f>K73-K68+O68/100</f>
        <v>1.5999999999999943</v>
      </c>
      <c r="R68" s="4" t="s">
        <v>25</v>
      </c>
      <c r="S68" s="4" t="s">
        <v>420</v>
      </c>
      <c r="T68" s="4">
        <v>0</v>
      </c>
      <c r="U68" s="10"/>
      <c r="V68" s="10"/>
      <c r="W68" s="12"/>
      <c r="X68" s="15"/>
      <c r="Y68" s="10"/>
      <c r="Z68" s="13">
        <v>6</v>
      </c>
      <c r="AA68" s="13">
        <f t="shared" si="22"/>
        <v>7</v>
      </c>
      <c r="AB68" s="4">
        <v>0</v>
      </c>
      <c r="AC68" s="10"/>
      <c r="AD68" s="10"/>
      <c r="AE68" s="10"/>
      <c r="AF68" s="12"/>
      <c r="AG68" s="10"/>
      <c r="AH68" s="10"/>
      <c r="AI68" s="10"/>
      <c r="AJ68" s="6">
        <v>0.4597222222222222</v>
      </c>
      <c r="AK68" s="10"/>
      <c r="AL68" s="4" t="s">
        <v>162</v>
      </c>
    </row>
    <row r="69" spans="1:38" x14ac:dyDescent="0.35">
      <c r="A69" t="s">
        <v>163</v>
      </c>
      <c r="B69" t="s">
        <v>404</v>
      </c>
      <c r="C69" t="s">
        <v>400</v>
      </c>
      <c r="D69" t="s">
        <v>3</v>
      </c>
      <c r="E69" t="s">
        <v>401</v>
      </c>
      <c r="F69" s="2">
        <v>45141</v>
      </c>
      <c r="G69" s="2" t="s">
        <v>411</v>
      </c>
      <c r="H69" s="13">
        <f t="shared" si="17"/>
        <v>2</v>
      </c>
      <c r="I69">
        <v>1278</v>
      </c>
      <c r="J69">
        <v>21</v>
      </c>
      <c r="K69">
        <v>79.099999999999994</v>
      </c>
      <c r="L69">
        <v>77.5</v>
      </c>
      <c r="M69">
        <f t="shared" si="23"/>
        <v>1.5999999999999943</v>
      </c>
      <c r="N69" t="s">
        <v>166</v>
      </c>
      <c r="O69" s="13">
        <v>30</v>
      </c>
      <c r="P69" s="55">
        <f t="shared" si="24"/>
        <v>1.2999999999999943</v>
      </c>
      <c r="Q69" s="55">
        <f>O69/100</f>
        <v>0.3</v>
      </c>
      <c r="R69" t="s">
        <v>7</v>
      </c>
      <c r="S69" t="s">
        <v>415</v>
      </c>
      <c r="T69">
        <v>1</v>
      </c>
      <c r="U69" s="9">
        <v>5.01</v>
      </c>
      <c r="V69" s="9">
        <v>15.02</v>
      </c>
      <c r="W69" s="11">
        <f>V69-AK69</f>
        <v>4.67</v>
      </c>
      <c r="X69" s="14">
        <f>((U69-W69)/U69)*100</f>
        <v>6.7864271457085801</v>
      </c>
      <c r="Y69" s="9">
        <v>6.7864271457085801</v>
      </c>
      <c r="Z69" s="13">
        <v>1</v>
      </c>
      <c r="AA69" s="13">
        <f t="shared" si="22"/>
        <v>7</v>
      </c>
      <c r="AB69">
        <v>0</v>
      </c>
      <c r="AC69" s="9"/>
      <c r="AD69" s="9"/>
      <c r="AE69" s="9"/>
      <c r="AF69" s="11">
        <f>(AG69-AH69)/AH69</f>
        <v>0.30713146502620181</v>
      </c>
      <c r="AG69" s="9">
        <v>57.37</v>
      </c>
      <c r="AH69" s="9">
        <v>43.89</v>
      </c>
      <c r="AI69" s="9">
        <v>5.47</v>
      </c>
      <c r="AJ69" s="3">
        <v>0.52986111111111112</v>
      </c>
      <c r="AK69" s="9">
        <v>10.35</v>
      </c>
      <c r="AL69" t="s">
        <v>60</v>
      </c>
    </row>
    <row r="70" spans="1:38" s="36" customFormat="1" x14ac:dyDescent="0.35">
      <c r="A70" s="36" t="s">
        <v>163</v>
      </c>
      <c r="B70" s="36" t="s">
        <v>404</v>
      </c>
      <c r="C70" s="36" t="s">
        <v>400</v>
      </c>
      <c r="D70" s="36" t="s">
        <v>3</v>
      </c>
      <c r="E70" s="36" t="s">
        <v>401</v>
      </c>
      <c r="F70" s="37">
        <v>45141</v>
      </c>
      <c r="G70" s="2" t="s">
        <v>411</v>
      </c>
      <c r="H70" s="13">
        <f t="shared" si="17"/>
        <v>2</v>
      </c>
      <c r="I70" s="36">
        <v>1278</v>
      </c>
      <c r="J70" s="36">
        <v>21</v>
      </c>
      <c r="K70" s="36">
        <v>79.099999999999994</v>
      </c>
      <c r="L70" s="36">
        <v>77.5</v>
      </c>
      <c r="M70" s="36">
        <f t="shared" si="23"/>
        <v>1.5999999999999943</v>
      </c>
      <c r="N70" s="36" t="s">
        <v>167</v>
      </c>
      <c r="O70" s="42">
        <v>90</v>
      </c>
      <c r="P70" s="59">
        <f t="shared" si="24"/>
        <v>0.69999999999999429</v>
      </c>
      <c r="Q70" s="59">
        <f t="shared" ref="Q70:Q73" si="25">O70/100</f>
        <v>0.9</v>
      </c>
      <c r="R70" s="36" t="s">
        <v>7</v>
      </c>
      <c r="S70" s="36" t="s">
        <v>396</v>
      </c>
      <c r="T70" s="36">
        <v>1</v>
      </c>
      <c r="U70" s="39">
        <v>5.09</v>
      </c>
      <c r="V70" s="39">
        <v>22.63</v>
      </c>
      <c r="W70" s="40">
        <f>V70-AK70</f>
        <v>4.8599999999999994</v>
      </c>
      <c r="X70" s="41">
        <f>((U70-W70)/U70)*100</f>
        <v>4.5186640471512858</v>
      </c>
      <c r="Y70" s="39">
        <v>4.5186640471512858</v>
      </c>
      <c r="Z70" s="42">
        <v>3</v>
      </c>
      <c r="AA70" s="42">
        <f t="shared" si="22"/>
        <v>7</v>
      </c>
      <c r="AB70" s="36">
        <v>0</v>
      </c>
      <c r="AC70" s="39"/>
      <c r="AD70" s="39"/>
      <c r="AE70" s="39"/>
      <c r="AF70" s="40">
        <f>(AG70-AH70)/AH70</f>
        <v>0.24922394678492243</v>
      </c>
      <c r="AG70" s="39">
        <v>56.34</v>
      </c>
      <c r="AH70" s="39">
        <v>45.1</v>
      </c>
      <c r="AI70" s="39">
        <v>5.48</v>
      </c>
      <c r="AJ70" s="38">
        <v>0.52986111111111112</v>
      </c>
      <c r="AK70" s="39">
        <v>17.77</v>
      </c>
      <c r="AL70" s="36" t="s">
        <v>108</v>
      </c>
    </row>
    <row r="71" spans="1:38" x14ac:dyDescent="0.35">
      <c r="A71" t="s">
        <v>163</v>
      </c>
      <c r="B71" t="s">
        <v>404</v>
      </c>
      <c r="C71" t="s">
        <v>400</v>
      </c>
      <c r="D71" t="s">
        <v>3</v>
      </c>
      <c r="E71" t="s">
        <v>401</v>
      </c>
      <c r="F71" s="2">
        <v>45141</v>
      </c>
      <c r="G71" s="2" t="s">
        <v>411</v>
      </c>
      <c r="H71" s="13">
        <f t="shared" si="17"/>
        <v>2</v>
      </c>
      <c r="I71">
        <v>1278</v>
      </c>
      <c r="J71">
        <v>21</v>
      </c>
      <c r="K71">
        <v>79.099999999999994</v>
      </c>
      <c r="L71">
        <v>77.5</v>
      </c>
      <c r="M71">
        <f t="shared" si="23"/>
        <v>1.5999999999999943</v>
      </c>
      <c r="N71" t="s">
        <v>168</v>
      </c>
      <c r="O71" s="13">
        <v>120</v>
      </c>
      <c r="P71" s="55">
        <f t="shared" si="24"/>
        <v>0.39999999999999436</v>
      </c>
      <c r="Q71" s="55">
        <f t="shared" si="25"/>
        <v>1.2</v>
      </c>
      <c r="R71" t="s">
        <v>7</v>
      </c>
      <c r="S71" t="s">
        <v>396</v>
      </c>
      <c r="T71">
        <v>1</v>
      </c>
      <c r="U71" s="9">
        <v>5.17</v>
      </c>
      <c r="V71" s="9">
        <v>15.68</v>
      </c>
      <c r="W71" s="11">
        <f>V71-AK71</f>
        <v>5.0199999999999996</v>
      </c>
      <c r="X71" s="14">
        <f>((U71-W71)/U71)*100</f>
        <v>2.9013539651837594</v>
      </c>
      <c r="Y71" s="9">
        <v>2.9013539651837594</v>
      </c>
      <c r="Z71" s="13">
        <v>3</v>
      </c>
      <c r="AA71" s="13">
        <f t="shared" si="22"/>
        <v>7</v>
      </c>
      <c r="AB71">
        <v>0</v>
      </c>
      <c r="AC71" s="9"/>
      <c r="AD71" s="9"/>
      <c r="AE71" s="9"/>
      <c r="AF71" s="11">
        <f>(AG71-AH71)/AH71</f>
        <v>0.24425476034143148</v>
      </c>
      <c r="AG71" s="9">
        <v>56.85</v>
      </c>
      <c r="AH71" s="9">
        <v>45.69</v>
      </c>
      <c r="AI71" s="9">
        <v>6.24</v>
      </c>
      <c r="AJ71" s="3">
        <v>0.52986111111111112</v>
      </c>
      <c r="AK71" s="9">
        <v>10.66</v>
      </c>
      <c r="AL71" t="s">
        <v>171</v>
      </c>
    </row>
    <row r="72" spans="1:38" x14ac:dyDescent="0.35">
      <c r="A72" t="s">
        <v>163</v>
      </c>
      <c r="B72" t="s">
        <v>404</v>
      </c>
      <c r="C72" t="s">
        <v>400</v>
      </c>
      <c r="D72" t="s">
        <v>3</v>
      </c>
      <c r="E72" t="s">
        <v>401</v>
      </c>
      <c r="F72" s="2">
        <v>45141</v>
      </c>
      <c r="G72" s="2" t="s">
        <v>411</v>
      </c>
      <c r="H72" s="13">
        <f t="shared" si="17"/>
        <v>2</v>
      </c>
      <c r="I72">
        <v>1278</v>
      </c>
      <c r="J72">
        <v>21</v>
      </c>
      <c r="K72">
        <v>79.099999999999994</v>
      </c>
      <c r="L72">
        <v>77.5</v>
      </c>
      <c r="M72">
        <f t="shared" si="23"/>
        <v>1.5999999999999943</v>
      </c>
      <c r="N72" t="s">
        <v>169</v>
      </c>
      <c r="O72" s="13">
        <v>140</v>
      </c>
      <c r="P72" s="55">
        <f t="shared" si="24"/>
        <v>0.1999999999999944</v>
      </c>
      <c r="Q72" s="55">
        <f t="shared" si="25"/>
        <v>1.4</v>
      </c>
      <c r="R72" t="s">
        <v>7</v>
      </c>
      <c r="S72" t="s">
        <v>396</v>
      </c>
      <c r="T72">
        <v>1</v>
      </c>
      <c r="U72" s="9">
        <v>5.05</v>
      </c>
      <c r="V72" s="9">
        <v>14.83</v>
      </c>
      <c r="W72" s="11">
        <f>V72-AK72</f>
        <v>4.8800000000000008</v>
      </c>
      <c r="X72" s="14">
        <f>((U72-W72)/U72)*100</f>
        <v>3.3663366336633471</v>
      </c>
      <c r="Y72" s="9">
        <v>3.3663366336633471</v>
      </c>
      <c r="Z72" s="13">
        <v>3</v>
      </c>
      <c r="AA72" s="13">
        <f t="shared" si="22"/>
        <v>7</v>
      </c>
      <c r="AB72">
        <v>0</v>
      </c>
      <c r="AC72" s="9"/>
      <c r="AD72" s="9"/>
      <c r="AE72" s="9"/>
      <c r="AF72" s="11">
        <f>(AG72-AH72)/AH72</f>
        <v>0.22652790079716573</v>
      </c>
      <c r="AG72" s="9">
        <v>55.39</v>
      </c>
      <c r="AH72" s="9">
        <v>45.16</v>
      </c>
      <c r="AI72" s="9">
        <v>5.98</v>
      </c>
      <c r="AJ72" s="3">
        <v>0.52986111111111112</v>
      </c>
      <c r="AK72" s="9">
        <v>9.9499999999999993</v>
      </c>
      <c r="AL72" t="s">
        <v>172</v>
      </c>
    </row>
    <row r="73" spans="1:38" s="4" customFormat="1" x14ac:dyDescent="0.35">
      <c r="A73" s="4" t="s">
        <v>163</v>
      </c>
      <c r="B73" s="4" t="s">
        <v>404</v>
      </c>
      <c r="C73" s="4" t="s">
        <v>400</v>
      </c>
      <c r="D73" s="4" t="s">
        <v>3</v>
      </c>
      <c r="E73" s="4" t="s">
        <v>401</v>
      </c>
      <c r="F73" s="5">
        <v>45141</v>
      </c>
      <c r="G73" s="5" t="s">
        <v>411</v>
      </c>
      <c r="H73" s="50">
        <f t="shared" si="17"/>
        <v>2</v>
      </c>
      <c r="I73" s="4">
        <v>1278</v>
      </c>
      <c r="J73" s="4">
        <v>21</v>
      </c>
      <c r="K73" s="4">
        <v>79.099999999999994</v>
      </c>
      <c r="L73" s="4">
        <v>77.5</v>
      </c>
      <c r="M73" s="4">
        <f t="shared" si="23"/>
        <v>1.5999999999999943</v>
      </c>
      <c r="N73" s="4" t="s">
        <v>170</v>
      </c>
      <c r="O73" s="50">
        <v>150</v>
      </c>
      <c r="P73" s="56">
        <f t="shared" si="24"/>
        <v>9.9999999999994316E-2</v>
      </c>
      <c r="Q73" s="56">
        <f t="shared" si="25"/>
        <v>1.5</v>
      </c>
      <c r="R73" s="4" t="s">
        <v>21</v>
      </c>
      <c r="S73" s="4" t="s">
        <v>420</v>
      </c>
      <c r="T73" s="4">
        <v>1</v>
      </c>
      <c r="U73" s="10">
        <v>5.09</v>
      </c>
      <c r="V73" s="10">
        <v>14.66</v>
      </c>
      <c r="W73" s="12">
        <f>V73-AK73</f>
        <v>4.6500000000000004</v>
      </c>
      <c r="X73" s="15">
        <f>((U73-W73)/U73)*100</f>
        <v>8.6444007858546072</v>
      </c>
      <c r="Y73" s="10">
        <v>8.6444007858546072</v>
      </c>
      <c r="Z73" s="13">
        <v>5</v>
      </c>
      <c r="AA73" s="13">
        <f t="shared" si="22"/>
        <v>7</v>
      </c>
      <c r="AB73" s="4">
        <v>0</v>
      </c>
      <c r="AC73" s="10"/>
      <c r="AD73" s="10"/>
      <c r="AE73" s="10"/>
      <c r="AF73" s="12">
        <f>(AG73-AH73)/AH73</f>
        <v>0.47272265922354745</v>
      </c>
      <c r="AG73" s="10">
        <v>58.04</v>
      </c>
      <c r="AH73" s="10">
        <v>39.409999999999997</v>
      </c>
      <c r="AI73" s="10">
        <v>5.38</v>
      </c>
      <c r="AJ73" s="6">
        <v>0.52986111111111112</v>
      </c>
      <c r="AK73" s="10">
        <v>10.01</v>
      </c>
      <c r="AL73" s="4" t="s">
        <v>173</v>
      </c>
    </row>
    <row r="74" spans="1:38" x14ac:dyDescent="0.35">
      <c r="A74" t="s">
        <v>174</v>
      </c>
      <c r="B74" t="s">
        <v>175</v>
      </c>
      <c r="C74" t="s">
        <v>400</v>
      </c>
      <c r="D74" t="s">
        <v>27</v>
      </c>
      <c r="E74" t="s">
        <v>402</v>
      </c>
      <c r="F74" s="2">
        <v>45141</v>
      </c>
      <c r="G74" s="2" t="s">
        <v>411</v>
      </c>
      <c r="H74" s="13">
        <f t="shared" si="17"/>
        <v>2</v>
      </c>
      <c r="I74">
        <v>711</v>
      </c>
      <c r="J74">
        <v>37</v>
      </c>
      <c r="K74">
        <v>73.61</v>
      </c>
      <c r="L74">
        <v>72.31</v>
      </c>
      <c r="M74">
        <f t="shared" si="23"/>
        <v>1.2999999999999972</v>
      </c>
      <c r="N74" t="s">
        <v>181</v>
      </c>
      <c r="O74" s="13">
        <v>10</v>
      </c>
      <c r="P74" s="55">
        <f t="shared" si="24"/>
        <v>1.1999999999999971</v>
      </c>
      <c r="Q74" s="55">
        <f>K79-K74+O74/100</f>
        <v>0.24000000000000057</v>
      </c>
      <c r="R74" t="s">
        <v>7</v>
      </c>
      <c r="S74" t="s">
        <v>182</v>
      </c>
      <c r="T74">
        <v>0</v>
      </c>
      <c r="W74" s="11"/>
      <c r="X74" s="14"/>
      <c r="Y74" s="9"/>
      <c r="Z74" s="13">
        <v>7</v>
      </c>
      <c r="AA74" s="13">
        <f t="shared" si="22"/>
        <v>7</v>
      </c>
      <c r="AB74">
        <v>0</v>
      </c>
      <c r="AC74" s="9"/>
      <c r="AD74" s="9"/>
      <c r="AE74" s="9"/>
      <c r="AF74" s="11"/>
      <c r="AJ74" s="3">
        <v>0.625</v>
      </c>
      <c r="AL74" t="s">
        <v>182</v>
      </c>
    </row>
    <row r="75" spans="1:38" s="36" customFormat="1" x14ac:dyDescent="0.35">
      <c r="A75" s="36" t="s">
        <v>174</v>
      </c>
      <c r="B75" s="36" t="s">
        <v>175</v>
      </c>
      <c r="C75" s="36" t="s">
        <v>400</v>
      </c>
      <c r="D75" s="36" t="s">
        <v>27</v>
      </c>
      <c r="E75" s="36" t="s">
        <v>402</v>
      </c>
      <c r="F75" s="37">
        <v>45141</v>
      </c>
      <c r="G75" s="2" t="s">
        <v>411</v>
      </c>
      <c r="H75" s="13">
        <f t="shared" si="17"/>
        <v>2</v>
      </c>
      <c r="I75" s="36">
        <v>711</v>
      </c>
      <c r="J75" s="36">
        <v>37</v>
      </c>
      <c r="K75" s="36">
        <v>73.61</v>
      </c>
      <c r="L75" s="36">
        <v>72.31</v>
      </c>
      <c r="M75" s="36">
        <f t="shared" si="23"/>
        <v>1.2999999999999972</v>
      </c>
      <c r="N75" s="36" t="s">
        <v>177</v>
      </c>
      <c r="O75" s="42">
        <v>30</v>
      </c>
      <c r="P75" s="59">
        <f t="shared" si="24"/>
        <v>0.99999999999999711</v>
      </c>
      <c r="Q75" s="59">
        <f t="shared" ref="Q75:Q78" si="26">K80-K75+O75/100</f>
        <v>0.44000000000000056</v>
      </c>
      <c r="R75" s="36" t="s">
        <v>7</v>
      </c>
      <c r="S75" s="43" t="s">
        <v>415</v>
      </c>
      <c r="T75" s="36">
        <v>1</v>
      </c>
      <c r="U75" s="39">
        <v>5.14</v>
      </c>
      <c r="V75" s="39">
        <v>20.45</v>
      </c>
      <c r="W75" s="40">
        <f>V75-AK75</f>
        <v>4.76</v>
      </c>
      <c r="X75" s="41">
        <f>((U75-W75)/U75)*100</f>
        <v>7.3929961089494149</v>
      </c>
      <c r="Y75" s="39">
        <v>7.3929961089494149</v>
      </c>
      <c r="Z75" s="42">
        <v>3</v>
      </c>
      <c r="AA75" s="42">
        <f t="shared" si="22"/>
        <v>7</v>
      </c>
      <c r="AB75" s="36">
        <v>0</v>
      </c>
      <c r="AC75" s="39"/>
      <c r="AD75" s="39"/>
      <c r="AE75" s="39"/>
      <c r="AF75" s="40">
        <f>(AG75-AH75)/AH75</f>
        <v>0.40449154680797356</v>
      </c>
      <c r="AG75" s="39">
        <v>55.66</v>
      </c>
      <c r="AH75" s="39">
        <v>39.630000000000003</v>
      </c>
      <c r="AI75" s="39">
        <v>5.85</v>
      </c>
      <c r="AJ75" s="38">
        <v>0.625</v>
      </c>
      <c r="AK75" s="39">
        <v>15.69</v>
      </c>
      <c r="AL75" s="36" t="s">
        <v>109</v>
      </c>
    </row>
    <row r="76" spans="1:38" x14ac:dyDescent="0.35">
      <c r="A76" t="s">
        <v>174</v>
      </c>
      <c r="B76" t="s">
        <v>175</v>
      </c>
      <c r="C76" t="s">
        <v>400</v>
      </c>
      <c r="D76" t="s">
        <v>27</v>
      </c>
      <c r="E76" t="s">
        <v>402</v>
      </c>
      <c r="F76" s="2">
        <v>45141</v>
      </c>
      <c r="G76" s="2" t="s">
        <v>411</v>
      </c>
      <c r="H76" s="13">
        <f t="shared" si="17"/>
        <v>2</v>
      </c>
      <c r="I76">
        <v>711</v>
      </c>
      <c r="J76">
        <v>37</v>
      </c>
      <c r="K76">
        <v>73.61</v>
      </c>
      <c r="L76">
        <v>72.31</v>
      </c>
      <c r="M76">
        <f t="shared" si="23"/>
        <v>1.2999999999999972</v>
      </c>
      <c r="N76" t="s">
        <v>178</v>
      </c>
      <c r="O76" s="13">
        <v>65</v>
      </c>
      <c r="P76" s="55">
        <f t="shared" si="24"/>
        <v>0.64999999999999714</v>
      </c>
      <c r="Q76" s="55">
        <f t="shared" si="26"/>
        <v>0.79000000000000059</v>
      </c>
      <c r="R76" t="s">
        <v>7</v>
      </c>
      <c r="S76" t="s">
        <v>396</v>
      </c>
      <c r="T76">
        <v>1</v>
      </c>
      <c r="U76" s="9">
        <v>5.04</v>
      </c>
      <c r="V76" s="9">
        <v>14.5</v>
      </c>
      <c r="W76" s="11">
        <f>V76-AK76</f>
        <v>4.8800000000000008</v>
      </c>
      <c r="X76" s="14">
        <f>((U76-W76)/U76)*100</f>
        <v>3.1746031746031598</v>
      </c>
      <c r="Y76" s="9">
        <v>3.1746031746031598</v>
      </c>
      <c r="Z76" s="13">
        <v>4</v>
      </c>
      <c r="AA76" s="13">
        <f t="shared" si="22"/>
        <v>7</v>
      </c>
      <c r="AB76">
        <v>0</v>
      </c>
      <c r="AC76" s="9"/>
      <c r="AD76" s="9"/>
      <c r="AE76" s="9"/>
      <c r="AF76" s="11">
        <f>(AG76-AH76)/AH76</f>
        <v>0.2525867315885576</v>
      </c>
      <c r="AG76" s="9">
        <v>61.74</v>
      </c>
      <c r="AH76" s="9">
        <v>49.29</v>
      </c>
      <c r="AI76" s="9">
        <v>5.87</v>
      </c>
      <c r="AJ76" s="3">
        <v>0.625</v>
      </c>
      <c r="AK76" s="9">
        <v>9.6199999999999992</v>
      </c>
      <c r="AL76" t="s">
        <v>20</v>
      </c>
    </row>
    <row r="77" spans="1:38" x14ac:dyDescent="0.35">
      <c r="A77" t="s">
        <v>174</v>
      </c>
      <c r="B77" t="s">
        <v>175</v>
      </c>
      <c r="C77" t="s">
        <v>400</v>
      </c>
      <c r="D77" t="s">
        <v>27</v>
      </c>
      <c r="E77" t="s">
        <v>402</v>
      </c>
      <c r="F77" s="2">
        <v>45141</v>
      </c>
      <c r="G77" s="2" t="s">
        <v>411</v>
      </c>
      <c r="H77" s="13">
        <f t="shared" si="17"/>
        <v>2</v>
      </c>
      <c r="I77">
        <v>711</v>
      </c>
      <c r="J77">
        <v>37</v>
      </c>
      <c r="K77">
        <v>73.61</v>
      </c>
      <c r="L77">
        <v>72.31</v>
      </c>
      <c r="M77">
        <f t="shared" si="23"/>
        <v>1.2999999999999972</v>
      </c>
      <c r="N77" t="s">
        <v>179</v>
      </c>
      <c r="O77" s="13">
        <v>95</v>
      </c>
      <c r="P77" s="55">
        <f t="shared" si="24"/>
        <v>0.3499999999999972</v>
      </c>
      <c r="Q77" s="55">
        <f t="shared" si="26"/>
        <v>1.0900000000000005</v>
      </c>
      <c r="R77" t="s">
        <v>21</v>
      </c>
      <c r="S77" t="s">
        <v>396</v>
      </c>
      <c r="T77">
        <v>1</v>
      </c>
      <c r="U77" s="9">
        <v>5.14</v>
      </c>
      <c r="V77" s="9">
        <v>23.91</v>
      </c>
      <c r="W77" s="11">
        <f>V77-AK77</f>
        <v>4.9600000000000009</v>
      </c>
      <c r="X77" s="14">
        <f>((U77-W77)/U77)*100</f>
        <v>3.5019455252918061</v>
      </c>
      <c r="Y77" s="9">
        <v>3.5019455252918061</v>
      </c>
      <c r="Z77" s="13">
        <v>4</v>
      </c>
      <c r="AA77" s="13">
        <f t="shared" si="22"/>
        <v>7</v>
      </c>
      <c r="AB77">
        <v>0</v>
      </c>
      <c r="AC77" s="9"/>
      <c r="AD77" s="9"/>
      <c r="AE77" s="9"/>
      <c r="AF77" s="11">
        <f>(AG77-AH77)/AH77</f>
        <v>0.29391967691272158</v>
      </c>
      <c r="AG77" s="9">
        <v>57.67</v>
      </c>
      <c r="AH77" s="9">
        <v>44.57</v>
      </c>
      <c r="AI77" s="9">
        <v>5.87</v>
      </c>
      <c r="AJ77" s="3">
        <v>0.625</v>
      </c>
      <c r="AK77" s="9">
        <v>18.95</v>
      </c>
      <c r="AL77" t="s">
        <v>110</v>
      </c>
    </row>
    <row r="78" spans="1:38" s="4" customFormat="1" x14ac:dyDescent="0.35">
      <c r="A78" s="4" t="s">
        <v>174</v>
      </c>
      <c r="B78" s="4" t="s">
        <v>175</v>
      </c>
      <c r="C78" s="4" t="s">
        <v>400</v>
      </c>
      <c r="D78" s="4" t="s">
        <v>27</v>
      </c>
      <c r="E78" s="4" t="s">
        <v>402</v>
      </c>
      <c r="F78" s="5">
        <v>45141</v>
      </c>
      <c r="G78" s="5" t="s">
        <v>411</v>
      </c>
      <c r="H78" s="50">
        <f t="shared" si="17"/>
        <v>2</v>
      </c>
      <c r="I78" s="4">
        <v>711</v>
      </c>
      <c r="J78" s="4">
        <v>37</v>
      </c>
      <c r="K78" s="4">
        <v>73.61</v>
      </c>
      <c r="L78" s="4">
        <v>72.31</v>
      </c>
      <c r="M78" s="4">
        <f t="shared" si="23"/>
        <v>1.2999999999999972</v>
      </c>
      <c r="N78" s="4" t="s">
        <v>180</v>
      </c>
      <c r="O78" s="50">
        <v>135</v>
      </c>
      <c r="P78" s="56">
        <f t="shared" si="24"/>
        <v>-5.0000000000002931E-2</v>
      </c>
      <c r="Q78" s="56">
        <f t="shared" si="26"/>
        <v>1.4900000000000007</v>
      </c>
      <c r="R78" s="4" t="s">
        <v>25</v>
      </c>
      <c r="S78" s="4" t="s">
        <v>420</v>
      </c>
      <c r="T78" s="4">
        <v>1</v>
      </c>
      <c r="U78" s="10">
        <v>5.21</v>
      </c>
      <c r="V78" s="10">
        <v>18.78</v>
      </c>
      <c r="W78" s="12">
        <f>V78-AK78</f>
        <v>5.0000000000000018</v>
      </c>
      <c r="X78" s="15">
        <f>((U78-W78)/U78)*100</f>
        <v>4.030710172744687</v>
      </c>
      <c r="Y78" s="10">
        <v>4.030710172744687</v>
      </c>
      <c r="Z78" s="13">
        <v>6</v>
      </c>
      <c r="AA78" s="13">
        <f t="shared" si="22"/>
        <v>7</v>
      </c>
      <c r="AB78" s="4">
        <v>0</v>
      </c>
      <c r="AC78" s="10"/>
      <c r="AD78" s="10"/>
      <c r="AE78" s="10"/>
      <c r="AF78" s="12">
        <f>(AG78-AH78)/AH78</f>
        <v>0.33578923866934585</v>
      </c>
      <c r="AG78" s="10">
        <v>59.83</v>
      </c>
      <c r="AH78" s="10">
        <v>44.79</v>
      </c>
      <c r="AI78" s="10">
        <v>5.59</v>
      </c>
      <c r="AJ78" s="6">
        <v>0.625</v>
      </c>
      <c r="AK78" s="10">
        <v>13.78</v>
      </c>
      <c r="AL78" s="4" t="s">
        <v>183</v>
      </c>
    </row>
    <row r="79" spans="1:38" x14ac:dyDescent="0.35">
      <c r="A79" t="s">
        <v>184</v>
      </c>
      <c r="B79" t="s">
        <v>185</v>
      </c>
      <c r="C79" t="s">
        <v>400</v>
      </c>
      <c r="D79" t="s">
        <v>3</v>
      </c>
      <c r="E79" t="s">
        <v>401</v>
      </c>
      <c r="F79" s="2">
        <v>45141</v>
      </c>
      <c r="G79" s="2" t="s">
        <v>411</v>
      </c>
      <c r="H79" s="13">
        <f t="shared" si="17"/>
        <v>2</v>
      </c>
      <c r="I79">
        <v>708</v>
      </c>
      <c r="J79">
        <v>16</v>
      </c>
      <c r="K79">
        <v>73.75</v>
      </c>
      <c r="L79">
        <v>72.349999999999994</v>
      </c>
      <c r="M79">
        <f t="shared" si="23"/>
        <v>1.4000000000000057</v>
      </c>
      <c r="N79" t="s">
        <v>187</v>
      </c>
      <c r="O79" s="13">
        <v>10</v>
      </c>
      <c r="P79" s="55">
        <f t="shared" si="24"/>
        <v>1.3000000000000056</v>
      </c>
      <c r="Q79" s="55">
        <f t="shared" ref="Q79:Q84" si="27">O79/100</f>
        <v>0.1</v>
      </c>
      <c r="R79" t="s">
        <v>7</v>
      </c>
      <c r="S79" t="s">
        <v>182</v>
      </c>
      <c r="T79">
        <v>0</v>
      </c>
      <c r="U79" s="9"/>
      <c r="V79" s="9"/>
      <c r="W79" s="11"/>
      <c r="X79" s="14"/>
      <c r="Y79" s="9"/>
      <c r="Z79" s="13">
        <v>7</v>
      </c>
      <c r="AA79" s="13">
        <f t="shared" si="22"/>
        <v>7</v>
      </c>
      <c r="AB79">
        <v>0</v>
      </c>
      <c r="AC79" s="9"/>
      <c r="AD79" s="9"/>
      <c r="AE79" s="9"/>
      <c r="AF79" s="11"/>
      <c r="AG79" s="9"/>
      <c r="AH79" s="9"/>
      <c r="AI79" s="9"/>
      <c r="AJ79" s="3">
        <v>0.6958333333333333</v>
      </c>
      <c r="AK79" s="9"/>
      <c r="AL79" t="s">
        <v>193</v>
      </c>
    </row>
    <row r="80" spans="1:38" x14ac:dyDescent="0.35">
      <c r="A80" t="s">
        <v>184</v>
      </c>
      <c r="B80" t="s">
        <v>185</v>
      </c>
      <c r="C80" t="s">
        <v>400</v>
      </c>
      <c r="D80" t="s">
        <v>3</v>
      </c>
      <c r="E80" t="s">
        <v>401</v>
      </c>
      <c r="F80" s="2">
        <v>45141</v>
      </c>
      <c r="G80" s="2" t="s">
        <v>411</v>
      </c>
      <c r="H80" s="13">
        <f t="shared" si="17"/>
        <v>2</v>
      </c>
      <c r="I80">
        <v>708</v>
      </c>
      <c r="J80">
        <v>16</v>
      </c>
      <c r="K80">
        <v>73.75</v>
      </c>
      <c r="L80">
        <v>72.349999999999994</v>
      </c>
      <c r="M80">
        <f t="shared" si="23"/>
        <v>1.4000000000000057</v>
      </c>
      <c r="N80" t="s">
        <v>188</v>
      </c>
      <c r="O80" s="13">
        <v>30</v>
      </c>
      <c r="P80" s="55">
        <f t="shared" si="24"/>
        <v>1.1000000000000056</v>
      </c>
      <c r="Q80" s="55">
        <f t="shared" si="27"/>
        <v>0.3</v>
      </c>
      <c r="R80" t="s">
        <v>7</v>
      </c>
      <c r="S80" t="s">
        <v>415</v>
      </c>
      <c r="T80">
        <v>1</v>
      </c>
      <c r="U80" s="9">
        <v>5.14</v>
      </c>
      <c r="V80" s="9">
        <v>18.649999999999999</v>
      </c>
      <c r="W80" s="11">
        <f t="shared" ref="W80:W117" si="28">V80-AK80</f>
        <v>4.8199999999999985</v>
      </c>
      <c r="X80" s="14">
        <f t="shared" ref="X80:X117" si="29">((U80-W80)/U80)*100</f>
        <v>6.2256809338521633</v>
      </c>
      <c r="Y80" s="9">
        <v>6.2256809338521633</v>
      </c>
      <c r="Z80" s="13">
        <v>1</v>
      </c>
      <c r="AA80" s="13">
        <f t="shared" si="22"/>
        <v>7</v>
      </c>
      <c r="AB80">
        <v>0</v>
      </c>
      <c r="AC80" s="9"/>
      <c r="AD80" s="9"/>
      <c r="AE80" s="9"/>
      <c r="AF80" s="11">
        <f t="shared" ref="AF80:AF117" si="30">(AG80-AH80)/AH80</f>
        <v>0.30409100853204984</v>
      </c>
      <c r="AG80" s="9">
        <v>59.61</v>
      </c>
      <c r="AH80" s="9">
        <v>45.71</v>
      </c>
      <c r="AI80" s="9">
        <v>5.98</v>
      </c>
      <c r="AJ80" s="3">
        <v>0.6958333333333333</v>
      </c>
      <c r="AK80" s="9">
        <v>13.83</v>
      </c>
      <c r="AL80" t="s">
        <v>60</v>
      </c>
    </row>
    <row r="81" spans="1:38" x14ac:dyDescent="0.35">
      <c r="A81" t="s">
        <v>184</v>
      </c>
      <c r="B81" t="s">
        <v>185</v>
      </c>
      <c r="C81" t="s">
        <v>400</v>
      </c>
      <c r="D81" t="s">
        <v>3</v>
      </c>
      <c r="E81" t="s">
        <v>401</v>
      </c>
      <c r="F81" s="2">
        <v>45141</v>
      </c>
      <c r="G81" s="2" t="s">
        <v>411</v>
      </c>
      <c r="H81" s="13">
        <f t="shared" si="17"/>
        <v>2</v>
      </c>
      <c r="I81">
        <v>708</v>
      </c>
      <c r="J81">
        <v>16</v>
      </c>
      <c r="K81">
        <v>73.75</v>
      </c>
      <c r="L81">
        <v>72.349999999999994</v>
      </c>
      <c r="M81">
        <f t="shared" si="23"/>
        <v>1.4000000000000057</v>
      </c>
      <c r="N81" t="s">
        <v>189</v>
      </c>
      <c r="O81" s="13">
        <v>70</v>
      </c>
      <c r="P81" s="55">
        <f t="shared" si="24"/>
        <v>0.70000000000000573</v>
      </c>
      <c r="Q81" s="55">
        <f t="shared" si="27"/>
        <v>0.7</v>
      </c>
      <c r="R81" t="s">
        <v>7</v>
      </c>
      <c r="S81" t="s">
        <v>396</v>
      </c>
      <c r="T81">
        <v>1</v>
      </c>
      <c r="U81" s="9">
        <v>5.2</v>
      </c>
      <c r="V81" s="9">
        <v>15.03</v>
      </c>
      <c r="W81" s="11">
        <f t="shared" si="28"/>
        <v>5.0199999999999996</v>
      </c>
      <c r="X81" s="14">
        <f t="shared" si="29"/>
        <v>3.4615384615384728</v>
      </c>
      <c r="Y81" s="9">
        <v>3.4615384615384728</v>
      </c>
      <c r="Z81" s="13">
        <v>3</v>
      </c>
      <c r="AA81" s="13">
        <f t="shared" si="22"/>
        <v>7</v>
      </c>
      <c r="AB81">
        <v>0</v>
      </c>
      <c r="AC81" s="9"/>
      <c r="AD81" s="9"/>
      <c r="AE81" s="9"/>
      <c r="AF81" s="11">
        <f t="shared" si="30"/>
        <v>0.25326695706285002</v>
      </c>
      <c r="AG81" s="9">
        <v>60.42</v>
      </c>
      <c r="AH81" s="9">
        <v>48.21</v>
      </c>
      <c r="AI81" s="9">
        <v>5.58</v>
      </c>
      <c r="AJ81" s="3">
        <v>0.6958333333333333</v>
      </c>
      <c r="AK81" s="9">
        <v>10.01</v>
      </c>
      <c r="AL81" t="s">
        <v>109</v>
      </c>
    </row>
    <row r="82" spans="1:38" x14ac:dyDescent="0.35">
      <c r="A82" t="s">
        <v>184</v>
      </c>
      <c r="B82" t="s">
        <v>185</v>
      </c>
      <c r="C82" t="s">
        <v>400</v>
      </c>
      <c r="D82" t="s">
        <v>3</v>
      </c>
      <c r="E82" t="s">
        <v>401</v>
      </c>
      <c r="F82" s="2">
        <v>45141</v>
      </c>
      <c r="G82" s="2" t="s">
        <v>411</v>
      </c>
      <c r="H82" s="13">
        <f t="shared" si="17"/>
        <v>2</v>
      </c>
      <c r="I82">
        <v>708</v>
      </c>
      <c r="J82">
        <v>16</v>
      </c>
      <c r="K82">
        <v>73.75</v>
      </c>
      <c r="L82">
        <v>72.349999999999994</v>
      </c>
      <c r="M82">
        <f t="shared" si="23"/>
        <v>1.4000000000000057</v>
      </c>
      <c r="N82" t="s">
        <v>190</v>
      </c>
      <c r="O82" s="13">
        <v>105</v>
      </c>
      <c r="P82" s="55">
        <f t="shared" si="24"/>
        <v>0.35000000000000564</v>
      </c>
      <c r="Q82" s="55">
        <f t="shared" si="27"/>
        <v>1.05</v>
      </c>
      <c r="R82" t="s">
        <v>21</v>
      </c>
      <c r="S82" t="s">
        <v>396</v>
      </c>
      <c r="T82">
        <v>1</v>
      </c>
      <c r="U82" s="9">
        <v>5.1100000000000003</v>
      </c>
      <c r="V82" s="9">
        <v>23.24</v>
      </c>
      <c r="W82" s="11">
        <f t="shared" si="28"/>
        <v>4.9499999999999993</v>
      </c>
      <c r="X82" s="14">
        <f t="shared" si="29"/>
        <v>3.131115459882603</v>
      </c>
      <c r="Y82" s="9">
        <v>3.131115459882603</v>
      </c>
      <c r="Z82" s="13">
        <v>3</v>
      </c>
      <c r="AA82" s="13">
        <f t="shared" si="22"/>
        <v>7</v>
      </c>
      <c r="AB82">
        <v>0</v>
      </c>
      <c r="AC82" s="9"/>
      <c r="AD82" s="9"/>
      <c r="AE82" s="9"/>
      <c r="AF82" s="11">
        <f t="shared" si="30"/>
        <v>0.29960686943927178</v>
      </c>
      <c r="AG82" s="9">
        <v>62.81</v>
      </c>
      <c r="AH82" s="9">
        <v>48.33</v>
      </c>
      <c r="AI82" s="9" t="s">
        <v>391</v>
      </c>
      <c r="AJ82" s="3">
        <v>0.6958333333333333</v>
      </c>
      <c r="AK82" s="9">
        <v>18.29</v>
      </c>
      <c r="AL82" t="s">
        <v>194</v>
      </c>
    </row>
    <row r="83" spans="1:38" x14ac:dyDescent="0.35">
      <c r="A83" t="s">
        <v>184</v>
      </c>
      <c r="B83" t="s">
        <v>185</v>
      </c>
      <c r="C83" t="s">
        <v>400</v>
      </c>
      <c r="D83" t="s">
        <v>3</v>
      </c>
      <c r="E83" t="s">
        <v>401</v>
      </c>
      <c r="F83" s="2">
        <v>45141</v>
      </c>
      <c r="G83" s="2" t="s">
        <v>411</v>
      </c>
      <c r="H83" s="13">
        <f t="shared" si="17"/>
        <v>2</v>
      </c>
      <c r="I83">
        <v>708</v>
      </c>
      <c r="J83">
        <v>16</v>
      </c>
      <c r="K83">
        <v>73.75</v>
      </c>
      <c r="L83">
        <v>72.349999999999994</v>
      </c>
      <c r="M83">
        <f t="shared" si="23"/>
        <v>1.4000000000000057</v>
      </c>
      <c r="N83" t="s">
        <v>191</v>
      </c>
      <c r="O83" s="13">
        <v>125</v>
      </c>
      <c r="P83" s="55">
        <f t="shared" si="24"/>
        <v>0.15000000000000568</v>
      </c>
      <c r="Q83" s="55">
        <f t="shared" si="27"/>
        <v>1.25</v>
      </c>
      <c r="R83" t="s">
        <v>7</v>
      </c>
      <c r="S83" t="s">
        <v>396</v>
      </c>
      <c r="T83">
        <v>1</v>
      </c>
      <c r="U83" s="9">
        <v>5.0599999999999996</v>
      </c>
      <c r="V83" s="9">
        <v>12.92</v>
      </c>
      <c r="W83" s="11">
        <f t="shared" si="28"/>
        <v>4.83</v>
      </c>
      <c r="X83" s="14">
        <f t="shared" si="29"/>
        <v>4.545454545454537</v>
      </c>
      <c r="Y83" s="9">
        <v>4.545454545454537</v>
      </c>
      <c r="Z83" s="13">
        <v>4</v>
      </c>
      <c r="AA83" s="13">
        <f t="shared" si="22"/>
        <v>7</v>
      </c>
      <c r="AB83">
        <v>0</v>
      </c>
      <c r="AC83" s="9"/>
      <c r="AD83" s="9"/>
      <c r="AE83" s="9"/>
      <c r="AF83" s="11">
        <f t="shared" si="30"/>
        <v>0.30684428112080847</v>
      </c>
      <c r="AG83" s="9">
        <v>56.9</v>
      </c>
      <c r="AH83" s="9">
        <v>43.54</v>
      </c>
      <c r="AI83" s="9">
        <v>5.78</v>
      </c>
      <c r="AJ83" s="3">
        <v>0.6958333333333333</v>
      </c>
      <c r="AK83" s="9">
        <v>8.09</v>
      </c>
      <c r="AL83" t="s">
        <v>20</v>
      </c>
    </row>
    <row r="84" spans="1:38" s="4" customFormat="1" x14ac:dyDescent="0.35">
      <c r="A84" s="4" t="s">
        <v>184</v>
      </c>
      <c r="B84" s="4" t="s">
        <v>185</v>
      </c>
      <c r="C84" s="4" t="s">
        <v>400</v>
      </c>
      <c r="D84" s="4" t="s">
        <v>3</v>
      </c>
      <c r="E84" s="4" t="s">
        <v>401</v>
      </c>
      <c r="F84" s="5">
        <v>45141</v>
      </c>
      <c r="G84" s="5" t="s">
        <v>411</v>
      </c>
      <c r="H84" s="50">
        <f t="shared" si="17"/>
        <v>2</v>
      </c>
      <c r="I84" s="4">
        <v>708</v>
      </c>
      <c r="J84" s="4">
        <v>16</v>
      </c>
      <c r="K84" s="4">
        <v>73.75</v>
      </c>
      <c r="L84" s="4">
        <v>72.349999999999994</v>
      </c>
      <c r="M84" s="4">
        <f t="shared" si="23"/>
        <v>1.4000000000000057</v>
      </c>
      <c r="N84" s="4" t="s">
        <v>192</v>
      </c>
      <c r="O84" s="50">
        <v>135</v>
      </c>
      <c r="P84" s="56">
        <f t="shared" si="24"/>
        <v>5.0000000000005596E-2</v>
      </c>
      <c r="Q84" s="56">
        <f t="shared" si="27"/>
        <v>1.35</v>
      </c>
      <c r="R84" s="4" t="s">
        <v>25</v>
      </c>
      <c r="S84" s="4" t="s">
        <v>420</v>
      </c>
      <c r="T84" s="4">
        <v>1</v>
      </c>
      <c r="U84" s="10">
        <v>5.09</v>
      </c>
      <c r="V84" s="10">
        <v>22.05</v>
      </c>
      <c r="W84" s="12">
        <f t="shared" si="28"/>
        <v>4.84</v>
      </c>
      <c r="X84" s="15">
        <f t="shared" si="29"/>
        <v>4.9115913555992146</v>
      </c>
      <c r="Y84" s="10">
        <v>4.9115913555992146</v>
      </c>
      <c r="Z84" s="13">
        <v>5</v>
      </c>
      <c r="AA84" s="13">
        <f t="shared" si="22"/>
        <v>7</v>
      </c>
      <c r="AB84" s="4">
        <v>0</v>
      </c>
      <c r="AC84" s="10"/>
      <c r="AD84" s="10"/>
      <c r="AE84" s="10"/>
      <c r="AF84" s="12">
        <f t="shared" si="30"/>
        <v>0.32368537339814402</v>
      </c>
      <c r="AG84" s="10">
        <v>59.91</v>
      </c>
      <c r="AH84" s="10">
        <v>45.26</v>
      </c>
      <c r="AI84" s="10">
        <v>5.98</v>
      </c>
      <c r="AJ84" s="6">
        <v>0.6958333333333333</v>
      </c>
      <c r="AK84" s="10">
        <v>17.21</v>
      </c>
      <c r="AL84" s="4" t="s">
        <v>50</v>
      </c>
    </row>
    <row r="85" spans="1:38" x14ac:dyDescent="0.35">
      <c r="A85" t="s">
        <v>195</v>
      </c>
      <c r="B85" t="s">
        <v>196</v>
      </c>
      <c r="C85" t="s">
        <v>399</v>
      </c>
      <c r="D85" t="s">
        <v>27</v>
      </c>
      <c r="E85" t="s">
        <v>402</v>
      </c>
      <c r="F85" s="2">
        <v>45142</v>
      </c>
      <c r="G85" s="2" t="s">
        <v>411</v>
      </c>
      <c r="H85" s="13">
        <f t="shared" si="17"/>
        <v>1</v>
      </c>
      <c r="I85">
        <v>6849</v>
      </c>
      <c r="J85">
        <v>14</v>
      </c>
      <c r="K85">
        <v>81.790000000000006</v>
      </c>
      <c r="L85">
        <v>80.14</v>
      </c>
      <c r="M85">
        <f t="shared" si="23"/>
        <v>1.6500000000000057</v>
      </c>
      <c r="N85" t="s">
        <v>198</v>
      </c>
      <c r="O85" s="13">
        <v>5</v>
      </c>
      <c r="P85" s="55">
        <f t="shared" si="24"/>
        <v>1.6000000000000056</v>
      </c>
      <c r="Q85" s="55">
        <f>K$92-K$85+O85/100</f>
        <v>0.85999999999998811</v>
      </c>
      <c r="R85" t="s">
        <v>7</v>
      </c>
      <c r="S85" t="s">
        <v>182</v>
      </c>
      <c r="T85">
        <v>1</v>
      </c>
      <c r="U85" s="9">
        <v>5.03</v>
      </c>
      <c r="V85" s="9">
        <v>12.3</v>
      </c>
      <c r="W85" s="11">
        <f t="shared" si="28"/>
        <v>4.2100000000000009</v>
      </c>
      <c r="X85" s="14">
        <f t="shared" si="29"/>
        <v>16.302186878727621</v>
      </c>
      <c r="Y85" s="9">
        <v>16.302186878727621</v>
      </c>
      <c r="Z85" s="13">
        <v>7</v>
      </c>
      <c r="AA85" s="13">
        <f t="shared" si="22"/>
        <v>7</v>
      </c>
      <c r="AB85">
        <v>0</v>
      </c>
      <c r="AC85" s="9"/>
      <c r="AD85" s="9"/>
      <c r="AE85" s="9"/>
      <c r="AF85" s="11">
        <f t="shared" si="30"/>
        <v>0.45711995725353993</v>
      </c>
      <c r="AG85" s="9">
        <v>54.54</v>
      </c>
      <c r="AH85" s="9">
        <v>37.43</v>
      </c>
      <c r="AI85" s="9">
        <v>5.99</v>
      </c>
      <c r="AJ85" s="3">
        <v>0.47013888888888888</v>
      </c>
      <c r="AK85" s="9">
        <v>8.09</v>
      </c>
      <c r="AL85" t="s">
        <v>182</v>
      </c>
    </row>
    <row r="86" spans="1:38" x14ac:dyDescent="0.35">
      <c r="A86" t="s">
        <v>195</v>
      </c>
      <c r="B86" t="s">
        <v>196</v>
      </c>
      <c r="C86" t="s">
        <v>399</v>
      </c>
      <c r="D86" t="s">
        <v>27</v>
      </c>
      <c r="E86" t="s">
        <v>402</v>
      </c>
      <c r="F86" s="2">
        <v>45142</v>
      </c>
      <c r="G86" s="2" t="s">
        <v>411</v>
      </c>
      <c r="H86" s="13">
        <f t="shared" si="17"/>
        <v>1</v>
      </c>
      <c r="I86">
        <v>6849</v>
      </c>
      <c r="J86">
        <v>14</v>
      </c>
      <c r="K86">
        <v>81.790000000000006</v>
      </c>
      <c r="L86">
        <v>80.14</v>
      </c>
      <c r="M86">
        <f t="shared" si="23"/>
        <v>1.6500000000000057</v>
      </c>
      <c r="N86" t="s">
        <v>199</v>
      </c>
      <c r="O86" s="13">
        <v>30</v>
      </c>
      <c r="P86" s="55">
        <f t="shared" si="24"/>
        <v>1.3500000000000056</v>
      </c>
      <c r="Q86" s="55">
        <f t="shared" ref="Q86:Q91" si="31">K$92-K$85+O86/100</f>
        <v>1.1099999999999881</v>
      </c>
      <c r="R86" t="s">
        <v>7</v>
      </c>
      <c r="S86" t="s">
        <v>415</v>
      </c>
      <c r="T86">
        <v>1</v>
      </c>
      <c r="U86" s="9">
        <v>5.07</v>
      </c>
      <c r="V86" s="9">
        <v>23.24</v>
      </c>
      <c r="W86" s="11">
        <f t="shared" si="28"/>
        <v>4.7999999999999972</v>
      </c>
      <c r="X86" s="14">
        <f t="shared" si="29"/>
        <v>5.3254437869823095</v>
      </c>
      <c r="Y86" s="9">
        <v>5.3254437869823095</v>
      </c>
      <c r="Z86" s="13">
        <v>1</v>
      </c>
      <c r="AA86" s="13">
        <f t="shared" si="22"/>
        <v>7</v>
      </c>
      <c r="AB86">
        <v>0</v>
      </c>
      <c r="AC86" s="9"/>
      <c r="AD86" s="9"/>
      <c r="AE86" s="9"/>
      <c r="AF86" s="11">
        <f t="shared" si="30"/>
        <v>0.2727069850479803</v>
      </c>
      <c r="AG86" s="9">
        <v>57.03</v>
      </c>
      <c r="AH86" s="9">
        <v>44.81</v>
      </c>
      <c r="AI86" s="9">
        <v>5.88</v>
      </c>
      <c r="AJ86" s="3">
        <v>0.47013888888888888</v>
      </c>
      <c r="AK86" s="9">
        <v>18.440000000000001</v>
      </c>
      <c r="AL86" t="s">
        <v>60</v>
      </c>
    </row>
    <row r="87" spans="1:38" s="46" customFormat="1" x14ac:dyDescent="0.35">
      <c r="A87" s="46" t="s">
        <v>195</v>
      </c>
      <c r="B87" s="46" t="s">
        <v>196</v>
      </c>
      <c r="C87" s="46" t="s">
        <v>399</v>
      </c>
      <c r="D87" s="46" t="s">
        <v>27</v>
      </c>
      <c r="E87" s="46" t="s">
        <v>402</v>
      </c>
      <c r="F87" s="52">
        <v>45142</v>
      </c>
      <c r="G87" s="2" t="s">
        <v>411</v>
      </c>
      <c r="H87" s="13">
        <f t="shared" si="17"/>
        <v>1</v>
      </c>
      <c r="I87" s="46">
        <v>6849</v>
      </c>
      <c r="J87" s="46">
        <v>14</v>
      </c>
      <c r="K87" s="46">
        <v>81.790000000000006</v>
      </c>
      <c r="L87" s="46">
        <v>80.14</v>
      </c>
      <c r="M87" s="46">
        <f t="shared" si="23"/>
        <v>1.6500000000000057</v>
      </c>
      <c r="N87" s="46" t="s">
        <v>200</v>
      </c>
      <c r="O87" s="49">
        <v>55</v>
      </c>
      <c r="P87" s="60">
        <f t="shared" si="24"/>
        <v>1.1000000000000056</v>
      </c>
      <c r="Q87" s="60">
        <f t="shared" si="31"/>
        <v>1.3599999999999881</v>
      </c>
      <c r="R87" s="46" t="s">
        <v>7</v>
      </c>
      <c r="S87" s="46" t="s">
        <v>86</v>
      </c>
      <c r="T87" s="46">
        <v>1</v>
      </c>
      <c r="U87" s="47">
        <v>5.31</v>
      </c>
      <c r="V87" s="47">
        <v>19.04</v>
      </c>
      <c r="W87" s="48">
        <f t="shared" si="28"/>
        <v>5.17</v>
      </c>
      <c r="X87" s="54">
        <f t="shared" si="29"/>
        <v>2.6365348399246646</v>
      </c>
      <c r="Y87" s="47">
        <v>2.6365348399246646</v>
      </c>
      <c r="Z87" s="49">
        <v>3</v>
      </c>
      <c r="AA87" s="49">
        <f t="shared" si="22"/>
        <v>5</v>
      </c>
      <c r="AB87" s="46">
        <v>0</v>
      </c>
      <c r="AC87" s="47"/>
      <c r="AD87" s="47"/>
      <c r="AE87" s="47"/>
      <c r="AF87" s="48">
        <f t="shared" si="30"/>
        <v>0.21285892634207235</v>
      </c>
      <c r="AG87" s="47">
        <v>58.29</v>
      </c>
      <c r="AH87" s="47">
        <v>48.06</v>
      </c>
      <c r="AI87" s="47">
        <v>5.49</v>
      </c>
      <c r="AJ87" s="53">
        <v>0.47013888888888888</v>
      </c>
      <c r="AK87" s="47">
        <v>13.87</v>
      </c>
      <c r="AL87" s="46" t="s">
        <v>205</v>
      </c>
    </row>
    <row r="88" spans="1:38" x14ac:dyDescent="0.35">
      <c r="A88" t="s">
        <v>195</v>
      </c>
      <c r="B88" t="s">
        <v>196</v>
      </c>
      <c r="C88" t="s">
        <v>399</v>
      </c>
      <c r="D88" t="s">
        <v>27</v>
      </c>
      <c r="E88" t="s">
        <v>402</v>
      </c>
      <c r="F88" s="2">
        <v>45142</v>
      </c>
      <c r="G88" s="2" t="s">
        <v>411</v>
      </c>
      <c r="H88" s="13">
        <f t="shared" si="17"/>
        <v>1</v>
      </c>
      <c r="I88">
        <v>6849</v>
      </c>
      <c r="J88">
        <v>14</v>
      </c>
      <c r="K88">
        <v>81.790000000000006</v>
      </c>
      <c r="L88">
        <v>80.14</v>
      </c>
      <c r="M88">
        <f t="shared" si="23"/>
        <v>1.6500000000000057</v>
      </c>
      <c r="N88" t="s">
        <v>201</v>
      </c>
      <c r="O88" s="13">
        <v>78</v>
      </c>
      <c r="P88" s="55">
        <f t="shared" si="24"/>
        <v>0.87000000000000566</v>
      </c>
      <c r="Q88" s="55">
        <f t="shared" si="31"/>
        <v>1.5899999999999881</v>
      </c>
      <c r="R88" t="s">
        <v>21</v>
      </c>
      <c r="S88" t="s">
        <v>420</v>
      </c>
      <c r="T88">
        <v>1</v>
      </c>
      <c r="U88" s="9">
        <v>5.13</v>
      </c>
      <c r="V88" s="9">
        <v>22.24</v>
      </c>
      <c r="W88" s="11">
        <f t="shared" si="28"/>
        <v>4.5299999999999976</v>
      </c>
      <c r="X88" s="14">
        <f t="shared" si="29"/>
        <v>11.695906432748583</v>
      </c>
      <c r="Y88" s="9">
        <v>11.695906432748583</v>
      </c>
      <c r="Z88" s="13">
        <v>5</v>
      </c>
      <c r="AA88" s="13">
        <f t="shared" si="22"/>
        <v>7</v>
      </c>
      <c r="AB88">
        <v>0</v>
      </c>
      <c r="AC88" s="9"/>
      <c r="AD88" s="9"/>
      <c r="AE88" s="9"/>
      <c r="AF88" s="11">
        <f t="shared" si="30"/>
        <v>0.57552954292084724</v>
      </c>
      <c r="AG88" s="9">
        <f>50.57+5.96</f>
        <v>56.53</v>
      </c>
      <c r="AH88" s="9">
        <v>35.880000000000003</v>
      </c>
      <c r="AI88" s="9">
        <v>5.96</v>
      </c>
      <c r="AJ88" s="3">
        <v>0.47013888888888888</v>
      </c>
      <c r="AK88" s="9">
        <v>17.71</v>
      </c>
      <c r="AL88" t="s">
        <v>84</v>
      </c>
    </row>
    <row r="89" spans="1:38" x14ac:dyDescent="0.35">
      <c r="A89" t="s">
        <v>195</v>
      </c>
      <c r="B89" t="s">
        <v>196</v>
      </c>
      <c r="C89" t="s">
        <v>399</v>
      </c>
      <c r="D89" t="s">
        <v>27</v>
      </c>
      <c r="E89" t="s">
        <v>402</v>
      </c>
      <c r="F89" s="2">
        <v>45142</v>
      </c>
      <c r="G89" s="2" t="s">
        <v>411</v>
      </c>
      <c r="H89" s="13">
        <f t="shared" si="17"/>
        <v>1</v>
      </c>
      <c r="I89">
        <v>6849</v>
      </c>
      <c r="J89">
        <v>14</v>
      </c>
      <c r="K89">
        <v>81.790000000000006</v>
      </c>
      <c r="L89">
        <v>80.14</v>
      </c>
      <c r="M89">
        <f t="shared" si="23"/>
        <v>1.6500000000000057</v>
      </c>
      <c r="N89" t="s">
        <v>202</v>
      </c>
      <c r="O89" s="13">
        <v>103</v>
      </c>
      <c r="P89" s="55">
        <f t="shared" si="24"/>
        <v>0.62000000000000566</v>
      </c>
      <c r="Q89" s="55">
        <f t="shared" si="31"/>
        <v>1.8399999999999881</v>
      </c>
      <c r="R89" t="s">
        <v>21</v>
      </c>
      <c r="S89" t="s">
        <v>420</v>
      </c>
      <c r="T89">
        <v>1</v>
      </c>
      <c r="U89" s="9">
        <v>5.35</v>
      </c>
      <c r="V89" s="9">
        <v>19.11</v>
      </c>
      <c r="W89" s="11">
        <f t="shared" si="28"/>
        <v>5.0299999999999994</v>
      </c>
      <c r="X89" s="14">
        <f t="shared" si="29"/>
        <v>5.9813084112149593</v>
      </c>
      <c r="Y89" s="9">
        <v>5.9813084112149593</v>
      </c>
      <c r="Z89" s="13">
        <v>5</v>
      </c>
      <c r="AA89" s="13">
        <f t="shared" si="22"/>
        <v>7</v>
      </c>
      <c r="AB89">
        <v>0</v>
      </c>
      <c r="AC89" s="9"/>
      <c r="AD89" s="9"/>
      <c r="AE89" s="9"/>
      <c r="AF89" s="11">
        <f t="shared" si="30"/>
        <v>0.48910840932117539</v>
      </c>
      <c r="AG89" s="9">
        <v>58.79</v>
      </c>
      <c r="AH89" s="9">
        <v>39.479999999999997</v>
      </c>
      <c r="AI89" s="9">
        <v>5.98</v>
      </c>
      <c r="AJ89" s="3">
        <v>0.47013888888888888</v>
      </c>
      <c r="AK89" s="9">
        <v>14.08</v>
      </c>
      <c r="AL89" t="s">
        <v>206</v>
      </c>
    </row>
    <row r="90" spans="1:38" x14ac:dyDescent="0.35">
      <c r="A90" t="s">
        <v>195</v>
      </c>
      <c r="B90" t="s">
        <v>196</v>
      </c>
      <c r="C90" t="s">
        <v>399</v>
      </c>
      <c r="D90" t="s">
        <v>27</v>
      </c>
      <c r="E90" t="s">
        <v>402</v>
      </c>
      <c r="F90" s="2">
        <v>45142</v>
      </c>
      <c r="G90" s="2" t="s">
        <v>411</v>
      </c>
      <c r="H90" s="13">
        <f t="shared" si="17"/>
        <v>1</v>
      </c>
      <c r="I90">
        <v>6849</v>
      </c>
      <c r="J90">
        <v>14</v>
      </c>
      <c r="K90">
        <v>81.790000000000006</v>
      </c>
      <c r="L90">
        <v>80.14</v>
      </c>
      <c r="M90">
        <f t="shared" si="23"/>
        <v>1.6500000000000057</v>
      </c>
      <c r="N90" t="s">
        <v>203</v>
      </c>
      <c r="O90" s="13">
        <v>122</v>
      </c>
      <c r="P90" s="55">
        <f t="shared" si="24"/>
        <v>0.43000000000000571</v>
      </c>
      <c r="Q90" s="55">
        <f t="shared" si="31"/>
        <v>2.0299999999999878</v>
      </c>
      <c r="R90" t="s">
        <v>25</v>
      </c>
      <c r="S90" t="s">
        <v>420</v>
      </c>
      <c r="T90">
        <v>1</v>
      </c>
      <c r="U90" s="9">
        <v>5.2</v>
      </c>
      <c r="V90" s="9">
        <v>19.88</v>
      </c>
      <c r="W90" s="11">
        <f t="shared" si="28"/>
        <v>4.879999999999999</v>
      </c>
      <c r="X90" s="14">
        <f t="shared" si="29"/>
        <v>6.1538461538461764</v>
      </c>
      <c r="Y90" s="9">
        <v>6.1538461538461764</v>
      </c>
      <c r="Z90" s="13">
        <v>5</v>
      </c>
      <c r="AA90" s="13">
        <f t="shared" si="22"/>
        <v>7</v>
      </c>
      <c r="AB90">
        <v>0</v>
      </c>
      <c r="AC90" s="9"/>
      <c r="AD90" s="9"/>
      <c r="AE90" s="9"/>
      <c r="AF90" s="11">
        <f t="shared" si="30"/>
        <v>0.58518712378958382</v>
      </c>
      <c r="AG90" s="9">
        <v>60.57</v>
      </c>
      <c r="AH90" s="9">
        <v>38.21</v>
      </c>
      <c r="AI90" s="9">
        <v>5.16</v>
      </c>
      <c r="AJ90" s="3">
        <v>0.47013888888888888</v>
      </c>
      <c r="AK90" s="9">
        <v>15</v>
      </c>
      <c r="AL90" t="s">
        <v>207</v>
      </c>
    </row>
    <row r="91" spans="1:38" s="4" customFormat="1" x14ac:dyDescent="0.35">
      <c r="A91" s="4" t="s">
        <v>195</v>
      </c>
      <c r="B91" s="4" t="s">
        <v>196</v>
      </c>
      <c r="C91" s="4" t="s">
        <v>399</v>
      </c>
      <c r="D91" s="4" t="s">
        <v>27</v>
      </c>
      <c r="E91" s="4" t="s">
        <v>402</v>
      </c>
      <c r="F91" s="5">
        <v>45142</v>
      </c>
      <c r="G91" s="5" t="s">
        <v>411</v>
      </c>
      <c r="H91" s="50">
        <f t="shared" si="17"/>
        <v>1</v>
      </c>
      <c r="I91" s="4">
        <v>6849</v>
      </c>
      <c r="J91" s="4">
        <v>14</v>
      </c>
      <c r="K91" s="4">
        <v>81.790000000000006</v>
      </c>
      <c r="L91" s="4">
        <v>80.14</v>
      </c>
      <c r="M91" s="4">
        <f t="shared" si="23"/>
        <v>1.6500000000000057</v>
      </c>
      <c r="N91" s="4" t="s">
        <v>204</v>
      </c>
      <c r="O91" s="50">
        <v>145</v>
      </c>
      <c r="P91" s="56">
        <f t="shared" si="24"/>
        <v>0.20000000000000573</v>
      </c>
      <c r="Q91" s="56">
        <f t="shared" si="31"/>
        <v>2.2599999999999882</v>
      </c>
      <c r="R91" s="4" t="s">
        <v>25</v>
      </c>
      <c r="S91" s="4" t="s">
        <v>420</v>
      </c>
      <c r="T91" s="4">
        <v>1</v>
      </c>
      <c r="U91" s="10">
        <v>5.0599999999999996</v>
      </c>
      <c r="V91" s="10">
        <v>13.93</v>
      </c>
      <c r="W91" s="12">
        <f t="shared" si="28"/>
        <v>4.7699999999999996</v>
      </c>
      <c r="X91" s="15">
        <f t="shared" si="29"/>
        <v>5.7312252964426884</v>
      </c>
      <c r="Y91" s="10">
        <v>5.7312252964426884</v>
      </c>
      <c r="Z91" s="13">
        <v>5</v>
      </c>
      <c r="AA91" s="13">
        <f t="shared" si="22"/>
        <v>7</v>
      </c>
      <c r="AB91" s="4">
        <v>0</v>
      </c>
      <c r="AC91" s="10"/>
      <c r="AD91" s="10"/>
      <c r="AE91" s="10"/>
      <c r="AF91" s="12">
        <f t="shared" si="30"/>
        <v>0.44396877360866288</v>
      </c>
      <c r="AG91" s="10">
        <v>57.34</v>
      </c>
      <c r="AH91" s="10">
        <v>39.71</v>
      </c>
      <c r="AI91" s="10">
        <v>6.12</v>
      </c>
      <c r="AJ91" s="6">
        <v>0.47013888888888888</v>
      </c>
      <c r="AK91" s="10">
        <v>9.16</v>
      </c>
      <c r="AL91" s="4" t="s">
        <v>208</v>
      </c>
    </row>
    <row r="92" spans="1:38" x14ac:dyDescent="0.35">
      <c r="A92" t="s">
        <v>216</v>
      </c>
      <c r="B92" t="s">
        <v>196</v>
      </c>
      <c r="C92" t="s">
        <v>399</v>
      </c>
      <c r="D92" t="s">
        <v>3</v>
      </c>
      <c r="E92" t="s">
        <v>402</v>
      </c>
      <c r="F92" s="2">
        <v>45142</v>
      </c>
      <c r="G92" s="2" t="s">
        <v>411</v>
      </c>
      <c r="H92" s="13">
        <f t="shared" si="17"/>
        <v>1</v>
      </c>
      <c r="I92">
        <v>6839</v>
      </c>
      <c r="J92">
        <v>26</v>
      </c>
      <c r="K92">
        <v>82.6</v>
      </c>
      <c r="L92">
        <v>80.12</v>
      </c>
      <c r="M92">
        <f t="shared" si="23"/>
        <v>2.4799999999999898</v>
      </c>
      <c r="N92" t="s">
        <v>209</v>
      </c>
      <c r="O92" s="13">
        <v>30</v>
      </c>
      <c r="P92" s="55">
        <f t="shared" si="24"/>
        <v>2.1799999999999899</v>
      </c>
      <c r="Q92" s="55">
        <f>O92/100</f>
        <v>0.3</v>
      </c>
      <c r="R92" t="s">
        <v>7</v>
      </c>
      <c r="S92" t="s">
        <v>415</v>
      </c>
      <c r="T92">
        <v>1</v>
      </c>
      <c r="U92" s="9">
        <v>5.22</v>
      </c>
      <c r="V92" s="9">
        <v>24.32</v>
      </c>
      <c r="W92" s="11">
        <f t="shared" si="28"/>
        <v>4.9600000000000009</v>
      </c>
      <c r="X92" s="14">
        <f t="shared" si="29"/>
        <v>4.9808429118773736</v>
      </c>
      <c r="Y92" s="9">
        <v>4.9808429118773736</v>
      </c>
      <c r="Z92" s="13">
        <v>1</v>
      </c>
      <c r="AA92" s="13">
        <f t="shared" si="22"/>
        <v>7</v>
      </c>
      <c r="AB92">
        <v>0</v>
      </c>
      <c r="AC92" s="9"/>
      <c r="AD92" s="9"/>
      <c r="AE92" s="9"/>
      <c r="AF92" s="11">
        <f t="shared" si="30"/>
        <v>0.24676483712628297</v>
      </c>
      <c r="AG92" s="9">
        <v>55.88</v>
      </c>
      <c r="AH92" s="9">
        <v>44.82</v>
      </c>
      <c r="AI92" s="9">
        <v>5.56</v>
      </c>
      <c r="AJ92" s="3">
        <v>0.53333333333333333</v>
      </c>
      <c r="AK92" s="9">
        <v>19.36</v>
      </c>
      <c r="AL92" t="s">
        <v>218</v>
      </c>
    </row>
    <row r="93" spans="1:38" x14ac:dyDescent="0.35">
      <c r="A93" t="s">
        <v>216</v>
      </c>
      <c r="B93" t="s">
        <v>196</v>
      </c>
      <c r="C93" t="s">
        <v>399</v>
      </c>
      <c r="D93" t="s">
        <v>3</v>
      </c>
      <c r="E93" t="s">
        <v>402</v>
      </c>
      <c r="F93" s="2">
        <v>45142</v>
      </c>
      <c r="G93" s="2" t="s">
        <v>411</v>
      </c>
      <c r="H93" s="13">
        <f t="shared" si="17"/>
        <v>1</v>
      </c>
      <c r="I93">
        <v>6839</v>
      </c>
      <c r="J93">
        <v>26</v>
      </c>
      <c r="K93">
        <v>82.6</v>
      </c>
      <c r="L93">
        <v>80.12</v>
      </c>
      <c r="M93">
        <f t="shared" si="23"/>
        <v>2.4799999999999898</v>
      </c>
      <c r="N93" t="s">
        <v>210</v>
      </c>
      <c r="O93" s="13">
        <v>70</v>
      </c>
      <c r="P93" s="55">
        <f t="shared" si="24"/>
        <v>1.7799999999999898</v>
      </c>
      <c r="Q93" s="55">
        <f t="shared" ref="Q93:Q98" si="32">O93/100</f>
        <v>0.7</v>
      </c>
      <c r="R93" t="s">
        <v>7</v>
      </c>
      <c r="S93" t="s">
        <v>416</v>
      </c>
      <c r="T93">
        <v>1</v>
      </c>
      <c r="U93" s="9">
        <v>5.17</v>
      </c>
      <c r="V93" s="9">
        <v>15.9</v>
      </c>
      <c r="W93" s="11">
        <f t="shared" si="28"/>
        <v>5.01</v>
      </c>
      <c r="X93" s="14">
        <f t="shared" si="29"/>
        <v>3.0947775628626721</v>
      </c>
      <c r="Y93" s="9">
        <v>3.0947775628626721</v>
      </c>
      <c r="Z93" s="13">
        <v>2</v>
      </c>
      <c r="AA93" s="13">
        <f t="shared" si="22"/>
        <v>7</v>
      </c>
      <c r="AB93">
        <v>0</v>
      </c>
      <c r="AC93" s="9"/>
      <c r="AD93" s="9"/>
      <c r="AE93" s="9"/>
      <c r="AF93" s="11">
        <f t="shared" si="30"/>
        <v>0.24911190053285967</v>
      </c>
      <c r="AG93" s="9">
        <v>56.26</v>
      </c>
      <c r="AH93" s="9">
        <v>45.04</v>
      </c>
      <c r="AI93" s="9">
        <v>5.15</v>
      </c>
      <c r="AJ93" s="3">
        <v>0.53333333333333333</v>
      </c>
      <c r="AK93" s="9">
        <v>10.89</v>
      </c>
      <c r="AL93" t="s">
        <v>69</v>
      </c>
    </row>
    <row r="94" spans="1:38" x14ac:dyDescent="0.35">
      <c r="A94" t="s">
        <v>216</v>
      </c>
      <c r="B94" t="s">
        <v>196</v>
      </c>
      <c r="C94" t="s">
        <v>399</v>
      </c>
      <c r="D94" t="s">
        <v>3</v>
      </c>
      <c r="E94" t="s">
        <v>402</v>
      </c>
      <c r="F94" s="2">
        <v>45142</v>
      </c>
      <c r="G94" s="2" t="s">
        <v>411</v>
      </c>
      <c r="H94" s="13">
        <f t="shared" si="17"/>
        <v>1</v>
      </c>
      <c r="I94">
        <v>6839</v>
      </c>
      <c r="J94">
        <v>26</v>
      </c>
      <c r="K94">
        <v>82.6</v>
      </c>
      <c r="L94">
        <v>80.12</v>
      </c>
      <c r="M94">
        <f t="shared" si="23"/>
        <v>2.4799999999999898</v>
      </c>
      <c r="N94" t="s">
        <v>211</v>
      </c>
      <c r="O94" s="13">
        <v>120</v>
      </c>
      <c r="P94" s="55">
        <f t="shared" si="24"/>
        <v>1.2799999999999898</v>
      </c>
      <c r="Q94" s="55">
        <f t="shared" si="32"/>
        <v>1.2</v>
      </c>
      <c r="R94" t="s">
        <v>7</v>
      </c>
      <c r="S94" t="s">
        <v>396</v>
      </c>
      <c r="T94">
        <v>1</v>
      </c>
      <c r="U94" s="9">
        <v>5.05</v>
      </c>
      <c r="V94" s="9">
        <v>15.61</v>
      </c>
      <c r="W94" s="11">
        <f t="shared" si="28"/>
        <v>4.9499999999999993</v>
      </c>
      <c r="X94" s="14">
        <f t="shared" si="29"/>
        <v>1.9801980198019911</v>
      </c>
      <c r="Y94" s="9">
        <v>1.9801980198019911</v>
      </c>
      <c r="Z94" s="13">
        <v>3</v>
      </c>
      <c r="AA94" s="13">
        <f t="shared" si="22"/>
        <v>7</v>
      </c>
      <c r="AB94">
        <v>0</v>
      </c>
      <c r="AC94" s="9"/>
      <c r="AD94" s="9"/>
      <c r="AE94" s="9"/>
      <c r="AF94" s="11">
        <f t="shared" si="30"/>
        <v>0.21178781925343815</v>
      </c>
      <c r="AG94" s="9">
        <v>61.68</v>
      </c>
      <c r="AH94" s="9">
        <v>50.9</v>
      </c>
      <c r="AI94" s="9">
        <v>5.96</v>
      </c>
      <c r="AJ94" s="3">
        <v>0.53333333333333333</v>
      </c>
      <c r="AK94" s="9">
        <v>10.66</v>
      </c>
      <c r="AL94" t="s">
        <v>219</v>
      </c>
    </row>
    <row r="95" spans="1:38" x14ac:dyDescent="0.35">
      <c r="A95" t="s">
        <v>216</v>
      </c>
      <c r="B95" t="s">
        <v>196</v>
      </c>
      <c r="C95" t="s">
        <v>399</v>
      </c>
      <c r="D95" t="s">
        <v>3</v>
      </c>
      <c r="E95" t="s">
        <v>402</v>
      </c>
      <c r="F95" s="2">
        <v>45142</v>
      </c>
      <c r="G95" s="2" t="s">
        <v>411</v>
      </c>
      <c r="H95" s="13">
        <f t="shared" si="17"/>
        <v>1</v>
      </c>
      <c r="I95">
        <v>6839</v>
      </c>
      <c r="J95">
        <v>26</v>
      </c>
      <c r="K95">
        <v>82.6</v>
      </c>
      <c r="L95">
        <v>80.12</v>
      </c>
      <c r="M95">
        <f t="shared" si="23"/>
        <v>2.4799999999999898</v>
      </c>
      <c r="N95" t="s">
        <v>212</v>
      </c>
      <c r="O95" s="13">
        <v>140</v>
      </c>
      <c r="P95" s="55">
        <f t="shared" si="24"/>
        <v>1.0799999999999899</v>
      </c>
      <c r="Q95" s="55">
        <f t="shared" si="32"/>
        <v>1.4</v>
      </c>
      <c r="R95" t="s">
        <v>21</v>
      </c>
      <c r="S95" t="s">
        <v>396</v>
      </c>
      <c r="T95">
        <v>1</v>
      </c>
      <c r="U95" s="9">
        <v>5.23</v>
      </c>
      <c r="V95" s="9">
        <v>20.03</v>
      </c>
      <c r="W95" s="11">
        <f t="shared" si="28"/>
        <v>5.0400000000000009</v>
      </c>
      <c r="X95" s="14">
        <f t="shared" si="29"/>
        <v>3.632887189292533</v>
      </c>
      <c r="Y95" s="9">
        <v>3.632887189292533</v>
      </c>
      <c r="Z95" s="13">
        <v>4</v>
      </c>
      <c r="AA95" s="13">
        <f t="shared" si="22"/>
        <v>7</v>
      </c>
      <c r="AB95">
        <v>0</v>
      </c>
      <c r="AC95" s="9"/>
      <c r="AD95" s="9"/>
      <c r="AE95" s="9"/>
      <c r="AF95" s="11">
        <f t="shared" si="30"/>
        <v>0.27963079504929722</v>
      </c>
      <c r="AG95" s="9">
        <v>61</v>
      </c>
      <c r="AH95" s="9">
        <v>47.67</v>
      </c>
      <c r="AI95" s="9">
        <v>5.77</v>
      </c>
      <c r="AJ95" s="3">
        <v>0.53333333333333333</v>
      </c>
      <c r="AK95" s="9">
        <v>14.99</v>
      </c>
      <c r="AL95" t="s">
        <v>220</v>
      </c>
    </row>
    <row r="96" spans="1:38" x14ac:dyDescent="0.35">
      <c r="A96" t="s">
        <v>216</v>
      </c>
      <c r="B96" t="s">
        <v>196</v>
      </c>
      <c r="C96" t="s">
        <v>399</v>
      </c>
      <c r="D96" t="s">
        <v>3</v>
      </c>
      <c r="E96" t="s">
        <v>402</v>
      </c>
      <c r="F96" s="2">
        <v>45142</v>
      </c>
      <c r="G96" s="2" t="s">
        <v>411</v>
      </c>
      <c r="H96" s="13">
        <f t="shared" si="17"/>
        <v>1</v>
      </c>
      <c r="I96">
        <v>6839</v>
      </c>
      <c r="J96">
        <v>26</v>
      </c>
      <c r="K96">
        <v>82.6</v>
      </c>
      <c r="L96">
        <v>80.12</v>
      </c>
      <c r="M96">
        <f t="shared" si="23"/>
        <v>2.4799999999999898</v>
      </c>
      <c r="N96" t="s">
        <v>213</v>
      </c>
      <c r="O96" s="13">
        <v>170</v>
      </c>
      <c r="P96" s="55">
        <f t="shared" si="24"/>
        <v>0.77999999999998981</v>
      </c>
      <c r="Q96" s="55">
        <f t="shared" si="32"/>
        <v>1.7</v>
      </c>
      <c r="R96" t="s">
        <v>25</v>
      </c>
      <c r="S96" t="s">
        <v>396</v>
      </c>
      <c r="T96">
        <v>1</v>
      </c>
      <c r="U96" s="9">
        <v>5.0599999999999996</v>
      </c>
      <c r="V96" s="9">
        <v>14.86</v>
      </c>
      <c r="W96" s="11">
        <f t="shared" si="28"/>
        <v>4.8999999999999986</v>
      </c>
      <c r="X96" s="14">
        <f t="shared" si="29"/>
        <v>3.1620553359684003</v>
      </c>
      <c r="Y96" s="9">
        <v>3.1620553359684003</v>
      </c>
      <c r="Z96" s="13">
        <v>4</v>
      </c>
      <c r="AA96" s="13">
        <f t="shared" si="22"/>
        <v>7</v>
      </c>
      <c r="AB96">
        <v>0</v>
      </c>
      <c r="AC96" s="9"/>
      <c r="AD96" s="9"/>
      <c r="AE96" s="9"/>
      <c r="AF96" s="11">
        <f t="shared" si="30"/>
        <v>0.28594395957740015</v>
      </c>
      <c r="AG96" s="9">
        <v>55.99</v>
      </c>
      <c r="AH96" s="9">
        <v>43.54</v>
      </c>
      <c r="AI96" s="9">
        <v>5.42</v>
      </c>
      <c r="AJ96" s="3">
        <v>0.53333333333333333</v>
      </c>
      <c r="AK96" s="9">
        <v>9.9600000000000009</v>
      </c>
      <c r="AL96" t="s">
        <v>20</v>
      </c>
    </row>
    <row r="97" spans="1:38" s="23" customFormat="1" x14ac:dyDescent="0.35">
      <c r="A97" s="23" t="s">
        <v>216</v>
      </c>
      <c r="B97" s="23" t="s">
        <v>196</v>
      </c>
      <c r="C97" s="23" t="s">
        <v>399</v>
      </c>
      <c r="D97" s="23" t="s">
        <v>3</v>
      </c>
      <c r="E97" s="23" t="s">
        <v>402</v>
      </c>
      <c r="F97" s="24">
        <v>45142</v>
      </c>
      <c r="G97" s="2" t="s">
        <v>411</v>
      </c>
      <c r="H97" s="13">
        <f t="shared" si="17"/>
        <v>1</v>
      </c>
      <c r="I97" s="23">
        <v>6839</v>
      </c>
      <c r="J97" s="23">
        <v>26</v>
      </c>
      <c r="K97" s="23">
        <v>82.6</v>
      </c>
      <c r="L97" s="23">
        <v>80.12</v>
      </c>
      <c r="M97" s="23">
        <f t="shared" si="23"/>
        <v>2.4799999999999898</v>
      </c>
      <c r="N97" s="23" t="s">
        <v>214</v>
      </c>
      <c r="O97" s="29">
        <v>190</v>
      </c>
      <c r="P97" s="58">
        <f t="shared" si="24"/>
        <v>0.57999999999998986</v>
      </c>
      <c r="Q97" s="58">
        <f t="shared" si="32"/>
        <v>1.9</v>
      </c>
      <c r="R97" s="23" t="s">
        <v>25</v>
      </c>
      <c r="S97" s="23" t="s">
        <v>420</v>
      </c>
      <c r="T97" s="23">
        <v>1</v>
      </c>
      <c r="U97" s="26">
        <v>5.14</v>
      </c>
      <c r="V97" s="26">
        <v>21.47</v>
      </c>
      <c r="W97" s="27">
        <f t="shared" si="28"/>
        <v>4.1199999999999974</v>
      </c>
      <c r="X97" s="28">
        <f t="shared" si="29"/>
        <v>19.844357976653743</v>
      </c>
      <c r="Y97" s="26">
        <v>19.844357976653743</v>
      </c>
      <c r="Z97" s="29">
        <v>5</v>
      </c>
      <c r="AA97" s="29">
        <f t="shared" si="22"/>
        <v>7</v>
      </c>
      <c r="AB97" s="23">
        <v>0</v>
      </c>
      <c r="AC97" s="26"/>
      <c r="AD97" s="26"/>
      <c r="AE97" s="26"/>
      <c r="AF97" s="27">
        <f t="shared" si="30"/>
        <v>1.0230319697490546</v>
      </c>
      <c r="AG97" s="26">
        <v>58.85</v>
      </c>
      <c r="AH97" s="26">
        <v>29.09</v>
      </c>
      <c r="AI97" s="26">
        <v>5.63</v>
      </c>
      <c r="AJ97" s="25">
        <v>0.53333333333333333</v>
      </c>
      <c r="AK97" s="26">
        <v>17.350000000000001</v>
      </c>
      <c r="AL97" s="23" t="s">
        <v>221</v>
      </c>
    </row>
    <row r="98" spans="1:38" s="4" customFormat="1" x14ac:dyDescent="0.35">
      <c r="A98" s="4" t="s">
        <v>216</v>
      </c>
      <c r="B98" s="4" t="s">
        <v>196</v>
      </c>
      <c r="C98" s="4" t="s">
        <v>399</v>
      </c>
      <c r="D98" s="4" t="s">
        <v>3</v>
      </c>
      <c r="E98" s="4" t="s">
        <v>402</v>
      </c>
      <c r="F98" s="5">
        <v>45142</v>
      </c>
      <c r="G98" s="5" t="s">
        <v>411</v>
      </c>
      <c r="H98" s="50">
        <f t="shared" si="17"/>
        <v>1</v>
      </c>
      <c r="I98" s="4">
        <v>6839</v>
      </c>
      <c r="J98" s="4">
        <v>26</v>
      </c>
      <c r="K98" s="4">
        <v>82.6</v>
      </c>
      <c r="L98" s="4">
        <v>80.12</v>
      </c>
      <c r="M98" s="4">
        <f t="shared" si="23"/>
        <v>2.4799999999999898</v>
      </c>
      <c r="N98" s="4" t="s">
        <v>215</v>
      </c>
      <c r="O98" s="50">
        <v>220</v>
      </c>
      <c r="P98" s="56">
        <f t="shared" si="24"/>
        <v>0.27999999999998959</v>
      </c>
      <c r="Q98" s="56">
        <f t="shared" si="32"/>
        <v>2.2000000000000002</v>
      </c>
      <c r="R98" s="4" t="s">
        <v>21</v>
      </c>
      <c r="S98" s="4" t="s">
        <v>420</v>
      </c>
      <c r="T98" s="4">
        <v>1</v>
      </c>
      <c r="U98" s="10">
        <v>5.09</v>
      </c>
      <c r="V98" s="10">
        <v>23</v>
      </c>
      <c r="W98" s="12">
        <f t="shared" si="28"/>
        <v>4.5500000000000007</v>
      </c>
      <c r="X98" s="15">
        <f t="shared" si="29"/>
        <v>10.609037328094287</v>
      </c>
      <c r="Y98" s="10">
        <v>10.609037328094287</v>
      </c>
      <c r="Z98" s="13">
        <v>5</v>
      </c>
      <c r="AA98" s="13">
        <f t="shared" si="22"/>
        <v>7</v>
      </c>
      <c r="AB98" s="4">
        <v>0</v>
      </c>
      <c r="AC98" s="10"/>
      <c r="AD98" s="10"/>
      <c r="AE98" s="10"/>
      <c r="AF98" s="12">
        <f t="shared" si="30"/>
        <v>0.67597926267281105</v>
      </c>
      <c r="AG98" s="10">
        <v>58.19</v>
      </c>
      <c r="AH98" s="10">
        <v>34.72</v>
      </c>
      <c r="AI98" s="10">
        <v>4.99</v>
      </c>
      <c r="AJ98" s="6">
        <v>0.53333333333333333</v>
      </c>
      <c r="AK98" s="10">
        <v>18.45</v>
      </c>
      <c r="AL98" s="4" t="s">
        <v>222</v>
      </c>
    </row>
    <row r="99" spans="1:38" x14ac:dyDescent="0.35">
      <c r="A99" t="s">
        <v>223</v>
      </c>
      <c r="B99" t="s">
        <v>224</v>
      </c>
      <c r="C99" t="s">
        <v>399</v>
      </c>
      <c r="D99" t="s">
        <v>3</v>
      </c>
      <c r="E99" t="s">
        <v>401</v>
      </c>
      <c r="F99" s="2">
        <v>45142</v>
      </c>
      <c r="G99" s="2" t="s">
        <v>411</v>
      </c>
      <c r="H99" s="13">
        <f t="shared" si="17"/>
        <v>1</v>
      </c>
      <c r="I99">
        <v>6628</v>
      </c>
      <c r="J99">
        <v>12</v>
      </c>
      <c r="K99">
        <v>81.95</v>
      </c>
      <c r="L99">
        <v>79.53</v>
      </c>
      <c r="M99">
        <f t="shared" si="23"/>
        <v>2.4200000000000017</v>
      </c>
      <c r="N99" t="s">
        <v>226</v>
      </c>
      <c r="O99" s="13">
        <v>30</v>
      </c>
      <c r="P99" s="55">
        <f t="shared" si="24"/>
        <v>2.1200000000000019</v>
      </c>
      <c r="Q99" s="55">
        <f>O99/100</f>
        <v>0.3</v>
      </c>
      <c r="R99" t="s">
        <v>7</v>
      </c>
      <c r="S99" t="s">
        <v>415</v>
      </c>
      <c r="T99">
        <v>1</v>
      </c>
      <c r="U99" s="9">
        <v>5.19</v>
      </c>
      <c r="V99" s="9">
        <v>18.62</v>
      </c>
      <c r="W99" s="11">
        <f t="shared" si="28"/>
        <v>4.7900000000000009</v>
      </c>
      <c r="X99" s="14">
        <f t="shared" si="29"/>
        <v>7.7071290944123207</v>
      </c>
      <c r="Y99" s="9">
        <v>7.7071290944123207</v>
      </c>
      <c r="Z99" s="13">
        <v>1</v>
      </c>
      <c r="AA99" s="13">
        <f t="shared" si="22"/>
        <v>7</v>
      </c>
      <c r="AB99">
        <v>0</v>
      </c>
      <c r="AC99" s="9"/>
      <c r="AD99" s="9"/>
      <c r="AE99" s="9"/>
      <c r="AF99" s="11">
        <f t="shared" si="30"/>
        <v>0.30166051660516602</v>
      </c>
      <c r="AG99" s="9">
        <v>56.44</v>
      </c>
      <c r="AH99" s="9">
        <v>43.36</v>
      </c>
      <c r="AI99" s="9">
        <v>6.17</v>
      </c>
      <c r="AJ99" s="3">
        <v>0.64930555555555558</v>
      </c>
      <c r="AK99" s="9">
        <v>13.83</v>
      </c>
      <c r="AL99" t="s">
        <v>121</v>
      </c>
    </row>
    <row r="100" spans="1:38" s="36" customFormat="1" x14ac:dyDescent="0.35">
      <c r="A100" s="36" t="s">
        <v>223</v>
      </c>
      <c r="B100" s="36" t="s">
        <v>224</v>
      </c>
      <c r="C100" s="36" t="s">
        <v>399</v>
      </c>
      <c r="D100" s="36" t="s">
        <v>3</v>
      </c>
      <c r="E100" s="36" t="s">
        <v>401</v>
      </c>
      <c r="F100" s="37">
        <v>45142</v>
      </c>
      <c r="G100" s="2" t="s">
        <v>411</v>
      </c>
      <c r="H100" s="13">
        <f t="shared" si="17"/>
        <v>1</v>
      </c>
      <c r="I100" s="36">
        <v>6628</v>
      </c>
      <c r="J100" s="36">
        <v>12</v>
      </c>
      <c r="K100" s="36">
        <v>81.95</v>
      </c>
      <c r="L100" s="36">
        <v>79.53</v>
      </c>
      <c r="M100" s="36">
        <f t="shared" si="23"/>
        <v>2.4200000000000017</v>
      </c>
      <c r="N100" s="36" t="s">
        <v>227</v>
      </c>
      <c r="O100" s="42">
        <v>85</v>
      </c>
      <c r="P100" s="59">
        <f t="shared" si="24"/>
        <v>1.5700000000000016</v>
      </c>
      <c r="Q100" s="59">
        <f t="shared" ref="Q100:Q108" si="33">O100/100</f>
        <v>0.85</v>
      </c>
      <c r="R100" s="36" t="s">
        <v>7</v>
      </c>
      <c r="S100" s="36" t="s">
        <v>396</v>
      </c>
      <c r="T100" s="36">
        <v>1</v>
      </c>
      <c r="U100" s="39">
        <v>5.1100000000000003</v>
      </c>
      <c r="V100" s="39">
        <v>15.76</v>
      </c>
      <c r="W100" s="40">
        <f t="shared" si="28"/>
        <v>4.8699999999999992</v>
      </c>
      <c r="X100" s="41">
        <f t="shared" si="29"/>
        <v>4.6966731898238958</v>
      </c>
      <c r="Y100" s="39">
        <v>4.6966731898238958</v>
      </c>
      <c r="Z100" s="42">
        <v>3</v>
      </c>
      <c r="AA100" s="42">
        <f t="shared" si="22"/>
        <v>7</v>
      </c>
      <c r="AB100" s="36">
        <v>0</v>
      </c>
      <c r="AC100" s="39"/>
      <c r="AD100" s="39"/>
      <c r="AE100" s="39"/>
      <c r="AF100" s="40">
        <f t="shared" si="30"/>
        <v>0.31996246774571896</v>
      </c>
      <c r="AG100" s="39">
        <v>56.27</v>
      </c>
      <c r="AH100" s="39">
        <v>42.63</v>
      </c>
      <c r="AI100" s="39">
        <v>4.96</v>
      </c>
      <c r="AJ100" s="38">
        <v>0.64930555555555558</v>
      </c>
      <c r="AK100" s="39">
        <v>10.89</v>
      </c>
      <c r="AL100" s="36" t="s">
        <v>231</v>
      </c>
    </row>
    <row r="101" spans="1:38" x14ac:dyDescent="0.35">
      <c r="A101" t="s">
        <v>223</v>
      </c>
      <c r="B101" t="s">
        <v>224</v>
      </c>
      <c r="C101" t="s">
        <v>399</v>
      </c>
      <c r="D101" t="s">
        <v>3</v>
      </c>
      <c r="E101" t="s">
        <v>401</v>
      </c>
      <c r="F101" s="2">
        <v>45142</v>
      </c>
      <c r="G101" s="2" t="s">
        <v>411</v>
      </c>
      <c r="H101" s="13">
        <f t="shared" si="17"/>
        <v>1</v>
      </c>
      <c r="I101">
        <v>6628</v>
      </c>
      <c r="J101">
        <v>12</v>
      </c>
      <c r="K101">
        <v>81.95</v>
      </c>
      <c r="L101">
        <v>79.53</v>
      </c>
      <c r="M101">
        <f t="shared" si="23"/>
        <v>2.4200000000000017</v>
      </c>
      <c r="N101" t="s">
        <v>228</v>
      </c>
      <c r="O101" s="13">
        <v>160</v>
      </c>
      <c r="P101" s="55">
        <f t="shared" si="24"/>
        <v>0.82000000000000162</v>
      </c>
      <c r="Q101" s="55">
        <f t="shared" si="33"/>
        <v>1.6</v>
      </c>
      <c r="R101" t="s">
        <v>21</v>
      </c>
      <c r="S101" t="s">
        <v>396</v>
      </c>
      <c r="T101">
        <v>1</v>
      </c>
      <c r="U101" s="9">
        <v>5.13</v>
      </c>
      <c r="V101" s="9">
        <v>22.08</v>
      </c>
      <c r="W101" s="11">
        <f t="shared" si="28"/>
        <v>5.009999999999998</v>
      </c>
      <c r="X101" s="14">
        <f t="shared" si="29"/>
        <v>2.3391812865497443</v>
      </c>
      <c r="Y101" s="9">
        <v>2.3391812865497443</v>
      </c>
      <c r="Z101" s="13">
        <v>4</v>
      </c>
      <c r="AA101" s="13">
        <f t="shared" si="22"/>
        <v>7</v>
      </c>
      <c r="AB101">
        <v>0</v>
      </c>
      <c r="AC101" s="9"/>
      <c r="AD101" s="9"/>
      <c r="AE101" s="9"/>
      <c r="AF101" s="11">
        <f t="shared" si="30"/>
        <v>0.28253012048192772</v>
      </c>
      <c r="AG101" s="9">
        <v>63.87</v>
      </c>
      <c r="AH101" s="9">
        <v>49.8</v>
      </c>
      <c r="AI101" s="9">
        <v>6.04</v>
      </c>
      <c r="AJ101" s="3">
        <v>0.64930555555555558</v>
      </c>
      <c r="AK101" s="9">
        <v>17.07</v>
      </c>
      <c r="AL101" t="s">
        <v>20</v>
      </c>
    </row>
    <row r="102" spans="1:38" x14ac:dyDescent="0.35">
      <c r="A102" t="s">
        <v>223</v>
      </c>
      <c r="B102" t="s">
        <v>224</v>
      </c>
      <c r="C102" t="s">
        <v>399</v>
      </c>
      <c r="D102" t="s">
        <v>3</v>
      </c>
      <c r="E102" t="s">
        <v>401</v>
      </c>
      <c r="F102" s="2">
        <v>45142</v>
      </c>
      <c r="G102" s="2" t="s">
        <v>411</v>
      </c>
      <c r="H102" s="13">
        <f t="shared" si="17"/>
        <v>1</v>
      </c>
      <c r="I102">
        <v>6628</v>
      </c>
      <c r="J102">
        <v>12</v>
      </c>
      <c r="K102">
        <v>81.95</v>
      </c>
      <c r="L102">
        <v>79.53</v>
      </c>
      <c r="M102">
        <f t="shared" si="23"/>
        <v>2.4200000000000017</v>
      </c>
      <c r="N102" t="s">
        <v>229</v>
      </c>
      <c r="O102" s="13">
        <v>215</v>
      </c>
      <c r="P102" s="55">
        <f t="shared" si="24"/>
        <v>0.27000000000000179</v>
      </c>
      <c r="Q102" s="55">
        <f t="shared" si="33"/>
        <v>2.15</v>
      </c>
      <c r="R102" t="s">
        <v>7</v>
      </c>
      <c r="S102" t="s">
        <v>420</v>
      </c>
      <c r="T102">
        <v>1</v>
      </c>
      <c r="U102" s="9">
        <v>5.38</v>
      </c>
      <c r="V102" s="9">
        <v>14.92</v>
      </c>
      <c r="W102" s="11">
        <f t="shared" si="28"/>
        <v>4.9700000000000006</v>
      </c>
      <c r="X102" s="14">
        <f t="shared" si="29"/>
        <v>7.6208178438661562</v>
      </c>
      <c r="Y102" s="9">
        <v>7.6208178438661562</v>
      </c>
      <c r="Z102" s="13">
        <v>5</v>
      </c>
      <c r="AA102" s="13">
        <f t="shared" si="22"/>
        <v>7</v>
      </c>
      <c r="AB102">
        <v>0</v>
      </c>
      <c r="AC102" s="9"/>
      <c r="AD102" s="9"/>
      <c r="AE102" s="9"/>
      <c r="AF102" s="11">
        <f t="shared" si="30"/>
        <v>0.55668491008600474</v>
      </c>
      <c r="AG102" s="9">
        <v>59.73</v>
      </c>
      <c r="AH102" s="9">
        <v>38.369999999999997</v>
      </c>
      <c r="AI102" s="9">
        <v>5.54</v>
      </c>
      <c r="AJ102" s="3">
        <v>0.64930555555555558</v>
      </c>
      <c r="AK102" s="9">
        <v>9.9499999999999993</v>
      </c>
      <c r="AL102" t="s">
        <v>222</v>
      </c>
    </row>
    <row r="103" spans="1:38" s="4" customFormat="1" x14ac:dyDescent="0.35">
      <c r="A103" s="4" t="s">
        <v>223</v>
      </c>
      <c r="B103" s="4" t="s">
        <v>224</v>
      </c>
      <c r="C103" s="4" t="s">
        <v>399</v>
      </c>
      <c r="D103" s="4" t="s">
        <v>3</v>
      </c>
      <c r="E103" s="4" t="s">
        <v>401</v>
      </c>
      <c r="F103" s="5">
        <v>45142</v>
      </c>
      <c r="G103" s="5" t="s">
        <v>411</v>
      </c>
      <c r="H103" s="50">
        <f t="shared" si="17"/>
        <v>1</v>
      </c>
      <c r="I103" s="4">
        <v>6628</v>
      </c>
      <c r="J103" s="4">
        <v>12</v>
      </c>
      <c r="K103" s="4">
        <v>81.95</v>
      </c>
      <c r="L103" s="4">
        <v>79.53</v>
      </c>
      <c r="M103" s="4">
        <f t="shared" si="23"/>
        <v>2.4200000000000017</v>
      </c>
      <c r="N103" s="4" t="s">
        <v>230</v>
      </c>
      <c r="O103" s="50">
        <v>240</v>
      </c>
      <c r="P103" s="56">
        <f t="shared" si="24"/>
        <v>2.0000000000001794E-2</v>
      </c>
      <c r="Q103" s="56">
        <f t="shared" si="33"/>
        <v>2.4</v>
      </c>
      <c r="R103" s="4" t="s">
        <v>25</v>
      </c>
      <c r="S103" s="4" t="s">
        <v>420</v>
      </c>
      <c r="T103" s="4">
        <v>1</v>
      </c>
      <c r="U103" s="10">
        <v>5.08</v>
      </c>
      <c r="V103" s="10">
        <v>18.489999999999998</v>
      </c>
      <c r="W103" s="12">
        <f t="shared" si="28"/>
        <v>4.7299999999999986</v>
      </c>
      <c r="X103" s="15">
        <f t="shared" si="29"/>
        <v>6.8897637795275868</v>
      </c>
      <c r="Y103" s="10">
        <v>6.8897637795275868</v>
      </c>
      <c r="Z103" s="13">
        <v>5</v>
      </c>
      <c r="AA103" s="13">
        <f t="shared" si="22"/>
        <v>7</v>
      </c>
      <c r="AB103" s="4">
        <v>0</v>
      </c>
      <c r="AC103" s="10"/>
      <c r="AD103" s="10"/>
      <c r="AE103" s="10"/>
      <c r="AF103" s="12">
        <f t="shared" si="30"/>
        <v>0.55855614973262036</v>
      </c>
      <c r="AG103" s="10">
        <v>58.29</v>
      </c>
      <c r="AH103" s="10">
        <v>37.4</v>
      </c>
      <c r="AI103" s="10">
        <v>5.54</v>
      </c>
      <c r="AJ103" s="6">
        <v>0.64930555555555558</v>
      </c>
      <c r="AK103" s="10">
        <v>13.76</v>
      </c>
      <c r="AL103" s="4" t="s">
        <v>232</v>
      </c>
    </row>
    <row r="104" spans="1:38" x14ac:dyDescent="0.35">
      <c r="A104" t="s">
        <v>233</v>
      </c>
      <c r="B104" t="s">
        <v>258</v>
      </c>
      <c r="C104" t="s">
        <v>399</v>
      </c>
      <c r="D104" t="s">
        <v>3</v>
      </c>
      <c r="E104" t="s">
        <v>401</v>
      </c>
      <c r="F104" s="2">
        <v>45173</v>
      </c>
      <c r="G104" s="2" t="s">
        <v>412</v>
      </c>
      <c r="H104" s="13">
        <f t="shared" ref="H104:H155" si="34">F$153-F104+1</f>
        <v>4</v>
      </c>
      <c r="I104">
        <v>3219</v>
      </c>
      <c r="J104">
        <v>12</v>
      </c>
      <c r="K104">
        <v>70.34</v>
      </c>
      <c r="L104">
        <v>67.569999999999993</v>
      </c>
      <c r="M104">
        <f t="shared" si="23"/>
        <v>2.7700000000000102</v>
      </c>
      <c r="N104" t="s">
        <v>235</v>
      </c>
      <c r="O104" s="13">
        <v>30</v>
      </c>
      <c r="P104" s="55">
        <f t="shared" si="24"/>
        <v>2.4700000000000104</v>
      </c>
      <c r="Q104" s="55">
        <f t="shared" si="33"/>
        <v>0.3</v>
      </c>
      <c r="R104" t="s">
        <v>7</v>
      </c>
      <c r="S104" t="s">
        <v>415</v>
      </c>
      <c r="T104">
        <v>1</v>
      </c>
      <c r="U104" s="9">
        <v>5.0999999999999996</v>
      </c>
      <c r="V104" s="9">
        <v>15.51</v>
      </c>
      <c r="W104" s="11">
        <f t="shared" si="28"/>
        <v>4.8499999999999996</v>
      </c>
      <c r="X104" s="14">
        <f t="shared" si="29"/>
        <v>4.9019607843137258</v>
      </c>
      <c r="Y104" s="9">
        <v>4.9019607843137258</v>
      </c>
      <c r="Z104" s="13">
        <v>1</v>
      </c>
      <c r="AA104" s="13">
        <f t="shared" si="22"/>
        <v>7</v>
      </c>
      <c r="AB104">
        <v>0</v>
      </c>
      <c r="AC104" s="9"/>
      <c r="AD104" s="9"/>
      <c r="AE104" s="9"/>
      <c r="AF104" s="11">
        <f t="shared" si="30"/>
        <v>0.24218051831992859</v>
      </c>
      <c r="AG104" s="9">
        <v>55.6</v>
      </c>
      <c r="AH104" s="9">
        <v>44.76</v>
      </c>
      <c r="AI104" s="9">
        <v>5.16</v>
      </c>
      <c r="AJ104" s="3">
        <v>0.54027777777777775</v>
      </c>
      <c r="AK104" s="9">
        <v>10.66</v>
      </c>
      <c r="AL104" t="s">
        <v>240</v>
      </c>
    </row>
    <row r="105" spans="1:38" x14ac:dyDescent="0.35">
      <c r="A105" t="s">
        <v>233</v>
      </c>
      <c r="B105" t="s">
        <v>258</v>
      </c>
      <c r="C105" t="s">
        <v>399</v>
      </c>
      <c r="D105" t="s">
        <v>3</v>
      </c>
      <c r="E105" t="s">
        <v>401</v>
      </c>
      <c r="F105" s="2">
        <v>45173</v>
      </c>
      <c r="G105" s="2" t="s">
        <v>412</v>
      </c>
      <c r="H105" s="13">
        <f t="shared" si="34"/>
        <v>4</v>
      </c>
      <c r="I105">
        <v>3219</v>
      </c>
      <c r="J105">
        <v>12</v>
      </c>
      <c r="K105">
        <v>70.34</v>
      </c>
      <c r="L105">
        <v>67.569999999999993</v>
      </c>
      <c r="M105">
        <f t="shared" si="23"/>
        <v>2.7700000000000102</v>
      </c>
      <c r="N105" t="s">
        <v>236</v>
      </c>
      <c r="O105" s="13">
        <v>60</v>
      </c>
      <c r="P105" s="55">
        <f t="shared" si="24"/>
        <v>2.1700000000000101</v>
      </c>
      <c r="Q105" s="55">
        <f t="shared" si="33"/>
        <v>0.6</v>
      </c>
      <c r="R105" t="s">
        <v>7</v>
      </c>
      <c r="S105" t="s">
        <v>416</v>
      </c>
      <c r="T105">
        <v>1</v>
      </c>
      <c r="U105" s="9">
        <v>5.24</v>
      </c>
      <c r="V105" s="9">
        <v>13.08</v>
      </c>
      <c r="W105" s="11">
        <f t="shared" si="28"/>
        <v>4.99</v>
      </c>
      <c r="X105" s="14">
        <f t="shared" si="29"/>
        <v>4.7709923664122131</v>
      </c>
      <c r="Y105" s="9">
        <v>4.7709923664122131</v>
      </c>
      <c r="Z105" s="13">
        <v>2</v>
      </c>
      <c r="AA105" s="13">
        <f t="shared" si="22"/>
        <v>7</v>
      </c>
      <c r="AB105">
        <v>0</v>
      </c>
      <c r="AC105" s="9"/>
      <c r="AD105" s="9"/>
      <c r="AE105" s="9"/>
      <c r="AF105" s="11">
        <f t="shared" si="30"/>
        <v>0.21903129018431219</v>
      </c>
      <c r="AG105" s="9">
        <v>56.88</v>
      </c>
      <c r="AH105" s="9">
        <v>46.66</v>
      </c>
      <c r="AI105" s="9">
        <v>5.15</v>
      </c>
      <c r="AJ105" s="3">
        <v>0.54027777777777775</v>
      </c>
      <c r="AK105" s="9">
        <v>8.09</v>
      </c>
      <c r="AL105" t="s">
        <v>240</v>
      </c>
    </row>
    <row r="106" spans="1:38" x14ac:dyDescent="0.35">
      <c r="A106" t="s">
        <v>233</v>
      </c>
      <c r="B106" t="s">
        <v>258</v>
      </c>
      <c r="C106" t="s">
        <v>399</v>
      </c>
      <c r="D106" t="s">
        <v>3</v>
      </c>
      <c r="E106" t="s">
        <v>401</v>
      </c>
      <c r="F106" s="2">
        <v>45173</v>
      </c>
      <c r="G106" s="2" t="s">
        <v>412</v>
      </c>
      <c r="H106" s="13">
        <f t="shared" si="34"/>
        <v>4</v>
      </c>
      <c r="I106">
        <v>3219</v>
      </c>
      <c r="J106">
        <v>12</v>
      </c>
      <c r="K106">
        <v>70.34</v>
      </c>
      <c r="L106">
        <v>67.569999999999993</v>
      </c>
      <c r="M106">
        <f t="shared" si="23"/>
        <v>2.7700000000000102</v>
      </c>
      <c r="N106" t="s">
        <v>237</v>
      </c>
      <c r="O106" s="13">
        <v>150</v>
      </c>
      <c r="P106" s="55">
        <f t="shared" si="24"/>
        <v>1.2700000000000102</v>
      </c>
      <c r="Q106" s="55">
        <f t="shared" si="33"/>
        <v>1.5</v>
      </c>
      <c r="R106" t="s">
        <v>7</v>
      </c>
      <c r="S106" t="s">
        <v>396</v>
      </c>
      <c r="T106">
        <v>1</v>
      </c>
      <c r="U106" s="9">
        <v>5.2</v>
      </c>
      <c r="V106" s="9">
        <v>22.51</v>
      </c>
      <c r="W106" s="11">
        <f t="shared" si="28"/>
        <v>5.0600000000000023</v>
      </c>
      <c r="X106" s="14">
        <f t="shared" si="29"/>
        <v>2.6923076923076517</v>
      </c>
      <c r="Y106" s="9">
        <v>2.6923076923076517</v>
      </c>
      <c r="Z106" s="13">
        <v>3</v>
      </c>
      <c r="AA106" s="13">
        <f t="shared" si="22"/>
        <v>7</v>
      </c>
      <c r="AB106">
        <v>0</v>
      </c>
      <c r="AC106" s="9"/>
      <c r="AD106" s="9"/>
      <c r="AE106" s="9"/>
      <c r="AF106" s="11">
        <f t="shared" si="30"/>
        <v>0.22329888027562458</v>
      </c>
      <c r="AG106" s="9">
        <v>56.81</v>
      </c>
      <c r="AH106" s="9">
        <v>46.44</v>
      </c>
      <c r="AI106" s="9">
        <v>5.97</v>
      </c>
      <c r="AJ106" s="3">
        <v>0.54027777777777775</v>
      </c>
      <c r="AK106" s="9">
        <v>17.45</v>
      </c>
      <c r="AL106" t="s">
        <v>241</v>
      </c>
    </row>
    <row r="107" spans="1:38" x14ac:dyDescent="0.35">
      <c r="A107" t="s">
        <v>233</v>
      </c>
      <c r="B107" t="s">
        <v>258</v>
      </c>
      <c r="C107" t="s">
        <v>399</v>
      </c>
      <c r="D107" t="s">
        <v>3</v>
      </c>
      <c r="E107" t="s">
        <v>401</v>
      </c>
      <c r="F107" s="2">
        <v>45173</v>
      </c>
      <c r="G107" s="2" t="s">
        <v>412</v>
      </c>
      <c r="H107" s="13">
        <f t="shared" si="34"/>
        <v>4</v>
      </c>
      <c r="I107">
        <v>3219</v>
      </c>
      <c r="J107">
        <v>12</v>
      </c>
      <c r="K107">
        <v>70.34</v>
      </c>
      <c r="L107">
        <v>67.569999999999993</v>
      </c>
      <c r="M107">
        <f t="shared" si="23"/>
        <v>2.7700000000000102</v>
      </c>
      <c r="N107" t="s">
        <v>238</v>
      </c>
      <c r="O107" s="13">
        <v>235</v>
      </c>
      <c r="P107" s="55">
        <f t="shared" si="24"/>
        <v>0.42000000000001014</v>
      </c>
      <c r="Q107" s="55">
        <f t="shared" si="33"/>
        <v>2.35</v>
      </c>
      <c r="R107" t="s">
        <v>21</v>
      </c>
      <c r="S107" t="s">
        <v>396</v>
      </c>
      <c r="T107">
        <v>1</v>
      </c>
      <c r="U107" s="9">
        <v>5.04</v>
      </c>
      <c r="V107" s="9">
        <v>15.79</v>
      </c>
      <c r="W107" s="11">
        <f t="shared" si="28"/>
        <v>4.8999999999999986</v>
      </c>
      <c r="X107" s="14">
        <f t="shared" si="29"/>
        <v>2.777777777777807</v>
      </c>
      <c r="Y107" s="9">
        <v>2.777777777777807</v>
      </c>
      <c r="Z107" s="13">
        <v>4</v>
      </c>
      <c r="AA107" s="13">
        <f t="shared" si="22"/>
        <v>7</v>
      </c>
      <c r="AB107">
        <v>0</v>
      </c>
      <c r="AC107" s="9"/>
      <c r="AD107" s="9"/>
      <c r="AE107" s="9"/>
      <c r="AF107" s="11">
        <f t="shared" si="30"/>
        <v>0.24456280514869053</v>
      </c>
      <c r="AG107" s="9">
        <v>56.08</v>
      </c>
      <c r="AH107" s="9">
        <v>45.06</v>
      </c>
      <c r="AI107" s="9">
        <v>5.47</v>
      </c>
      <c r="AJ107" s="3">
        <v>0.54027777777777775</v>
      </c>
      <c r="AK107" s="9">
        <v>10.89</v>
      </c>
      <c r="AL107" t="s">
        <v>20</v>
      </c>
    </row>
    <row r="108" spans="1:38" s="4" customFormat="1" x14ac:dyDescent="0.35">
      <c r="A108" s="4" t="s">
        <v>233</v>
      </c>
      <c r="B108" s="4" t="s">
        <v>258</v>
      </c>
      <c r="C108" s="4" t="s">
        <v>399</v>
      </c>
      <c r="D108" s="4" t="s">
        <v>3</v>
      </c>
      <c r="E108" s="4" t="s">
        <v>401</v>
      </c>
      <c r="F108" s="5">
        <v>45173</v>
      </c>
      <c r="G108" s="5" t="s">
        <v>412</v>
      </c>
      <c r="H108" s="50">
        <f t="shared" si="34"/>
        <v>4</v>
      </c>
      <c r="I108" s="4">
        <v>3219</v>
      </c>
      <c r="J108" s="4">
        <v>12</v>
      </c>
      <c r="K108" s="4">
        <v>70.34</v>
      </c>
      <c r="L108" s="4">
        <v>67.569999999999993</v>
      </c>
      <c r="M108" s="4">
        <f t="shared" si="23"/>
        <v>2.7700000000000102</v>
      </c>
      <c r="N108" s="4" t="s">
        <v>239</v>
      </c>
      <c r="O108" s="50">
        <v>278</v>
      </c>
      <c r="P108" s="56">
        <f t="shared" si="24"/>
        <v>-9.9999999999895728E-3</v>
      </c>
      <c r="Q108" s="56">
        <f t="shared" si="33"/>
        <v>2.78</v>
      </c>
      <c r="R108" s="4" t="s">
        <v>25</v>
      </c>
      <c r="S108" s="4" t="s">
        <v>420</v>
      </c>
      <c r="T108" s="4">
        <v>1</v>
      </c>
      <c r="U108" s="10">
        <v>5.09</v>
      </c>
      <c r="V108" s="10">
        <v>14.4</v>
      </c>
      <c r="W108" s="12">
        <f t="shared" si="28"/>
        <v>4.7800000000000011</v>
      </c>
      <c r="X108" s="15">
        <f t="shared" si="29"/>
        <v>6.090373280943</v>
      </c>
      <c r="Y108" s="10">
        <v>6.090373280943</v>
      </c>
      <c r="Z108" s="13">
        <v>5</v>
      </c>
      <c r="AA108" s="13">
        <f t="shared" si="22"/>
        <v>7</v>
      </c>
      <c r="AB108" s="4">
        <v>0</v>
      </c>
      <c r="AC108" s="10"/>
      <c r="AD108" s="10"/>
      <c r="AE108" s="10"/>
      <c r="AF108" s="12">
        <f t="shared" si="30"/>
        <v>0.430597014925373</v>
      </c>
      <c r="AG108" s="10">
        <v>57.51</v>
      </c>
      <c r="AH108" s="10">
        <v>40.200000000000003</v>
      </c>
      <c r="AI108" s="10">
        <v>5.54</v>
      </c>
      <c r="AJ108" s="6">
        <v>0.54027777777777775</v>
      </c>
      <c r="AK108" s="10">
        <v>9.6199999999999992</v>
      </c>
      <c r="AL108" s="4" t="s">
        <v>242</v>
      </c>
    </row>
    <row r="109" spans="1:38" x14ac:dyDescent="0.35">
      <c r="A109" t="s">
        <v>243</v>
      </c>
      <c r="B109" t="s">
        <v>259</v>
      </c>
      <c r="C109" t="s">
        <v>399</v>
      </c>
      <c r="D109" t="s">
        <v>27</v>
      </c>
      <c r="E109" t="s">
        <v>402</v>
      </c>
      <c r="F109" s="2">
        <v>45173</v>
      </c>
      <c r="G109" s="2" t="s">
        <v>412</v>
      </c>
      <c r="H109" s="13">
        <f t="shared" si="34"/>
        <v>4</v>
      </c>
      <c r="I109">
        <v>3214</v>
      </c>
      <c r="J109">
        <v>37</v>
      </c>
      <c r="K109">
        <v>69.3</v>
      </c>
      <c r="L109">
        <v>68.05</v>
      </c>
      <c r="M109">
        <f t="shared" si="23"/>
        <v>1.25</v>
      </c>
      <c r="N109" t="s">
        <v>245</v>
      </c>
      <c r="O109" s="13">
        <v>30</v>
      </c>
      <c r="P109" s="55">
        <f t="shared" si="24"/>
        <v>0.95</v>
      </c>
      <c r="Q109" s="55">
        <f>K$104-K109+O109/100</f>
        <v>1.3400000000000063</v>
      </c>
      <c r="R109" t="s">
        <v>7</v>
      </c>
      <c r="S109" t="s">
        <v>415</v>
      </c>
      <c r="T109">
        <v>1</v>
      </c>
      <c r="U109" s="9">
        <v>5.18</v>
      </c>
      <c r="V109" s="9">
        <v>21.84</v>
      </c>
      <c r="W109" s="11">
        <f t="shared" si="28"/>
        <v>4.7699999999999996</v>
      </c>
      <c r="X109" s="14">
        <f t="shared" si="29"/>
        <v>7.9150579150579183</v>
      </c>
      <c r="Y109" s="9">
        <v>7.9150579150579183</v>
      </c>
      <c r="Z109" s="13">
        <v>1</v>
      </c>
      <c r="AA109" s="13">
        <f t="shared" si="22"/>
        <v>7</v>
      </c>
      <c r="AB109">
        <v>0</v>
      </c>
      <c r="AC109" s="9"/>
      <c r="AD109" s="9"/>
      <c r="AE109" s="9"/>
      <c r="AF109" s="11">
        <f t="shared" si="30"/>
        <v>0.34358731661145298</v>
      </c>
      <c r="AG109" s="9">
        <v>56.78</v>
      </c>
      <c r="AH109" s="9">
        <v>42.26</v>
      </c>
      <c r="AI109" s="9">
        <v>5.96</v>
      </c>
      <c r="AJ109" s="3">
        <v>0.64236111111111105</v>
      </c>
      <c r="AK109" s="9">
        <v>17.07</v>
      </c>
      <c r="AL109" t="s">
        <v>251</v>
      </c>
    </row>
    <row r="110" spans="1:38" s="36" customFormat="1" x14ac:dyDescent="0.35">
      <c r="A110" s="36" t="s">
        <v>243</v>
      </c>
      <c r="B110" s="36" t="s">
        <v>259</v>
      </c>
      <c r="C110" s="36" t="s">
        <v>399</v>
      </c>
      <c r="D110" s="36" t="s">
        <v>27</v>
      </c>
      <c r="E110" s="36" t="s">
        <v>402</v>
      </c>
      <c r="F110" s="37">
        <v>45173</v>
      </c>
      <c r="G110" s="2" t="s">
        <v>412</v>
      </c>
      <c r="H110" s="13">
        <f t="shared" si="34"/>
        <v>4</v>
      </c>
      <c r="I110" s="36">
        <v>3214</v>
      </c>
      <c r="J110" s="36">
        <v>37</v>
      </c>
      <c r="K110" s="36">
        <v>69.3</v>
      </c>
      <c r="L110" s="36">
        <v>68.05</v>
      </c>
      <c r="M110" s="36">
        <f t="shared" si="23"/>
        <v>1.25</v>
      </c>
      <c r="N110" s="36" t="s">
        <v>246</v>
      </c>
      <c r="O110" s="42">
        <v>60</v>
      </c>
      <c r="P110" s="59">
        <f t="shared" si="24"/>
        <v>0.65</v>
      </c>
      <c r="Q110" s="59">
        <f t="shared" ref="Q110:Q114" si="35">K$104-K110+O110/100</f>
        <v>1.6400000000000063</v>
      </c>
      <c r="R110" s="36" t="s">
        <v>7</v>
      </c>
      <c r="S110" s="62" t="s">
        <v>86</v>
      </c>
      <c r="T110" s="36">
        <v>1</v>
      </c>
      <c r="U110" s="39">
        <v>5.04</v>
      </c>
      <c r="V110" s="39">
        <v>23.19</v>
      </c>
      <c r="W110" s="40">
        <f t="shared" si="28"/>
        <v>4.7300000000000004</v>
      </c>
      <c r="X110" s="41">
        <f t="shared" si="29"/>
        <v>6.1507936507936432</v>
      </c>
      <c r="Y110" s="39">
        <v>6.1507936507936432</v>
      </c>
      <c r="Z110" s="42">
        <v>3</v>
      </c>
      <c r="AA110" s="42">
        <f t="shared" si="22"/>
        <v>5</v>
      </c>
      <c r="AB110" s="36">
        <v>0</v>
      </c>
      <c r="AC110" s="39"/>
      <c r="AD110" s="39"/>
      <c r="AE110" s="39"/>
      <c r="AF110" s="40">
        <f t="shared" si="30"/>
        <v>0.28017048003589057</v>
      </c>
      <c r="AG110" s="39">
        <v>57.07</v>
      </c>
      <c r="AH110" s="39">
        <v>44.58</v>
      </c>
      <c r="AI110" s="39">
        <v>5.8</v>
      </c>
      <c r="AJ110" s="38">
        <v>0.64236111111111105</v>
      </c>
      <c r="AK110" s="39">
        <v>18.46</v>
      </c>
      <c r="AL110" s="36" t="s">
        <v>252</v>
      </c>
    </row>
    <row r="111" spans="1:38" x14ac:dyDescent="0.35">
      <c r="A111" t="s">
        <v>243</v>
      </c>
      <c r="B111" t="s">
        <v>259</v>
      </c>
      <c r="C111" t="s">
        <v>399</v>
      </c>
      <c r="D111" t="s">
        <v>27</v>
      </c>
      <c r="E111" t="s">
        <v>402</v>
      </c>
      <c r="F111" s="2">
        <v>45173</v>
      </c>
      <c r="G111" s="2" t="s">
        <v>412</v>
      </c>
      <c r="H111" s="13">
        <f t="shared" si="34"/>
        <v>4</v>
      </c>
      <c r="I111">
        <v>3214</v>
      </c>
      <c r="J111">
        <v>37</v>
      </c>
      <c r="K111">
        <v>69.3</v>
      </c>
      <c r="L111">
        <v>68.05</v>
      </c>
      <c r="M111">
        <f t="shared" si="23"/>
        <v>1.25</v>
      </c>
      <c r="N111" t="s">
        <v>247</v>
      </c>
      <c r="O111" s="13">
        <v>80</v>
      </c>
      <c r="P111" s="55">
        <f t="shared" si="24"/>
        <v>0.44999999999999996</v>
      </c>
      <c r="Q111" s="55">
        <f t="shared" si="35"/>
        <v>1.8400000000000063</v>
      </c>
      <c r="R111" t="s">
        <v>21</v>
      </c>
      <c r="S111" t="s">
        <v>420</v>
      </c>
      <c r="T111">
        <v>1</v>
      </c>
      <c r="U111" s="9">
        <v>5.04</v>
      </c>
      <c r="V111" s="9">
        <v>25.86</v>
      </c>
      <c r="W111" s="11">
        <f t="shared" si="28"/>
        <v>4.8900000000000006</v>
      </c>
      <c r="X111" s="14">
        <f t="shared" si="29"/>
        <v>2.9761904761904656</v>
      </c>
      <c r="Y111" s="9">
        <v>2.9761904761904656</v>
      </c>
      <c r="Z111" s="13">
        <v>5</v>
      </c>
      <c r="AA111" s="13">
        <f t="shared" si="22"/>
        <v>7</v>
      </c>
      <c r="AB111">
        <v>0</v>
      </c>
      <c r="AC111" s="9"/>
      <c r="AD111" s="9"/>
      <c r="AE111" s="9"/>
      <c r="AF111" s="11">
        <f t="shared" si="30"/>
        <v>0.20510725229826351</v>
      </c>
      <c r="AG111" s="9">
        <v>58.99</v>
      </c>
      <c r="AH111" s="9">
        <v>48.95</v>
      </c>
      <c r="AI111" s="9">
        <v>6.02</v>
      </c>
      <c r="AJ111" s="3">
        <v>0.64236111111111105</v>
      </c>
      <c r="AK111" s="9">
        <v>20.97</v>
      </c>
      <c r="AL111" t="s">
        <v>253</v>
      </c>
    </row>
    <row r="112" spans="1:38" x14ac:dyDescent="0.35">
      <c r="A112" t="s">
        <v>243</v>
      </c>
      <c r="B112" t="s">
        <v>259</v>
      </c>
      <c r="C112" t="s">
        <v>399</v>
      </c>
      <c r="D112" t="s">
        <v>27</v>
      </c>
      <c r="E112" t="s">
        <v>402</v>
      </c>
      <c r="F112" s="2">
        <v>45173</v>
      </c>
      <c r="G112" s="2" t="s">
        <v>412</v>
      </c>
      <c r="H112" s="13">
        <f t="shared" si="34"/>
        <v>4</v>
      </c>
      <c r="I112">
        <v>3214</v>
      </c>
      <c r="J112">
        <v>37</v>
      </c>
      <c r="K112">
        <v>69.3</v>
      </c>
      <c r="L112">
        <v>68.05</v>
      </c>
      <c r="M112">
        <f t="shared" si="23"/>
        <v>1.25</v>
      </c>
      <c r="N112" t="s">
        <v>248</v>
      </c>
      <c r="O112" s="13">
        <v>100</v>
      </c>
      <c r="P112" s="55">
        <f t="shared" si="24"/>
        <v>0.25</v>
      </c>
      <c r="Q112" s="55">
        <f t="shared" si="35"/>
        <v>2.0400000000000063</v>
      </c>
      <c r="R112" t="s">
        <v>21</v>
      </c>
      <c r="S112" t="s">
        <v>420</v>
      </c>
      <c r="T112">
        <v>1</v>
      </c>
      <c r="U112" s="9">
        <v>5.05</v>
      </c>
      <c r="V112" s="9">
        <v>23.13</v>
      </c>
      <c r="W112" s="11">
        <f t="shared" si="28"/>
        <v>4.6899999999999977</v>
      </c>
      <c r="X112" s="14">
        <f t="shared" si="29"/>
        <v>7.1287128712871715</v>
      </c>
      <c r="Y112" s="9">
        <v>7.1287128712871715</v>
      </c>
      <c r="Z112" s="13">
        <v>5</v>
      </c>
      <c r="AA112" s="13">
        <f t="shared" si="22"/>
        <v>7</v>
      </c>
      <c r="AB112">
        <v>0</v>
      </c>
      <c r="AC112" s="9"/>
      <c r="AD112" s="9"/>
      <c r="AE112" s="9"/>
      <c r="AF112" s="11">
        <f t="shared" si="30"/>
        <v>0.34815668202764977</v>
      </c>
      <c r="AG112" s="9">
        <v>58.51</v>
      </c>
      <c r="AH112" s="9">
        <v>43.4</v>
      </c>
      <c r="AI112" s="9">
        <v>5.68</v>
      </c>
      <c r="AJ112" s="3">
        <v>0.64236111111111105</v>
      </c>
      <c r="AK112" s="9">
        <v>18.440000000000001</v>
      </c>
      <c r="AL112" t="s">
        <v>254</v>
      </c>
    </row>
    <row r="113" spans="1:38" x14ac:dyDescent="0.35">
      <c r="A113" t="s">
        <v>243</v>
      </c>
      <c r="B113" t="s">
        <v>259</v>
      </c>
      <c r="C113" t="s">
        <v>399</v>
      </c>
      <c r="D113" t="s">
        <v>27</v>
      </c>
      <c r="E113" t="s">
        <v>402</v>
      </c>
      <c r="F113" s="2">
        <v>45173</v>
      </c>
      <c r="G113" s="2" t="s">
        <v>412</v>
      </c>
      <c r="H113" s="13">
        <f t="shared" si="34"/>
        <v>4</v>
      </c>
      <c r="I113">
        <v>3214</v>
      </c>
      <c r="J113">
        <v>37</v>
      </c>
      <c r="K113">
        <v>69.3</v>
      </c>
      <c r="L113">
        <v>68.05</v>
      </c>
      <c r="M113">
        <f t="shared" si="23"/>
        <v>1.25</v>
      </c>
      <c r="N113" t="s">
        <v>249</v>
      </c>
      <c r="O113" s="13">
        <v>110</v>
      </c>
      <c r="P113" s="55">
        <f t="shared" si="24"/>
        <v>0.14999999999999991</v>
      </c>
      <c r="Q113" s="55">
        <f t="shared" si="35"/>
        <v>2.1400000000000063</v>
      </c>
      <c r="R113" t="s">
        <v>25</v>
      </c>
      <c r="S113" t="s">
        <v>420</v>
      </c>
      <c r="T113">
        <v>1</v>
      </c>
      <c r="U113" s="9">
        <v>5.27</v>
      </c>
      <c r="V113" s="9">
        <v>22.5</v>
      </c>
      <c r="W113" s="11">
        <f t="shared" si="28"/>
        <v>4.7899999999999991</v>
      </c>
      <c r="X113" s="14">
        <f t="shared" si="29"/>
        <v>9.108159392789382</v>
      </c>
      <c r="Y113" s="9">
        <v>9.108159392789382</v>
      </c>
      <c r="Z113" s="13">
        <v>6</v>
      </c>
      <c r="AA113" s="13">
        <f t="shared" si="22"/>
        <v>7</v>
      </c>
      <c r="AB113">
        <v>0</v>
      </c>
      <c r="AC113" s="9"/>
      <c r="AD113" s="9"/>
      <c r="AE113" s="9"/>
      <c r="AF113" s="11">
        <f t="shared" si="30"/>
        <v>0.43225959261013741</v>
      </c>
      <c r="AG113" s="9">
        <v>60.47</v>
      </c>
      <c r="AH113" s="9">
        <v>42.22</v>
      </c>
      <c r="AI113" s="9">
        <v>5.48</v>
      </c>
      <c r="AJ113" s="3">
        <v>0.64236111111111105</v>
      </c>
      <c r="AK113" s="9">
        <v>17.71</v>
      </c>
      <c r="AL113" t="s">
        <v>255</v>
      </c>
    </row>
    <row r="114" spans="1:38" s="4" customFormat="1" x14ac:dyDescent="0.35">
      <c r="A114" s="4" t="s">
        <v>243</v>
      </c>
      <c r="B114" s="4" t="s">
        <v>259</v>
      </c>
      <c r="C114" s="4" t="s">
        <v>399</v>
      </c>
      <c r="D114" s="4" t="s">
        <v>27</v>
      </c>
      <c r="E114" s="4" t="s">
        <v>402</v>
      </c>
      <c r="F114" s="5">
        <v>45173</v>
      </c>
      <c r="G114" s="5" t="s">
        <v>412</v>
      </c>
      <c r="H114" s="50">
        <f t="shared" si="34"/>
        <v>4</v>
      </c>
      <c r="I114" s="4">
        <v>3214</v>
      </c>
      <c r="J114" s="4">
        <v>37</v>
      </c>
      <c r="K114" s="4">
        <v>69.3</v>
      </c>
      <c r="L114" s="4">
        <v>68.05</v>
      </c>
      <c r="M114" s="4">
        <f t="shared" si="23"/>
        <v>1.25</v>
      </c>
      <c r="N114" s="4" t="s">
        <v>250</v>
      </c>
      <c r="O114" s="50">
        <v>115</v>
      </c>
      <c r="P114" s="56">
        <f t="shared" si="24"/>
        <v>0.10000000000000009</v>
      </c>
      <c r="Q114" s="56">
        <f t="shared" si="35"/>
        <v>2.1900000000000062</v>
      </c>
      <c r="R114" s="4" t="s">
        <v>25</v>
      </c>
      <c r="S114" s="4" t="s">
        <v>420</v>
      </c>
      <c r="T114" s="4">
        <v>1</v>
      </c>
      <c r="U114" s="10">
        <v>5.1100000000000003</v>
      </c>
      <c r="V114" s="10">
        <v>21.74</v>
      </c>
      <c r="W114" s="12">
        <f t="shared" si="28"/>
        <v>4.389999999999997</v>
      </c>
      <c r="X114" s="15">
        <f t="shared" si="29"/>
        <v>14.090019569471687</v>
      </c>
      <c r="Y114" s="10">
        <v>14.090019569471687</v>
      </c>
      <c r="Z114" s="13">
        <v>5</v>
      </c>
      <c r="AA114" s="13">
        <f t="shared" si="22"/>
        <v>7</v>
      </c>
      <c r="AB114" s="4">
        <v>0</v>
      </c>
      <c r="AC114" s="10"/>
      <c r="AD114" s="10"/>
      <c r="AE114" s="10"/>
      <c r="AF114" s="12">
        <f t="shared" si="30"/>
        <v>0.66254375729288195</v>
      </c>
      <c r="AG114" s="10">
        <v>71.239999999999995</v>
      </c>
      <c r="AH114" s="10">
        <v>42.85</v>
      </c>
      <c r="AI114" s="10">
        <v>5.77</v>
      </c>
      <c r="AJ114" s="6">
        <v>0.64236111111111105</v>
      </c>
      <c r="AK114" s="10">
        <v>17.350000000000001</v>
      </c>
      <c r="AL114" s="4" t="s">
        <v>256</v>
      </c>
    </row>
    <row r="115" spans="1:38" x14ac:dyDescent="0.35">
      <c r="A115" t="s">
        <v>257</v>
      </c>
      <c r="B115" t="s">
        <v>260</v>
      </c>
      <c r="C115" t="s">
        <v>399</v>
      </c>
      <c r="D115" t="s">
        <v>3</v>
      </c>
      <c r="E115" t="s">
        <v>401</v>
      </c>
      <c r="F115" s="2">
        <v>45174</v>
      </c>
      <c r="G115" s="2" t="s">
        <v>412</v>
      </c>
      <c r="H115" s="13">
        <f t="shared" si="34"/>
        <v>3</v>
      </c>
      <c r="I115">
        <v>4783</v>
      </c>
      <c r="J115">
        <v>18</v>
      </c>
      <c r="K115">
        <v>75.650000000000006</v>
      </c>
      <c r="L115">
        <v>72.3</v>
      </c>
      <c r="M115">
        <f t="shared" si="23"/>
        <v>3.3500000000000085</v>
      </c>
      <c r="N115" t="s">
        <v>262</v>
      </c>
      <c r="O115" s="13">
        <v>30</v>
      </c>
      <c r="P115" s="55">
        <f t="shared" si="24"/>
        <v>3.0500000000000087</v>
      </c>
      <c r="Q115" s="55">
        <f>O115/100</f>
        <v>0.3</v>
      </c>
      <c r="R115" t="s">
        <v>7</v>
      </c>
      <c r="S115" t="s">
        <v>415</v>
      </c>
      <c r="T115">
        <v>1</v>
      </c>
      <c r="U115" s="9">
        <v>5.28</v>
      </c>
      <c r="V115" s="9">
        <v>18.8</v>
      </c>
      <c r="W115" s="11">
        <f t="shared" si="28"/>
        <v>4.9600000000000009</v>
      </c>
      <c r="X115" s="14">
        <f t="shared" si="29"/>
        <v>6.060606060606049</v>
      </c>
      <c r="Y115" s="9">
        <v>6.060606060606049</v>
      </c>
      <c r="Z115" s="13">
        <v>1</v>
      </c>
      <c r="AA115" s="13">
        <f t="shared" si="22"/>
        <v>7</v>
      </c>
      <c r="AB115">
        <v>1</v>
      </c>
      <c r="AC115" s="9">
        <v>27.240150564617313</v>
      </c>
      <c r="AD115" s="9">
        <v>2.7477540777917189</v>
      </c>
      <c r="AE115" s="9">
        <v>7.97</v>
      </c>
      <c r="AF115" s="11">
        <f t="shared" si="30"/>
        <v>0.27037773359840939</v>
      </c>
      <c r="AG115" s="9">
        <v>57.51</v>
      </c>
      <c r="AH115" s="9">
        <v>45.27</v>
      </c>
      <c r="AI115" s="9">
        <v>6.16</v>
      </c>
      <c r="AJ115" s="3">
        <v>0.43124999999999997</v>
      </c>
      <c r="AK115" s="9">
        <v>13.84</v>
      </c>
      <c r="AL115" t="s">
        <v>269</v>
      </c>
    </row>
    <row r="116" spans="1:38" x14ac:dyDescent="0.35">
      <c r="A116" t="s">
        <v>257</v>
      </c>
      <c r="B116" t="s">
        <v>260</v>
      </c>
      <c r="C116" t="s">
        <v>399</v>
      </c>
      <c r="D116" t="s">
        <v>3</v>
      </c>
      <c r="E116" t="s">
        <v>401</v>
      </c>
      <c r="F116" s="2">
        <v>45174</v>
      </c>
      <c r="G116" s="2" t="s">
        <v>412</v>
      </c>
      <c r="H116" s="13">
        <f t="shared" si="34"/>
        <v>3</v>
      </c>
      <c r="I116">
        <v>4783</v>
      </c>
      <c r="J116">
        <v>18</v>
      </c>
      <c r="K116">
        <v>75.650000000000006</v>
      </c>
      <c r="L116">
        <v>72.3</v>
      </c>
      <c r="M116">
        <f t="shared" si="23"/>
        <v>3.3500000000000085</v>
      </c>
      <c r="N116" t="s">
        <v>263</v>
      </c>
      <c r="O116" s="13">
        <v>110</v>
      </c>
      <c r="P116" s="55">
        <f t="shared" si="24"/>
        <v>2.2500000000000084</v>
      </c>
      <c r="Q116" s="55">
        <f t="shared" ref="Q116:Q121" si="36">O116/100</f>
        <v>1.1000000000000001</v>
      </c>
      <c r="R116" t="s">
        <v>7</v>
      </c>
      <c r="S116" t="s">
        <v>416</v>
      </c>
      <c r="T116">
        <v>1</v>
      </c>
      <c r="U116" s="9">
        <v>5.03</v>
      </c>
      <c r="V116" s="9">
        <v>19.899999999999999</v>
      </c>
      <c r="W116" s="11">
        <f t="shared" si="28"/>
        <v>4.9099999999999984</v>
      </c>
      <c r="X116" s="14">
        <f t="shared" si="29"/>
        <v>2.3856858846918865</v>
      </c>
      <c r="Y116" s="9">
        <v>2.3856858846918865</v>
      </c>
      <c r="Z116" s="13">
        <v>2</v>
      </c>
      <c r="AA116" s="13">
        <f t="shared" si="22"/>
        <v>7</v>
      </c>
      <c r="AB116">
        <v>0</v>
      </c>
      <c r="AC116" s="9"/>
      <c r="AD116" s="9"/>
      <c r="AE116" s="9"/>
      <c r="AF116" s="11">
        <f t="shared" si="30"/>
        <v>0.21860848085631956</v>
      </c>
      <c r="AG116" s="9">
        <v>59.2</v>
      </c>
      <c r="AH116" s="9">
        <v>48.58</v>
      </c>
      <c r="AI116" s="9">
        <v>5.4</v>
      </c>
      <c r="AJ116" s="3">
        <v>0.43124999999999997</v>
      </c>
      <c r="AK116" s="9">
        <v>14.99</v>
      </c>
      <c r="AL116" t="s">
        <v>273</v>
      </c>
    </row>
    <row r="117" spans="1:38" x14ac:dyDescent="0.35">
      <c r="A117" t="s">
        <v>257</v>
      </c>
      <c r="B117" t="s">
        <v>260</v>
      </c>
      <c r="C117" t="s">
        <v>399</v>
      </c>
      <c r="D117" t="s">
        <v>3</v>
      </c>
      <c r="E117" t="s">
        <v>401</v>
      </c>
      <c r="F117" s="2">
        <v>45174</v>
      </c>
      <c r="G117" s="2" t="s">
        <v>412</v>
      </c>
      <c r="H117" s="13">
        <f t="shared" si="34"/>
        <v>3</v>
      </c>
      <c r="I117">
        <v>4783</v>
      </c>
      <c r="J117">
        <v>18</v>
      </c>
      <c r="K117">
        <v>75.650000000000006</v>
      </c>
      <c r="L117">
        <v>72.3</v>
      </c>
      <c r="M117">
        <f t="shared" si="23"/>
        <v>3.3500000000000085</v>
      </c>
      <c r="N117" t="s">
        <v>264</v>
      </c>
      <c r="O117" s="13">
        <v>150</v>
      </c>
      <c r="P117" s="55">
        <f t="shared" si="24"/>
        <v>1.8500000000000085</v>
      </c>
      <c r="Q117" s="55">
        <f t="shared" si="36"/>
        <v>1.5</v>
      </c>
      <c r="R117" t="s">
        <v>21</v>
      </c>
      <c r="S117" t="s">
        <v>396</v>
      </c>
      <c r="T117">
        <v>1</v>
      </c>
      <c r="U117" s="9">
        <v>5.0999999999999996</v>
      </c>
      <c r="V117" s="9">
        <v>19.059999999999999</v>
      </c>
      <c r="W117" s="11">
        <f t="shared" si="28"/>
        <v>4.9799999999999986</v>
      </c>
      <c r="X117" s="14">
        <f t="shared" si="29"/>
        <v>2.3529411764706079</v>
      </c>
      <c r="Y117" s="9">
        <v>2.3529411764706079</v>
      </c>
      <c r="Z117" s="13">
        <v>3</v>
      </c>
      <c r="AA117" s="13">
        <f t="shared" si="22"/>
        <v>7</v>
      </c>
      <c r="AB117">
        <v>1</v>
      </c>
      <c r="AC117" s="9">
        <v>48.393572311495674</v>
      </c>
      <c r="AD117" s="9">
        <v>4.5987144622991343</v>
      </c>
      <c r="AE117" s="9">
        <v>8.09</v>
      </c>
      <c r="AF117" s="11">
        <f t="shared" si="30"/>
        <v>0.23383506465974138</v>
      </c>
      <c r="AG117" s="9">
        <v>58.2</v>
      </c>
      <c r="AH117" s="9">
        <v>47.17</v>
      </c>
      <c r="AI117" s="9">
        <v>5.44</v>
      </c>
      <c r="AJ117" s="3">
        <v>0.43124999999999997</v>
      </c>
      <c r="AK117" s="9">
        <v>14.08</v>
      </c>
      <c r="AL117" t="s">
        <v>270</v>
      </c>
    </row>
    <row r="118" spans="1:38" x14ac:dyDescent="0.35">
      <c r="A118" t="s">
        <v>257</v>
      </c>
      <c r="B118" t="s">
        <v>260</v>
      </c>
      <c r="C118" t="s">
        <v>399</v>
      </c>
      <c r="D118" t="s">
        <v>3</v>
      </c>
      <c r="E118" t="s">
        <v>401</v>
      </c>
      <c r="F118" s="2">
        <v>45174</v>
      </c>
      <c r="G118" s="2" t="s">
        <v>412</v>
      </c>
      <c r="H118" s="13">
        <f t="shared" si="34"/>
        <v>3</v>
      </c>
      <c r="I118">
        <v>4783</v>
      </c>
      <c r="J118">
        <v>18</v>
      </c>
      <c r="K118">
        <v>75.650000000000006</v>
      </c>
      <c r="L118">
        <v>72.3</v>
      </c>
      <c r="M118">
        <f t="shared" si="23"/>
        <v>3.3500000000000085</v>
      </c>
      <c r="N118" t="s">
        <v>265</v>
      </c>
      <c r="O118" s="13">
        <v>190</v>
      </c>
      <c r="P118" s="55">
        <f t="shared" si="24"/>
        <v>1.4500000000000086</v>
      </c>
      <c r="Q118" s="55">
        <f t="shared" si="36"/>
        <v>1.9</v>
      </c>
      <c r="R118" t="s">
        <v>25</v>
      </c>
      <c r="S118" t="s">
        <v>396</v>
      </c>
      <c r="T118">
        <v>0</v>
      </c>
      <c r="U118" s="9"/>
      <c r="V118" s="9"/>
      <c r="W118" s="11"/>
      <c r="X118" s="14"/>
      <c r="Y118" s="9"/>
      <c r="Z118" s="13">
        <v>3</v>
      </c>
      <c r="AA118" s="13">
        <f t="shared" si="22"/>
        <v>7</v>
      </c>
      <c r="AB118">
        <v>0</v>
      </c>
      <c r="AC118" s="9"/>
      <c r="AD118" s="9"/>
      <c r="AE118" s="9"/>
      <c r="AF118" s="11"/>
      <c r="AG118" s="9"/>
      <c r="AH118" s="9"/>
      <c r="AI118" s="9"/>
      <c r="AJ118" s="3">
        <v>0.43124999999999997</v>
      </c>
      <c r="AK118" s="9"/>
      <c r="AL118" t="s">
        <v>288</v>
      </c>
    </row>
    <row r="119" spans="1:38" x14ac:dyDescent="0.35">
      <c r="A119" t="s">
        <v>257</v>
      </c>
      <c r="B119" t="s">
        <v>260</v>
      </c>
      <c r="C119" t="s">
        <v>399</v>
      </c>
      <c r="D119" t="s">
        <v>3</v>
      </c>
      <c r="E119" t="s">
        <v>401</v>
      </c>
      <c r="F119" s="2">
        <v>45174</v>
      </c>
      <c r="G119" s="2" t="s">
        <v>412</v>
      </c>
      <c r="H119" s="13">
        <f t="shared" si="34"/>
        <v>3</v>
      </c>
      <c r="I119">
        <v>4783</v>
      </c>
      <c r="J119">
        <v>18</v>
      </c>
      <c r="K119">
        <v>75.650000000000006</v>
      </c>
      <c r="L119">
        <v>72.3</v>
      </c>
      <c r="M119">
        <f t="shared" si="23"/>
        <v>3.3500000000000085</v>
      </c>
      <c r="N119" t="s">
        <v>266</v>
      </c>
      <c r="O119" s="13">
        <v>255</v>
      </c>
      <c r="P119" s="55">
        <f t="shared" si="24"/>
        <v>0.8000000000000087</v>
      </c>
      <c r="Q119" s="55">
        <f t="shared" si="36"/>
        <v>2.5499999999999998</v>
      </c>
      <c r="R119" t="s">
        <v>25</v>
      </c>
      <c r="S119" t="s">
        <v>396</v>
      </c>
      <c r="T119">
        <v>1</v>
      </c>
      <c r="U119" s="9">
        <v>5.15</v>
      </c>
      <c r="V119" s="9">
        <v>20.75</v>
      </c>
      <c r="W119" s="11">
        <f t="shared" ref="W119:W155" si="37">V119-AK119</f>
        <v>5.0600000000000005</v>
      </c>
      <c r="X119" s="14">
        <f t="shared" ref="X119:X155" si="38">((U119-W119)/U119)*100</f>
        <v>1.7475728155339778</v>
      </c>
      <c r="Y119" s="9">
        <v>1.7475728155339778</v>
      </c>
      <c r="Z119" s="13">
        <v>3</v>
      </c>
      <c r="AA119" s="13">
        <f t="shared" si="22"/>
        <v>7</v>
      </c>
      <c r="AB119">
        <v>1</v>
      </c>
      <c r="AC119" s="9">
        <v>24.384634448574968</v>
      </c>
      <c r="AD119" s="9">
        <v>2.7583147459727382</v>
      </c>
      <c r="AE119" s="9">
        <v>8.07</v>
      </c>
      <c r="AF119" s="11">
        <f t="shared" ref="AF119:AF155" si="39">(AG119-AH119)/AH119</f>
        <v>0.24935426187164722</v>
      </c>
      <c r="AG119" s="9">
        <v>62.88</v>
      </c>
      <c r="AH119" s="9">
        <v>50.33</v>
      </c>
      <c r="AI119" s="9">
        <v>5.8</v>
      </c>
      <c r="AJ119" s="3">
        <v>0.46111111111111108</v>
      </c>
      <c r="AK119" s="9">
        <v>15.69</v>
      </c>
      <c r="AL119" t="s">
        <v>287</v>
      </c>
    </row>
    <row r="120" spans="1:38" x14ac:dyDescent="0.35">
      <c r="A120" t="s">
        <v>257</v>
      </c>
      <c r="B120" t="s">
        <v>260</v>
      </c>
      <c r="C120" t="s">
        <v>399</v>
      </c>
      <c r="D120" t="s">
        <v>3</v>
      </c>
      <c r="E120" t="s">
        <v>401</v>
      </c>
      <c r="F120" s="2">
        <v>45174</v>
      </c>
      <c r="G120" s="2" t="s">
        <v>412</v>
      </c>
      <c r="H120" s="13">
        <f t="shared" si="34"/>
        <v>3</v>
      </c>
      <c r="I120">
        <v>4783</v>
      </c>
      <c r="J120">
        <v>18</v>
      </c>
      <c r="K120">
        <v>75.650000000000006</v>
      </c>
      <c r="L120">
        <v>72.3</v>
      </c>
      <c r="M120">
        <f t="shared" si="23"/>
        <v>3.3500000000000085</v>
      </c>
      <c r="N120" t="s">
        <v>267</v>
      </c>
      <c r="O120" s="13">
        <v>290</v>
      </c>
      <c r="P120" s="55">
        <f t="shared" si="24"/>
        <v>0.45000000000000862</v>
      </c>
      <c r="Q120" s="55">
        <f t="shared" si="36"/>
        <v>2.9</v>
      </c>
      <c r="R120" t="s">
        <v>25</v>
      </c>
      <c r="S120" t="s">
        <v>420</v>
      </c>
      <c r="T120">
        <v>1</v>
      </c>
      <c r="U120" s="9">
        <v>5.09</v>
      </c>
      <c r="V120" s="9">
        <v>13.85</v>
      </c>
      <c r="W120" s="11">
        <f t="shared" si="37"/>
        <v>4.6899999999999995</v>
      </c>
      <c r="X120" s="14">
        <f t="shared" si="38"/>
        <v>7.8585461689587497</v>
      </c>
      <c r="Y120" s="9">
        <v>7.8585461689587497</v>
      </c>
      <c r="Z120" s="13">
        <v>5</v>
      </c>
      <c r="AA120" s="13">
        <f t="shared" si="22"/>
        <v>7</v>
      </c>
      <c r="AB120">
        <v>1</v>
      </c>
      <c r="AC120" s="9">
        <v>40.999284862932065</v>
      </c>
      <c r="AD120" s="9">
        <v>2.6855303933253873</v>
      </c>
      <c r="AE120" s="9">
        <v>8.39</v>
      </c>
      <c r="AF120" s="11">
        <f t="shared" si="39"/>
        <v>0.43758636573007831</v>
      </c>
      <c r="AG120" s="9">
        <v>62.42</v>
      </c>
      <c r="AH120" s="9">
        <v>43.42</v>
      </c>
      <c r="AI120" s="9">
        <v>5.55</v>
      </c>
      <c r="AJ120" s="3">
        <v>0.46111111111111108</v>
      </c>
      <c r="AK120" s="9">
        <v>9.16</v>
      </c>
      <c r="AL120" t="s">
        <v>271</v>
      </c>
    </row>
    <row r="121" spans="1:38" s="30" customFormat="1" x14ac:dyDescent="0.35">
      <c r="A121" s="30" t="s">
        <v>257</v>
      </c>
      <c r="B121" s="30" t="s">
        <v>260</v>
      </c>
      <c r="C121" s="30" t="s">
        <v>399</v>
      </c>
      <c r="D121" s="30" t="s">
        <v>3</v>
      </c>
      <c r="E121" s="30" t="s">
        <v>401</v>
      </c>
      <c r="F121" s="31">
        <v>45174</v>
      </c>
      <c r="G121" s="5" t="s">
        <v>412</v>
      </c>
      <c r="H121" s="50">
        <f t="shared" si="34"/>
        <v>3</v>
      </c>
      <c r="I121" s="30">
        <v>4783</v>
      </c>
      <c r="J121" s="30">
        <v>18</v>
      </c>
      <c r="K121" s="30">
        <v>75.650000000000006</v>
      </c>
      <c r="L121" s="30">
        <v>72.3</v>
      </c>
      <c r="M121" s="30">
        <f t="shared" si="23"/>
        <v>3.3500000000000085</v>
      </c>
      <c r="N121" s="30" t="s">
        <v>268</v>
      </c>
      <c r="O121" s="51">
        <v>330</v>
      </c>
      <c r="P121" s="61">
        <f t="shared" si="24"/>
        <v>5.0000000000008704E-2</v>
      </c>
      <c r="Q121" s="61">
        <f t="shared" si="36"/>
        <v>3.3</v>
      </c>
      <c r="R121" s="30" t="s">
        <v>25</v>
      </c>
      <c r="S121" s="30" t="s">
        <v>420</v>
      </c>
      <c r="T121" s="30">
        <v>1</v>
      </c>
      <c r="U121" s="33">
        <v>5.33</v>
      </c>
      <c r="V121" s="33">
        <v>22.38</v>
      </c>
      <c r="W121" s="34">
        <f t="shared" si="37"/>
        <v>4.09</v>
      </c>
      <c r="X121" s="35">
        <f t="shared" si="38"/>
        <v>23.264540337711072</v>
      </c>
      <c r="Y121" s="33">
        <v>23.264540337711072</v>
      </c>
      <c r="Z121" s="29">
        <v>5</v>
      </c>
      <c r="AA121" s="29">
        <f t="shared" si="22"/>
        <v>7</v>
      </c>
      <c r="AB121" s="30">
        <v>0</v>
      </c>
      <c r="AC121" s="33"/>
      <c r="AD121" s="33"/>
      <c r="AE121" s="33"/>
      <c r="AF121" s="34">
        <f t="shared" si="39"/>
        <v>1.0615878575598365</v>
      </c>
      <c r="AG121" s="33">
        <v>70.63</v>
      </c>
      <c r="AH121" s="33">
        <v>34.26</v>
      </c>
      <c r="AI121" s="33">
        <v>4.93</v>
      </c>
      <c r="AJ121" s="32">
        <v>0.47847222222222219</v>
      </c>
      <c r="AK121" s="33">
        <v>18.29</v>
      </c>
      <c r="AL121" s="30" t="s">
        <v>272</v>
      </c>
    </row>
    <row r="122" spans="1:38" x14ac:dyDescent="0.35">
      <c r="A122" t="s">
        <v>274</v>
      </c>
      <c r="B122" t="s">
        <v>275</v>
      </c>
      <c r="C122" t="s">
        <v>399</v>
      </c>
      <c r="D122" t="s">
        <v>27</v>
      </c>
      <c r="E122" t="s">
        <v>401</v>
      </c>
      <c r="F122" s="2">
        <v>45174</v>
      </c>
      <c r="G122" s="2" t="s">
        <v>412</v>
      </c>
      <c r="H122" s="13">
        <f t="shared" si="34"/>
        <v>3</v>
      </c>
      <c r="I122">
        <v>4772</v>
      </c>
      <c r="J122">
        <v>35</v>
      </c>
      <c r="K122">
        <v>75.19</v>
      </c>
      <c r="L122">
        <v>72.11</v>
      </c>
      <c r="M122">
        <f t="shared" si="23"/>
        <v>3.0799999999999983</v>
      </c>
      <c r="N122" t="s">
        <v>277</v>
      </c>
      <c r="O122" s="13">
        <v>30</v>
      </c>
      <c r="P122" s="55">
        <f t="shared" si="24"/>
        <v>2.7799999999999985</v>
      </c>
      <c r="Q122" s="55">
        <f>K$115-K122+O122/100</f>
        <v>0.760000000000008</v>
      </c>
      <c r="R122" t="s">
        <v>7</v>
      </c>
      <c r="S122" t="s">
        <v>415</v>
      </c>
      <c r="T122">
        <v>1</v>
      </c>
      <c r="U122" s="9">
        <v>5.1100000000000003</v>
      </c>
      <c r="V122" s="9">
        <v>22.06</v>
      </c>
      <c r="W122" s="11">
        <f t="shared" si="37"/>
        <v>4.8499999999999979</v>
      </c>
      <c r="X122" s="14">
        <f t="shared" si="38"/>
        <v>5.0880626223092449</v>
      </c>
      <c r="Y122" s="9">
        <v>5.0880626223092449</v>
      </c>
      <c r="Z122" s="13">
        <v>1</v>
      </c>
      <c r="AA122" s="13">
        <f t="shared" si="22"/>
        <v>7</v>
      </c>
      <c r="AB122">
        <v>1</v>
      </c>
      <c r="AC122" s="19">
        <v>103.26077210460772</v>
      </c>
      <c r="AD122" s="9">
        <v>8.4736737235367379</v>
      </c>
      <c r="AE122" s="9">
        <v>8.0299999999999994</v>
      </c>
      <c r="AF122" s="11">
        <f t="shared" si="39"/>
        <v>0.22897603485838777</v>
      </c>
      <c r="AG122" s="9">
        <v>56.41</v>
      </c>
      <c r="AH122" s="9">
        <v>45.9</v>
      </c>
      <c r="AI122" s="9">
        <v>6</v>
      </c>
      <c r="AJ122" s="3">
        <v>0.57291666666666663</v>
      </c>
      <c r="AK122" s="9">
        <v>17.21</v>
      </c>
      <c r="AL122" t="s">
        <v>284</v>
      </c>
    </row>
    <row r="123" spans="1:38" x14ac:dyDescent="0.35">
      <c r="A123" t="s">
        <v>274</v>
      </c>
      <c r="B123" t="s">
        <v>275</v>
      </c>
      <c r="C123" t="s">
        <v>399</v>
      </c>
      <c r="D123" t="s">
        <v>27</v>
      </c>
      <c r="E123" t="s">
        <v>401</v>
      </c>
      <c r="F123" s="2">
        <v>45174</v>
      </c>
      <c r="G123" s="2" t="s">
        <v>412</v>
      </c>
      <c r="H123" s="13">
        <f t="shared" si="34"/>
        <v>3</v>
      </c>
      <c r="I123">
        <v>4772</v>
      </c>
      <c r="J123">
        <v>35</v>
      </c>
      <c r="K123">
        <v>75.19</v>
      </c>
      <c r="L123">
        <v>72.11</v>
      </c>
      <c r="M123">
        <f t="shared" si="23"/>
        <v>3.0799999999999983</v>
      </c>
      <c r="N123" t="s">
        <v>278</v>
      </c>
      <c r="O123" s="13">
        <v>170</v>
      </c>
      <c r="P123" s="55">
        <f t="shared" si="24"/>
        <v>1.3799999999999983</v>
      </c>
      <c r="Q123" s="55">
        <f t="shared" ref="Q123:Q128" si="40">K$115-K123+O123/100</f>
        <v>2.1600000000000081</v>
      </c>
      <c r="R123" t="s">
        <v>21</v>
      </c>
      <c r="S123" t="s">
        <v>396</v>
      </c>
      <c r="T123">
        <v>1</v>
      </c>
      <c r="U123" s="9">
        <v>5.05</v>
      </c>
      <c r="V123" s="9">
        <v>18.7</v>
      </c>
      <c r="W123" s="11">
        <f t="shared" si="37"/>
        <v>4.9399999999999995</v>
      </c>
      <c r="X123" s="14">
        <f t="shared" si="38"/>
        <v>2.1782178217821846</v>
      </c>
      <c r="Y123" s="9">
        <v>2.1782178217821846</v>
      </c>
      <c r="Z123" s="13">
        <v>3</v>
      </c>
      <c r="AA123" s="13">
        <f t="shared" si="22"/>
        <v>7</v>
      </c>
      <c r="AB123">
        <v>1</v>
      </c>
      <c r="AC123" s="9">
        <v>41.482440846824417</v>
      </c>
      <c r="AD123" s="9">
        <v>3.6965877957658781</v>
      </c>
      <c r="AE123" s="9">
        <v>8.0299999999999994</v>
      </c>
      <c r="AF123" s="11">
        <f t="shared" si="39"/>
        <v>0.26688382193268201</v>
      </c>
      <c r="AG123" s="9">
        <v>58.34</v>
      </c>
      <c r="AH123" s="9">
        <v>46.05</v>
      </c>
      <c r="AI123" s="9">
        <v>5.86</v>
      </c>
      <c r="AJ123" s="3">
        <v>0.57291666666666663</v>
      </c>
      <c r="AK123" s="9">
        <v>13.76</v>
      </c>
      <c r="AL123" t="s">
        <v>285</v>
      </c>
    </row>
    <row r="124" spans="1:38" x14ac:dyDescent="0.35">
      <c r="A124" t="s">
        <v>274</v>
      </c>
      <c r="B124" t="s">
        <v>275</v>
      </c>
      <c r="C124" t="s">
        <v>399</v>
      </c>
      <c r="D124" t="s">
        <v>27</v>
      </c>
      <c r="E124" t="s">
        <v>401</v>
      </c>
      <c r="F124" s="2">
        <v>45174</v>
      </c>
      <c r="G124" s="2" t="s">
        <v>412</v>
      </c>
      <c r="H124" s="13">
        <f t="shared" si="34"/>
        <v>3</v>
      </c>
      <c r="I124">
        <v>4772</v>
      </c>
      <c r="J124">
        <v>35</v>
      </c>
      <c r="K124">
        <v>75.19</v>
      </c>
      <c r="L124">
        <v>72.11</v>
      </c>
      <c r="M124">
        <f t="shared" si="23"/>
        <v>3.0799999999999983</v>
      </c>
      <c r="N124" t="s">
        <v>279</v>
      </c>
      <c r="O124" s="13">
        <v>210</v>
      </c>
      <c r="P124" s="55">
        <f t="shared" si="24"/>
        <v>0.97999999999999821</v>
      </c>
      <c r="Q124" s="55">
        <f t="shared" si="40"/>
        <v>2.560000000000008</v>
      </c>
      <c r="R124" t="s">
        <v>21</v>
      </c>
      <c r="S124" t="s">
        <v>396</v>
      </c>
      <c r="T124">
        <v>1</v>
      </c>
      <c r="U124" s="9">
        <v>5.25</v>
      </c>
      <c r="V124" s="9">
        <v>24.41</v>
      </c>
      <c r="W124" s="11">
        <f t="shared" si="37"/>
        <v>5.1499999999999986</v>
      </c>
      <c r="X124" s="14">
        <f t="shared" si="38"/>
        <v>1.904761904761932</v>
      </c>
      <c r="Y124" s="9">
        <v>1.904761904761932</v>
      </c>
      <c r="Z124" s="13">
        <v>3</v>
      </c>
      <c r="AA124" s="13">
        <f t="shared" si="22"/>
        <v>7</v>
      </c>
      <c r="AB124">
        <v>0</v>
      </c>
      <c r="AC124" s="9"/>
      <c r="AD124" s="9"/>
      <c r="AE124" s="9"/>
      <c r="AF124" s="11">
        <f t="shared" si="39"/>
        <v>0.24033647105948328</v>
      </c>
      <c r="AG124" s="9">
        <v>61.93</v>
      </c>
      <c r="AH124" s="9">
        <v>49.93</v>
      </c>
      <c r="AI124" s="9">
        <v>6.12</v>
      </c>
      <c r="AJ124" s="3">
        <v>0.57291666666666663</v>
      </c>
      <c r="AK124" s="9">
        <v>19.260000000000002</v>
      </c>
      <c r="AL124" t="s">
        <v>286</v>
      </c>
    </row>
    <row r="125" spans="1:38" x14ac:dyDescent="0.35">
      <c r="A125" t="s">
        <v>274</v>
      </c>
      <c r="B125" t="s">
        <v>275</v>
      </c>
      <c r="C125" t="s">
        <v>399</v>
      </c>
      <c r="D125" t="s">
        <v>27</v>
      </c>
      <c r="E125" t="s">
        <v>401</v>
      </c>
      <c r="F125" s="2">
        <v>45174</v>
      </c>
      <c r="G125" s="2" t="s">
        <v>412</v>
      </c>
      <c r="H125" s="13">
        <f t="shared" si="34"/>
        <v>3</v>
      </c>
      <c r="I125">
        <v>4772</v>
      </c>
      <c r="J125">
        <v>35</v>
      </c>
      <c r="K125">
        <v>75.19</v>
      </c>
      <c r="L125">
        <v>72.11</v>
      </c>
      <c r="M125">
        <f t="shared" si="23"/>
        <v>3.0799999999999983</v>
      </c>
      <c r="N125" t="s">
        <v>280</v>
      </c>
      <c r="O125" s="13">
        <v>245</v>
      </c>
      <c r="P125" s="55">
        <f t="shared" si="24"/>
        <v>0.62999999999999812</v>
      </c>
      <c r="Q125" s="55">
        <f t="shared" si="40"/>
        <v>2.9100000000000081</v>
      </c>
      <c r="R125" t="s">
        <v>25</v>
      </c>
      <c r="S125" t="s">
        <v>396</v>
      </c>
      <c r="T125">
        <v>1</v>
      </c>
      <c r="U125" s="9">
        <v>5.08</v>
      </c>
      <c r="V125" s="9">
        <v>15.49</v>
      </c>
      <c r="W125" s="11">
        <f t="shared" si="37"/>
        <v>5</v>
      </c>
      <c r="X125" s="14">
        <f t="shared" si="38"/>
        <v>1.5748031496063006</v>
      </c>
      <c r="Y125" s="9">
        <v>1.5748031496063006</v>
      </c>
      <c r="Z125" s="13">
        <v>4</v>
      </c>
      <c r="AA125" s="13">
        <f t="shared" si="22"/>
        <v>7</v>
      </c>
      <c r="AB125">
        <v>1</v>
      </c>
      <c r="AC125" s="19">
        <v>111.71196054254007</v>
      </c>
      <c r="AD125" s="9">
        <v>7.0692478421701601</v>
      </c>
      <c r="AE125" s="9">
        <v>8.11</v>
      </c>
      <c r="AF125" s="11">
        <f t="shared" si="39"/>
        <v>0.24149539333805806</v>
      </c>
      <c r="AG125" s="9">
        <v>70.069999999999993</v>
      </c>
      <c r="AH125" s="9">
        <v>56.44</v>
      </c>
      <c r="AI125" s="9">
        <v>5.99</v>
      </c>
      <c r="AJ125" s="3">
        <v>0.57291666666666663</v>
      </c>
      <c r="AK125" s="9">
        <v>10.49</v>
      </c>
      <c r="AL125" t="s">
        <v>289</v>
      </c>
    </row>
    <row r="126" spans="1:38" x14ac:dyDescent="0.35">
      <c r="A126" t="s">
        <v>274</v>
      </c>
      <c r="B126" t="s">
        <v>275</v>
      </c>
      <c r="C126" t="s">
        <v>399</v>
      </c>
      <c r="D126" t="s">
        <v>27</v>
      </c>
      <c r="E126" t="s">
        <v>401</v>
      </c>
      <c r="F126" s="2">
        <v>45174</v>
      </c>
      <c r="G126" s="2" t="s">
        <v>412</v>
      </c>
      <c r="H126" s="13">
        <f t="shared" si="34"/>
        <v>3</v>
      </c>
      <c r="I126">
        <v>4772</v>
      </c>
      <c r="J126">
        <v>35</v>
      </c>
      <c r="K126">
        <v>75.19</v>
      </c>
      <c r="L126">
        <v>72.11</v>
      </c>
      <c r="M126">
        <f t="shared" si="23"/>
        <v>3.0799999999999983</v>
      </c>
      <c r="N126" t="s">
        <v>281</v>
      </c>
      <c r="O126" s="13">
        <v>260</v>
      </c>
      <c r="P126" s="55">
        <f t="shared" si="24"/>
        <v>0.47999999999999821</v>
      </c>
      <c r="Q126" s="55">
        <f t="shared" si="40"/>
        <v>3.060000000000008</v>
      </c>
      <c r="R126" t="s">
        <v>25</v>
      </c>
      <c r="S126" t="s">
        <v>420</v>
      </c>
      <c r="T126">
        <v>1</v>
      </c>
      <c r="U126" s="9">
        <v>5.07</v>
      </c>
      <c r="V126" s="9">
        <v>15.29</v>
      </c>
      <c r="W126" s="11">
        <f t="shared" si="37"/>
        <v>4.4499999999999993</v>
      </c>
      <c r="X126" s="14">
        <f t="shared" si="38"/>
        <v>12.228796844181479</v>
      </c>
      <c r="Y126" s="9">
        <v>12.228796844181479</v>
      </c>
      <c r="Z126" s="13">
        <v>5</v>
      </c>
      <c r="AA126" s="13">
        <f t="shared" si="22"/>
        <v>7</v>
      </c>
      <c r="AB126">
        <v>1</v>
      </c>
      <c r="AC126" s="9">
        <v>32.750495049504956</v>
      </c>
      <c r="AD126" s="9">
        <v>2.2182673267326734</v>
      </c>
      <c r="AE126" s="9">
        <v>8.08</v>
      </c>
      <c r="AF126" s="11">
        <f t="shared" si="39"/>
        <v>0.60569010110510235</v>
      </c>
      <c r="AG126" s="9">
        <v>68.290000000000006</v>
      </c>
      <c r="AH126" s="9">
        <v>42.53</v>
      </c>
      <c r="AI126" s="9">
        <v>5.61</v>
      </c>
      <c r="AJ126" s="3">
        <v>0.57291666666666663</v>
      </c>
      <c r="AK126" s="9">
        <v>10.84</v>
      </c>
      <c r="AL126" t="s">
        <v>290</v>
      </c>
    </row>
    <row r="127" spans="1:38" x14ac:dyDescent="0.35">
      <c r="A127" t="s">
        <v>274</v>
      </c>
      <c r="B127" t="s">
        <v>275</v>
      </c>
      <c r="C127" t="s">
        <v>399</v>
      </c>
      <c r="D127" t="s">
        <v>27</v>
      </c>
      <c r="E127" t="s">
        <v>401</v>
      </c>
      <c r="F127" s="2">
        <v>45174</v>
      </c>
      <c r="G127" s="2" t="s">
        <v>412</v>
      </c>
      <c r="H127" s="13">
        <f t="shared" si="34"/>
        <v>3</v>
      </c>
      <c r="I127">
        <v>4772</v>
      </c>
      <c r="J127">
        <v>35</v>
      </c>
      <c r="K127">
        <v>75.19</v>
      </c>
      <c r="L127">
        <v>72.11</v>
      </c>
      <c r="M127">
        <f t="shared" si="23"/>
        <v>3.0799999999999983</v>
      </c>
      <c r="N127" t="s">
        <v>282</v>
      </c>
      <c r="O127" s="13">
        <v>280</v>
      </c>
      <c r="P127" s="55">
        <f t="shared" si="24"/>
        <v>0.27999999999999847</v>
      </c>
      <c r="Q127" s="55">
        <f t="shared" si="40"/>
        <v>3.2600000000000078</v>
      </c>
      <c r="R127" t="s">
        <v>21</v>
      </c>
      <c r="S127" t="s">
        <v>420</v>
      </c>
      <c r="T127">
        <v>1</v>
      </c>
      <c r="U127" s="9">
        <v>5.56</v>
      </c>
      <c r="V127" s="9">
        <v>14.29</v>
      </c>
      <c r="W127" s="11">
        <f t="shared" si="37"/>
        <v>4.2799999999999994</v>
      </c>
      <c r="X127" s="14">
        <f t="shared" si="38"/>
        <v>23.021582733812956</v>
      </c>
      <c r="Y127" s="9">
        <v>23.021582733812956</v>
      </c>
      <c r="Z127" s="13">
        <v>5</v>
      </c>
      <c r="AA127" s="13">
        <f t="shared" si="22"/>
        <v>7</v>
      </c>
      <c r="AB127">
        <v>0</v>
      </c>
      <c r="AC127" s="9"/>
      <c r="AD127" s="9"/>
      <c r="AE127" s="9"/>
      <c r="AF127" s="11">
        <f t="shared" si="39"/>
        <v>1.0570409982174689</v>
      </c>
      <c r="AG127" s="9">
        <v>69.239999999999995</v>
      </c>
      <c r="AH127" s="9">
        <v>33.659999999999997</v>
      </c>
      <c r="AI127" s="9">
        <v>4.88</v>
      </c>
      <c r="AJ127" s="3">
        <v>0.57291666666666663</v>
      </c>
      <c r="AK127" s="9">
        <v>10.01</v>
      </c>
      <c r="AL127" t="s">
        <v>291</v>
      </c>
    </row>
    <row r="128" spans="1:38" s="4" customFormat="1" x14ac:dyDescent="0.35">
      <c r="A128" s="4" t="s">
        <v>274</v>
      </c>
      <c r="B128" s="4" t="s">
        <v>275</v>
      </c>
      <c r="C128" s="4" t="s">
        <v>399</v>
      </c>
      <c r="D128" s="4" t="s">
        <v>27</v>
      </c>
      <c r="E128" s="4" t="s">
        <v>401</v>
      </c>
      <c r="F128" s="5">
        <v>45174</v>
      </c>
      <c r="G128" s="5" t="s">
        <v>412</v>
      </c>
      <c r="H128" s="50">
        <f t="shared" si="34"/>
        <v>3</v>
      </c>
      <c r="I128" s="4">
        <v>4772</v>
      </c>
      <c r="J128" s="4">
        <v>35</v>
      </c>
      <c r="K128" s="4">
        <v>75.19</v>
      </c>
      <c r="L128" s="4">
        <v>72.11</v>
      </c>
      <c r="M128" s="4">
        <f t="shared" si="23"/>
        <v>3.0799999999999983</v>
      </c>
      <c r="N128" s="4" t="s">
        <v>283</v>
      </c>
      <c r="O128" s="50">
        <v>300</v>
      </c>
      <c r="P128" s="56">
        <f t="shared" si="24"/>
        <v>7.9999999999998295E-2</v>
      </c>
      <c r="Q128" s="56">
        <f t="shared" si="40"/>
        <v>3.460000000000008</v>
      </c>
      <c r="R128" s="4" t="s">
        <v>21</v>
      </c>
      <c r="S128" s="4" t="s">
        <v>420</v>
      </c>
      <c r="T128" s="4">
        <v>1</v>
      </c>
      <c r="U128" s="10">
        <v>5.19</v>
      </c>
      <c r="V128" s="10">
        <v>18.07</v>
      </c>
      <c r="W128" s="12">
        <f t="shared" si="37"/>
        <v>4.2800000000000011</v>
      </c>
      <c r="X128" s="15">
        <f t="shared" si="38"/>
        <v>17.533718689788039</v>
      </c>
      <c r="Y128" s="10">
        <v>17.533718689788039</v>
      </c>
      <c r="Z128" s="13">
        <v>5</v>
      </c>
      <c r="AA128" s="13">
        <f t="shared" si="22"/>
        <v>7</v>
      </c>
      <c r="AB128" s="4">
        <v>1</v>
      </c>
      <c r="AC128" s="10">
        <v>30.253493975903613</v>
      </c>
      <c r="AD128" s="10">
        <v>2.1806746987951806</v>
      </c>
      <c r="AE128" s="10">
        <v>8.3000000000000007</v>
      </c>
      <c r="AF128" s="12">
        <f t="shared" si="39"/>
        <v>0.83786031042128617</v>
      </c>
      <c r="AG128" s="10">
        <v>66.31</v>
      </c>
      <c r="AH128" s="10">
        <v>36.08</v>
      </c>
      <c r="AI128" s="10">
        <v>5.62</v>
      </c>
      <c r="AJ128" s="6">
        <v>0.59722222222222221</v>
      </c>
      <c r="AK128" s="10">
        <v>13.79</v>
      </c>
      <c r="AL128" s="4" t="s">
        <v>292</v>
      </c>
    </row>
    <row r="129" spans="1:38" x14ac:dyDescent="0.35">
      <c r="A129" t="s">
        <v>293</v>
      </c>
      <c r="B129" t="s">
        <v>294</v>
      </c>
      <c r="C129" t="s">
        <v>399</v>
      </c>
      <c r="D129" t="s">
        <v>3</v>
      </c>
      <c r="E129" t="s">
        <v>401</v>
      </c>
      <c r="F129" s="2">
        <v>45175</v>
      </c>
      <c r="G129" s="2" t="s">
        <v>412</v>
      </c>
      <c r="H129" s="13">
        <f t="shared" si="34"/>
        <v>2</v>
      </c>
      <c r="I129">
        <v>5985</v>
      </c>
      <c r="J129">
        <v>24</v>
      </c>
      <c r="K129">
        <v>79.75</v>
      </c>
      <c r="L129">
        <v>77.900000000000006</v>
      </c>
      <c r="M129">
        <f t="shared" si="23"/>
        <v>1.8499999999999943</v>
      </c>
      <c r="N129" t="s">
        <v>296</v>
      </c>
      <c r="O129" s="13">
        <v>30</v>
      </c>
      <c r="P129" s="55">
        <f t="shared" si="24"/>
        <v>1.5499999999999943</v>
      </c>
      <c r="Q129" s="55">
        <f>O129/100</f>
        <v>0.3</v>
      </c>
      <c r="R129" t="s">
        <v>7</v>
      </c>
      <c r="S129" t="s">
        <v>415</v>
      </c>
      <c r="T129">
        <v>1</v>
      </c>
      <c r="U129" s="9">
        <v>5.17</v>
      </c>
      <c r="V129" s="9">
        <v>22.2</v>
      </c>
      <c r="W129" s="11">
        <f t="shared" si="37"/>
        <v>4.75</v>
      </c>
      <c r="X129" s="14">
        <f t="shared" si="38"/>
        <v>8.1237911025145042</v>
      </c>
      <c r="Y129" s="9">
        <v>8.1237911025145042</v>
      </c>
      <c r="Z129" s="13">
        <v>1</v>
      </c>
      <c r="AA129" s="13">
        <f t="shared" si="22"/>
        <v>7</v>
      </c>
      <c r="AB129">
        <v>0</v>
      </c>
      <c r="AC129" s="9"/>
      <c r="AD129" s="9"/>
      <c r="AE129" s="9"/>
      <c r="AF129" s="11">
        <f t="shared" si="39"/>
        <v>0.3125690302628672</v>
      </c>
      <c r="AG129" s="9">
        <v>59.42</v>
      </c>
      <c r="AH129" s="9">
        <v>45.27</v>
      </c>
      <c r="AI129" s="9">
        <v>5.97</v>
      </c>
      <c r="AJ129" s="3">
        <v>0.4597222222222222</v>
      </c>
      <c r="AK129" s="9">
        <v>17.45</v>
      </c>
      <c r="AL129" t="s">
        <v>269</v>
      </c>
    </row>
    <row r="130" spans="1:38" x14ac:dyDescent="0.35">
      <c r="A130" t="s">
        <v>293</v>
      </c>
      <c r="B130" t="s">
        <v>294</v>
      </c>
      <c r="C130" t="s">
        <v>399</v>
      </c>
      <c r="D130" t="s">
        <v>3</v>
      </c>
      <c r="E130" t="s">
        <v>401</v>
      </c>
      <c r="F130" s="2">
        <v>45175</v>
      </c>
      <c r="G130" s="2" t="s">
        <v>412</v>
      </c>
      <c r="H130" s="13">
        <f t="shared" si="34"/>
        <v>2</v>
      </c>
      <c r="I130">
        <v>5985</v>
      </c>
      <c r="J130">
        <v>24</v>
      </c>
      <c r="K130">
        <v>79.75</v>
      </c>
      <c r="L130">
        <v>77.900000000000006</v>
      </c>
      <c r="M130">
        <f t="shared" si="23"/>
        <v>1.8499999999999943</v>
      </c>
      <c r="N130" t="s">
        <v>297</v>
      </c>
      <c r="O130" s="13">
        <v>70</v>
      </c>
      <c r="P130" s="55">
        <f t="shared" si="24"/>
        <v>1.1499999999999944</v>
      </c>
      <c r="Q130" s="55">
        <f t="shared" ref="Q130:Q132" si="41">O130/100</f>
        <v>0.7</v>
      </c>
      <c r="R130" t="s">
        <v>7</v>
      </c>
      <c r="S130" t="s">
        <v>416</v>
      </c>
      <c r="T130">
        <v>1</v>
      </c>
      <c r="U130" s="9">
        <v>5.1100000000000003</v>
      </c>
      <c r="V130" s="9">
        <v>23.77</v>
      </c>
      <c r="W130" s="11">
        <f t="shared" si="37"/>
        <v>4.82</v>
      </c>
      <c r="X130" s="14">
        <f t="shared" si="38"/>
        <v>5.6751467710371823</v>
      </c>
      <c r="Y130" s="9">
        <v>5.6751467710371823</v>
      </c>
      <c r="Z130" s="13">
        <v>2</v>
      </c>
      <c r="AA130" s="13">
        <f t="shared" ref="AA130:AA155" si="42">IF(S130="Fdpn1",1,IF(S130="Fdpn2",2,IF(S130="Intermediate",3,IF(S130="GryCl", 4,IF(S130="Wetland", 5,IF(S130="Riverbed",6,7))))))</f>
        <v>7</v>
      </c>
      <c r="AB130">
        <v>0</v>
      </c>
      <c r="AC130" s="9"/>
      <c r="AD130" s="9"/>
      <c r="AE130" s="9"/>
      <c r="AF130" s="11">
        <f t="shared" si="39"/>
        <v>0.21918384518300382</v>
      </c>
      <c r="AG130" s="9">
        <v>57.96</v>
      </c>
      <c r="AH130" s="9">
        <v>47.54</v>
      </c>
      <c r="AI130" s="9">
        <v>5.76</v>
      </c>
      <c r="AJ130" s="3">
        <v>0.4597222222222222</v>
      </c>
      <c r="AK130" s="9">
        <v>18.95</v>
      </c>
      <c r="AL130" t="s">
        <v>60</v>
      </c>
    </row>
    <row r="131" spans="1:38" x14ac:dyDescent="0.35">
      <c r="A131" t="s">
        <v>293</v>
      </c>
      <c r="B131" t="s">
        <v>294</v>
      </c>
      <c r="C131" t="s">
        <v>399</v>
      </c>
      <c r="D131" t="s">
        <v>3</v>
      </c>
      <c r="E131" t="s">
        <v>401</v>
      </c>
      <c r="F131" s="2">
        <v>45175</v>
      </c>
      <c r="G131" s="2" t="s">
        <v>412</v>
      </c>
      <c r="H131" s="13">
        <f t="shared" si="34"/>
        <v>2</v>
      </c>
      <c r="I131">
        <v>5985</v>
      </c>
      <c r="J131">
        <v>24</v>
      </c>
      <c r="K131">
        <v>79.75</v>
      </c>
      <c r="L131">
        <v>77.900000000000006</v>
      </c>
      <c r="M131">
        <f t="shared" ref="M131:M155" si="43">K131-L131</f>
        <v>1.8499999999999943</v>
      </c>
      <c r="N131" t="s">
        <v>298</v>
      </c>
      <c r="O131" s="13">
        <v>130</v>
      </c>
      <c r="P131" s="55">
        <f t="shared" ref="P131:P155" si="44">M131-(O131/100)</f>
        <v>0.54999999999999427</v>
      </c>
      <c r="Q131" s="55">
        <f t="shared" si="41"/>
        <v>1.3</v>
      </c>
      <c r="R131" t="s">
        <v>7</v>
      </c>
      <c r="S131" t="s">
        <v>396</v>
      </c>
      <c r="T131">
        <v>1</v>
      </c>
      <c r="U131" s="9">
        <v>5.1100000000000003</v>
      </c>
      <c r="V131" s="9">
        <v>23.25</v>
      </c>
      <c r="W131" s="11">
        <f t="shared" si="37"/>
        <v>4.9600000000000009</v>
      </c>
      <c r="X131" s="14">
        <f t="shared" si="38"/>
        <v>2.9354207436399111</v>
      </c>
      <c r="Y131" s="9">
        <v>2.9354207436399111</v>
      </c>
      <c r="Z131" s="13">
        <v>3</v>
      </c>
      <c r="AA131" s="13">
        <f t="shared" si="42"/>
        <v>7</v>
      </c>
      <c r="AB131">
        <v>0</v>
      </c>
      <c r="AC131" s="9"/>
      <c r="AD131" s="9"/>
      <c r="AE131" s="9"/>
      <c r="AF131" s="11">
        <f t="shared" si="39"/>
        <v>0.22792388283087439</v>
      </c>
      <c r="AG131" s="9">
        <v>57.43</v>
      </c>
      <c r="AH131" s="9">
        <v>46.77</v>
      </c>
      <c r="AI131" s="9">
        <v>5.62</v>
      </c>
      <c r="AJ131" s="3">
        <v>0.4597222222222222</v>
      </c>
      <c r="AK131" s="9">
        <v>18.29</v>
      </c>
      <c r="AL131" t="s">
        <v>300</v>
      </c>
    </row>
    <row r="132" spans="1:38" s="4" customFormat="1" x14ac:dyDescent="0.35">
      <c r="A132" s="4" t="s">
        <v>293</v>
      </c>
      <c r="B132" s="4" t="s">
        <v>294</v>
      </c>
      <c r="C132" s="4" t="s">
        <v>399</v>
      </c>
      <c r="D132" s="4" t="s">
        <v>3</v>
      </c>
      <c r="E132" s="4" t="s">
        <v>401</v>
      </c>
      <c r="F132" s="5">
        <v>45175</v>
      </c>
      <c r="G132" s="5" t="s">
        <v>412</v>
      </c>
      <c r="H132" s="50">
        <f t="shared" si="34"/>
        <v>2</v>
      </c>
      <c r="I132" s="4">
        <v>5985</v>
      </c>
      <c r="J132" s="4">
        <v>24</v>
      </c>
      <c r="K132" s="4">
        <v>79.75</v>
      </c>
      <c r="L132" s="4">
        <v>77.900000000000006</v>
      </c>
      <c r="M132" s="4">
        <f t="shared" si="43"/>
        <v>1.8499999999999943</v>
      </c>
      <c r="N132" s="4" t="s">
        <v>299</v>
      </c>
      <c r="O132" s="50">
        <v>180</v>
      </c>
      <c r="P132" s="56">
        <f t="shared" si="44"/>
        <v>4.9999999999994271E-2</v>
      </c>
      <c r="Q132" s="56">
        <f t="shared" si="41"/>
        <v>1.8</v>
      </c>
      <c r="R132" s="4" t="s">
        <v>25</v>
      </c>
      <c r="S132" s="4" t="s">
        <v>396</v>
      </c>
      <c r="T132" s="4">
        <v>1</v>
      </c>
      <c r="U132" s="10">
        <v>5.38</v>
      </c>
      <c r="V132" s="10">
        <v>19.11</v>
      </c>
      <c r="W132" s="12">
        <f t="shared" si="37"/>
        <v>5.33</v>
      </c>
      <c r="X132" s="15">
        <f t="shared" si="38"/>
        <v>0.92936802973977373</v>
      </c>
      <c r="Y132" s="10">
        <v>0.92936802973977373</v>
      </c>
      <c r="Z132" s="13">
        <v>3</v>
      </c>
      <c r="AA132" s="13">
        <f t="shared" si="42"/>
        <v>7</v>
      </c>
      <c r="AB132" s="4">
        <v>0</v>
      </c>
      <c r="AC132" s="10"/>
      <c r="AD132" s="10"/>
      <c r="AE132" s="10"/>
      <c r="AF132" s="12">
        <f t="shared" si="39"/>
        <v>0.18410714285714289</v>
      </c>
      <c r="AG132" s="10">
        <v>66.31</v>
      </c>
      <c r="AH132" s="10">
        <v>56</v>
      </c>
      <c r="AI132" s="10">
        <v>6</v>
      </c>
      <c r="AJ132" s="6">
        <v>0.4597222222222222</v>
      </c>
      <c r="AK132" s="10">
        <v>13.78</v>
      </c>
      <c r="AL132" s="4" t="s">
        <v>301</v>
      </c>
    </row>
    <row r="133" spans="1:38" x14ac:dyDescent="0.35">
      <c r="A133" t="s">
        <v>302</v>
      </c>
      <c r="B133" t="s">
        <v>303</v>
      </c>
      <c r="C133" t="s">
        <v>399</v>
      </c>
      <c r="D133" t="s">
        <v>27</v>
      </c>
      <c r="E133" t="s">
        <v>402</v>
      </c>
      <c r="F133" s="2">
        <v>45175</v>
      </c>
      <c r="G133" s="2" t="s">
        <v>412</v>
      </c>
      <c r="H133" s="13">
        <f t="shared" si="34"/>
        <v>2</v>
      </c>
      <c r="I133">
        <v>5986</v>
      </c>
      <c r="J133">
        <v>26</v>
      </c>
      <c r="K133">
        <v>78.62</v>
      </c>
      <c r="L133">
        <v>75.319999999999993</v>
      </c>
      <c r="M133">
        <f t="shared" si="43"/>
        <v>3.3000000000000114</v>
      </c>
      <c r="N133" t="s">
        <v>305</v>
      </c>
      <c r="O133" s="13">
        <v>30</v>
      </c>
      <c r="P133" s="55">
        <f t="shared" si="44"/>
        <v>3.0000000000000115</v>
      </c>
      <c r="Q133" s="55">
        <f>K$129-K133+O133/100</f>
        <v>1.4299999999999955</v>
      </c>
      <c r="R133" t="s">
        <v>25</v>
      </c>
      <c r="S133" t="s">
        <v>86</v>
      </c>
      <c r="T133">
        <v>1</v>
      </c>
      <c r="U133" s="9">
        <v>5.0999999999999996</v>
      </c>
      <c r="V133" s="9">
        <v>23.07</v>
      </c>
      <c r="W133" s="11">
        <f t="shared" si="37"/>
        <v>4.629999999999999</v>
      </c>
      <c r="X133" s="14">
        <f t="shared" si="38"/>
        <v>9.2156862745098174</v>
      </c>
      <c r="Y133" s="9">
        <v>9.2156862745098174</v>
      </c>
      <c r="Z133" s="13">
        <v>5</v>
      </c>
      <c r="AA133" s="13">
        <f t="shared" si="42"/>
        <v>5</v>
      </c>
      <c r="AB133">
        <v>0</v>
      </c>
      <c r="AC133" s="9"/>
      <c r="AD133" s="9"/>
      <c r="AE133" s="9"/>
      <c r="AF133" s="11">
        <f t="shared" si="39"/>
        <v>0.55564122333590349</v>
      </c>
      <c r="AG133" s="9">
        <v>60.53</v>
      </c>
      <c r="AH133" s="9">
        <v>38.909999999999997</v>
      </c>
      <c r="AI133" s="9">
        <v>5.6</v>
      </c>
      <c r="AJ133" s="3">
        <v>0.50277777777777777</v>
      </c>
      <c r="AK133" s="9">
        <v>18.440000000000001</v>
      </c>
      <c r="AL133" t="s">
        <v>60</v>
      </c>
    </row>
    <row r="134" spans="1:38" x14ac:dyDescent="0.35">
      <c r="A134" t="s">
        <v>302</v>
      </c>
      <c r="B134" t="s">
        <v>303</v>
      </c>
      <c r="C134" t="s">
        <v>399</v>
      </c>
      <c r="D134" t="s">
        <v>27</v>
      </c>
      <c r="E134" t="s">
        <v>402</v>
      </c>
      <c r="F134" s="2">
        <v>45175</v>
      </c>
      <c r="G134" s="2" t="s">
        <v>412</v>
      </c>
      <c r="H134" s="13">
        <f t="shared" si="34"/>
        <v>2</v>
      </c>
      <c r="I134">
        <v>5986</v>
      </c>
      <c r="J134">
        <v>26</v>
      </c>
      <c r="K134">
        <v>78.62</v>
      </c>
      <c r="L134">
        <v>75.319999999999993</v>
      </c>
      <c r="M134">
        <f t="shared" si="43"/>
        <v>3.3000000000000114</v>
      </c>
      <c r="N134" t="s">
        <v>306</v>
      </c>
      <c r="O134" s="13">
        <v>70</v>
      </c>
      <c r="P134" s="55">
        <f t="shared" si="44"/>
        <v>2.6000000000000112</v>
      </c>
      <c r="Q134" s="55">
        <f t="shared" ref="Q134:Q138" si="45">K$129-K134+O134/100</f>
        <v>1.8299999999999954</v>
      </c>
      <c r="R134" t="s">
        <v>25</v>
      </c>
      <c r="S134" t="s">
        <v>86</v>
      </c>
      <c r="T134">
        <v>1</v>
      </c>
      <c r="U134" s="9">
        <v>5.1100000000000003</v>
      </c>
      <c r="V134" s="9">
        <v>15.04</v>
      </c>
      <c r="W134" s="11">
        <f t="shared" si="37"/>
        <v>4.6899999999999995</v>
      </c>
      <c r="X134" s="14">
        <f t="shared" si="38"/>
        <v>8.2191780821917959</v>
      </c>
      <c r="Y134" s="9">
        <v>8.2191780821917959</v>
      </c>
      <c r="Z134" s="13">
        <v>5</v>
      </c>
      <c r="AA134" s="13">
        <f t="shared" si="42"/>
        <v>5</v>
      </c>
      <c r="AB134">
        <v>0</v>
      </c>
      <c r="AC134" s="9"/>
      <c r="AD134" s="9"/>
      <c r="AE134" s="9"/>
      <c r="AF134" s="11">
        <f t="shared" si="39"/>
        <v>0.43254424270282699</v>
      </c>
      <c r="AG134" s="9">
        <v>62.33</v>
      </c>
      <c r="AH134" s="9">
        <v>43.51</v>
      </c>
      <c r="AI134" s="9">
        <v>5.78</v>
      </c>
      <c r="AJ134" s="3">
        <v>0.50277777777777777</v>
      </c>
      <c r="AK134" s="9">
        <v>10.35</v>
      </c>
      <c r="AL134" t="s">
        <v>311</v>
      </c>
    </row>
    <row r="135" spans="1:38" s="16" customFormat="1" x14ac:dyDescent="0.35">
      <c r="A135" s="16" t="s">
        <v>302</v>
      </c>
      <c r="B135" s="16" t="s">
        <v>303</v>
      </c>
      <c r="C135" s="16" t="s">
        <v>399</v>
      </c>
      <c r="D135" s="16" t="s">
        <v>27</v>
      </c>
      <c r="E135" s="16" t="s">
        <v>402</v>
      </c>
      <c r="F135" s="17">
        <v>45175</v>
      </c>
      <c r="G135" s="17" t="s">
        <v>412</v>
      </c>
      <c r="H135" s="22">
        <f t="shared" si="34"/>
        <v>2</v>
      </c>
      <c r="I135" s="16">
        <v>5986</v>
      </c>
      <c r="J135" s="16">
        <v>26</v>
      </c>
      <c r="K135" s="16">
        <v>78.62</v>
      </c>
      <c r="L135" s="16">
        <v>75.319999999999993</v>
      </c>
      <c r="M135" s="16">
        <f t="shared" si="43"/>
        <v>3.3000000000000114</v>
      </c>
      <c r="N135" s="16" t="s">
        <v>307</v>
      </c>
      <c r="O135" s="22">
        <v>120</v>
      </c>
      <c r="P135" s="57">
        <f t="shared" si="44"/>
        <v>2.1000000000000112</v>
      </c>
      <c r="Q135" s="57">
        <f t="shared" si="45"/>
        <v>2.3299999999999956</v>
      </c>
      <c r="R135" s="16" t="s">
        <v>25</v>
      </c>
      <c r="S135" s="16" t="s">
        <v>86</v>
      </c>
      <c r="T135" s="16">
        <v>1</v>
      </c>
      <c r="U135" s="19">
        <v>5.24</v>
      </c>
      <c r="V135" s="19">
        <v>25.88</v>
      </c>
      <c r="W135" s="20">
        <f t="shared" si="37"/>
        <v>4.9199999999999982</v>
      </c>
      <c r="X135" s="21">
        <f t="shared" si="38"/>
        <v>6.1068702290076731</v>
      </c>
      <c r="Y135" s="19">
        <v>6.1068702290076731</v>
      </c>
      <c r="Z135" s="22">
        <v>4</v>
      </c>
      <c r="AA135" s="22">
        <f t="shared" si="42"/>
        <v>5</v>
      </c>
      <c r="AB135" s="16">
        <v>0</v>
      </c>
      <c r="AC135" s="19"/>
      <c r="AD135" s="19"/>
      <c r="AE135" s="19"/>
      <c r="AF135" s="20">
        <f t="shared" si="39"/>
        <v>0.38014981273408244</v>
      </c>
      <c r="AG135" s="19">
        <v>58.96</v>
      </c>
      <c r="AH135" s="19">
        <v>42.72</v>
      </c>
      <c r="AI135" s="19">
        <v>5.47</v>
      </c>
      <c r="AJ135" s="18">
        <v>0.50277777777777777</v>
      </c>
      <c r="AK135" s="19">
        <v>20.96</v>
      </c>
      <c r="AL135" s="16" t="s">
        <v>20</v>
      </c>
    </row>
    <row r="136" spans="1:38" x14ac:dyDescent="0.35">
      <c r="A136" t="s">
        <v>302</v>
      </c>
      <c r="B136" t="s">
        <v>303</v>
      </c>
      <c r="C136" t="s">
        <v>399</v>
      </c>
      <c r="D136" t="s">
        <v>27</v>
      </c>
      <c r="E136" t="s">
        <v>402</v>
      </c>
      <c r="F136" s="2">
        <v>45175</v>
      </c>
      <c r="G136" s="2" t="s">
        <v>412</v>
      </c>
      <c r="H136" s="13">
        <f t="shared" si="34"/>
        <v>2</v>
      </c>
      <c r="I136">
        <v>5986</v>
      </c>
      <c r="J136">
        <v>26</v>
      </c>
      <c r="K136">
        <v>78.62</v>
      </c>
      <c r="L136">
        <v>75.319999999999993</v>
      </c>
      <c r="M136">
        <f t="shared" si="43"/>
        <v>3.3000000000000114</v>
      </c>
      <c r="N136" t="s">
        <v>308</v>
      </c>
      <c r="O136" s="13">
        <v>200</v>
      </c>
      <c r="P136" s="55">
        <f t="shared" si="44"/>
        <v>1.3000000000000114</v>
      </c>
      <c r="Q136" s="55">
        <f t="shared" si="45"/>
        <v>3.1299999999999955</v>
      </c>
      <c r="R136" t="s">
        <v>21</v>
      </c>
      <c r="S136" t="s">
        <v>420</v>
      </c>
      <c r="T136">
        <v>1</v>
      </c>
      <c r="U136" s="9">
        <v>5.09</v>
      </c>
      <c r="V136" s="9">
        <v>22.53</v>
      </c>
      <c r="W136" s="11">
        <f t="shared" si="37"/>
        <v>4.7600000000000016</v>
      </c>
      <c r="X136" s="14">
        <f t="shared" si="38"/>
        <v>6.4833005893909297</v>
      </c>
      <c r="Y136" s="9">
        <v>6.4833005893909297</v>
      </c>
      <c r="Z136" s="13">
        <v>5</v>
      </c>
      <c r="AA136" s="13">
        <f t="shared" si="42"/>
        <v>7</v>
      </c>
      <c r="AB136">
        <v>0</v>
      </c>
      <c r="AC136" s="9"/>
      <c r="AD136" s="9"/>
      <c r="AE136" s="9"/>
      <c r="AF136" s="11">
        <f t="shared" si="39"/>
        <v>0.49218950064020506</v>
      </c>
      <c r="AG136" s="9">
        <v>58.27</v>
      </c>
      <c r="AH136" s="9">
        <v>39.049999999999997</v>
      </c>
      <c r="AI136" s="9">
        <v>4.97</v>
      </c>
      <c r="AJ136" s="3">
        <v>0.50277777777777777</v>
      </c>
      <c r="AK136" s="9">
        <v>17.77</v>
      </c>
      <c r="AL136" t="s">
        <v>37</v>
      </c>
    </row>
    <row r="137" spans="1:38" x14ac:dyDescent="0.35">
      <c r="A137" t="s">
        <v>302</v>
      </c>
      <c r="B137" t="s">
        <v>303</v>
      </c>
      <c r="C137" t="s">
        <v>399</v>
      </c>
      <c r="D137" t="s">
        <v>27</v>
      </c>
      <c r="E137" t="s">
        <v>402</v>
      </c>
      <c r="F137" s="2">
        <v>45175</v>
      </c>
      <c r="G137" s="2" t="s">
        <v>412</v>
      </c>
      <c r="H137" s="13">
        <f t="shared" si="34"/>
        <v>2</v>
      </c>
      <c r="I137">
        <v>5986</v>
      </c>
      <c r="J137">
        <v>26</v>
      </c>
      <c r="K137">
        <v>78.62</v>
      </c>
      <c r="L137">
        <v>75.319999999999993</v>
      </c>
      <c r="M137">
        <f t="shared" si="43"/>
        <v>3.3000000000000114</v>
      </c>
      <c r="N137" t="s">
        <v>309</v>
      </c>
      <c r="O137" s="13">
        <v>275</v>
      </c>
      <c r="P137" s="55">
        <f t="shared" si="44"/>
        <v>0.55000000000001137</v>
      </c>
      <c r="Q137" s="55">
        <f t="shared" si="45"/>
        <v>3.8799999999999955</v>
      </c>
      <c r="R137" t="s">
        <v>25</v>
      </c>
      <c r="S137" t="s">
        <v>420</v>
      </c>
      <c r="T137">
        <v>1</v>
      </c>
      <c r="U137" s="9">
        <v>5.17</v>
      </c>
      <c r="V137" s="9">
        <v>14.82</v>
      </c>
      <c r="W137" s="11">
        <f t="shared" si="37"/>
        <v>4.66</v>
      </c>
      <c r="X137" s="14">
        <f t="shared" si="38"/>
        <v>9.864603481624755</v>
      </c>
      <c r="Y137" s="9">
        <v>9.864603481624755</v>
      </c>
      <c r="Z137" s="13">
        <v>5</v>
      </c>
      <c r="AA137" s="13">
        <f t="shared" si="42"/>
        <v>7</v>
      </c>
      <c r="AB137">
        <v>0</v>
      </c>
      <c r="AC137" s="9"/>
      <c r="AD137" s="9"/>
      <c r="AE137" s="9"/>
      <c r="AF137" s="11">
        <f t="shared" si="39"/>
        <v>0.50774888363540838</v>
      </c>
      <c r="AG137" s="9">
        <v>57.4</v>
      </c>
      <c r="AH137" s="9">
        <v>38.07</v>
      </c>
      <c r="AI137" s="9">
        <v>5.8</v>
      </c>
      <c r="AJ137" s="3">
        <v>0.50277777777777777</v>
      </c>
      <c r="AK137" s="9">
        <v>10.16</v>
      </c>
      <c r="AL137" t="s">
        <v>290</v>
      </c>
    </row>
    <row r="138" spans="1:38" s="4" customFormat="1" x14ac:dyDescent="0.35">
      <c r="A138" s="4" t="s">
        <v>302</v>
      </c>
      <c r="B138" s="4" t="s">
        <v>303</v>
      </c>
      <c r="C138" s="4" t="s">
        <v>399</v>
      </c>
      <c r="D138" s="4" t="s">
        <v>27</v>
      </c>
      <c r="E138" s="4" t="s">
        <v>402</v>
      </c>
      <c r="F138" s="5">
        <v>45175</v>
      </c>
      <c r="G138" s="5" t="s">
        <v>412</v>
      </c>
      <c r="H138" s="50">
        <f t="shared" si="34"/>
        <v>2</v>
      </c>
      <c r="I138" s="4">
        <v>5986</v>
      </c>
      <c r="J138" s="4">
        <v>26</v>
      </c>
      <c r="K138" s="4">
        <v>78.62</v>
      </c>
      <c r="L138" s="4">
        <v>75.319999999999993</v>
      </c>
      <c r="M138" s="4">
        <f t="shared" si="43"/>
        <v>3.3000000000000114</v>
      </c>
      <c r="N138" s="4" t="s">
        <v>310</v>
      </c>
      <c r="O138" s="50">
        <v>310</v>
      </c>
      <c r="P138" s="56">
        <f t="shared" si="44"/>
        <v>0.20000000000001128</v>
      </c>
      <c r="Q138" s="56">
        <f t="shared" si="45"/>
        <v>4.2299999999999951</v>
      </c>
      <c r="R138" s="4" t="s">
        <v>25</v>
      </c>
      <c r="S138" s="4" t="s">
        <v>420</v>
      </c>
      <c r="T138" s="4">
        <v>1</v>
      </c>
      <c r="U138" s="10">
        <v>5.08</v>
      </c>
      <c r="V138" s="10">
        <v>25.5</v>
      </c>
      <c r="W138" s="12">
        <f t="shared" si="37"/>
        <v>4.5399999999999991</v>
      </c>
      <c r="X138" s="15">
        <f t="shared" si="38"/>
        <v>10.629921259842538</v>
      </c>
      <c r="Y138" s="10">
        <v>10.629921259842538</v>
      </c>
      <c r="Z138" s="13">
        <v>5</v>
      </c>
      <c r="AA138" s="13">
        <f t="shared" si="42"/>
        <v>7</v>
      </c>
      <c r="AB138" s="4">
        <v>0</v>
      </c>
      <c r="AC138" s="10"/>
      <c r="AD138" s="10"/>
      <c r="AE138" s="10"/>
      <c r="AF138" s="12">
        <f t="shared" si="39"/>
        <v>0.5973766752209867</v>
      </c>
      <c r="AG138" s="10">
        <v>56.02</v>
      </c>
      <c r="AH138" s="10">
        <v>35.07</v>
      </c>
      <c r="AI138" s="10">
        <v>5.49</v>
      </c>
      <c r="AJ138" s="6">
        <v>0.50277777777777777</v>
      </c>
      <c r="AK138" s="10">
        <v>20.96</v>
      </c>
      <c r="AL138" s="4" t="s">
        <v>312</v>
      </c>
    </row>
    <row r="139" spans="1:38" x14ac:dyDescent="0.35">
      <c r="A139" t="s">
        <v>313</v>
      </c>
      <c r="B139" t="s">
        <v>314</v>
      </c>
      <c r="C139" t="s">
        <v>399</v>
      </c>
      <c r="D139" t="s">
        <v>3</v>
      </c>
      <c r="E139" t="s">
        <v>401</v>
      </c>
      <c r="F139" s="2">
        <v>45175</v>
      </c>
      <c r="G139" s="2" t="s">
        <v>412</v>
      </c>
      <c r="H139" s="13">
        <f t="shared" si="34"/>
        <v>2</v>
      </c>
      <c r="I139">
        <v>5924</v>
      </c>
      <c r="J139">
        <v>28</v>
      </c>
      <c r="K139">
        <v>79.45</v>
      </c>
      <c r="L139">
        <v>76.849999999999994</v>
      </c>
      <c r="M139">
        <f t="shared" si="43"/>
        <v>2.6000000000000085</v>
      </c>
      <c r="N139" t="s">
        <v>316</v>
      </c>
      <c r="O139" s="13">
        <v>30</v>
      </c>
      <c r="P139" s="55">
        <f t="shared" si="44"/>
        <v>2.3000000000000087</v>
      </c>
      <c r="Q139" s="55">
        <f>O139/100</f>
        <v>0.3</v>
      </c>
      <c r="R139" t="s">
        <v>7</v>
      </c>
      <c r="S139" t="s">
        <v>415</v>
      </c>
      <c r="T139">
        <v>1</v>
      </c>
      <c r="U139" s="9">
        <v>5.04</v>
      </c>
      <c r="V139" s="9">
        <v>15.18</v>
      </c>
      <c r="W139" s="11">
        <f t="shared" si="37"/>
        <v>4.6899999999999995</v>
      </c>
      <c r="X139" s="14">
        <f t="shared" si="38"/>
        <v>6.9444444444444544</v>
      </c>
      <c r="Y139" s="9">
        <v>6.9444444444444544</v>
      </c>
      <c r="Z139" s="13">
        <v>1</v>
      </c>
      <c r="AA139" s="13">
        <f t="shared" si="42"/>
        <v>7</v>
      </c>
      <c r="AB139">
        <v>0</v>
      </c>
      <c r="AC139" s="9"/>
      <c r="AD139" s="9"/>
      <c r="AE139" s="9"/>
      <c r="AF139" s="11">
        <f t="shared" si="39"/>
        <v>0.2731391585760517</v>
      </c>
      <c r="AG139" s="9">
        <v>59.01</v>
      </c>
      <c r="AH139" s="9">
        <v>46.35</v>
      </c>
      <c r="AI139" s="9">
        <v>5.78</v>
      </c>
      <c r="AJ139" s="3">
        <v>0.60902777777777783</v>
      </c>
      <c r="AK139" s="9">
        <v>10.49</v>
      </c>
      <c r="AL139" t="s">
        <v>321</v>
      </c>
    </row>
    <row r="140" spans="1:38" x14ac:dyDescent="0.35">
      <c r="A140" t="s">
        <v>313</v>
      </c>
      <c r="B140" t="s">
        <v>314</v>
      </c>
      <c r="C140" t="s">
        <v>399</v>
      </c>
      <c r="D140" t="s">
        <v>3</v>
      </c>
      <c r="E140" t="s">
        <v>401</v>
      </c>
      <c r="F140" s="2">
        <v>45175</v>
      </c>
      <c r="G140" s="2" t="s">
        <v>412</v>
      </c>
      <c r="H140" s="13">
        <f t="shared" si="34"/>
        <v>2</v>
      </c>
      <c r="I140">
        <v>5924</v>
      </c>
      <c r="J140">
        <v>28</v>
      </c>
      <c r="K140">
        <v>79.45</v>
      </c>
      <c r="L140">
        <v>76.849999999999994</v>
      </c>
      <c r="M140">
        <f t="shared" si="43"/>
        <v>2.6000000000000085</v>
      </c>
      <c r="N140" t="s">
        <v>317</v>
      </c>
      <c r="O140" s="13">
        <v>90</v>
      </c>
      <c r="P140" s="55">
        <f t="shared" si="44"/>
        <v>1.7000000000000086</v>
      </c>
      <c r="Q140" s="55">
        <f t="shared" ref="Q140:Q143" si="46">O140/100</f>
        <v>0.9</v>
      </c>
      <c r="R140" t="s">
        <v>7</v>
      </c>
      <c r="S140" t="s">
        <v>416</v>
      </c>
      <c r="T140">
        <v>1</v>
      </c>
      <c r="U140" s="9">
        <v>5.03</v>
      </c>
      <c r="V140" s="9">
        <v>20.6</v>
      </c>
      <c r="W140" s="11">
        <f t="shared" si="37"/>
        <v>4.9200000000000017</v>
      </c>
      <c r="X140" s="14">
        <f t="shared" si="38"/>
        <v>2.1868787276341659</v>
      </c>
      <c r="Y140" s="9">
        <v>2.1868787276341659</v>
      </c>
      <c r="Z140" s="13">
        <v>2</v>
      </c>
      <c r="AA140" s="13">
        <f t="shared" si="42"/>
        <v>7</v>
      </c>
      <c r="AB140">
        <v>0</v>
      </c>
      <c r="AC140" s="9"/>
      <c r="AD140" s="9"/>
      <c r="AE140" s="9"/>
      <c r="AF140" s="11">
        <f t="shared" si="39"/>
        <v>0.21480144404332133</v>
      </c>
      <c r="AG140" s="9">
        <v>60.57</v>
      </c>
      <c r="AH140" s="9">
        <v>49.86</v>
      </c>
      <c r="AI140" s="9">
        <v>5.91</v>
      </c>
      <c r="AJ140" s="3">
        <v>0.60902777777777783</v>
      </c>
      <c r="AK140" s="9">
        <v>15.68</v>
      </c>
      <c r="AL140" t="s">
        <v>273</v>
      </c>
    </row>
    <row r="141" spans="1:38" x14ac:dyDescent="0.35">
      <c r="A141" t="s">
        <v>313</v>
      </c>
      <c r="B141" t="s">
        <v>314</v>
      </c>
      <c r="C141" t="s">
        <v>399</v>
      </c>
      <c r="D141" t="s">
        <v>3</v>
      </c>
      <c r="E141" t="s">
        <v>401</v>
      </c>
      <c r="F141" s="2">
        <v>45175</v>
      </c>
      <c r="G141" s="2" t="s">
        <v>412</v>
      </c>
      <c r="H141" s="13">
        <f t="shared" si="34"/>
        <v>2</v>
      </c>
      <c r="I141">
        <v>5924</v>
      </c>
      <c r="J141">
        <v>28</v>
      </c>
      <c r="K141">
        <v>79.45</v>
      </c>
      <c r="L141">
        <v>76.849999999999994</v>
      </c>
      <c r="M141">
        <f t="shared" si="43"/>
        <v>2.6000000000000085</v>
      </c>
      <c r="N141" t="s">
        <v>318</v>
      </c>
      <c r="O141" s="13">
        <v>180</v>
      </c>
      <c r="P141" s="55">
        <f t="shared" si="44"/>
        <v>0.80000000000000848</v>
      </c>
      <c r="Q141" s="55">
        <f t="shared" si="46"/>
        <v>1.8</v>
      </c>
      <c r="R141" t="s">
        <v>7</v>
      </c>
      <c r="S141" t="s">
        <v>396</v>
      </c>
      <c r="T141">
        <v>1</v>
      </c>
      <c r="U141" s="9">
        <v>5.24</v>
      </c>
      <c r="V141" s="9">
        <v>23.53</v>
      </c>
      <c r="W141" s="11">
        <f t="shared" si="37"/>
        <v>5.09</v>
      </c>
      <c r="X141" s="14">
        <f t="shared" si="38"/>
        <v>2.8625954198473349</v>
      </c>
      <c r="Y141" s="9">
        <v>2.8625954198473349</v>
      </c>
      <c r="Z141" s="13">
        <v>3</v>
      </c>
      <c r="AA141" s="13">
        <f t="shared" si="42"/>
        <v>7</v>
      </c>
      <c r="AB141">
        <v>0</v>
      </c>
      <c r="AC141" s="9"/>
      <c r="AD141" s="9"/>
      <c r="AE141" s="9"/>
      <c r="AF141" s="11">
        <f t="shared" si="39"/>
        <v>0.25636523266022826</v>
      </c>
      <c r="AG141" s="9">
        <v>57.24</v>
      </c>
      <c r="AH141" s="9">
        <v>45.56</v>
      </c>
      <c r="AI141" s="9">
        <v>5.63</v>
      </c>
      <c r="AJ141" s="3">
        <v>0.60902777777777783</v>
      </c>
      <c r="AK141" s="9">
        <v>18.440000000000001</v>
      </c>
      <c r="AL141" t="s">
        <v>322</v>
      </c>
    </row>
    <row r="142" spans="1:38" x14ac:dyDescent="0.35">
      <c r="A142" t="s">
        <v>313</v>
      </c>
      <c r="B142" t="s">
        <v>314</v>
      </c>
      <c r="C142" t="s">
        <v>399</v>
      </c>
      <c r="D142" t="s">
        <v>3</v>
      </c>
      <c r="E142" t="s">
        <v>401</v>
      </c>
      <c r="F142" s="2">
        <v>45175</v>
      </c>
      <c r="G142" s="2" t="s">
        <v>412</v>
      </c>
      <c r="H142" s="13">
        <f t="shared" si="34"/>
        <v>2</v>
      </c>
      <c r="I142">
        <v>5924</v>
      </c>
      <c r="J142">
        <v>28</v>
      </c>
      <c r="K142">
        <v>79.45</v>
      </c>
      <c r="L142">
        <v>76.849999999999994</v>
      </c>
      <c r="M142">
        <f t="shared" si="43"/>
        <v>2.6000000000000085</v>
      </c>
      <c r="N142" t="s">
        <v>319</v>
      </c>
      <c r="O142" s="13">
        <v>230</v>
      </c>
      <c r="P142" s="55">
        <f t="shared" si="44"/>
        <v>0.3000000000000087</v>
      </c>
      <c r="Q142" s="55">
        <f t="shared" si="46"/>
        <v>2.2999999999999998</v>
      </c>
      <c r="R142" t="s">
        <v>21</v>
      </c>
      <c r="S142" t="s">
        <v>396</v>
      </c>
      <c r="T142">
        <v>1</v>
      </c>
      <c r="U142" s="9">
        <v>5.15</v>
      </c>
      <c r="V142" s="9">
        <v>19.53</v>
      </c>
      <c r="W142" s="11">
        <f t="shared" si="37"/>
        <v>5.0000000000000018</v>
      </c>
      <c r="X142" s="14">
        <f t="shared" si="38"/>
        <v>2.9126213592232735</v>
      </c>
      <c r="Y142" s="9">
        <v>2.9126213592232735</v>
      </c>
      <c r="Z142" s="13">
        <v>4</v>
      </c>
      <c r="AA142" s="13">
        <f t="shared" si="42"/>
        <v>7</v>
      </c>
      <c r="AB142">
        <v>0</v>
      </c>
      <c r="AC142" s="9"/>
      <c r="AD142" s="9"/>
      <c r="AE142" s="9"/>
      <c r="AF142" s="11">
        <f t="shared" si="39"/>
        <v>0.32059079061685486</v>
      </c>
      <c r="AG142" s="9">
        <v>60.8</v>
      </c>
      <c r="AH142" s="9">
        <v>46.04</v>
      </c>
      <c r="AI142" s="9">
        <v>5.41</v>
      </c>
      <c r="AJ142" s="3">
        <v>0.60902777777777783</v>
      </c>
      <c r="AK142" s="9">
        <v>14.53</v>
      </c>
      <c r="AL142" t="s">
        <v>323</v>
      </c>
    </row>
    <row r="143" spans="1:38" s="4" customFormat="1" x14ac:dyDescent="0.35">
      <c r="A143" s="4" t="s">
        <v>313</v>
      </c>
      <c r="B143" s="4" t="s">
        <v>314</v>
      </c>
      <c r="C143" s="4" t="s">
        <v>399</v>
      </c>
      <c r="D143" s="4" t="s">
        <v>3</v>
      </c>
      <c r="E143" s="4" t="s">
        <v>401</v>
      </c>
      <c r="F143" s="5">
        <v>45175</v>
      </c>
      <c r="G143" s="5" t="s">
        <v>412</v>
      </c>
      <c r="H143" s="50">
        <f t="shared" si="34"/>
        <v>2</v>
      </c>
      <c r="I143" s="4">
        <v>5924</v>
      </c>
      <c r="J143" s="4">
        <v>28</v>
      </c>
      <c r="K143" s="4">
        <v>79.45</v>
      </c>
      <c r="L143" s="4">
        <v>76.849999999999994</v>
      </c>
      <c r="M143" s="4">
        <f t="shared" si="43"/>
        <v>2.6000000000000085</v>
      </c>
      <c r="N143" s="4" t="s">
        <v>320</v>
      </c>
      <c r="O143" s="50">
        <v>250</v>
      </c>
      <c r="P143" s="56">
        <f t="shared" si="44"/>
        <v>0.10000000000000853</v>
      </c>
      <c r="Q143" s="56">
        <f t="shared" si="46"/>
        <v>2.5</v>
      </c>
      <c r="R143" s="4" t="s">
        <v>21</v>
      </c>
      <c r="S143" s="4" t="s">
        <v>420</v>
      </c>
      <c r="T143" s="4">
        <v>1</v>
      </c>
      <c r="U143" s="10">
        <v>5.34</v>
      </c>
      <c r="V143" s="10">
        <v>24.34</v>
      </c>
      <c r="W143" s="12">
        <f t="shared" si="37"/>
        <v>5.0799999999999983</v>
      </c>
      <c r="X143" s="15">
        <f t="shared" si="38"/>
        <v>4.8689138576779323</v>
      </c>
      <c r="Y143" s="10">
        <v>4.8689138576779323</v>
      </c>
      <c r="Z143" s="13">
        <v>5</v>
      </c>
      <c r="AA143" s="13">
        <f t="shared" si="42"/>
        <v>7</v>
      </c>
      <c r="AB143" s="4">
        <v>0</v>
      </c>
      <c r="AC143" s="10"/>
      <c r="AD143" s="10"/>
      <c r="AE143" s="10"/>
      <c r="AF143" s="12">
        <f t="shared" si="39"/>
        <v>0.38369415016121594</v>
      </c>
      <c r="AG143" s="10">
        <v>60.08</v>
      </c>
      <c r="AH143" s="10">
        <v>43.42</v>
      </c>
      <c r="AI143" s="10">
        <v>4.87</v>
      </c>
      <c r="AJ143" s="6">
        <v>0.60902777777777783</v>
      </c>
      <c r="AK143" s="10">
        <v>19.260000000000002</v>
      </c>
      <c r="AL143" s="4" t="s">
        <v>324</v>
      </c>
    </row>
    <row r="144" spans="1:38" x14ac:dyDescent="0.35">
      <c r="A144" t="s">
        <v>325</v>
      </c>
      <c r="B144" t="s">
        <v>326</v>
      </c>
      <c r="C144" t="s">
        <v>400</v>
      </c>
      <c r="D144" t="s">
        <v>27</v>
      </c>
      <c r="E144" t="s">
        <v>402</v>
      </c>
      <c r="F144" s="2">
        <v>45176</v>
      </c>
      <c r="G144" s="2" t="s">
        <v>412</v>
      </c>
      <c r="H144" s="13">
        <f t="shared" si="34"/>
        <v>1</v>
      </c>
      <c r="I144">
        <v>3712</v>
      </c>
      <c r="J144">
        <v>25</v>
      </c>
      <c r="K144">
        <v>107.4</v>
      </c>
      <c r="L144">
        <v>106.48</v>
      </c>
      <c r="M144">
        <f t="shared" si="43"/>
        <v>0.92000000000000171</v>
      </c>
      <c r="N144" t="s">
        <v>328</v>
      </c>
      <c r="O144" s="13">
        <v>30</v>
      </c>
      <c r="P144" s="55">
        <f t="shared" si="44"/>
        <v>0.62000000000000166</v>
      </c>
      <c r="Q144" s="55">
        <f>K146-K144+O144/100</f>
        <v>0.5999999999999972</v>
      </c>
      <c r="R144" t="s">
        <v>7</v>
      </c>
      <c r="S144" t="s">
        <v>415</v>
      </c>
      <c r="T144">
        <v>1</v>
      </c>
      <c r="U144" s="9">
        <v>5.21</v>
      </c>
      <c r="V144" s="9">
        <v>24.24</v>
      </c>
      <c r="W144" s="11">
        <f t="shared" si="37"/>
        <v>4.8699999999999974</v>
      </c>
      <c r="X144" s="14">
        <f t="shared" si="38"/>
        <v>6.5259117082534068</v>
      </c>
      <c r="Y144" s="9">
        <v>6.5259117082534068</v>
      </c>
      <c r="Z144" s="13">
        <v>3</v>
      </c>
      <c r="AA144" s="13">
        <f t="shared" si="42"/>
        <v>7</v>
      </c>
      <c r="AB144">
        <v>0</v>
      </c>
      <c r="AC144" s="9"/>
      <c r="AD144" s="9"/>
      <c r="AE144" s="9"/>
      <c r="AF144" s="11">
        <f t="shared" si="39"/>
        <v>0.34026713378585499</v>
      </c>
      <c r="AG144" s="9">
        <v>61.21</v>
      </c>
      <c r="AH144" s="9">
        <v>45.67</v>
      </c>
      <c r="AI144" s="9">
        <v>6.15</v>
      </c>
      <c r="AJ144" s="3">
        <v>0.45</v>
      </c>
      <c r="AK144" s="9">
        <v>19.37</v>
      </c>
      <c r="AL144" t="s">
        <v>330</v>
      </c>
    </row>
    <row r="145" spans="1:38" s="4" customFormat="1" x14ac:dyDescent="0.35">
      <c r="A145" s="4" t="s">
        <v>325</v>
      </c>
      <c r="B145" s="4" t="s">
        <v>326</v>
      </c>
      <c r="C145" s="4" t="s">
        <v>400</v>
      </c>
      <c r="D145" s="4" t="s">
        <v>27</v>
      </c>
      <c r="E145" s="4" t="s">
        <v>402</v>
      </c>
      <c r="F145" s="5">
        <v>45176</v>
      </c>
      <c r="G145" s="5" t="s">
        <v>412</v>
      </c>
      <c r="H145" s="50">
        <f t="shared" si="34"/>
        <v>1</v>
      </c>
      <c r="I145" s="4">
        <v>3712</v>
      </c>
      <c r="J145" s="4">
        <v>25</v>
      </c>
      <c r="K145" s="4">
        <v>107.4</v>
      </c>
      <c r="L145" s="4">
        <v>106.48</v>
      </c>
      <c r="M145" s="4">
        <f t="shared" si="43"/>
        <v>0.92000000000000171</v>
      </c>
      <c r="N145" s="4" t="s">
        <v>329</v>
      </c>
      <c r="O145" s="50">
        <v>80</v>
      </c>
      <c r="P145" s="56">
        <f t="shared" si="44"/>
        <v>0.12000000000000166</v>
      </c>
      <c r="Q145" s="56">
        <f>K147-K145+O145/100</f>
        <v>1.0999999999999972</v>
      </c>
      <c r="R145" s="4" t="s">
        <v>7</v>
      </c>
      <c r="S145" s="4" t="s">
        <v>396</v>
      </c>
      <c r="T145" s="4">
        <v>1</v>
      </c>
      <c r="U145" s="10">
        <v>5.1100000000000003</v>
      </c>
      <c r="V145" s="10">
        <v>14.88</v>
      </c>
      <c r="W145" s="12">
        <f t="shared" si="37"/>
        <v>4.92</v>
      </c>
      <c r="X145" s="15">
        <f t="shared" si="38"/>
        <v>3.7181996086105751</v>
      </c>
      <c r="Y145" s="10">
        <v>3.7181996086105751</v>
      </c>
      <c r="Z145" s="13">
        <v>3</v>
      </c>
      <c r="AA145" s="13">
        <f t="shared" si="42"/>
        <v>7</v>
      </c>
      <c r="AB145" s="4">
        <v>0</v>
      </c>
      <c r="AC145" s="10"/>
      <c r="AD145" s="10"/>
      <c r="AE145" s="10"/>
      <c r="AF145" s="12">
        <f t="shared" si="39"/>
        <v>0.29463266082984385</v>
      </c>
      <c r="AG145" s="10">
        <v>68.02</v>
      </c>
      <c r="AH145" s="10">
        <v>52.54</v>
      </c>
      <c r="AI145" s="10">
        <v>4.9800000000000004</v>
      </c>
      <c r="AJ145" s="6">
        <v>0.45</v>
      </c>
      <c r="AK145" s="10">
        <v>9.9600000000000009</v>
      </c>
      <c r="AL145" s="4" t="s">
        <v>331</v>
      </c>
    </row>
    <row r="146" spans="1:38" x14ac:dyDescent="0.35">
      <c r="A146" t="s">
        <v>332</v>
      </c>
      <c r="B146" t="s">
        <v>333</v>
      </c>
      <c r="C146" t="s">
        <v>400</v>
      </c>
      <c r="D146" t="s">
        <v>3</v>
      </c>
      <c r="E146" t="s">
        <v>401</v>
      </c>
      <c r="F146" s="2">
        <v>45176</v>
      </c>
      <c r="G146" s="2" t="s">
        <v>412</v>
      </c>
      <c r="H146" s="13">
        <f t="shared" si="34"/>
        <v>1</v>
      </c>
      <c r="I146">
        <v>3735</v>
      </c>
      <c r="J146">
        <v>5</v>
      </c>
      <c r="K146">
        <v>107.7</v>
      </c>
      <c r="L146">
        <v>106.48</v>
      </c>
      <c r="M146">
        <f t="shared" si="43"/>
        <v>1.2199999999999989</v>
      </c>
      <c r="N146" t="s">
        <v>335</v>
      </c>
      <c r="O146" s="13">
        <v>30</v>
      </c>
      <c r="P146" s="55">
        <f t="shared" si="44"/>
        <v>0.91999999999999882</v>
      </c>
      <c r="Q146" s="55">
        <f>O146/100</f>
        <v>0.3</v>
      </c>
      <c r="R146" t="s">
        <v>7</v>
      </c>
      <c r="S146" t="s">
        <v>415</v>
      </c>
      <c r="T146">
        <v>1</v>
      </c>
      <c r="U146" s="9">
        <v>5.0199999999999996</v>
      </c>
      <c r="V146" s="9">
        <v>23.68</v>
      </c>
      <c r="W146" s="11">
        <f t="shared" si="37"/>
        <v>4.7300000000000004</v>
      </c>
      <c r="X146" s="14">
        <f t="shared" si="38"/>
        <v>5.7768924302788687</v>
      </c>
      <c r="Y146" s="9">
        <v>5.7768924302788687</v>
      </c>
      <c r="Z146" s="13">
        <v>1</v>
      </c>
      <c r="AA146" s="13">
        <f t="shared" si="42"/>
        <v>7</v>
      </c>
      <c r="AB146">
        <v>0</v>
      </c>
      <c r="AC146" s="9"/>
      <c r="AD146" s="9"/>
      <c r="AE146" s="9"/>
      <c r="AF146" s="11">
        <f t="shared" si="39"/>
        <v>0.31372549019607848</v>
      </c>
      <c r="AG146" s="9">
        <v>60.97</v>
      </c>
      <c r="AH146" s="9">
        <v>46.41</v>
      </c>
      <c r="AI146" s="9">
        <v>5.84</v>
      </c>
      <c r="AJ146" s="3">
        <v>0.5083333333333333</v>
      </c>
      <c r="AK146" s="9">
        <v>18.95</v>
      </c>
      <c r="AL146" t="s">
        <v>338</v>
      </c>
    </row>
    <row r="147" spans="1:38" x14ac:dyDescent="0.35">
      <c r="A147" t="s">
        <v>332</v>
      </c>
      <c r="B147" t="s">
        <v>333</v>
      </c>
      <c r="C147" t="s">
        <v>400</v>
      </c>
      <c r="D147" t="s">
        <v>3</v>
      </c>
      <c r="E147" t="s">
        <v>401</v>
      </c>
      <c r="F147" s="2">
        <v>45176</v>
      </c>
      <c r="G147" s="2" t="s">
        <v>412</v>
      </c>
      <c r="H147" s="13">
        <f t="shared" si="34"/>
        <v>1</v>
      </c>
      <c r="I147">
        <v>3735</v>
      </c>
      <c r="J147">
        <v>5</v>
      </c>
      <c r="K147">
        <v>107.7</v>
      </c>
      <c r="L147">
        <v>106.48</v>
      </c>
      <c r="M147">
        <f t="shared" si="43"/>
        <v>1.2199999999999989</v>
      </c>
      <c r="N147" t="s">
        <v>336</v>
      </c>
      <c r="O147" s="13">
        <v>90</v>
      </c>
      <c r="P147" s="55">
        <f t="shared" si="44"/>
        <v>0.31999999999999884</v>
      </c>
      <c r="Q147" s="55">
        <f t="shared" ref="Q147:Q155" si="47">O147/100</f>
        <v>0.9</v>
      </c>
      <c r="R147" t="s">
        <v>7</v>
      </c>
      <c r="S147" t="s">
        <v>396</v>
      </c>
      <c r="T147">
        <v>1</v>
      </c>
      <c r="U147" s="9">
        <v>5.1100000000000003</v>
      </c>
      <c r="V147" s="9">
        <v>24.81</v>
      </c>
      <c r="W147" s="11">
        <f t="shared" si="37"/>
        <v>4.93</v>
      </c>
      <c r="X147" s="14">
        <f t="shared" si="38"/>
        <v>3.5225048923679179</v>
      </c>
      <c r="Y147" s="9">
        <v>3.5225048923679179</v>
      </c>
      <c r="Z147" s="13">
        <v>3</v>
      </c>
      <c r="AA147" s="13">
        <f t="shared" si="42"/>
        <v>7</v>
      </c>
      <c r="AB147">
        <v>0</v>
      </c>
      <c r="AC147" s="9"/>
      <c r="AD147" s="9"/>
      <c r="AE147" s="9"/>
      <c r="AF147" s="11">
        <f t="shared" si="39"/>
        <v>0.29632929436920891</v>
      </c>
      <c r="AG147" s="9">
        <v>72.75</v>
      </c>
      <c r="AH147" s="9">
        <v>56.12</v>
      </c>
      <c r="AI147" s="9">
        <v>5.5</v>
      </c>
      <c r="AJ147" s="3">
        <v>0.5083333333333333</v>
      </c>
      <c r="AK147" s="9">
        <v>19.88</v>
      </c>
      <c r="AL147" t="s">
        <v>339</v>
      </c>
    </row>
    <row r="148" spans="1:38" s="4" customFormat="1" x14ac:dyDescent="0.35">
      <c r="A148" s="4" t="s">
        <v>332</v>
      </c>
      <c r="B148" s="4" t="s">
        <v>333</v>
      </c>
      <c r="C148" s="4" t="s">
        <v>400</v>
      </c>
      <c r="D148" s="4" t="s">
        <v>3</v>
      </c>
      <c r="E148" s="4" t="s">
        <v>401</v>
      </c>
      <c r="F148" s="5">
        <v>45176</v>
      </c>
      <c r="G148" s="5" t="s">
        <v>412</v>
      </c>
      <c r="H148" s="50">
        <f t="shared" si="34"/>
        <v>1</v>
      </c>
      <c r="I148" s="4">
        <v>3735</v>
      </c>
      <c r="J148" s="4">
        <v>5</v>
      </c>
      <c r="K148" s="4">
        <v>107.7</v>
      </c>
      <c r="L148" s="4">
        <v>106.48</v>
      </c>
      <c r="M148" s="4">
        <f t="shared" si="43"/>
        <v>1.2199999999999989</v>
      </c>
      <c r="N148" s="4" t="s">
        <v>337</v>
      </c>
      <c r="O148" s="50">
        <v>125</v>
      </c>
      <c r="P148" s="56">
        <f t="shared" si="44"/>
        <v>-3.0000000000001137E-2</v>
      </c>
      <c r="Q148" s="56">
        <f t="shared" si="47"/>
        <v>1.25</v>
      </c>
      <c r="R148" s="4" t="s">
        <v>7</v>
      </c>
      <c r="S148" s="4" t="s">
        <v>420</v>
      </c>
      <c r="T148" s="4">
        <v>1</v>
      </c>
      <c r="U148" s="10">
        <v>5.18</v>
      </c>
      <c r="V148" s="10">
        <v>22.77</v>
      </c>
      <c r="W148" s="12">
        <f t="shared" si="37"/>
        <v>5</v>
      </c>
      <c r="X148" s="15">
        <f t="shared" si="38"/>
        <v>3.4749034749034693</v>
      </c>
      <c r="Y148" s="10">
        <v>3.4749034749034693</v>
      </c>
      <c r="Z148" s="13">
        <v>5</v>
      </c>
      <c r="AA148" s="13">
        <f t="shared" si="42"/>
        <v>7</v>
      </c>
      <c r="AB148" s="4">
        <v>0</v>
      </c>
      <c r="AC148" s="10"/>
      <c r="AD148" s="10"/>
      <c r="AE148" s="10"/>
      <c r="AF148" s="12">
        <f t="shared" si="39"/>
        <v>0.29765277215702129</v>
      </c>
      <c r="AG148" s="10">
        <v>64.13</v>
      </c>
      <c r="AH148" s="10">
        <v>49.42</v>
      </c>
      <c r="AI148" s="10">
        <v>5.65</v>
      </c>
      <c r="AJ148" s="6">
        <v>0.5083333333333333</v>
      </c>
      <c r="AK148" s="10">
        <v>17.77</v>
      </c>
      <c r="AL148" s="4" t="s">
        <v>340</v>
      </c>
    </row>
    <row r="149" spans="1:38" x14ac:dyDescent="0.35">
      <c r="A149" t="s">
        <v>341</v>
      </c>
      <c r="B149" t="s">
        <v>342</v>
      </c>
      <c r="C149" t="s">
        <v>400</v>
      </c>
      <c r="D149" t="s">
        <v>3</v>
      </c>
      <c r="E149" t="s">
        <v>401</v>
      </c>
      <c r="F149" s="2">
        <v>45176</v>
      </c>
      <c r="G149" s="2" t="s">
        <v>412</v>
      </c>
      <c r="H149" s="13">
        <f t="shared" si="34"/>
        <v>1</v>
      </c>
      <c r="I149">
        <v>3217</v>
      </c>
      <c r="J149">
        <v>10</v>
      </c>
      <c r="K149">
        <v>100.7</v>
      </c>
      <c r="L149">
        <v>99.34</v>
      </c>
      <c r="M149">
        <f t="shared" si="43"/>
        <v>1.3599999999999994</v>
      </c>
      <c r="N149" t="s">
        <v>344</v>
      </c>
      <c r="O149" s="13">
        <v>30</v>
      </c>
      <c r="P149" s="55">
        <f t="shared" si="44"/>
        <v>1.0599999999999994</v>
      </c>
      <c r="Q149" s="55">
        <f t="shared" si="47"/>
        <v>0.3</v>
      </c>
      <c r="R149" t="s">
        <v>7</v>
      </c>
      <c r="S149" t="s">
        <v>415</v>
      </c>
      <c r="T149">
        <v>1</v>
      </c>
      <c r="U149" s="9">
        <v>5.1100000000000003</v>
      </c>
      <c r="V149" s="9">
        <v>23.28</v>
      </c>
      <c r="W149" s="11">
        <f t="shared" si="37"/>
        <v>4.84</v>
      </c>
      <c r="X149" s="14">
        <f t="shared" si="38"/>
        <v>5.2837573385518679</v>
      </c>
      <c r="Y149" s="9">
        <v>5.2837573385518679</v>
      </c>
      <c r="Z149" s="13">
        <v>1</v>
      </c>
      <c r="AA149" s="13">
        <f t="shared" si="42"/>
        <v>7</v>
      </c>
      <c r="AB149">
        <v>1</v>
      </c>
      <c r="AC149" s="9">
        <v>21.780774032459426</v>
      </c>
      <c r="AD149" s="9">
        <v>2.2456429463171039</v>
      </c>
      <c r="AE149" s="9">
        <v>8.01</v>
      </c>
      <c r="AF149" s="11">
        <f t="shared" si="39"/>
        <v>0.27448892674616698</v>
      </c>
      <c r="AG149" s="9">
        <v>59.85</v>
      </c>
      <c r="AH149" s="9">
        <v>46.96</v>
      </c>
      <c r="AI149" s="9">
        <v>5.42</v>
      </c>
      <c r="AJ149" s="3">
        <v>0.59861111111111109</v>
      </c>
      <c r="AK149" s="9">
        <v>18.440000000000001</v>
      </c>
      <c r="AL149" t="s">
        <v>348</v>
      </c>
    </row>
    <row r="150" spans="1:38" x14ac:dyDescent="0.35">
      <c r="A150" t="s">
        <v>341</v>
      </c>
      <c r="B150" t="s">
        <v>342</v>
      </c>
      <c r="C150" t="s">
        <v>400</v>
      </c>
      <c r="D150" t="s">
        <v>3</v>
      </c>
      <c r="E150" t="s">
        <v>401</v>
      </c>
      <c r="F150" s="2">
        <v>45176</v>
      </c>
      <c r="G150" s="2" t="s">
        <v>412</v>
      </c>
      <c r="H150" s="13">
        <f t="shared" si="34"/>
        <v>1</v>
      </c>
      <c r="I150">
        <v>3217</v>
      </c>
      <c r="J150">
        <v>10</v>
      </c>
      <c r="K150">
        <v>100.7</v>
      </c>
      <c r="L150">
        <v>99.34</v>
      </c>
      <c r="M150">
        <f t="shared" si="43"/>
        <v>1.3599999999999994</v>
      </c>
      <c r="N150" t="s">
        <v>345</v>
      </c>
      <c r="O150" s="13">
        <v>65</v>
      </c>
      <c r="P150" s="55">
        <f t="shared" si="44"/>
        <v>0.70999999999999941</v>
      </c>
      <c r="Q150" s="55">
        <f t="shared" si="47"/>
        <v>0.65</v>
      </c>
      <c r="R150" t="s">
        <v>7</v>
      </c>
      <c r="S150" t="s">
        <v>396</v>
      </c>
      <c r="T150">
        <v>1</v>
      </c>
      <c r="U150" s="9">
        <v>5.08</v>
      </c>
      <c r="V150" s="9">
        <v>15.23</v>
      </c>
      <c r="W150" s="11">
        <f t="shared" si="37"/>
        <v>4.8800000000000008</v>
      </c>
      <c r="X150" s="14">
        <f t="shared" si="38"/>
        <v>3.9370078740157339</v>
      </c>
      <c r="Y150" s="9">
        <v>3.9370078740157339</v>
      </c>
      <c r="Z150" s="13">
        <v>3</v>
      </c>
      <c r="AA150" s="13">
        <f t="shared" si="42"/>
        <v>7</v>
      </c>
      <c r="AB150">
        <v>1</v>
      </c>
      <c r="AC150" s="9">
        <v>48.258646616541355</v>
      </c>
      <c r="AD150" s="9">
        <v>4.0124812030075185</v>
      </c>
      <c r="AE150" s="9">
        <v>7.98</v>
      </c>
      <c r="AF150" s="11">
        <f t="shared" si="39"/>
        <v>0.30289579370112024</v>
      </c>
      <c r="AG150" s="9">
        <v>61.64</v>
      </c>
      <c r="AH150" s="9">
        <v>47.31</v>
      </c>
      <c r="AI150" s="9">
        <v>4.97</v>
      </c>
      <c r="AJ150" s="3">
        <v>0.59861111111111109</v>
      </c>
      <c r="AK150" s="9">
        <v>10.35</v>
      </c>
      <c r="AL150" t="s">
        <v>349</v>
      </c>
    </row>
    <row r="151" spans="1:38" x14ac:dyDescent="0.35">
      <c r="A151" t="s">
        <v>341</v>
      </c>
      <c r="B151" t="s">
        <v>342</v>
      </c>
      <c r="C151" t="s">
        <v>400</v>
      </c>
      <c r="D151" t="s">
        <v>3</v>
      </c>
      <c r="E151" t="s">
        <v>401</v>
      </c>
      <c r="F151" s="2">
        <v>45176</v>
      </c>
      <c r="G151" s="2" t="s">
        <v>412</v>
      </c>
      <c r="H151" s="13">
        <f t="shared" si="34"/>
        <v>1</v>
      </c>
      <c r="I151">
        <v>3217</v>
      </c>
      <c r="J151">
        <v>10</v>
      </c>
      <c r="K151">
        <v>100.7</v>
      </c>
      <c r="L151">
        <v>99.34</v>
      </c>
      <c r="M151">
        <f t="shared" si="43"/>
        <v>1.3599999999999994</v>
      </c>
      <c r="N151" t="s">
        <v>346</v>
      </c>
      <c r="O151" s="13">
        <v>90</v>
      </c>
      <c r="P151" s="55">
        <f t="shared" si="44"/>
        <v>0.45999999999999941</v>
      </c>
      <c r="Q151" s="55">
        <f t="shared" si="47"/>
        <v>0.9</v>
      </c>
      <c r="R151" t="s">
        <v>7</v>
      </c>
      <c r="S151" t="s">
        <v>396</v>
      </c>
      <c r="T151">
        <v>1</v>
      </c>
      <c r="U151" s="9">
        <v>5.08</v>
      </c>
      <c r="V151" s="9">
        <v>15.02</v>
      </c>
      <c r="W151" s="11">
        <f t="shared" si="37"/>
        <v>4.8599999999999994</v>
      </c>
      <c r="X151" s="14">
        <f t="shared" si="38"/>
        <v>4.3307086614173356</v>
      </c>
      <c r="Y151" s="9">
        <v>4.3307086614173356</v>
      </c>
      <c r="Z151" s="13">
        <v>4</v>
      </c>
      <c r="AA151" s="13">
        <f t="shared" si="42"/>
        <v>7</v>
      </c>
      <c r="AB151">
        <v>1</v>
      </c>
      <c r="AC151" s="9">
        <v>69.554943679599489</v>
      </c>
      <c r="AD151" s="9">
        <v>5.6154693366708379</v>
      </c>
      <c r="AE151" s="9">
        <v>7.99</v>
      </c>
      <c r="AF151" s="11">
        <f t="shared" si="39"/>
        <v>0.3499895463098473</v>
      </c>
      <c r="AG151" s="9">
        <v>64.569999999999993</v>
      </c>
      <c r="AH151" s="9">
        <v>47.83</v>
      </c>
      <c r="AI151" s="9">
        <v>5.87</v>
      </c>
      <c r="AJ151" s="3">
        <v>0.59861111111111109</v>
      </c>
      <c r="AK151" s="9">
        <v>10.16</v>
      </c>
      <c r="AL151" t="s">
        <v>20</v>
      </c>
    </row>
    <row r="152" spans="1:38" s="4" customFormat="1" x14ac:dyDescent="0.35">
      <c r="A152" s="4" t="s">
        <v>341</v>
      </c>
      <c r="B152" s="4" t="s">
        <v>342</v>
      </c>
      <c r="C152" s="4" t="s">
        <v>400</v>
      </c>
      <c r="D152" s="4" t="s">
        <v>3</v>
      </c>
      <c r="E152" s="4" t="s">
        <v>401</v>
      </c>
      <c r="F152" s="5">
        <v>45176</v>
      </c>
      <c r="G152" s="5" t="s">
        <v>412</v>
      </c>
      <c r="H152" s="50">
        <f t="shared" si="34"/>
        <v>1</v>
      </c>
      <c r="I152" s="4">
        <v>3217</v>
      </c>
      <c r="J152" s="4">
        <v>10</v>
      </c>
      <c r="K152" s="4">
        <v>100.7</v>
      </c>
      <c r="L152" s="4">
        <v>99.34</v>
      </c>
      <c r="M152" s="4">
        <f t="shared" si="43"/>
        <v>1.3599999999999994</v>
      </c>
      <c r="N152" s="4" t="s">
        <v>347</v>
      </c>
      <c r="O152" s="50">
        <v>132</v>
      </c>
      <c r="P152" s="56">
        <f t="shared" si="44"/>
        <v>3.9999999999999369E-2</v>
      </c>
      <c r="Q152" s="56">
        <f t="shared" si="47"/>
        <v>1.32</v>
      </c>
      <c r="R152" s="4" t="s">
        <v>21</v>
      </c>
      <c r="S152" s="4" t="s">
        <v>420</v>
      </c>
      <c r="T152" s="4">
        <v>1</v>
      </c>
      <c r="U152" s="10">
        <v>5.58</v>
      </c>
      <c r="V152" s="10">
        <v>20.14</v>
      </c>
      <c r="W152" s="12">
        <f t="shared" si="37"/>
        <v>5.1300000000000008</v>
      </c>
      <c r="X152" s="15">
        <f t="shared" si="38"/>
        <v>8.0645161290322456</v>
      </c>
      <c r="Y152" s="10">
        <v>8.0645161290322456</v>
      </c>
      <c r="Z152" s="13">
        <v>5</v>
      </c>
      <c r="AA152" s="13">
        <f t="shared" si="42"/>
        <v>7</v>
      </c>
      <c r="AB152" s="4">
        <v>1</v>
      </c>
      <c r="AC152" s="10">
        <v>63.452109181141438</v>
      </c>
      <c r="AD152" s="10">
        <v>4.7786104218362286</v>
      </c>
      <c r="AE152" s="10">
        <v>8.06</v>
      </c>
      <c r="AF152" s="12">
        <f t="shared" si="39"/>
        <v>0.5396374754313169</v>
      </c>
      <c r="AG152" s="10">
        <v>70.5</v>
      </c>
      <c r="AH152" s="10">
        <v>45.79</v>
      </c>
      <c r="AI152" s="10">
        <v>6.17</v>
      </c>
      <c r="AJ152" s="6">
        <v>0.59861111111111109</v>
      </c>
      <c r="AK152" s="10">
        <v>15.01</v>
      </c>
      <c r="AL152" s="4" t="s">
        <v>350</v>
      </c>
    </row>
    <row r="153" spans="1:38" x14ac:dyDescent="0.35">
      <c r="A153" t="s">
        <v>351</v>
      </c>
      <c r="B153" t="s">
        <v>352</v>
      </c>
      <c r="C153" t="s">
        <v>400</v>
      </c>
      <c r="D153" t="s">
        <v>3</v>
      </c>
      <c r="E153" t="s">
        <v>401</v>
      </c>
      <c r="F153" s="2">
        <v>45176</v>
      </c>
      <c r="G153" s="2" t="s">
        <v>412</v>
      </c>
      <c r="H153" s="13">
        <f t="shared" si="34"/>
        <v>1</v>
      </c>
      <c r="I153">
        <v>3233</v>
      </c>
      <c r="J153">
        <v>23</v>
      </c>
      <c r="K153">
        <v>100.55</v>
      </c>
      <c r="L153">
        <v>99.58</v>
      </c>
      <c r="M153">
        <f t="shared" si="43"/>
        <v>0.96999999999999886</v>
      </c>
      <c r="N153" t="s">
        <v>354</v>
      </c>
      <c r="O153" s="13">
        <v>30</v>
      </c>
      <c r="P153" s="55">
        <f t="shared" si="44"/>
        <v>0.66999999999999882</v>
      </c>
      <c r="Q153" s="55">
        <f t="shared" si="47"/>
        <v>0.3</v>
      </c>
      <c r="R153" t="s">
        <v>7</v>
      </c>
      <c r="S153" t="s">
        <v>415</v>
      </c>
      <c r="T153">
        <v>1</v>
      </c>
      <c r="U153" s="9">
        <v>5.0199999999999996</v>
      </c>
      <c r="V153" s="9">
        <v>14.64</v>
      </c>
      <c r="W153" s="11">
        <f t="shared" si="37"/>
        <v>4.68</v>
      </c>
      <c r="X153" s="14">
        <f t="shared" si="38"/>
        <v>6.772908366533863</v>
      </c>
      <c r="Y153" s="9">
        <v>6.772908366533863</v>
      </c>
      <c r="Z153" s="13">
        <v>1</v>
      </c>
      <c r="AA153" s="13">
        <f t="shared" si="42"/>
        <v>7</v>
      </c>
      <c r="AB153">
        <v>1</v>
      </c>
      <c r="AC153" s="9">
        <v>19.759203980099507</v>
      </c>
      <c r="AD153" s="9">
        <v>2.1705970149253733</v>
      </c>
      <c r="AE153" s="9">
        <v>8.0399999999999991</v>
      </c>
      <c r="AF153" s="11">
        <f t="shared" si="39"/>
        <v>0.34011690842173636</v>
      </c>
      <c r="AG153" s="9">
        <v>61.9</v>
      </c>
      <c r="AH153" s="9">
        <v>46.19</v>
      </c>
      <c r="AI153" s="9">
        <v>6.03</v>
      </c>
      <c r="AJ153" s="3">
        <v>0.63888888888888895</v>
      </c>
      <c r="AK153" s="9">
        <v>9.9600000000000009</v>
      </c>
      <c r="AL153" t="s">
        <v>357</v>
      </c>
    </row>
    <row r="154" spans="1:38" x14ac:dyDescent="0.35">
      <c r="A154" t="s">
        <v>351</v>
      </c>
      <c r="B154" t="s">
        <v>352</v>
      </c>
      <c r="C154" t="s">
        <v>400</v>
      </c>
      <c r="D154" t="s">
        <v>3</v>
      </c>
      <c r="E154" t="s">
        <v>401</v>
      </c>
      <c r="F154" s="2">
        <v>45176</v>
      </c>
      <c r="G154" s="2" t="s">
        <v>412</v>
      </c>
      <c r="H154" s="13">
        <f t="shared" si="34"/>
        <v>1</v>
      </c>
      <c r="I154">
        <v>3233</v>
      </c>
      <c r="J154">
        <v>23</v>
      </c>
      <c r="K154">
        <v>100.55</v>
      </c>
      <c r="L154">
        <v>99.58</v>
      </c>
      <c r="M154">
        <f t="shared" si="43"/>
        <v>0.96999999999999886</v>
      </c>
      <c r="N154" t="s">
        <v>355</v>
      </c>
      <c r="O154" s="13">
        <v>80</v>
      </c>
      <c r="P154" s="55">
        <f t="shared" si="44"/>
        <v>0.16999999999999882</v>
      </c>
      <c r="Q154" s="55">
        <f t="shared" si="47"/>
        <v>0.8</v>
      </c>
      <c r="R154" t="s">
        <v>7</v>
      </c>
      <c r="S154" t="s">
        <v>396</v>
      </c>
      <c r="T154">
        <v>1</v>
      </c>
      <c r="U154" s="9">
        <v>5.14</v>
      </c>
      <c r="V154" s="9">
        <v>19.46</v>
      </c>
      <c r="W154" s="11">
        <f t="shared" si="37"/>
        <v>4.9200000000000017</v>
      </c>
      <c r="X154" s="14">
        <f t="shared" si="38"/>
        <v>4.2801556420233071</v>
      </c>
      <c r="Y154" s="9">
        <v>4.2801556420233071</v>
      </c>
      <c r="Z154" s="13">
        <v>3</v>
      </c>
      <c r="AA154" s="13">
        <f t="shared" si="42"/>
        <v>7</v>
      </c>
      <c r="AB154">
        <v>1</v>
      </c>
      <c r="AC154" s="9">
        <v>52.639412484700124</v>
      </c>
      <c r="AD154" s="9">
        <v>4.7289596083231329</v>
      </c>
      <c r="AE154" s="9">
        <v>8.17</v>
      </c>
      <c r="AF154" s="11">
        <f t="shared" si="39"/>
        <v>0.29463899697362739</v>
      </c>
      <c r="AG154" s="9">
        <v>59.89</v>
      </c>
      <c r="AH154" s="9">
        <v>46.26</v>
      </c>
      <c r="AI154" s="9">
        <v>5.31</v>
      </c>
      <c r="AJ154" s="3">
        <v>0.63888888888888895</v>
      </c>
      <c r="AK154" s="9">
        <v>14.54</v>
      </c>
      <c r="AL154" t="s">
        <v>358</v>
      </c>
    </row>
    <row r="155" spans="1:38" s="4" customFormat="1" x14ac:dyDescent="0.35">
      <c r="A155" s="4" t="s">
        <v>351</v>
      </c>
      <c r="B155" s="4" t="s">
        <v>352</v>
      </c>
      <c r="C155" s="4" t="s">
        <v>400</v>
      </c>
      <c r="D155" s="4" t="s">
        <v>3</v>
      </c>
      <c r="E155" s="4" t="s">
        <v>401</v>
      </c>
      <c r="F155" s="5">
        <v>45176</v>
      </c>
      <c r="G155" s="5" t="s">
        <v>412</v>
      </c>
      <c r="H155" s="50">
        <f t="shared" si="34"/>
        <v>1</v>
      </c>
      <c r="I155" s="4">
        <v>3233</v>
      </c>
      <c r="J155" s="4">
        <v>23</v>
      </c>
      <c r="K155" s="4">
        <v>100.55</v>
      </c>
      <c r="L155" s="4">
        <v>99.58</v>
      </c>
      <c r="M155" s="4">
        <f t="shared" si="43"/>
        <v>0.96999999999999886</v>
      </c>
      <c r="N155" s="4" t="s">
        <v>356</v>
      </c>
      <c r="O155" s="50">
        <v>95</v>
      </c>
      <c r="P155" s="56">
        <f t="shared" si="44"/>
        <v>1.9999999999998908E-2</v>
      </c>
      <c r="Q155" s="56">
        <f t="shared" si="47"/>
        <v>0.95</v>
      </c>
      <c r="R155" s="4" t="s">
        <v>21</v>
      </c>
      <c r="S155" s="4" t="s">
        <v>420</v>
      </c>
      <c r="T155" s="4">
        <v>1</v>
      </c>
      <c r="U155" s="10">
        <v>5.21</v>
      </c>
      <c r="V155" s="10">
        <v>18.93</v>
      </c>
      <c r="W155" s="12">
        <f t="shared" si="37"/>
        <v>5.0600000000000005</v>
      </c>
      <c r="X155" s="15">
        <f t="shared" si="38"/>
        <v>2.8790786948176481</v>
      </c>
      <c r="Y155" s="10">
        <v>2.8790786948176481</v>
      </c>
      <c r="Z155" s="13">
        <v>5</v>
      </c>
      <c r="AA155" s="13">
        <f t="shared" si="42"/>
        <v>7</v>
      </c>
      <c r="AB155" s="4">
        <v>1</v>
      </c>
      <c r="AC155" s="10">
        <v>55.525707257072568</v>
      </c>
      <c r="AD155" s="10">
        <v>3.8961377613776134</v>
      </c>
      <c r="AE155" s="10">
        <v>8.1300000000000008</v>
      </c>
      <c r="AF155" s="12">
        <f t="shared" si="39"/>
        <v>0.21405630077460808</v>
      </c>
      <c r="AG155" s="10">
        <v>64.260000000000005</v>
      </c>
      <c r="AH155" s="10">
        <v>52.93</v>
      </c>
      <c r="AI155" s="10">
        <v>5.91</v>
      </c>
      <c r="AJ155" s="6">
        <v>0.63888888888888895</v>
      </c>
      <c r="AK155" s="10">
        <v>13.87</v>
      </c>
      <c r="AL155" s="4" t="s">
        <v>359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E977F-898D-40D8-A19C-96EF8964C17C}">
  <dimension ref="A1:L157"/>
  <sheetViews>
    <sheetView tabSelected="1" workbookViewId="0">
      <selection activeCell="L34" sqref="L34"/>
    </sheetView>
  </sheetViews>
  <sheetFormatPr defaultRowHeight="14.5" x14ac:dyDescent="0.35"/>
  <sheetData>
    <row r="1" spans="1:12" x14ac:dyDescent="0.35">
      <c r="A1" s="1" t="str">
        <f>rawsoildata!R1</f>
        <v>horizon_type</v>
      </c>
      <c r="B1" t="s">
        <v>34</v>
      </c>
      <c r="C1" t="s">
        <v>35</v>
      </c>
      <c r="D1" t="s">
        <v>73</v>
      </c>
      <c r="E1" t="s">
        <v>36</v>
      </c>
      <c r="F1" t="s">
        <v>86</v>
      </c>
      <c r="G1" t="s">
        <v>360</v>
      </c>
      <c r="H1" t="s">
        <v>182</v>
      </c>
      <c r="I1" t="s">
        <v>362</v>
      </c>
      <c r="K1" t="s">
        <v>363</v>
      </c>
      <c r="L1" t="s">
        <v>381</v>
      </c>
    </row>
    <row r="2" spans="1:12" x14ac:dyDescent="0.35">
      <c r="A2" s="1" t="s">
        <v>361</v>
      </c>
      <c r="B2">
        <f>SUM(B4:B157)</f>
        <v>0</v>
      </c>
      <c r="C2">
        <f t="shared" ref="C2:G2" si="0">SUM(C4:C157)</f>
        <v>0</v>
      </c>
      <c r="D2">
        <f t="shared" si="0"/>
        <v>0</v>
      </c>
      <c r="E2">
        <f t="shared" si="0"/>
        <v>0</v>
      </c>
      <c r="F2">
        <f t="shared" si="0"/>
        <v>48</v>
      </c>
      <c r="G2">
        <f t="shared" si="0"/>
        <v>8</v>
      </c>
      <c r="H2">
        <f t="shared" ref="H2" si="1">SUM(H4:H157)</f>
        <v>3</v>
      </c>
      <c r="I2">
        <f>SUM(B2:H2)</f>
        <v>59</v>
      </c>
      <c r="K2">
        <f>SUM(rawsoildata!S2:S155)</f>
        <v>144</v>
      </c>
      <c r="L2" t="e">
        <f>SUM(rawsoildata!#REF!)</f>
        <v>#REF!</v>
      </c>
    </row>
    <row r="3" spans="1:12" x14ac:dyDescent="0.35">
      <c r="A3" s="1"/>
    </row>
    <row r="4" spans="1:12" x14ac:dyDescent="0.35">
      <c r="A4" t="str">
        <f>rawsoildata!R2</f>
        <v>Floodplain1</v>
      </c>
      <c r="B4">
        <f>IF($A4=B$1,1,0)</f>
        <v>0</v>
      </c>
      <c r="C4">
        <f t="shared" ref="C4:H19" si="2">IF($A4=C$1,1,0)</f>
        <v>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>SUM(B4:H4)</f>
        <v>0</v>
      </c>
    </row>
    <row r="5" spans="1:12" x14ac:dyDescent="0.35">
      <c r="A5" t="str">
        <f>rawsoildata!R3</f>
        <v>Floodplain2</v>
      </c>
      <c r="B5">
        <f t="shared" ref="B5:H20" si="3">IF($A5=B$1,1,0)</f>
        <v>0</v>
      </c>
      <c r="C5">
        <f t="shared" si="2"/>
        <v>0</v>
      </c>
      <c r="D5">
        <f t="shared" si="2"/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ref="I5:I68" si="4">SUM(B5:H5)</f>
        <v>0</v>
      </c>
    </row>
    <row r="6" spans="1:12" x14ac:dyDescent="0.35">
      <c r="A6" t="str">
        <f>rawsoildata!R4</f>
        <v>GleyWithOxides</v>
      </c>
      <c r="B6">
        <f t="shared" si="3"/>
        <v>0</v>
      </c>
      <c r="C6">
        <f t="shared" si="2"/>
        <v>0</v>
      </c>
      <c r="D6">
        <f t="shared" si="2"/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4"/>
        <v>0</v>
      </c>
    </row>
    <row r="7" spans="1:12" x14ac:dyDescent="0.35">
      <c r="A7" t="str">
        <f>rawsoildata!R5</f>
        <v>GreyClay</v>
      </c>
      <c r="B7">
        <f t="shared" si="3"/>
        <v>0</v>
      </c>
      <c r="C7">
        <f t="shared" si="2"/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4"/>
        <v>0</v>
      </c>
    </row>
    <row r="8" spans="1:12" x14ac:dyDescent="0.35">
      <c r="A8" t="str">
        <f>rawsoildata!R6</f>
        <v>Wetland</v>
      </c>
      <c r="B8">
        <f t="shared" si="3"/>
        <v>0</v>
      </c>
      <c r="C8">
        <f t="shared" si="2"/>
        <v>0</v>
      </c>
      <c r="D8">
        <f t="shared" si="2"/>
        <v>0</v>
      </c>
      <c r="E8">
        <f t="shared" si="2"/>
        <v>0</v>
      </c>
      <c r="F8">
        <f t="shared" si="2"/>
        <v>1</v>
      </c>
      <c r="G8">
        <f t="shared" si="2"/>
        <v>0</v>
      </c>
      <c r="H8">
        <f t="shared" si="2"/>
        <v>0</v>
      </c>
      <c r="I8">
        <f t="shared" si="4"/>
        <v>1</v>
      </c>
    </row>
    <row r="9" spans="1:12" x14ac:dyDescent="0.35">
      <c r="A9" t="str">
        <f>rawsoildata!R7</f>
        <v>Wetland</v>
      </c>
      <c r="B9">
        <f t="shared" si="3"/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1</v>
      </c>
      <c r="G9">
        <f t="shared" si="2"/>
        <v>0</v>
      </c>
      <c r="H9">
        <f t="shared" si="2"/>
        <v>0</v>
      </c>
      <c r="I9">
        <f t="shared" si="4"/>
        <v>1</v>
      </c>
    </row>
    <row r="10" spans="1:12" x14ac:dyDescent="0.35">
      <c r="A10" t="str">
        <f>rawsoildata!R8</f>
        <v>Wetland</v>
      </c>
      <c r="B10">
        <f t="shared" si="3"/>
        <v>0</v>
      </c>
      <c r="C10">
        <f t="shared" si="2"/>
        <v>0</v>
      </c>
      <c r="D10">
        <f t="shared" si="2"/>
        <v>0</v>
      </c>
      <c r="E10">
        <f t="shared" si="2"/>
        <v>0</v>
      </c>
      <c r="F10">
        <f t="shared" si="2"/>
        <v>1</v>
      </c>
      <c r="G10">
        <f t="shared" si="2"/>
        <v>0</v>
      </c>
      <c r="H10">
        <f t="shared" si="2"/>
        <v>0</v>
      </c>
      <c r="I10">
        <f t="shared" si="4"/>
        <v>1</v>
      </c>
    </row>
    <row r="11" spans="1:12" x14ac:dyDescent="0.35">
      <c r="A11" t="str">
        <f>rawsoildata!R9</f>
        <v>Floodplain1</v>
      </c>
      <c r="B11">
        <f t="shared" si="3"/>
        <v>0</v>
      </c>
      <c r="C11">
        <f t="shared" si="2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4"/>
        <v>0</v>
      </c>
    </row>
    <row r="12" spans="1:12" x14ac:dyDescent="0.35">
      <c r="A12" t="str">
        <f>rawsoildata!R10</f>
        <v>GreyClay</v>
      </c>
      <c r="B12">
        <f t="shared" si="3"/>
        <v>0</v>
      </c>
      <c r="C12">
        <f t="shared" si="2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4"/>
        <v>0</v>
      </c>
    </row>
    <row r="13" spans="1:12" x14ac:dyDescent="0.35">
      <c r="A13" t="str">
        <f>rawsoildata!R11</f>
        <v>Wetland</v>
      </c>
      <c r="B13">
        <f t="shared" si="3"/>
        <v>0</v>
      </c>
      <c r="C13">
        <f t="shared" si="2"/>
        <v>0</v>
      </c>
      <c r="D13">
        <f t="shared" si="2"/>
        <v>0</v>
      </c>
      <c r="E13">
        <f t="shared" si="2"/>
        <v>0</v>
      </c>
      <c r="F13">
        <f t="shared" si="2"/>
        <v>1</v>
      </c>
      <c r="G13">
        <f t="shared" si="2"/>
        <v>0</v>
      </c>
      <c r="H13">
        <f t="shared" si="2"/>
        <v>0</v>
      </c>
      <c r="I13">
        <f t="shared" si="4"/>
        <v>1</v>
      </c>
    </row>
    <row r="14" spans="1:12" x14ac:dyDescent="0.35">
      <c r="A14" t="str">
        <f>rawsoildata!R12</f>
        <v>Wetland</v>
      </c>
      <c r="B14">
        <f t="shared" si="3"/>
        <v>0</v>
      </c>
      <c r="C14">
        <f t="shared" si="2"/>
        <v>0</v>
      </c>
      <c r="D14">
        <f t="shared" si="2"/>
        <v>0</v>
      </c>
      <c r="E14">
        <f t="shared" si="2"/>
        <v>0</v>
      </c>
      <c r="F14">
        <f t="shared" si="2"/>
        <v>1</v>
      </c>
      <c r="G14">
        <f t="shared" si="2"/>
        <v>0</v>
      </c>
      <c r="H14">
        <f t="shared" si="2"/>
        <v>0</v>
      </c>
      <c r="I14">
        <f t="shared" si="4"/>
        <v>1</v>
      </c>
    </row>
    <row r="15" spans="1:12" x14ac:dyDescent="0.35">
      <c r="A15" t="str">
        <f>rawsoildata!R13</f>
        <v>Wetland</v>
      </c>
      <c r="B15">
        <f t="shared" si="3"/>
        <v>0</v>
      </c>
      <c r="C15">
        <f t="shared" si="2"/>
        <v>0</v>
      </c>
      <c r="D15">
        <f t="shared" si="2"/>
        <v>0</v>
      </c>
      <c r="E15">
        <f t="shared" si="2"/>
        <v>0</v>
      </c>
      <c r="F15">
        <f t="shared" si="2"/>
        <v>1</v>
      </c>
      <c r="G15">
        <f t="shared" si="2"/>
        <v>0</v>
      </c>
      <c r="H15">
        <f t="shared" si="2"/>
        <v>0</v>
      </c>
      <c r="I15">
        <f t="shared" si="4"/>
        <v>1</v>
      </c>
    </row>
    <row r="16" spans="1:12" x14ac:dyDescent="0.35">
      <c r="A16" t="str">
        <f>rawsoildata!R14</f>
        <v>Floodplain1</v>
      </c>
      <c r="B16">
        <f t="shared" si="3"/>
        <v>0</v>
      </c>
      <c r="C16">
        <f t="shared" si="2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4"/>
        <v>0</v>
      </c>
    </row>
    <row r="17" spans="1:9" x14ac:dyDescent="0.35">
      <c r="A17" t="str">
        <f>rawsoildata!R15</f>
        <v>GleyWithOxides</v>
      </c>
      <c r="B17">
        <f t="shared" si="3"/>
        <v>0</v>
      </c>
      <c r="C17">
        <f t="shared" si="2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4"/>
        <v>0</v>
      </c>
    </row>
    <row r="18" spans="1:9" x14ac:dyDescent="0.35">
      <c r="A18" t="str">
        <f>rawsoildata!R16</f>
        <v>GleyWithOxides</v>
      </c>
      <c r="B18">
        <f t="shared" si="3"/>
        <v>0</v>
      </c>
      <c r="C18">
        <f t="shared" si="2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4"/>
        <v>0</v>
      </c>
    </row>
    <row r="19" spans="1:9" x14ac:dyDescent="0.35">
      <c r="A19" t="str">
        <f>rawsoildata!R17</f>
        <v>GreyClay</v>
      </c>
      <c r="B19">
        <f t="shared" si="3"/>
        <v>0</v>
      </c>
      <c r="C19">
        <f t="shared" si="2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4"/>
        <v>0</v>
      </c>
    </row>
    <row r="20" spans="1:9" x14ac:dyDescent="0.35">
      <c r="A20" t="str">
        <f>rawsoildata!R18</f>
        <v>GreyClay</v>
      </c>
      <c r="B20">
        <f t="shared" si="3"/>
        <v>0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4"/>
        <v>0</v>
      </c>
    </row>
    <row r="21" spans="1:9" x14ac:dyDescent="0.35">
      <c r="A21" t="str">
        <f>rawsoildata!R19</f>
        <v>Wetland</v>
      </c>
      <c r="B21">
        <f t="shared" ref="B21:G63" si="5">IF($A21=B$1,1,0)</f>
        <v>0</v>
      </c>
      <c r="C21">
        <f t="shared" si="5"/>
        <v>0</v>
      </c>
      <c r="D21">
        <f t="shared" si="5"/>
        <v>0</v>
      </c>
      <c r="E21">
        <f t="shared" si="5"/>
        <v>0</v>
      </c>
      <c r="F21">
        <f t="shared" si="5"/>
        <v>1</v>
      </c>
      <c r="G21">
        <f t="shared" si="5"/>
        <v>0</v>
      </c>
      <c r="H21">
        <f t="shared" ref="H21:H84" si="6">IF($A21=H$1,1,0)</f>
        <v>0</v>
      </c>
      <c r="I21">
        <f t="shared" si="4"/>
        <v>1</v>
      </c>
    </row>
    <row r="22" spans="1:9" x14ac:dyDescent="0.35">
      <c r="A22" t="str">
        <f>rawsoildata!R20</f>
        <v>Floodplain1</v>
      </c>
      <c r="B22">
        <f t="shared" si="5"/>
        <v>0</v>
      </c>
      <c r="C22">
        <f t="shared" si="5"/>
        <v>0</v>
      </c>
      <c r="D22">
        <f t="shared" si="5"/>
        <v>0</v>
      </c>
      <c r="E22">
        <f t="shared" si="5"/>
        <v>0</v>
      </c>
      <c r="F22">
        <f t="shared" si="5"/>
        <v>0</v>
      </c>
      <c r="G22">
        <f t="shared" si="5"/>
        <v>0</v>
      </c>
      <c r="H22">
        <f t="shared" si="6"/>
        <v>0</v>
      </c>
      <c r="I22">
        <f t="shared" si="4"/>
        <v>0</v>
      </c>
    </row>
    <row r="23" spans="1:9" x14ac:dyDescent="0.35">
      <c r="A23" t="str">
        <f>rawsoildata!R21</f>
        <v>Floodplain2</v>
      </c>
      <c r="B23">
        <f t="shared" si="5"/>
        <v>0</v>
      </c>
      <c r="C23">
        <f t="shared" si="5"/>
        <v>0</v>
      </c>
      <c r="D23">
        <f t="shared" si="5"/>
        <v>0</v>
      </c>
      <c r="E23">
        <f t="shared" si="5"/>
        <v>0</v>
      </c>
      <c r="F23">
        <f t="shared" si="5"/>
        <v>0</v>
      </c>
      <c r="G23">
        <f t="shared" si="5"/>
        <v>0</v>
      </c>
      <c r="H23">
        <f t="shared" si="6"/>
        <v>0</v>
      </c>
      <c r="I23">
        <f t="shared" si="4"/>
        <v>0</v>
      </c>
    </row>
    <row r="24" spans="1:9" x14ac:dyDescent="0.35">
      <c r="A24" t="str">
        <f>rawsoildata!R22</f>
        <v>GleyWithOxides</v>
      </c>
      <c r="B24">
        <f t="shared" si="5"/>
        <v>0</v>
      </c>
      <c r="C24">
        <f t="shared" si="5"/>
        <v>0</v>
      </c>
      <c r="D24">
        <f t="shared" si="5"/>
        <v>0</v>
      </c>
      <c r="E24">
        <f t="shared" si="5"/>
        <v>0</v>
      </c>
      <c r="F24">
        <f t="shared" si="5"/>
        <v>0</v>
      </c>
      <c r="G24">
        <f t="shared" si="5"/>
        <v>0</v>
      </c>
      <c r="H24">
        <f t="shared" si="6"/>
        <v>0</v>
      </c>
      <c r="I24">
        <f t="shared" si="4"/>
        <v>0</v>
      </c>
    </row>
    <row r="25" spans="1:9" x14ac:dyDescent="0.35">
      <c r="A25" t="str">
        <f>rawsoildata!R23</f>
        <v>GreyClay</v>
      </c>
      <c r="B25">
        <f t="shared" si="5"/>
        <v>0</v>
      </c>
      <c r="C25">
        <f t="shared" si="5"/>
        <v>0</v>
      </c>
      <c r="D25">
        <f t="shared" si="5"/>
        <v>0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6"/>
        <v>0</v>
      </c>
      <c r="I25">
        <f t="shared" si="4"/>
        <v>0</v>
      </c>
    </row>
    <row r="26" spans="1:9" x14ac:dyDescent="0.35">
      <c r="A26" t="str">
        <f>rawsoildata!R24</f>
        <v>Wetland</v>
      </c>
      <c r="B26">
        <f t="shared" si="5"/>
        <v>0</v>
      </c>
      <c r="C26">
        <f t="shared" si="5"/>
        <v>0</v>
      </c>
      <c r="D26">
        <f t="shared" si="5"/>
        <v>0</v>
      </c>
      <c r="E26">
        <f t="shared" si="5"/>
        <v>0</v>
      </c>
      <c r="F26">
        <f t="shared" si="5"/>
        <v>1</v>
      </c>
      <c r="G26">
        <f t="shared" si="5"/>
        <v>0</v>
      </c>
      <c r="H26">
        <f t="shared" si="6"/>
        <v>0</v>
      </c>
      <c r="I26">
        <f t="shared" si="4"/>
        <v>1</v>
      </c>
    </row>
    <row r="27" spans="1:9" x14ac:dyDescent="0.35">
      <c r="A27" t="str">
        <f>rawsoildata!R25</f>
        <v>Wetland</v>
      </c>
      <c r="B27">
        <f t="shared" si="5"/>
        <v>0</v>
      </c>
      <c r="C27">
        <f t="shared" si="5"/>
        <v>0</v>
      </c>
      <c r="D27">
        <f t="shared" si="5"/>
        <v>0</v>
      </c>
      <c r="E27">
        <f t="shared" si="5"/>
        <v>0</v>
      </c>
      <c r="F27">
        <f t="shared" si="5"/>
        <v>1</v>
      </c>
      <c r="G27">
        <f t="shared" si="5"/>
        <v>0</v>
      </c>
      <c r="H27">
        <f t="shared" si="6"/>
        <v>0</v>
      </c>
      <c r="I27">
        <f t="shared" si="4"/>
        <v>1</v>
      </c>
    </row>
    <row r="28" spans="1:9" x14ac:dyDescent="0.35">
      <c r="A28" t="str">
        <f>rawsoildata!R26</f>
        <v>Floodplain1</v>
      </c>
      <c r="B28">
        <f t="shared" si="5"/>
        <v>0</v>
      </c>
      <c r="C28">
        <f t="shared" si="5"/>
        <v>0</v>
      </c>
      <c r="D28">
        <f t="shared" si="5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6"/>
        <v>0</v>
      </c>
      <c r="I28">
        <f t="shared" si="4"/>
        <v>0</v>
      </c>
    </row>
    <row r="29" spans="1:9" x14ac:dyDescent="0.35">
      <c r="A29" t="str">
        <f>rawsoildata!R27</f>
        <v>GleyWithOxides</v>
      </c>
      <c r="B29">
        <f t="shared" si="5"/>
        <v>0</v>
      </c>
      <c r="C29">
        <f t="shared" si="5"/>
        <v>0</v>
      </c>
      <c r="D29">
        <f t="shared" si="5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6"/>
        <v>0</v>
      </c>
      <c r="I29">
        <f t="shared" si="4"/>
        <v>0</v>
      </c>
    </row>
    <row r="30" spans="1:9" x14ac:dyDescent="0.35">
      <c r="A30" t="str">
        <f>rawsoildata!R28</f>
        <v>GleyWithOxides</v>
      </c>
      <c r="B30">
        <f t="shared" si="5"/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6"/>
        <v>0</v>
      </c>
      <c r="I30">
        <f t="shared" si="4"/>
        <v>0</v>
      </c>
    </row>
    <row r="31" spans="1:9" x14ac:dyDescent="0.35">
      <c r="A31" t="str">
        <f>rawsoildata!R29</f>
        <v>RiverBed</v>
      </c>
      <c r="B31">
        <f t="shared" si="5"/>
        <v>0</v>
      </c>
      <c r="C31">
        <f t="shared" si="5"/>
        <v>0</v>
      </c>
      <c r="D31">
        <f t="shared" si="5"/>
        <v>0</v>
      </c>
      <c r="E31">
        <f t="shared" si="5"/>
        <v>0</v>
      </c>
      <c r="F31">
        <f t="shared" si="5"/>
        <v>0</v>
      </c>
      <c r="G31">
        <f t="shared" si="5"/>
        <v>1</v>
      </c>
      <c r="H31">
        <f t="shared" si="6"/>
        <v>0</v>
      </c>
      <c r="I31">
        <f t="shared" si="4"/>
        <v>1</v>
      </c>
    </row>
    <row r="32" spans="1:9" x14ac:dyDescent="0.35">
      <c r="A32" t="str">
        <f>rawsoildata!R30</f>
        <v>Floodplain1</v>
      </c>
      <c r="B32">
        <f t="shared" si="5"/>
        <v>0</v>
      </c>
      <c r="C32">
        <f t="shared" si="5"/>
        <v>0</v>
      </c>
      <c r="D32">
        <f t="shared" si="5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6"/>
        <v>0</v>
      </c>
      <c r="I32">
        <f t="shared" si="4"/>
        <v>0</v>
      </c>
    </row>
    <row r="33" spans="1:9" x14ac:dyDescent="0.35">
      <c r="A33" t="str">
        <f>rawsoildata!R31</f>
        <v>GleyWithOxides</v>
      </c>
      <c r="B33">
        <f t="shared" si="5"/>
        <v>0</v>
      </c>
      <c r="C33">
        <f t="shared" si="5"/>
        <v>0</v>
      </c>
      <c r="D33">
        <f t="shared" si="5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6"/>
        <v>0</v>
      </c>
      <c r="I33">
        <f t="shared" si="4"/>
        <v>0</v>
      </c>
    </row>
    <row r="34" spans="1:9" x14ac:dyDescent="0.35">
      <c r="A34" t="str">
        <f>rawsoildata!R32</f>
        <v>GreyClay</v>
      </c>
      <c r="B34">
        <f t="shared" si="5"/>
        <v>0</v>
      </c>
      <c r="C34">
        <f t="shared" si="5"/>
        <v>0</v>
      </c>
      <c r="D34">
        <f t="shared" si="5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6"/>
        <v>0</v>
      </c>
      <c r="I34">
        <f t="shared" si="4"/>
        <v>0</v>
      </c>
    </row>
    <row r="35" spans="1:9" x14ac:dyDescent="0.35">
      <c r="A35" t="str">
        <f>rawsoildata!R33</f>
        <v>Wetland</v>
      </c>
      <c r="B35">
        <f t="shared" si="5"/>
        <v>0</v>
      </c>
      <c r="C35">
        <f t="shared" si="5"/>
        <v>0</v>
      </c>
      <c r="D35">
        <f t="shared" si="5"/>
        <v>0</v>
      </c>
      <c r="E35">
        <f t="shared" si="5"/>
        <v>0</v>
      </c>
      <c r="F35">
        <f t="shared" si="5"/>
        <v>1</v>
      </c>
      <c r="G35">
        <f t="shared" si="5"/>
        <v>0</v>
      </c>
      <c r="H35">
        <f t="shared" si="6"/>
        <v>0</v>
      </c>
      <c r="I35">
        <f t="shared" si="4"/>
        <v>1</v>
      </c>
    </row>
    <row r="36" spans="1:9" x14ac:dyDescent="0.35">
      <c r="A36" t="str">
        <f>rawsoildata!R34</f>
        <v>Wetland</v>
      </c>
      <c r="B36">
        <f t="shared" si="5"/>
        <v>0</v>
      </c>
      <c r="C36">
        <f t="shared" si="5"/>
        <v>0</v>
      </c>
      <c r="D36">
        <f t="shared" si="5"/>
        <v>0</v>
      </c>
      <c r="E36">
        <f t="shared" si="5"/>
        <v>0</v>
      </c>
      <c r="F36">
        <f t="shared" si="5"/>
        <v>1</v>
      </c>
      <c r="G36">
        <f t="shared" si="5"/>
        <v>0</v>
      </c>
      <c r="H36">
        <f t="shared" si="6"/>
        <v>0</v>
      </c>
      <c r="I36">
        <f t="shared" si="4"/>
        <v>1</v>
      </c>
    </row>
    <row r="37" spans="1:9" x14ac:dyDescent="0.35">
      <c r="A37" t="str">
        <f>rawsoildata!R35</f>
        <v>Wetland</v>
      </c>
      <c r="B37">
        <f t="shared" si="5"/>
        <v>0</v>
      </c>
      <c r="C37">
        <f t="shared" si="5"/>
        <v>0</v>
      </c>
      <c r="D37">
        <f t="shared" si="5"/>
        <v>0</v>
      </c>
      <c r="E37">
        <f t="shared" si="5"/>
        <v>0</v>
      </c>
      <c r="F37">
        <f t="shared" si="5"/>
        <v>1</v>
      </c>
      <c r="G37">
        <f t="shared" si="5"/>
        <v>0</v>
      </c>
      <c r="H37">
        <f t="shared" si="6"/>
        <v>0</v>
      </c>
      <c r="I37">
        <f t="shared" si="4"/>
        <v>1</v>
      </c>
    </row>
    <row r="38" spans="1:9" x14ac:dyDescent="0.35">
      <c r="A38" t="str">
        <f>rawsoildata!R36</f>
        <v>RiverBed</v>
      </c>
      <c r="B38">
        <f t="shared" si="5"/>
        <v>0</v>
      </c>
      <c r="C38">
        <f t="shared" si="5"/>
        <v>0</v>
      </c>
      <c r="D38">
        <f t="shared" si="5"/>
        <v>0</v>
      </c>
      <c r="E38">
        <f t="shared" si="5"/>
        <v>0</v>
      </c>
      <c r="F38">
        <f t="shared" si="5"/>
        <v>0</v>
      </c>
      <c r="G38">
        <f t="shared" si="5"/>
        <v>1</v>
      </c>
      <c r="H38">
        <f t="shared" si="6"/>
        <v>0</v>
      </c>
      <c r="I38">
        <f t="shared" si="4"/>
        <v>1</v>
      </c>
    </row>
    <row r="39" spans="1:9" x14ac:dyDescent="0.35">
      <c r="A39" t="str">
        <f>rawsoildata!R37</f>
        <v>Floodplain1</v>
      </c>
      <c r="B39">
        <f t="shared" si="5"/>
        <v>0</v>
      </c>
      <c r="C39">
        <f t="shared" si="5"/>
        <v>0</v>
      </c>
      <c r="D39">
        <f t="shared" si="5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6"/>
        <v>0</v>
      </c>
      <c r="I39">
        <f t="shared" si="4"/>
        <v>0</v>
      </c>
    </row>
    <row r="40" spans="1:9" x14ac:dyDescent="0.35">
      <c r="A40" t="str">
        <f>rawsoildata!R38</f>
        <v>Floodplain2</v>
      </c>
      <c r="B40">
        <f t="shared" si="5"/>
        <v>0</v>
      </c>
      <c r="C40">
        <f t="shared" si="5"/>
        <v>0</v>
      </c>
      <c r="D40">
        <f t="shared" si="5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6"/>
        <v>0</v>
      </c>
      <c r="I40">
        <f t="shared" si="4"/>
        <v>0</v>
      </c>
    </row>
    <row r="41" spans="1:9" x14ac:dyDescent="0.35">
      <c r="A41" t="str">
        <f>rawsoildata!R39</f>
        <v>GleyWithOxides</v>
      </c>
      <c r="B41">
        <f t="shared" si="5"/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6"/>
        <v>0</v>
      </c>
      <c r="I41">
        <f t="shared" si="4"/>
        <v>0</v>
      </c>
    </row>
    <row r="42" spans="1:9" x14ac:dyDescent="0.35">
      <c r="A42" t="str">
        <f>rawsoildata!R40</f>
        <v>GreyClay</v>
      </c>
      <c r="B42">
        <f t="shared" si="5"/>
        <v>0</v>
      </c>
      <c r="C42">
        <f t="shared" si="5"/>
        <v>0</v>
      </c>
      <c r="D42">
        <f t="shared" si="5"/>
        <v>0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6"/>
        <v>0</v>
      </c>
      <c r="I42">
        <f t="shared" si="4"/>
        <v>0</v>
      </c>
    </row>
    <row r="43" spans="1:9" x14ac:dyDescent="0.35">
      <c r="A43" t="str">
        <f>rawsoildata!R41</f>
        <v>Wetland</v>
      </c>
      <c r="B43">
        <f t="shared" si="5"/>
        <v>0</v>
      </c>
      <c r="C43">
        <f t="shared" si="5"/>
        <v>0</v>
      </c>
      <c r="D43">
        <f t="shared" si="5"/>
        <v>0</v>
      </c>
      <c r="E43">
        <f t="shared" si="5"/>
        <v>0</v>
      </c>
      <c r="F43">
        <f t="shared" si="5"/>
        <v>1</v>
      </c>
      <c r="G43">
        <f t="shared" si="5"/>
        <v>0</v>
      </c>
      <c r="H43">
        <f t="shared" si="6"/>
        <v>0</v>
      </c>
      <c r="I43">
        <f t="shared" si="4"/>
        <v>1</v>
      </c>
    </row>
    <row r="44" spans="1:9" x14ac:dyDescent="0.35">
      <c r="A44" t="str">
        <f>rawsoildata!R42</f>
        <v>Floodplain1</v>
      </c>
      <c r="B44">
        <f t="shared" si="5"/>
        <v>0</v>
      </c>
      <c r="C44">
        <f t="shared" si="5"/>
        <v>0</v>
      </c>
      <c r="D44">
        <f t="shared" si="5"/>
        <v>0</v>
      </c>
      <c r="E44">
        <f t="shared" si="5"/>
        <v>0</v>
      </c>
      <c r="F44">
        <f t="shared" si="5"/>
        <v>0</v>
      </c>
      <c r="G44">
        <f t="shared" si="5"/>
        <v>0</v>
      </c>
      <c r="H44">
        <f t="shared" si="6"/>
        <v>0</v>
      </c>
      <c r="I44">
        <f t="shared" si="4"/>
        <v>0</v>
      </c>
    </row>
    <row r="45" spans="1:9" x14ac:dyDescent="0.35">
      <c r="A45" t="str">
        <f>rawsoildata!R43</f>
        <v>GleyWithOxides</v>
      </c>
      <c r="B45">
        <f t="shared" si="5"/>
        <v>0</v>
      </c>
      <c r="C45">
        <f t="shared" si="5"/>
        <v>0</v>
      </c>
      <c r="D45">
        <f t="shared" si="5"/>
        <v>0</v>
      </c>
      <c r="E45">
        <f t="shared" si="5"/>
        <v>0</v>
      </c>
      <c r="F45">
        <f t="shared" si="5"/>
        <v>0</v>
      </c>
      <c r="G45">
        <f t="shared" si="5"/>
        <v>0</v>
      </c>
      <c r="H45">
        <f t="shared" si="6"/>
        <v>0</v>
      </c>
      <c r="I45">
        <f t="shared" si="4"/>
        <v>0</v>
      </c>
    </row>
    <row r="46" spans="1:9" x14ac:dyDescent="0.35">
      <c r="A46" t="str">
        <f>rawsoildata!R44</f>
        <v>GleyWithOxides</v>
      </c>
      <c r="B46">
        <f t="shared" si="5"/>
        <v>0</v>
      </c>
      <c r="C46">
        <f t="shared" si="5"/>
        <v>0</v>
      </c>
      <c r="D46">
        <f t="shared" si="5"/>
        <v>0</v>
      </c>
      <c r="E46">
        <f t="shared" si="5"/>
        <v>0</v>
      </c>
      <c r="F46">
        <f t="shared" si="5"/>
        <v>0</v>
      </c>
      <c r="G46">
        <f t="shared" si="5"/>
        <v>0</v>
      </c>
      <c r="H46">
        <f t="shared" si="6"/>
        <v>0</v>
      </c>
      <c r="I46">
        <f t="shared" si="4"/>
        <v>0</v>
      </c>
    </row>
    <row r="47" spans="1:9" x14ac:dyDescent="0.35">
      <c r="A47" t="str">
        <f>rawsoildata!R45</f>
        <v>RiverBed</v>
      </c>
      <c r="B47">
        <f t="shared" si="5"/>
        <v>0</v>
      </c>
      <c r="C47">
        <f t="shared" si="5"/>
        <v>0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1</v>
      </c>
      <c r="H47">
        <f t="shared" si="6"/>
        <v>0</v>
      </c>
      <c r="I47">
        <f t="shared" si="4"/>
        <v>1</v>
      </c>
    </row>
    <row r="48" spans="1:9" x14ac:dyDescent="0.35">
      <c r="A48" t="str">
        <f>rawsoildata!R46</f>
        <v>Floodplain1</v>
      </c>
      <c r="B48">
        <f t="shared" si="5"/>
        <v>0</v>
      </c>
      <c r="C48">
        <f t="shared" si="5"/>
        <v>0</v>
      </c>
      <c r="D48">
        <f t="shared" si="5"/>
        <v>0</v>
      </c>
      <c r="E48">
        <f t="shared" si="5"/>
        <v>0</v>
      </c>
      <c r="F48">
        <f t="shared" si="5"/>
        <v>0</v>
      </c>
      <c r="G48">
        <f t="shared" si="5"/>
        <v>0</v>
      </c>
      <c r="H48">
        <f t="shared" si="6"/>
        <v>0</v>
      </c>
      <c r="I48">
        <f t="shared" si="4"/>
        <v>0</v>
      </c>
    </row>
    <row r="49" spans="1:9" x14ac:dyDescent="0.35">
      <c r="A49" t="str">
        <f>rawsoildata!R47</f>
        <v>Floodplain2</v>
      </c>
      <c r="B49">
        <f t="shared" si="5"/>
        <v>0</v>
      </c>
      <c r="C49">
        <f t="shared" si="5"/>
        <v>0</v>
      </c>
      <c r="D49">
        <f t="shared" si="5"/>
        <v>0</v>
      </c>
      <c r="E49">
        <f t="shared" si="5"/>
        <v>0</v>
      </c>
      <c r="F49">
        <f t="shared" si="5"/>
        <v>0</v>
      </c>
      <c r="G49">
        <f t="shared" si="5"/>
        <v>0</v>
      </c>
      <c r="H49">
        <f t="shared" si="6"/>
        <v>0</v>
      </c>
      <c r="I49">
        <f t="shared" si="4"/>
        <v>0</v>
      </c>
    </row>
    <row r="50" spans="1:9" x14ac:dyDescent="0.35">
      <c r="A50" t="str">
        <f>rawsoildata!R48</f>
        <v>GleyWithOxides</v>
      </c>
      <c r="B50">
        <f t="shared" si="5"/>
        <v>0</v>
      </c>
      <c r="C50">
        <f t="shared" si="5"/>
        <v>0</v>
      </c>
      <c r="D50">
        <f t="shared" si="5"/>
        <v>0</v>
      </c>
      <c r="E50">
        <f t="shared" si="5"/>
        <v>0</v>
      </c>
      <c r="F50">
        <f t="shared" si="5"/>
        <v>0</v>
      </c>
      <c r="G50">
        <f t="shared" si="5"/>
        <v>0</v>
      </c>
      <c r="H50">
        <f t="shared" si="6"/>
        <v>0</v>
      </c>
      <c r="I50">
        <f t="shared" si="4"/>
        <v>0</v>
      </c>
    </row>
    <row r="51" spans="1:9" x14ac:dyDescent="0.35">
      <c r="A51" t="str">
        <f>rawsoildata!R49</f>
        <v>GleyWithOxides</v>
      </c>
      <c r="B51">
        <f t="shared" si="5"/>
        <v>0</v>
      </c>
      <c r="C51">
        <f t="shared" si="5"/>
        <v>0</v>
      </c>
      <c r="D51">
        <f t="shared" si="5"/>
        <v>0</v>
      </c>
      <c r="E51">
        <f t="shared" si="5"/>
        <v>0</v>
      </c>
      <c r="F51">
        <f t="shared" si="5"/>
        <v>0</v>
      </c>
      <c r="G51">
        <f t="shared" si="5"/>
        <v>0</v>
      </c>
      <c r="H51">
        <f t="shared" si="6"/>
        <v>0</v>
      </c>
      <c r="I51">
        <f t="shared" si="4"/>
        <v>0</v>
      </c>
    </row>
    <row r="52" spans="1:9" x14ac:dyDescent="0.35">
      <c r="A52" t="str">
        <f>rawsoildata!R50</f>
        <v>GleyWithOxides</v>
      </c>
      <c r="B52">
        <f t="shared" si="5"/>
        <v>0</v>
      </c>
      <c r="C52">
        <f t="shared" si="5"/>
        <v>0</v>
      </c>
      <c r="D52">
        <f t="shared" si="5"/>
        <v>0</v>
      </c>
      <c r="E52">
        <f t="shared" si="5"/>
        <v>0</v>
      </c>
      <c r="F52">
        <f t="shared" si="5"/>
        <v>0</v>
      </c>
      <c r="G52">
        <f t="shared" si="5"/>
        <v>0</v>
      </c>
      <c r="H52">
        <f t="shared" si="6"/>
        <v>0</v>
      </c>
      <c r="I52">
        <f t="shared" si="4"/>
        <v>0</v>
      </c>
    </row>
    <row r="53" spans="1:9" x14ac:dyDescent="0.35">
      <c r="A53" t="str">
        <f>rawsoildata!R51</f>
        <v>GreyClay</v>
      </c>
      <c r="B53">
        <f t="shared" si="5"/>
        <v>0</v>
      </c>
      <c r="C53">
        <f t="shared" si="5"/>
        <v>0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6"/>
        <v>0</v>
      </c>
      <c r="I53">
        <f t="shared" si="4"/>
        <v>0</v>
      </c>
    </row>
    <row r="54" spans="1:9" x14ac:dyDescent="0.35">
      <c r="A54" t="str">
        <f>rawsoildata!R52</f>
        <v>Wetland</v>
      </c>
      <c r="B54">
        <f t="shared" si="5"/>
        <v>0</v>
      </c>
      <c r="C54">
        <f t="shared" si="5"/>
        <v>0</v>
      </c>
      <c r="D54">
        <f t="shared" si="5"/>
        <v>0</v>
      </c>
      <c r="E54">
        <f t="shared" si="5"/>
        <v>0</v>
      </c>
      <c r="F54">
        <f t="shared" si="5"/>
        <v>1</v>
      </c>
      <c r="G54">
        <f t="shared" si="5"/>
        <v>0</v>
      </c>
      <c r="H54">
        <f t="shared" si="6"/>
        <v>0</v>
      </c>
      <c r="I54">
        <f t="shared" si="4"/>
        <v>1</v>
      </c>
    </row>
    <row r="55" spans="1:9" x14ac:dyDescent="0.35">
      <c r="A55" t="str">
        <f>rawsoildata!R53</f>
        <v>Floodplain1</v>
      </c>
      <c r="B55">
        <f t="shared" si="5"/>
        <v>0</v>
      </c>
      <c r="C55">
        <f t="shared" si="5"/>
        <v>0</v>
      </c>
      <c r="D55">
        <f t="shared" si="5"/>
        <v>0</v>
      </c>
      <c r="E55">
        <f t="shared" si="5"/>
        <v>0</v>
      </c>
      <c r="F55">
        <f t="shared" si="5"/>
        <v>0</v>
      </c>
      <c r="G55">
        <f t="shared" si="5"/>
        <v>0</v>
      </c>
      <c r="H55">
        <f t="shared" si="6"/>
        <v>0</v>
      </c>
      <c r="I55">
        <f t="shared" si="4"/>
        <v>0</v>
      </c>
    </row>
    <row r="56" spans="1:9" x14ac:dyDescent="0.35">
      <c r="A56" t="str">
        <f>rawsoildata!R54</f>
        <v>GleyWithOxides</v>
      </c>
      <c r="B56">
        <f t="shared" si="5"/>
        <v>0</v>
      </c>
      <c r="C56">
        <f t="shared" si="5"/>
        <v>0</v>
      </c>
      <c r="D56">
        <f t="shared" si="5"/>
        <v>0</v>
      </c>
      <c r="E56">
        <f t="shared" si="5"/>
        <v>0</v>
      </c>
      <c r="F56">
        <f t="shared" si="5"/>
        <v>0</v>
      </c>
      <c r="G56">
        <f t="shared" si="5"/>
        <v>0</v>
      </c>
      <c r="H56">
        <f t="shared" si="6"/>
        <v>0</v>
      </c>
      <c r="I56">
        <f t="shared" si="4"/>
        <v>0</v>
      </c>
    </row>
    <row r="57" spans="1:9" x14ac:dyDescent="0.35">
      <c r="A57" t="str">
        <f>rawsoildata!R55</f>
        <v>GleyWithOxides</v>
      </c>
      <c r="B57">
        <f t="shared" si="5"/>
        <v>0</v>
      </c>
      <c r="C57">
        <f t="shared" si="5"/>
        <v>0</v>
      </c>
      <c r="D57">
        <f t="shared" si="5"/>
        <v>0</v>
      </c>
      <c r="E57">
        <f t="shared" si="5"/>
        <v>0</v>
      </c>
      <c r="F57">
        <f t="shared" si="5"/>
        <v>0</v>
      </c>
      <c r="G57">
        <f t="shared" si="5"/>
        <v>0</v>
      </c>
      <c r="H57">
        <f t="shared" si="6"/>
        <v>0</v>
      </c>
      <c r="I57">
        <f t="shared" si="4"/>
        <v>0</v>
      </c>
    </row>
    <row r="58" spans="1:9" x14ac:dyDescent="0.35">
      <c r="A58" t="str">
        <f>rawsoildata!R56</f>
        <v>GreyClay</v>
      </c>
      <c r="B58">
        <f t="shared" si="5"/>
        <v>0</v>
      </c>
      <c r="C58">
        <f t="shared" si="5"/>
        <v>0</v>
      </c>
      <c r="D58">
        <f t="shared" si="5"/>
        <v>0</v>
      </c>
      <c r="E58">
        <f t="shared" si="5"/>
        <v>0</v>
      </c>
      <c r="F58">
        <f t="shared" si="5"/>
        <v>0</v>
      </c>
      <c r="G58">
        <f t="shared" si="5"/>
        <v>0</v>
      </c>
      <c r="H58">
        <f t="shared" si="6"/>
        <v>0</v>
      </c>
      <c r="I58">
        <f t="shared" si="4"/>
        <v>0</v>
      </c>
    </row>
    <row r="59" spans="1:9" x14ac:dyDescent="0.35">
      <c r="A59" t="str">
        <f>rawsoildata!R57</f>
        <v>Wetland</v>
      </c>
      <c r="B59">
        <f t="shared" si="5"/>
        <v>0</v>
      </c>
      <c r="C59">
        <f t="shared" si="5"/>
        <v>0</v>
      </c>
      <c r="D59">
        <f t="shared" si="5"/>
        <v>0</v>
      </c>
      <c r="E59">
        <f t="shared" si="5"/>
        <v>0</v>
      </c>
      <c r="F59">
        <f t="shared" si="5"/>
        <v>1</v>
      </c>
      <c r="G59">
        <f t="shared" si="5"/>
        <v>0</v>
      </c>
      <c r="H59">
        <f t="shared" si="6"/>
        <v>0</v>
      </c>
      <c r="I59">
        <f t="shared" si="4"/>
        <v>1</v>
      </c>
    </row>
    <row r="60" spans="1:9" x14ac:dyDescent="0.35">
      <c r="A60" t="str">
        <f>rawsoildata!R58</f>
        <v>RiverBed</v>
      </c>
      <c r="B60">
        <f t="shared" si="5"/>
        <v>0</v>
      </c>
      <c r="C60">
        <f t="shared" si="5"/>
        <v>0</v>
      </c>
      <c r="D60">
        <f t="shared" si="5"/>
        <v>0</v>
      </c>
      <c r="E60">
        <f t="shared" si="5"/>
        <v>0</v>
      </c>
      <c r="F60">
        <f t="shared" si="5"/>
        <v>0</v>
      </c>
      <c r="G60">
        <f t="shared" si="5"/>
        <v>1</v>
      </c>
      <c r="H60">
        <f t="shared" si="6"/>
        <v>0</v>
      </c>
      <c r="I60">
        <f t="shared" si="4"/>
        <v>1</v>
      </c>
    </row>
    <row r="61" spans="1:9" x14ac:dyDescent="0.35">
      <c r="A61" t="str">
        <f>rawsoildata!R59</f>
        <v>Floodplain1</v>
      </c>
      <c r="B61">
        <f t="shared" si="5"/>
        <v>0</v>
      </c>
      <c r="C61">
        <f t="shared" si="5"/>
        <v>0</v>
      </c>
      <c r="D61">
        <f t="shared" si="5"/>
        <v>0</v>
      </c>
      <c r="E61">
        <f t="shared" si="5"/>
        <v>0</v>
      </c>
      <c r="F61">
        <f t="shared" si="5"/>
        <v>0</v>
      </c>
      <c r="G61">
        <f t="shared" si="5"/>
        <v>0</v>
      </c>
      <c r="H61">
        <f t="shared" si="6"/>
        <v>0</v>
      </c>
      <c r="I61">
        <f t="shared" si="4"/>
        <v>0</v>
      </c>
    </row>
    <row r="62" spans="1:9" x14ac:dyDescent="0.35">
      <c r="A62" t="str">
        <f>rawsoildata!R60</f>
        <v>GleyWithOxides</v>
      </c>
      <c r="B62">
        <f t="shared" si="5"/>
        <v>0</v>
      </c>
      <c r="C62">
        <f t="shared" si="5"/>
        <v>0</v>
      </c>
      <c r="D62">
        <f t="shared" si="5"/>
        <v>0</v>
      </c>
      <c r="E62">
        <f t="shared" si="5"/>
        <v>0</v>
      </c>
      <c r="F62">
        <f t="shared" si="5"/>
        <v>0</v>
      </c>
      <c r="G62">
        <f t="shared" si="5"/>
        <v>0</v>
      </c>
      <c r="H62">
        <f t="shared" si="6"/>
        <v>0</v>
      </c>
      <c r="I62">
        <f t="shared" si="4"/>
        <v>0</v>
      </c>
    </row>
    <row r="63" spans="1:9" x14ac:dyDescent="0.35">
      <c r="A63" t="str">
        <f>rawsoildata!R61</f>
        <v>Wetland</v>
      </c>
      <c r="B63">
        <f t="shared" si="5"/>
        <v>0</v>
      </c>
      <c r="C63">
        <f t="shared" si="5"/>
        <v>0</v>
      </c>
      <c r="D63">
        <f t="shared" si="5"/>
        <v>0</v>
      </c>
      <c r="E63">
        <f t="shared" ref="C63:G114" si="7">IF($A63=E$1,1,0)</f>
        <v>0</v>
      </c>
      <c r="F63">
        <f t="shared" si="7"/>
        <v>1</v>
      </c>
      <c r="G63">
        <f t="shared" si="7"/>
        <v>0</v>
      </c>
      <c r="H63">
        <f t="shared" si="6"/>
        <v>0</v>
      </c>
      <c r="I63">
        <f t="shared" si="4"/>
        <v>1</v>
      </c>
    </row>
    <row r="64" spans="1:9" x14ac:dyDescent="0.35">
      <c r="A64" t="str">
        <f>rawsoildata!R62</f>
        <v>RiverBed</v>
      </c>
      <c r="B64">
        <f t="shared" ref="B64:B127" si="8">IF($A64=B$1,1,0)</f>
        <v>0</v>
      </c>
      <c r="C64">
        <f t="shared" si="7"/>
        <v>0</v>
      </c>
      <c r="D64">
        <f t="shared" si="7"/>
        <v>0</v>
      </c>
      <c r="E64">
        <f t="shared" si="7"/>
        <v>0</v>
      </c>
      <c r="F64">
        <f t="shared" si="7"/>
        <v>0</v>
      </c>
      <c r="G64">
        <f t="shared" si="7"/>
        <v>1</v>
      </c>
      <c r="H64">
        <f t="shared" si="6"/>
        <v>0</v>
      </c>
      <c r="I64">
        <f t="shared" si="4"/>
        <v>1</v>
      </c>
    </row>
    <row r="65" spans="1:9" x14ac:dyDescent="0.35">
      <c r="A65" t="str">
        <f>rawsoildata!R63</f>
        <v>Wetland</v>
      </c>
      <c r="B65">
        <f t="shared" si="8"/>
        <v>0</v>
      </c>
      <c r="C65">
        <f t="shared" si="7"/>
        <v>0</v>
      </c>
      <c r="D65">
        <f t="shared" si="7"/>
        <v>0</v>
      </c>
      <c r="E65">
        <f t="shared" si="7"/>
        <v>0</v>
      </c>
      <c r="F65">
        <f t="shared" si="7"/>
        <v>1</v>
      </c>
      <c r="G65">
        <f t="shared" si="7"/>
        <v>0</v>
      </c>
      <c r="H65">
        <f t="shared" si="6"/>
        <v>0</v>
      </c>
      <c r="I65">
        <f t="shared" si="4"/>
        <v>1</v>
      </c>
    </row>
    <row r="66" spans="1:9" x14ac:dyDescent="0.35">
      <c r="A66" t="str">
        <f>rawsoildata!R64</f>
        <v>GreyClay</v>
      </c>
      <c r="B66">
        <f t="shared" si="8"/>
        <v>0</v>
      </c>
      <c r="C66">
        <f t="shared" si="7"/>
        <v>0</v>
      </c>
      <c r="D66">
        <f t="shared" si="7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6"/>
        <v>0</v>
      </c>
      <c r="I66">
        <f t="shared" si="4"/>
        <v>0</v>
      </c>
    </row>
    <row r="67" spans="1:9" x14ac:dyDescent="0.35">
      <c r="A67" t="str">
        <f>rawsoildata!R65</f>
        <v>Wetland</v>
      </c>
      <c r="B67">
        <f t="shared" si="8"/>
        <v>0</v>
      </c>
      <c r="C67">
        <f t="shared" si="7"/>
        <v>0</v>
      </c>
      <c r="D67">
        <f t="shared" si="7"/>
        <v>0</v>
      </c>
      <c r="E67">
        <f t="shared" si="7"/>
        <v>0</v>
      </c>
      <c r="F67">
        <f t="shared" si="7"/>
        <v>1</v>
      </c>
      <c r="G67">
        <f t="shared" si="7"/>
        <v>0</v>
      </c>
      <c r="H67">
        <f t="shared" si="6"/>
        <v>0</v>
      </c>
      <c r="I67">
        <f t="shared" si="4"/>
        <v>1</v>
      </c>
    </row>
    <row r="68" spans="1:9" x14ac:dyDescent="0.35">
      <c r="A68" t="str">
        <f>rawsoildata!R66</f>
        <v>Wetland</v>
      </c>
      <c r="B68">
        <f t="shared" si="8"/>
        <v>0</v>
      </c>
      <c r="C68">
        <f t="shared" si="7"/>
        <v>0</v>
      </c>
      <c r="D68">
        <f t="shared" si="7"/>
        <v>0</v>
      </c>
      <c r="E68">
        <f t="shared" si="7"/>
        <v>0</v>
      </c>
      <c r="F68">
        <f t="shared" si="7"/>
        <v>1</v>
      </c>
      <c r="G68">
        <f t="shared" si="7"/>
        <v>0</v>
      </c>
      <c r="H68">
        <f t="shared" si="6"/>
        <v>0</v>
      </c>
      <c r="I68">
        <f t="shared" si="4"/>
        <v>1</v>
      </c>
    </row>
    <row r="69" spans="1:9" x14ac:dyDescent="0.35">
      <c r="A69" t="str">
        <f>rawsoildata!R67</f>
        <v>Wetland</v>
      </c>
      <c r="B69">
        <f t="shared" si="8"/>
        <v>0</v>
      </c>
      <c r="C69">
        <f t="shared" si="7"/>
        <v>0</v>
      </c>
      <c r="D69">
        <f t="shared" si="7"/>
        <v>0</v>
      </c>
      <c r="E69">
        <f t="shared" si="7"/>
        <v>0</v>
      </c>
      <c r="F69">
        <f t="shared" si="7"/>
        <v>1</v>
      </c>
      <c r="G69">
        <f t="shared" si="7"/>
        <v>0</v>
      </c>
      <c r="H69">
        <f t="shared" si="6"/>
        <v>0</v>
      </c>
      <c r="I69">
        <f t="shared" ref="I69:I132" si="9">SUM(B69:H69)</f>
        <v>1</v>
      </c>
    </row>
    <row r="70" spans="1:9" x14ac:dyDescent="0.35">
      <c r="A70" t="str">
        <f>rawsoildata!R68</f>
        <v>RiverBed</v>
      </c>
      <c r="B70">
        <f t="shared" si="8"/>
        <v>0</v>
      </c>
      <c r="C70">
        <f t="shared" si="7"/>
        <v>0</v>
      </c>
      <c r="D70">
        <f t="shared" si="7"/>
        <v>0</v>
      </c>
      <c r="E70">
        <f t="shared" si="7"/>
        <v>0</v>
      </c>
      <c r="F70">
        <f t="shared" si="7"/>
        <v>0</v>
      </c>
      <c r="G70">
        <f t="shared" si="7"/>
        <v>1</v>
      </c>
      <c r="H70">
        <f t="shared" si="6"/>
        <v>0</v>
      </c>
      <c r="I70">
        <f t="shared" si="9"/>
        <v>1</v>
      </c>
    </row>
    <row r="71" spans="1:9" x14ac:dyDescent="0.35">
      <c r="A71" t="str">
        <f>rawsoildata!R69</f>
        <v>Floodplain1</v>
      </c>
      <c r="B71">
        <f t="shared" si="8"/>
        <v>0</v>
      </c>
      <c r="C71">
        <f t="shared" si="7"/>
        <v>0</v>
      </c>
      <c r="D71">
        <f t="shared" si="7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6"/>
        <v>0</v>
      </c>
      <c r="I71">
        <f t="shared" si="9"/>
        <v>0</v>
      </c>
    </row>
    <row r="72" spans="1:9" x14ac:dyDescent="0.35">
      <c r="A72" t="str">
        <f>rawsoildata!R70</f>
        <v>GleyWithOxides</v>
      </c>
      <c r="B72">
        <f t="shared" si="8"/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6"/>
        <v>0</v>
      </c>
      <c r="I72">
        <f t="shared" si="9"/>
        <v>0</v>
      </c>
    </row>
    <row r="73" spans="1:9" x14ac:dyDescent="0.35">
      <c r="A73" t="str">
        <f>rawsoildata!R71</f>
        <v>GleyWithOxides</v>
      </c>
      <c r="B73">
        <f t="shared" si="8"/>
        <v>0</v>
      </c>
      <c r="C73">
        <f t="shared" si="7"/>
        <v>0</v>
      </c>
      <c r="D73">
        <f t="shared" si="7"/>
        <v>0</v>
      </c>
      <c r="E73">
        <f t="shared" si="7"/>
        <v>0</v>
      </c>
      <c r="F73">
        <f t="shared" si="7"/>
        <v>0</v>
      </c>
      <c r="G73">
        <f t="shared" si="7"/>
        <v>0</v>
      </c>
      <c r="H73">
        <f t="shared" si="6"/>
        <v>0</v>
      </c>
      <c r="I73">
        <f t="shared" si="9"/>
        <v>0</v>
      </c>
    </row>
    <row r="74" spans="1:9" x14ac:dyDescent="0.35">
      <c r="A74" t="str">
        <f>rawsoildata!R72</f>
        <v>GleyWithOxides</v>
      </c>
      <c r="B74">
        <f t="shared" si="8"/>
        <v>0</v>
      </c>
      <c r="C74">
        <f t="shared" si="7"/>
        <v>0</v>
      </c>
      <c r="D74">
        <f t="shared" si="7"/>
        <v>0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6"/>
        <v>0</v>
      </c>
      <c r="I74">
        <f t="shared" si="9"/>
        <v>0</v>
      </c>
    </row>
    <row r="75" spans="1:9" x14ac:dyDescent="0.35">
      <c r="A75" t="str">
        <f>rawsoildata!R73</f>
        <v>Wetland</v>
      </c>
      <c r="B75">
        <f t="shared" si="8"/>
        <v>0</v>
      </c>
      <c r="C75">
        <f t="shared" si="7"/>
        <v>0</v>
      </c>
      <c r="D75">
        <f t="shared" si="7"/>
        <v>0</v>
      </c>
      <c r="E75">
        <f t="shared" si="7"/>
        <v>0</v>
      </c>
      <c r="F75">
        <f t="shared" si="7"/>
        <v>1</v>
      </c>
      <c r="G75">
        <f t="shared" si="7"/>
        <v>0</v>
      </c>
      <c r="H75">
        <f t="shared" si="6"/>
        <v>0</v>
      </c>
      <c r="I75">
        <f t="shared" si="9"/>
        <v>1</v>
      </c>
    </row>
    <row r="76" spans="1:9" x14ac:dyDescent="0.35">
      <c r="A76" t="str">
        <f>rawsoildata!R75</f>
        <v>GleyWithOxides</v>
      </c>
      <c r="B76">
        <f t="shared" si="8"/>
        <v>0</v>
      </c>
      <c r="C76">
        <f t="shared" si="7"/>
        <v>0</v>
      </c>
      <c r="D76">
        <f t="shared" si="7"/>
        <v>0</v>
      </c>
      <c r="E76">
        <f t="shared" si="7"/>
        <v>0</v>
      </c>
      <c r="F76">
        <f t="shared" si="7"/>
        <v>0</v>
      </c>
      <c r="G76">
        <f t="shared" si="7"/>
        <v>0</v>
      </c>
      <c r="H76">
        <f t="shared" si="6"/>
        <v>0</v>
      </c>
      <c r="I76">
        <f t="shared" si="9"/>
        <v>0</v>
      </c>
    </row>
    <row r="77" spans="1:9" x14ac:dyDescent="0.35">
      <c r="A77" t="str">
        <f>rawsoildata!R76</f>
        <v>GreyClay</v>
      </c>
      <c r="B77">
        <f t="shared" si="8"/>
        <v>0</v>
      </c>
      <c r="C77">
        <f t="shared" si="7"/>
        <v>0</v>
      </c>
      <c r="D77">
        <f t="shared" si="7"/>
        <v>0</v>
      </c>
      <c r="E77">
        <f t="shared" si="7"/>
        <v>0</v>
      </c>
      <c r="F77">
        <f t="shared" si="7"/>
        <v>0</v>
      </c>
      <c r="G77">
        <f t="shared" si="7"/>
        <v>0</v>
      </c>
      <c r="H77">
        <f t="shared" si="6"/>
        <v>0</v>
      </c>
      <c r="I77">
        <f t="shared" si="9"/>
        <v>0</v>
      </c>
    </row>
    <row r="78" spans="1:9" x14ac:dyDescent="0.35">
      <c r="A78" t="str">
        <f>rawsoildata!R77</f>
        <v>GreyClay</v>
      </c>
      <c r="B78">
        <f t="shared" si="8"/>
        <v>0</v>
      </c>
      <c r="C78">
        <f t="shared" si="7"/>
        <v>0</v>
      </c>
      <c r="D78">
        <f t="shared" si="7"/>
        <v>0</v>
      </c>
      <c r="E78">
        <f t="shared" si="7"/>
        <v>0</v>
      </c>
      <c r="F78">
        <f t="shared" si="7"/>
        <v>0</v>
      </c>
      <c r="G78">
        <f t="shared" si="7"/>
        <v>0</v>
      </c>
      <c r="H78">
        <f t="shared" si="6"/>
        <v>0</v>
      </c>
      <c r="I78">
        <f t="shared" si="9"/>
        <v>0</v>
      </c>
    </row>
    <row r="79" spans="1:9" x14ac:dyDescent="0.35">
      <c r="A79" t="str">
        <f>rawsoildata!R78</f>
        <v>RiverBed</v>
      </c>
      <c r="B79">
        <f t="shared" si="8"/>
        <v>0</v>
      </c>
      <c r="C79">
        <f t="shared" si="7"/>
        <v>0</v>
      </c>
      <c r="D79">
        <f t="shared" si="7"/>
        <v>0</v>
      </c>
      <c r="E79">
        <f t="shared" si="7"/>
        <v>0</v>
      </c>
      <c r="F79">
        <f t="shared" si="7"/>
        <v>0</v>
      </c>
      <c r="G79">
        <f t="shared" si="7"/>
        <v>1</v>
      </c>
      <c r="H79">
        <f t="shared" si="6"/>
        <v>0</v>
      </c>
      <c r="I79">
        <f t="shared" si="9"/>
        <v>1</v>
      </c>
    </row>
    <row r="80" spans="1:9" x14ac:dyDescent="0.35">
      <c r="A80" t="str">
        <f>rawsoildata!R74</f>
        <v>Topsoil</v>
      </c>
      <c r="B80">
        <f t="shared" si="8"/>
        <v>0</v>
      </c>
      <c r="C80">
        <f t="shared" si="7"/>
        <v>0</v>
      </c>
      <c r="D80">
        <f t="shared" si="7"/>
        <v>0</v>
      </c>
      <c r="E80">
        <f t="shared" si="7"/>
        <v>0</v>
      </c>
      <c r="F80">
        <f t="shared" si="7"/>
        <v>0</v>
      </c>
      <c r="G80">
        <f t="shared" si="7"/>
        <v>0</v>
      </c>
      <c r="H80">
        <f t="shared" si="6"/>
        <v>1</v>
      </c>
      <c r="I80">
        <f t="shared" si="9"/>
        <v>1</v>
      </c>
    </row>
    <row r="81" spans="1:9" x14ac:dyDescent="0.35">
      <c r="A81" t="str">
        <f>rawsoildata!R79</f>
        <v>Topsoil</v>
      </c>
      <c r="B81">
        <f t="shared" si="8"/>
        <v>0</v>
      </c>
      <c r="C81">
        <f t="shared" si="7"/>
        <v>0</v>
      </c>
      <c r="D81">
        <f t="shared" si="7"/>
        <v>0</v>
      </c>
      <c r="E81">
        <f t="shared" si="7"/>
        <v>0</v>
      </c>
      <c r="F81">
        <f t="shared" si="7"/>
        <v>0</v>
      </c>
      <c r="G81">
        <f t="shared" si="7"/>
        <v>0</v>
      </c>
      <c r="H81">
        <f t="shared" si="6"/>
        <v>1</v>
      </c>
      <c r="I81">
        <f t="shared" si="9"/>
        <v>1</v>
      </c>
    </row>
    <row r="82" spans="1:9" x14ac:dyDescent="0.35">
      <c r="A82" t="str">
        <f>rawsoildata!R80</f>
        <v>Floodplain1</v>
      </c>
      <c r="B82">
        <f t="shared" si="8"/>
        <v>0</v>
      </c>
      <c r="C82">
        <f t="shared" si="7"/>
        <v>0</v>
      </c>
      <c r="D82">
        <f t="shared" si="7"/>
        <v>0</v>
      </c>
      <c r="E82">
        <f t="shared" si="7"/>
        <v>0</v>
      </c>
      <c r="F82">
        <f t="shared" si="7"/>
        <v>0</v>
      </c>
      <c r="G82">
        <f t="shared" si="7"/>
        <v>0</v>
      </c>
      <c r="H82">
        <f t="shared" si="6"/>
        <v>0</v>
      </c>
      <c r="I82">
        <f t="shared" si="9"/>
        <v>0</v>
      </c>
    </row>
    <row r="83" spans="1:9" x14ac:dyDescent="0.35">
      <c r="A83" t="str">
        <f>rawsoildata!R81</f>
        <v>GleyWithOxides</v>
      </c>
      <c r="B83">
        <f t="shared" si="8"/>
        <v>0</v>
      </c>
      <c r="C83">
        <f t="shared" si="7"/>
        <v>0</v>
      </c>
      <c r="D83">
        <f t="shared" si="7"/>
        <v>0</v>
      </c>
      <c r="E83">
        <f t="shared" si="7"/>
        <v>0</v>
      </c>
      <c r="F83">
        <f t="shared" si="7"/>
        <v>0</v>
      </c>
      <c r="G83">
        <f t="shared" si="7"/>
        <v>0</v>
      </c>
      <c r="H83">
        <f t="shared" si="6"/>
        <v>0</v>
      </c>
      <c r="I83">
        <f t="shared" si="9"/>
        <v>0</v>
      </c>
    </row>
    <row r="84" spans="1:9" x14ac:dyDescent="0.35">
      <c r="A84" t="str">
        <f>rawsoildata!R82</f>
        <v>GleyWithOxides</v>
      </c>
      <c r="B84">
        <f t="shared" si="8"/>
        <v>0</v>
      </c>
      <c r="C84">
        <f t="shared" si="7"/>
        <v>0</v>
      </c>
      <c r="D84">
        <f t="shared" si="7"/>
        <v>0</v>
      </c>
      <c r="E84">
        <f t="shared" si="7"/>
        <v>0</v>
      </c>
      <c r="F84">
        <f t="shared" si="7"/>
        <v>0</v>
      </c>
      <c r="G84">
        <f t="shared" si="7"/>
        <v>0</v>
      </c>
      <c r="H84">
        <f t="shared" si="6"/>
        <v>0</v>
      </c>
      <c r="I84">
        <f t="shared" si="9"/>
        <v>0</v>
      </c>
    </row>
    <row r="85" spans="1:9" x14ac:dyDescent="0.35">
      <c r="A85" t="str">
        <f>rawsoildata!R83</f>
        <v>GreyClay</v>
      </c>
      <c r="B85">
        <f t="shared" si="8"/>
        <v>0</v>
      </c>
      <c r="C85">
        <f t="shared" si="7"/>
        <v>0</v>
      </c>
      <c r="D85">
        <f t="shared" si="7"/>
        <v>0</v>
      </c>
      <c r="E85">
        <f t="shared" si="7"/>
        <v>0</v>
      </c>
      <c r="F85">
        <f t="shared" si="7"/>
        <v>0</v>
      </c>
      <c r="G85">
        <f t="shared" si="7"/>
        <v>0</v>
      </c>
      <c r="H85">
        <f t="shared" ref="H85:H113" si="10">IF($A85=H$1,1,0)</f>
        <v>0</v>
      </c>
      <c r="I85">
        <f t="shared" si="9"/>
        <v>0</v>
      </c>
    </row>
    <row r="86" spans="1:9" x14ac:dyDescent="0.35">
      <c r="A86" t="str">
        <f>rawsoildata!R84</f>
        <v>Wetland</v>
      </c>
      <c r="B86">
        <f t="shared" si="8"/>
        <v>0</v>
      </c>
      <c r="C86">
        <f t="shared" si="7"/>
        <v>0</v>
      </c>
      <c r="D86">
        <f t="shared" si="7"/>
        <v>0</v>
      </c>
      <c r="E86">
        <f t="shared" si="7"/>
        <v>0</v>
      </c>
      <c r="F86">
        <f t="shared" si="7"/>
        <v>1</v>
      </c>
      <c r="G86">
        <f t="shared" si="7"/>
        <v>0</v>
      </c>
      <c r="H86">
        <f t="shared" si="10"/>
        <v>0</v>
      </c>
      <c r="I86">
        <f t="shared" si="9"/>
        <v>1</v>
      </c>
    </row>
    <row r="87" spans="1:9" x14ac:dyDescent="0.35">
      <c r="A87" t="str">
        <f>rawsoildata!R85</f>
        <v>Topsoil</v>
      </c>
      <c r="B87">
        <f t="shared" si="8"/>
        <v>0</v>
      </c>
      <c r="C87">
        <f t="shared" si="7"/>
        <v>0</v>
      </c>
      <c r="D87">
        <f t="shared" si="7"/>
        <v>0</v>
      </c>
      <c r="E87">
        <f t="shared" si="7"/>
        <v>0</v>
      </c>
      <c r="F87">
        <f t="shared" si="7"/>
        <v>0</v>
      </c>
      <c r="G87">
        <f t="shared" si="7"/>
        <v>0</v>
      </c>
      <c r="H87">
        <f t="shared" si="10"/>
        <v>1</v>
      </c>
      <c r="I87">
        <f t="shared" si="9"/>
        <v>1</v>
      </c>
    </row>
    <row r="88" spans="1:9" x14ac:dyDescent="0.35">
      <c r="A88" t="str">
        <f>rawsoildata!R86</f>
        <v>Floodplain1</v>
      </c>
      <c r="B88">
        <f t="shared" si="8"/>
        <v>0</v>
      </c>
      <c r="C88">
        <f t="shared" si="7"/>
        <v>0</v>
      </c>
      <c r="D88">
        <f t="shared" si="7"/>
        <v>0</v>
      </c>
      <c r="E88">
        <f t="shared" si="7"/>
        <v>0</v>
      </c>
      <c r="F88">
        <f t="shared" si="7"/>
        <v>0</v>
      </c>
      <c r="G88">
        <f t="shared" si="7"/>
        <v>0</v>
      </c>
      <c r="H88">
        <f t="shared" si="10"/>
        <v>0</v>
      </c>
      <c r="I88">
        <f t="shared" si="9"/>
        <v>0</v>
      </c>
    </row>
    <row r="89" spans="1:9" x14ac:dyDescent="0.35">
      <c r="A89" t="str">
        <f>rawsoildata!R87</f>
        <v>GleyWithOxides</v>
      </c>
      <c r="B89">
        <f t="shared" si="8"/>
        <v>0</v>
      </c>
      <c r="C89">
        <f t="shared" si="7"/>
        <v>0</v>
      </c>
      <c r="D89">
        <f t="shared" si="7"/>
        <v>0</v>
      </c>
      <c r="E89">
        <f t="shared" si="7"/>
        <v>0</v>
      </c>
      <c r="F89">
        <f t="shared" si="7"/>
        <v>0</v>
      </c>
      <c r="G89">
        <f t="shared" si="7"/>
        <v>0</v>
      </c>
      <c r="H89">
        <f t="shared" si="10"/>
        <v>0</v>
      </c>
      <c r="I89">
        <f t="shared" si="9"/>
        <v>0</v>
      </c>
    </row>
    <row r="90" spans="1:9" x14ac:dyDescent="0.35">
      <c r="A90" t="str">
        <f>rawsoildata!R88</f>
        <v>Wetland</v>
      </c>
      <c r="B90">
        <f t="shared" si="8"/>
        <v>0</v>
      </c>
      <c r="C90">
        <f t="shared" si="7"/>
        <v>0</v>
      </c>
      <c r="D90">
        <f t="shared" si="7"/>
        <v>0</v>
      </c>
      <c r="E90">
        <f t="shared" si="7"/>
        <v>0</v>
      </c>
      <c r="F90">
        <f t="shared" si="7"/>
        <v>1</v>
      </c>
      <c r="G90">
        <f t="shared" si="7"/>
        <v>0</v>
      </c>
      <c r="H90">
        <f t="shared" si="10"/>
        <v>0</v>
      </c>
      <c r="I90">
        <f t="shared" si="9"/>
        <v>1</v>
      </c>
    </row>
    <row r="91" spans="1:9" x14ac:dyDescent="0.35">
      <c r="A91" t="str">
        <f>rawsoildata!R89</f>
        <v>Wetland</v>
      </c>
      <c r="B91">
        <f t="shared" si="8"/>
        <v>0</v>
      </c>
      <c r="C91">
        <f t="shared" si="7"/>
        <v>0</v>
      </c>
      <c r="D91">
        <f t="shared" si="7"/>
        <v>0</v>
      </c>
      <c r="E91">
        <f t="shared" si="7"/>
        <v>0</v>
      </c>
      <c r="F91">
        <f t="shared" si="7"/>
        <v>1</v>
      </c>
      <c r="G91">
        <f t="shared" si="7"/>
        <v>0</v>
      </c>
      <c r="H91">
        <f t="shared" si="10"/>
        <v>0</v>
      </c>
      <c r="I91">
        <f t="shared" si="9"/>
        <v>1</v>
      </c>
    </row>
    <row r="92" spans="1:9" x14ac:dyDescent="0.35">
      <c r="A92" t="str">
        <f>rawsoildata!R90</f>
        <v>Wetland</v>
      </c>
      <c r="B92">
        <f t="shared" si="8"/>
        <v>0</v>
      </c>
      <c r="C92">
        <f t="shared" si="7"/>
        <v>0</v>
      </c>
      <c r="D92">
        <f t="shared" si="7"/>
        <v>0</v>
      </c>
      <c r="E92">
        <f t="shared" si="7"/>
        <v>0</v>
      </c>
      <c r="F92">
        <f t="shared" si="7"/>
        <v>1</v>
      </c>
      <c r="G92">
        <f t="shared" si="7"/>
        <v>0</v>
      </c>
      <c r="H92">
        <f t="shared" si="10"/>
        <v>0</v>
      </c>
      <c r="I92">
        <f t="shared" si="9"/>
        <v>1</v>
      </c>
    </row>
    <row r="93" spans="1:9" x14ac:dyDescent="0.35">
      <c r="A93" t="str">
        <f>rawsoildata!R91</f>
        <v>Wetland</v>
      </c>
      <c r="B93">
        <f t="shared" si="8"/>
        <v>0</v>
      </c>
      <c r="C93">
        <f t="shared" si="7"/>
        <v>0</v>
      </c>
      <c r="D93">
        <f t="shared" si="7"/>
        <v>0</v>
      </c>
      <c r="E93">
        <f t="shared" si="7"/>
        <v>0</v>
      </c>
      <c r="F93">
        <f t="shared" si="7"/>
        <v>1</v>
      </c>
      <c r="G93">
        <f t="shared" si="7"/>
        <v>0</v>
      </c>
      <c r="H93">
        <f t="shared" si="10"/>
        <v>0</v>
      </c>
      <c r="I93">
        <f t="shared" si="9"/>
        <v>1</v>
      </c>
    </row>
    <row r="94" spans="1:9" x14ac:dyDescent="0.35">
      <c r="A94" t="str">
        <f>rawsoildata!R92</f>
        <v>Floodplain1</v>
      </c>
      <c r="B94">
        <f t="shared" si="8"/>
        <v>0</v>
      </c>
      <c r="C94">
        <f t="shared" si="7"/>
        <v>0</v>
      </c>
      <c r="D94">
        <f t="shared" si="7"/>
        <v>0</v>
      </c>
      <c r="E94">
        <f t="shared" si="7"/>
        <v>0</v>
      </c>
      <c r="F94">
        <f t="shared" si="7"/>
        <v>0</v>
      </c>
      <c r="G94">
        <f t="shared" si="7"/>
        <v>0</v>
      </c>
      <c r="H94">
        <f t="shared" si="10"/>
        <v>0</v>
      </c>
      <c r="I94">
        <f t="shared" si="9"/>
        <v>0</v>
      </c>
    </row>
    <row r="95" spans="1:9" x14ac:dyDescent="0.35">
      <c r="A95" t="str">
        <f>rawsoildata!R93</f>
        <v>Floodplain2</v>
      </c>
      <c r="B95">
        <f t="shared" si="8"/>
        <v>0</v>
      </c>
      <c r="C95">
        <f t="shared" si="7"/>
        <v>0</v>
      </c>
      <c r="D95">
        <f t="shared" si="7"/>
        <v>0</v>
      </c>
      <c r="E95">
        <f t="shared" si="7"/>
        <v>0</v>
      </c>
      <c r="F95">
        <f t="shared" si="7"/>
        <v>0</v>
      </c>
      <c r="G95">
        <f t="shared" si="7"/>
        <v>0</v>
      </c>
      <c r="H95">
        <f t="shared" si="10"/>
        <v>0</v>
      </c>
      <c r="I95">
        <f t="shared" si="9"/>
        <v>0</v>
      </c>
    </row>
    <row r="96" spans="1:9" x14ac:dyDescent="0.35">
      <c r="A96" t="str">
        <f>rawsoildata!R94</f>
        <v>GleyWithOxides</v>
      </c>
      <c r="B96">
        <f t="shared" si="8"/>
        <v>0</v>
      </c>
      <c r="C96">
        <f t="shared" si="7"/>
        <v>0</v>
      </c>
      <c r="D96">
        <f t="shared" si="7"/>
        <v>0</v>
      </c>
      <c r="E96">
        <f t="shared" si="7"/>
        <v>0</v>
      </c>
      <c r="F96">
        <f t="shared" si="7"/>
        <v>0</v>
      </c>
      <c r="G96">
        <f t="shared" si="7"/>
        <v>0</v>
      </c>
      <c r="H96">
        <f t="shared" si="10"/>
        <v>0</v>
      </c>
      <c r="I96">
        <f t="shared" si="9"/>
        <v>0</v>
      </c>
    </row>
    <row r="97" spans="1:9" x14ac:dyDescent="0.35">
      <c r="A97" t="str">
        <f>rawsoildata!R95</f>
        <v>GreyClay</v>
      </c>
      <c r="B97">
        <f t="shared" si="8"/>
        <v>0</v>
      </c>
      <c r="C97">
        <f t="shared" si="7"/>
        <v>0</v>
      </c>
      <c r="D97">
        <f t="shared" si="7"/>
        <v>0</v>
      </c>
      <c r="E97">
        <f t="shared" si="7"/>
        <v>0</v>
      </c>
      <c r="F97">
        <f t="shared" si="7"/>
        <v>0</v>
      </c>
      <c r="G97">
        <f t="shared" si="7"/>
        <v>0</v>
      </c>
      <c r="H97">
        <f t="shared" si="10"/>
        <v>0</v>
      </c>
      <c r="I97">
        <f t="shared" si="9"/>
        <v>0</v>
      </c>
    </row>
    <row r="98" spans="1:9" x14ac:dyDescent="0.35">
      <c r="A98" t="str">
        <f>rawsoildata!R96</f>
        <v>GreyClay</v>
      </c>
      <c r="B98">
        <f t="shared" si="8"/>
        <v>0</v>
      </c>
      <c r="C98">
        <f t="shared" si="7"/>
        <v>0</v>
      </c>
      <c r="D98">
        <f t="shared" si="7"/>
        <v>0</v>
      </c>
      <c r="E98">
        <f t="shared" si="7"/>
        <v>0</v>
      </c>
      <c r="F98">
        <f t="shared" si="7"/>
        <v>0</v>
      </c>
      <c r="G98">
        <f t="shared" si="7"/>
        <v>0</v>
      </c>
      <c r="H98">
        <f t="shared" si="10"/>
        <v>0</v>
      </c>
      <c r="I98">
        <f t="shared" si="9"/>
        <v>0</v>
      </c>
    </row>
    <row r="99" spans="1:9" x14ac:dyDescent="0.35">
      <c r="A99" t="str">
        <f>rawsoildata!R97</f>
        <v>Wetland</v>
      </c>
      <c r="B99">
        <f t="shared" si="8"/>
        <v>0</v>
      </c>
      <c r="C99">
        <f t="shared" si="7"/>
        <v>0</v>
      </c>
      <c r="D99">
        <f t="shared" si="7"/>
        <v>0</v>
      </c>
      <c r="E99">
        <f t="shared" si="7"/>
        <v>0</v>
      </c>
      <c r="F99">
        <f t="shared" si="7"/>
        <v>1</v>
      </c>
      <c r="G99">
        <f t="shared" si="7"/>
        <v>0</v>
      </c>
      <c r="H99">
        <f t="shared" si="10"/>
        <v>0</v>
      </c>
      <c r="I99">
        <f t="shared" si="9"/>
        <v>1</v>
      </c>
    </row>
    <row r="100" spans="1:9" x14ac:dyDescent="0.35">
      <c r="A100" t="str">
        <f>rawsoildata!R98</f>
        <v>Wetland</v>
      </c>
      <c r="B100">
        <f t="shared" si="8"/>
        <v>0</v>
      </c>
      <c r="C100">
        <f t="shared" si="7"/>
        <v>0</v>
      </c>
      <c r="D100">
        <f t="shared" si="7"/>
        <v>0</v>
      </c>
      <c r="E100">
        <f t="shared" si="7"/>
        <v>0</v>
      </c>
      <c r="F100">
        <f t="shared" si="7"/>
        <v>1</v>
      </c>
      <c r="G100">
        <f t="shared" si="7"/>
        <v>0</v>
      </c>
      <c r="H100">
        <f t="shared" si="10"/>
        <v>0</v>
      </c>
      <c r="I100">
        <f t="shared" si="9"/>
        <v>1</v>
      </c>
    </row>
    <row r="101" spans="1:9" x14ac:dyDescent="0.35">
      <c r="A101" t="str">
        <f>rawsoildata!R99</f>
        <v>Floodplain1</v>
      </c>
      <c r="B101">
        <f t="shared" si="8"/>
        <v>0</v>
      </c>
      <c r="C101">
        <f t="shared" si="7"/>
        <v>0</v>
      </c>
      <c r="D101">
        <f t="shared" si="7"/>
        <v>0</v>
      </c>
      <c r="E101">
        <f t="shared" si="7"/>
        <v>0</v>
      </c>
      <c r="F101">
        <f t="shared" si="7"/>
        <v>0</v>
      </c>
      <c r="G101">
        <f t="shared" si="7"/>
        <v>0</v>
      </c>
      <c r="H101">
        <f t="shared" si="10"/>
        <v>0</v>
      </c>
      <c r="I101">
        <f t="shared" si="9"/>
        <v>0</v>
      </c>
    </row>
    <row r="102" spans="1:9" x14ac:dyDescent="0.35">
      <c r="A102" t="str">
        <f>rawsoildata!R100</f>
        <v>GleyWithOxides</v>
      </c>
      <c r="B102">
        <f t="shared" si="8"/>
        <v>0</v>
      </c>
      <c r="C102">
        <f t="shared" si="7"/>
        <v>0</v>
      </c>
      <c r="D102">
        <f t="shared" si="7"/>
        <v>0</v>
      </c>
      <c r="E102">
        <f t="shared" si="7"/>
        <v>0</v>
      </c>
      <c r="F102">
        <f t="shared" si="7"/>
        <v>0</v>
      </c>
      <c r="G102">
        <f t="shared" si="7"/>
        <v>0</v>
      </c>
      <c r="H102">
        <f t="shared" si="10"/>
        <v>0</v>
      </c>
      <c r="I102">
        <f t="shared" si="9"/>
        <v>0</v>
      </c>
    </row>
    <row r="103" spans="1:9" x14ac:dyDescent="0.35">
      <c r="A103" t="str">
        <f>rawsoildata!R101</f>
        <v>GreyClay</v>
      </c>
      <c r="B103">
        <f t="shared" si="8"/>
        <v>0</v>
      </c>
      <c r="C103">
        <f t="shared" si="7"/>
        <v>0</v>
      </c>
      <c r="D103">
        <f t="shared" si="7"/>
        <v>0</v>
      </c>
      <c r="E103">
        <f t="shared" si="7"/>
        <v>0</v>
      </c>
      <c r="F103">
        <f t="shared" si="7"/>
        <v>0</v>
      </c>
      <c r="G103">
        <f t="shared" si="7"/>
        <v>0</v>
      </c>
      <c r="H103">
        <f t="shared" si="10"/>
        <v>0</v>
      </c>
      <c r="I103">
        <f t="shared" si="9"/>
        <v>0</v>
      </c>
    </row>
    <row r="104" spans="1:9" x14ac:dyDescent="0.35">
      <c r="A104" t="str">
        <f>rawsoildata!R102</f>
        <v>Wetland</v>
      </c>
      <c r="B104">
        <f t="shared" si="8"/>
        <v>0</v>
      </c>
      <c r="C104">
        <f t="shared" si="7"/>
        <v>0</v>
      </c>
      <c r="D104">
        <f t="shared" si="7"/>
        <v>0</v>
      </c>
      <c r="E104">
        <f t="shared" si="7"/>
        <v>0</v>
      </c>
      <c r="F104">
        <f t="shared" si="7"/>
        <v>1</v>
      </c>
      <c r="G104">
        <f t="shared" si="7"/>
        <v>0</v>
      </c>
      <c r="H104">
        <f t="shared" si="10"/>
        <v>0</v>
      </c>
      <c r="I104">
        <f t="shared" si="9"/>
        <v>1</v>
      </c>
    </row>
    <row r="105" spans="1:9" x14ac:dyDescent="0.35">
      <c r="A105" t="str">
        <f>rawsoildata!R103</f>
        <v>Wetland</v>
      </c>
      <c r="B105">
        <f t="shared" si="8"/>
        <v>0</v>
      </c>
      <c r="C105">
        <f t="shared" si="7"/>
        <v>0</v>
      </c>
      <c r="D105">
        <f t="shared" si="7"/>
        <v>0</v>
      </c>
      <c r="E105">
        <f t="shared" si="7"/>
        <v>0</v>
      </c>
      <c r="F105">
        <f t="shared" si="7"/>
        <v>1</v>
      </c>
      <c r="G105">
        <f t="shared" si="7"/>
        <v>0</v>
      </c>
      <c r="H105">
        <f t="shared" si="10"/>
        <v>0</v>
      </c>
      <c r="I105">
        <f t="shared" si="9"/>
        <v>1</v>
      </c>
    </row>
    <row r="106" spans="1:9" x14ac:dyDescent="0.35">
      <c r="A106" t="str">
        <f>rawsoildata!R104</f>
        <v>Floodplain1</v>
      </c>
      <c r="B106">
        <f t="shared" si="8"/>
        <v>0</v>
      </c>
      <c r="C106">
        <f t="shared" si="7"/>
        <v>0</v>
      </c>
      <c r="D106">
        <f t="shared" si="7"/>
        <v>0</v>
      </c>
      <c r="E106">
        <f t="shared" si="7"/>
        <v>0</v>
      </c>
      <c r="F106">
        <f t="shared" si="7"/>
        <v>0</v>
      </c>
      <c r="G106">
        <f t="shared" si="7"/>
        <v>0</v>
      </c>
      <c r="H106">
        <f t="shared" si="10"/>
        <v>0</v>
      </c>
      <c r="I106">
        <f t="shared" si="9"/>
        <v>0</v>
      </c>
    </row>
    <row r="107" spans="1:9" x14ac:dyDescent="0.35">
      <c r="A107" t="str">
        <f>rawsoildata!R105</f>
        <v>Floodplain2</v>
      </c>
      <c r="B107">
        <f t="shared" si="8"/>
        <v>0</v>
      </c>
      <c r="C107">
        <f t="shared" si="7"/>
        <v>0</v>
      </c>
      <c r="D107">
        <f t="shared" si="7"/>
        <v>0</v>
      </c>
      <c r="E107">
        <f t="shared" si="7"/>
        <v>0</v>
      </c>
      <c r="F107">
        <f t="shared" si="7"/>
        <v>0</v>
      </c>
      <c r="G107">
        <f t="shared" si="7"/>
        <v>0</v>
      </c>
      <c r="H107">
        <f t="shared" si="10"/>
        <v>0</v>
      </c>
      <c r="I107">
        <f t="shared" si="9"/>
        <v>0</v>
      </c>
    </row>
    <row r="108" spans="1:9" x14ac:dyDescent="0.35">
      <c r="A108" t="str">
        <f>rawsoildata!R106</f>
        <v>GleyWithOxides</v>
      </c>
      <c r="B108">
        <f t="shared" si="8"/>
        <v>0</v>
      </c>
      <c r="C108">
        <f t="shared" si="7"/>
        <v>0</v>
      </c>
      <c r="D108">
        <f t="shared" si="7"/>
        <v>0</v>
      </c>
      <c r="E108">
        <f t="shared" si="7"/>
        <v>0</v>
      </c>
      <c r="F108">
        <f t="shared" si="7"/>
        <v>0</v>
      </c>
      <c r="G108">
        <f t="shared" si="7"/>
        <v>0</v>
      </c>
      <c r="H108">
        <f t="shared" si="10"/>
        <v>0</v>
      </c>
      <c r="I108">
        <f t="shared" si="9"/>
        <v>0</v>
      </c>
    </row>
    <row r="109" spans="1:9" x14ac:dyDescent="0.35">
      <c r="A109" t="str">
        <f>rawsoildata!R107</f>
        <v>GreyClay</v>
      </c>
      <c r="B109">
        <f t="shared" si="8"/>
        <v>0</v>
      </c>
      <c r="C109">
        <f t="shared" si="7"/>
        <v>0</v>
      </c>
      <c r="D109">
        <f t="shared" si="7"/>
        <v>0</v>
      </c>
      <c r="E109">
        <f t="shared" si="7"/>
        <v>0</v>
      </c>
      <c r="F109">
        <f t="shared" si="7"/>
        <v>0</v>
      </c>
      <c r="G109">
        <f t="shared" si="7"/>
        <v>0</v>
      </c>
      <c r="H109">
        <f t="shared" si="10"/>
        <v>0</v>
      </c>
      <c r="I109">
        <f t="shared" si="9"/>
        <v>0</v>
      </c>
    </row>
    <row r="110" spans="1:9" x14ac:dyDescent="0.35">
      <c r="A110" t="str">
        <f>rawsoildata!R108</f>
        <v>Wetland</v>
      </c>
      <c r="B110">
        <f t="shared" si="8"/>
        <v>0</v>
      </c>
      <c r="C110">
        <f t="shared" si="7"/>
        <v>0</v>
      </c>
      <c r="D110">
        <f t="shared" si="7"/>
        <v>0</v>
      </c>
      <c r="E110">
        <f t="shared" si="7"/>
        <v>0</v>
      </c>
      <c r="F110">
        <f t="shared" si="7"/>
        <v>1</v>
      </c>
      <c r="G110">
        <f t="shared" si="7"/>
        <v>0</v>
      </c>
      <c r="H110">
        <f t="shared" si="10"/>
        <v>0</v>
      </c>
      <c r="I110">
        <f t="shared" si="9"/>
        <v>1</v>
      </c>
    </row>
    <row r="111" spans="1:9" x14ac:dyDescent="0.35">
      <c r="A111" t="str">
        <f>rawsoildata!R109</f>
        <v>Floodplain1</v>
      </c>
      <c r="B111">
        <f t="shared" si="8"/>
        <v>0</v>
      </c>
      <c r="C111">
        <f t="shared" si="7"/>
        <v>0</v>
      </c>
      <c r="D111">
        <f t="shared" si="7"/>
        <v>0</v>
      </c>
      <c r="E111">
        <f t="shared" si="7"/>
        <v>0</v>
      </c>
      <c r="F111">
        <f t="shared" si="7"/>
        <v>0</v>
      </c>
      <c r="G111">
        <f t="shared" si="7"/>
        <v>0</v>
      </c>
      <c r="H111">
        <f t="shared" si="10"/>
        <v>0</v>
      </c>
      <c r="I111">
        <f t="shared" si="9"/>
        <v>0</v>
      </c>
    </row>
    <row r="112" spans="1:9" x14ac:dyDescent="0.35">
      <c r="A112" t="str">
        <f>rawsoildata!R110</f>
        <v>GleyWithOxides</v>
      </c>
      <c r="B112">
        <f t="shared" si="8"/>
        <v>0</v>
      </c>
      <c r="C112">
        <f t="shared" si="7"/>
        <v>0</v>
      </c>
      <c r="D112">
        <f t="shared" si="7"/>
        <v>0</v>
      </c>
      <c r="E112">
        <f t="shared" si="7"/>
        <v>0</v>
      </c>
      <c r="F112">
        <f t="shared" si="7"/>
        <v>0</v>
      </c>
      <c r="G112">
        <f t="shared" si="7"/>
        <v>0</v>
      </c>
      <c r="H112">
        <f t="shared" si="10"/>
        <v>0</v>
      </c>
      <c r="I112">
        <f t="shared" si="9"/>
        <v>0</v>
      </c>
    </row>
    <row r="113" spans="1:9" x14ac:dyDescent="0.35">
      <c r="A113" t="str">
        <f>rawsoildata!R111</f>
        <v>Wetland</v>
      </c>
      <c r="B113">
        <f t="shared" si="8"/>
        <v>0</v>
      </c>
      <c r="C113">
        <f t="shared" si="7"/>
        <v>0</v>
      </c>
      <c r="D113">
        <f t="shared" si="7"/>
        <v>0</v>
      </c>
      <c r="E113">
        <f t="shared" si="7"/>
        <v>0</v>
      </c>
      <c r="F113">
        <f t="shared" si="7"/>
        <v>1</v>
      </c>
      <c r="G113">
        <f t="shared" si="7"/>
        <v>0</v>
      </c>
      <c r="H113">
        <f t="shared" si="10"/>
        <v>0</v>
      </c>
      <c r="I113">
        <f t="shared" si="9"/>
        <v>1</v>
      </c>
    </row>
    <row r="114" spans="1:9" x14ac:dyDescent="0.35">
      <c r="A114" t="str">
        <f>rawsoildata!R112</f>
        <v>Wetland</v>
      </c>
      <c r="B114">
        <f t="shared" si="8"/>
        <v>0</v>
      </c>
      <c r="C114">
        <f t="shared" si="7"/>
        <v>0</v>
      </c>
      <c r="D114">
        <f t="shared" si="7"/>
        <v>0</v>
      </c>
      <c r="E114">
        <f t="shared" ref="C114:H157" si="11">IF($A114=E$1,1,0)</f>
        <v>0</v>
      </c>
      <c r="F114">
        <f t="shared" si="11"/>
        <v>1</v>
      </c>
      <c r="G114">
        <f t="shared" si="11"/>
        <v>0</v>
      </c>
      <c r="H114">
        <f t="shared" si="11"/>
        <v>0</v>
      </c>
      <c r="I114">
        <f t="shared" si="9"/>
        <v>1</v>
      </c>
    </row>
    <row r="115" spans="1:9" x14ac:dyDescent="0.35">
      <c r="A115" t="str">
        <f>rawsoildata!R113</f>
        <v>RiverBed</v>
      </c>
      <c r="B115">
        <f t="shared" si="8"/>
        <v>0</v>
      </c>
      <c r="C115">
        <f t="shared" si="11"/>
        <v>0</v>
      </c>
      <c r="D115">
        <f t="shared" si="11"/>
        <v>0</v>
      </c>
      <c r="E115">
        <f t="shared" si="11"/>
        <v>0</v>
      </c>
      <c r="F115">
        <f t="shared" si="11"/>
        <v>0</v>
      </c>
      <c r="G115">
        <f t="shared" si="11"/>
        <v>1</v>
      </c>
      <c r="H115">
        <f t="shared" si="11"/>
        <v>0</v>
      </c>
      <c r="I115">
        <f t="shared" si="9"/>
        <v>1</v>
      </c>
    </row>
    <row r="116" spans="1:9" x14ac:dyDescent="0.35">
      <c r="A116" t="str">
        <f>rawsoildata!R114</f>
        <v>Wetland</v>
      </c>
      <c r="B116">
        <f t="shared" si="8"/>
        <v>0</v>
      </c>
      <c r="C116">
        <f t="shared" si="11"/>
        <v>0</v>
      </c>
      <c r="D116">
        <f t="shared" si="11"/>
        <v>0</v>
      </c>
      <c r="E116">
        <f t="shared" si="11"/>
        <v>0</v>
      </c>
      <c r="F116">
        <f t="shared" si="11"/>
        <v>1</v>
      </c>
      <c r="G116">
        <f t="shared" si="11"/>
        <v>0</v>
      </c>
      <c r="H116">
        <f t="shared" si="11"/>
        <v>0</v>
      </c>
      <c r="I116">
        <f t="shared" si="9"/>
        <v>1</v>
      </c>
    </row>
    <row r="117" spans="1:9" x14ac:dyDescent="0.35">
      <c r="A117" t="str">
        <f>rawsoildata!R115</f>
        <v>Floodplain1</v>
      </c>
      <c r="B117">
        <f t="shared" si="8"/>
        <v>0</v>
      </c>
      <c r="C117">
        <f t="shared" si="11"/>
        <v>0</v>
      </c>
      <c r="D117">
        <f t="shared" si="11"/>
        <v>0</v>
      </c>
      <c r="E117">
        <f t="shared" si="11"/>
        <v>0</v>
      </c>
      <c r="F117">
        <f t="shared" si="11"/>
        <v>0</v>
      </c>
      <c r="G117">
        <f t="shared" si="11"/>
        <v>0</v>
      </c>
      <c r="H117">
        <f t="shared" si="11"/>
        <v>0</v>
      </c>
      <c r="I117">
        <f t="shared" si="9"/>
        <v>0</v>
      </c>
    </row>
    <row r="118" spans="1:9" x14ac:dyDescent="0.35">
      <c r="A118" t="str">
        <f>rawsoildata!R116</f>
        <v>Floodplain2</v>
      </c>
      <c r="B118">
        <f t="shared" si="8"/>
        <v>0</v>
      </c>
      <c r="C118">
        <f t="shared" si="11"/>
        <v>0</v>
      </c>
      <c r="D118">
        <f t="shared" si="11"/>
        <v>0</v>
      </c>
      <c r="E118">
        <f t="shared" si="11"/>
        <v>0</v>
      </c>
      <c r="F118">
        <f t="shared" si="11"/>
        <v>0</v>
      </c>
      <c r="G118">
        <f t="shared" si="11"/>
        <v>0</v>
      </c>
      <c r="H118">
        <f t="shared" si="11"/>
        <v>0</v>
      </c>
      <c r="I118">
        <f t="shared" si="9"/>
        <v>0</v>
      </c>
    </row>
    <row r="119" spans="1:9" x14ac:dyDescent="0.35">
      <c r="A119" t="str">
        <f>rawsoildata!R117</f>
        <v>GleyWithOxides</v>
      </c>
      <c r="B119">
        <f t="shared" si="8"/>
        <v>0</v>
      </c>
      <c r="C119">
        <f t="shared" si="11"/>
        <v>0</v>
      </c>
      <c r="D119">
        <f t="shared" si="11"/>
        <v>0</v>
      </c>
      <c r="E119">
        <f t="shared" si="11"/>
        <v>0</v>
      </c>
      <c r="F119">
        <f t="shared" si="11"/>
        <v>0</v>
      </c>
      <c r="G119">
        <f t="shared" si="11"/>
        <v>0</v>
      </c>
      <c r="H119">
        <f t="shared" si="11"/>
        <v>0</v>
      </c>
      <c r="I119">
        <f t="shared" si="9"/>
        <v>0</v>
      </c>
    </row>
    <row r="120" spans="1:9" x14ac:dyDescent="0.35">
      <c r="A120" t="str">
        <f>rawsoildata!R118</f>
        <v>GleyWithOxides</v>
      </c>
      <c r="B120">
        <f t="shared" si="8"/>
        <v>0</v>
      </c>
      <c r="C120">
        <f t="shared" si="11"/>
        <v>0</v>
      </c>
      <c r="D120">
        <f t="shared" si="11"/>
        <v>0</v>
      </c>
      <c r="E120">
        <f t="shared" si="11"/>
        <v>0</v>
      </c>
      <c r="F120">
        <f t="shared" si="11"/>
        <v>0</v>
      </c>
      <c r="G120">
        <f t="shared" si="11"/>
        <v>0</v>
      </c>
      <c r="H120">
        <f t="shared" si="11"/>
        <v>0</v>
      </c>
      <c r="I120">
        <f t="shared" si="9"/>
        <v>0</v>
      </c>
    </row>
    <row r="121" spans="1:9" x14ac:dyDescent="0.35">
      <c r="A121" t="str">
        <f>rawsoildata!R119</f>
        <v>GleyWithOxides</v>
      </c>
      <c r="B121">
        <f t="shared" si="8"/>
        <v>0</v>
      </c>
      <c r="C121">
        <f t="shared" si="11"/>
        <v>0</v>
      </c>
      <c r="D121">
        <f t="shared" si="11"/>
        <v>0</v>
      </c>
      <c r="E121">
        <f t="shared" si="11"/>
        <v>0</v>
      </c>
      <c r="F121">
        <f t="shared" si="11"/>
        <v>0</v>
      </c>
      <c r="G121">
        <f t="shared" si="11"/>
        <v>0</v>
      </c>
      <c r="H121">
        <f t="shared" si="11"/>
        <v>0</v>
      </c>
      <c r="I121">
        <f t="shared" si="9"/>
        <v>0</v>
      </c>
    </row>
    <row r="122" spans="1:9" x14ac:dyDescent="0.35">
      <c r="A122" t="str">
        <f>rawsoildata!R120</f>
        <v>Wetland</v>
      </c>
      <c r="B122">
        <f t="shared" si="8"/>
        <v>0</v>
      </c>
      <c r="C122">
        <f t="shared" si="11"/>
        <v>0</v>
      </c>
      <c r="D122">
        <f t="shared" si="11"/>
        <v>0</v>
      </c>
      <c r="E122">
        <f t="shared" si="11"/>
        <v>0</v>
      </c>
      <c r="F122">
        <f t="shared" si="11"/>
        <v>1</v>
      </c>
      <c r="G122">
        <f t="shared" si="11"/>
        <v>0</v>
      </c>
      <c r="H122">
        <f t="shared" si="11"/>
        <v>0</v>
      </c>
      <c r="I122">
        <f t="shared" si="9"/>
        <v>1</v>
      </c>
    </row>
    <row r="123" spans="1:9" x14ac:dyDescent="0.35">
      <c r="A123" t="str">
        <f>rawsoildata!R121</f>
        <v>Wetland</v>
      </c>
      <c r="B123">
        <f t="shared" si="8"/>
        <v>0</v>
      </c>
      <c r="C123">
        <f t="shared" si="11"/>
        <v>0</v>
      </c>
      <c r="D123">
        <f t="shared" si="11"/>
        <v>0</v>
      </c>
      <c r="E123">
        <f t="shared" si="11"/>
        <v>0</v>
      </c>
      <c r="F123">
        <f t="shared" si="11"/>
        <v>1</v>
      </c>
      <c r="G123">
        <f t="shared" si="11"/>
        <v>0</v>
      </c>
      <c r="H123">
        <f t="shared" si="11"/>
        <v>0</v>
      </c>
      <c r="I123">
        <f t="shared" si="9"/>
        <v>1</v>
      </c>
    </row>
    <row r="124" spans="1:9" x14ac:dyDescent="0.35">
      <c r="A124" t="str">
        <f>rawsoildata!R122</f>
        <v>Floodplain1</v>
      </c>
      <c r="B124">
        <f t="shared" si="8"/>
        <v>0</v>
      </c>
      <c r="C124">
        <f t="shared" si="11"/>
        <v>0</v>
      </c>
      <c r="D124">
        <f t="shared" si="11"/>
        <v>0</v>
      </c>
      <c r="E124">
        <f t="shared" si="11"/>
        <v>0</v>
      </c>
      <c r="F124">
        <f t="shared" si="11"/>
        <v>0</v>
      </c>
      <c r="G124">
        <f t="shared" si="11"/>
        <v>0</v>
      </c>
      <c r="H124">
        <f t="shared" si="11"/>
        <v>0</v>
      </c>
      <c r="I124">
        <f t="shared" si="9"/>
        <v>0</v>
      </c>
    </row>
    <row r="125" spans="1:9" x14ac:dyDescent="0.35">
      <c r="A125" t="str">
        <f>rawsoildata!R123</f>
        <v>GleyWithOxides</v>
      </c>
      <c r="B125">
        <f t="shared" si="8"/>
        <v>0</v>
      </c>
      <c r="C125">
        <f t="shared" si="11"/>
        <v>0</v>
      </c>
      <c r="D125">
        <f t="shared" si="11"/>
        <v>0</v>
      </c>
      <c r="E125">
        <f t="shared" si="11"/>
        <v>0</v>
      </c>
      <c r="F125">
        <f t="shared" si="11"/>
        <v>0</v>
      </c>
      <c r="G125">
        <f t="shared" si="11"/>
        <v>0</v>
      </c>
      <c r="H125">
        <f t="shared" si="11"/>
        <v>0</v>
      </c>
      <c r="I125">
        <f t="shared" si="9"/>
        <v>0</v>
      </c>
    </row>
    <row r="126" spans="1:9" x14ac:dyDescent="0.35">
      <c r="A126" t="str">
        <f>rawsoildata!R124</f>
        <v>GleyWithOxides</v>
      </c>
      <c r="B126">
        <f t="shared" si="8"/>
        <v>0</v>
      </c>
      <c r="C126">
        <f t="shared" si="11"/>
        <v>0</v>
      </c>
      <c r="D126">
        <f t="shared" si="11"/>
        <v>0</v>
      </c>
      <c r="E126">
        <f t="shared" si="11"/>
        <v>0</v>
      </c>
      <c r="F126">
        <f t="shared" si="11"/>
        <v>0</v>
      </c>
      <c r="G126">
        <f t="shared" si="11"/>
        <v>0</v>
      </c>
      <c r="H126">
        <f t="shared" si="11"/>
        <v>0</v>
      </c>
      <c r="I126">
        <f t="shared" si="9"/>
        <v>0</v>
      </c>
    </row>
    <row r="127" spans="1:9" x14ac:dyDescent="0.35">
      <c r="A127" t="str">
        <f>rawsoildata!R125</f>
        <v>GreyClay</v>
      </c>
      <c r="B127">
        <f t="shared" si="8"/>
        <v>0</v>
      </c>
      <c r="C127">
        <f t="shared" si="11"/>
        <v>0</v>
      </c>
      <c r="D127">
        <f t="shared" si="11"/>
        <v>0</v>
      </c>
      <c r="E127">
        <f t="shared" si="11"/>
        <v>0</v>
      </c>
      <c r="F127">
        <f t="shared" si="11"/>
        <v>0</v>
      </c>
      <c r="G127">
        <f t="shared" si="11"/>
        <v>0</v>
      </c>
      <c r="H127">
        <f t="shared" si="11"/>
        <v>0</v>
      </c>
      <c r="I127">
        <f t="shared" si="9"/>
        <v>0</v>
      </c>
    </row>
    <row r="128" spans="1:9" x14ac:dyDescent="0.35">
      <c r="A128" t="str">
        <f>rawsoildata!R126</f>
        <v>Wetland</v>
      </c>
      <c r="B128">
        <f t="shared" ref="B128:B157" si="12">IF($A128=B$1,1,0)</f>
        <v>0</v>
      </c>
      <c r="C128">
        <f t="shared" si="11"/>
        <v>0</v>
      </c>
      <c r="D128">
        <f t="shared" si="11"/>
        <v>0</v>
      </c>
      <c r="E128">
        <f t="shared" si="11"/>
        <v>0</v>
      </c>
      <c r="F128">
        <f t="shared" si="11"/>
        <v>1</v>
      </c>
      <c r="G128">
        <f t="shared" si="11"/>
        <v>0</v>
      </c>
      <c r="H128">
        <f t="shared" si="11"/>
        <v>0</v>
      </c>
      <c r="I128">
        <f t="shared" si="9"/>
        <v>1</v>
      </c>
    </row>
    <row r="129" spans="1:9" x14ac:dyDescent="0.35">
      <c r="A129" t="str">
        <f>rawsoildata!R127</f>
        <v>Wetland</v>
      </c>
      <c r="B129">
        <f t="shared" si="12"/>
        <v>0</v>
      </c>
      <c r="C129">
        <f t="shared" si="11"/>
        <v>0</v>
      </c>
      <c r="D129">
        <f t="shared" si="11"/>
        <v>0</v>
      </c>
      <c r="E129">
        <f t="shared" si="11"/>
        <v>0</v>
      </c>
      <c r="F129">
        <f t="shared" si="11"/>
        <v>1</v>
      </c>
      <c r="G129">
        <f t="shared" si="11"/>
        <v>0</v>
      </c>
      <c r="H129">
        <f t="shared" si="11"/>
        <v>0</v>
      </c>
      <c r="I129">
        <f t="shared" si="9"/>
        <v>1</v>
      </c>
    </row>
    <row r="130" spans="1:9" x14ac:dyDescent="0.35">
      <c r="A130" t="str">
        <f>rawsoildata!R128</f>
        <v>Wetland</v>
      </c>
      <c r="B130">
        <f t="shared" si="12"/>
        <v>0</v>
      </c>
      <c r="C130">
        <f t="shared" si="11"/>
        <v>0</v>
      </c>
      <c r="D130">
        <f t="shared" si="11"/>
        <v>0</v>
      </c>
      <c r="E130">
        <f t="shared" si="11"/>
        <v>0</v>
      </c>
      <c r="F130">
        <f t="shared" si="11"/>
        <v>1</v>
      </c>
      <c r="G130">
        <f t="shared" si="11"/>
        <v>0</v>
      </c>
      <c r="H130">
        <f t="shared" si="11"/>
        <v>0</v>
      </c>
      <c r="I130">
        <f t="shared" si="9"/>
        <v>1</v>
      </c>
    </row>
    <row r="131" spans="1:9" x14ac:dyDescent="0.35">
      <c r="A131" t="str">
        <f>rawsoildata!R129</f>
        <v>Floodplain1</v>
      </c>
      <c r="B131">
        <f t="shared" si="12"/>
        <v>0</v>
      </c>
      <c r="C131">
        <f t="shared" si="11"/>
        <v>0</v>
      </c>
      <c r="D131">
        <f t="shared" si="11"/>
        <v>0</v>
      </c>
      <c r="E131">
        <f t="shared" si="11"/>
        <v>0</v>
      </c>
      <c r="F131">
        <f t="shared" si="11"/>
        <v>0</v>
      </c>
      <c r="G131">
        <f t="shared" si="11"/>
        <v>0</v>
      </c>
      <c r="H131">
        <f t="shared" si="11"/>
        <v>0</v>
      </c>
      <c r="I131">
        <f t="shared" si="9"/>
        <v>0</v>
      </c>
    </row>
    <row r="132" spans="1:9" x14ac:dyDescent="0.35">
      <c r="A132" t="str">
        <f>rawsoildata!R130</f>
        <v>Floodplain2</v>
      </c>
      <c r="B132">
        <f t="shared" si="12"/>
        <v>0</v>
      </c>
      <c r="C132">
        <f t="shared" si="11"/>
        <v>0</v>
      </c>
      <c r="D132">
        <f t="shared" si="11"/>
        <v>0</v>
      </c>
      <c r="E132">
        <f t="shared" si="11"/>
        <v>0</v>
      </c>
      <c r="F132">
        <f t="shared" si="11"/>
        <v>0</v>
      </c>
      <c r="G132">
        <f t="shared" si="11"/>
        <v>0</v>
      </c>
      <c r="H132">
        <f t="shared" si="11"/>
        <v>0</v>
      </c>
      <c r="I132">
        <f t="shared" si="9"/>
        <v>0</v>
      </c>
    </row>
    <row r="133" spans="1:9" x14ac:dyDescent="0.35">
      <c r="A133" t="str">
        <f>rawsoildata!R131</f>
        <v>GleyWithOxides</v>
      </c>
      <c r="B133">
        <f t="shared" si="12"/>
        <v>0</v>
      </c>
      <c r="C133">
        <f t="shared" si="11"/>
        <v>0</v>
      </c>
      <c r="D133">
        <f t="shared" si="11"/>
        <v>0</v>
      </c>
      <c r="E133">
        <f t="shared" si="11"/>
        <v>0</v>
      </c>
      <c r="F133">
        <f t="shared" si="11"/>
        <v>0</v>
      </c>
      <c r="G133">
        <f t="shared" si="11"/>
        <v>0</v>
      </c>
      <c r="H133">
        <f t="shared" si="11"/>
        <v>0</v>
      </c>
      <c r="I133">
        <f t="shared" ref="I133:I157" si="13">SUM(B133:H133)</f>
        <v>0</v>
      </c>
    </row>
    <row r="134" spans="1:9" x14ac:dyDescent="0.35">
      <c r="A134" t="str">
        <f>rawsoildata!R132</f>
        <v>GleyWithOxides</v>
      </c>
      <c r="B134">
        <f t="shared" si="12"/>
        <v>0</v>
      </c>
      <c r="C134">
        <f t="shared" si="11"/>
        <v>0</v>
      </c>
      <c r="D134">
        <f t="shared" si="11"/>
        <v>0</v>
      </c>
      <c r="E134">
        <f t="shared" si="11"/>
        <v>0</v>
      </c>
      <c r="F134">
        <f t="shared" si="11"/>
        <v>0</v>
      </c>
      <c r="G134">
        <f t="shared" si="11"/>
        <v>0</v>
      </c>
      <c r="H134">
        <f t="shared" si="11"/>
        <v>0</v>
      </c>
      <c r="I134">
        <f t="shared" si="13"/>
        <v>0</v>
      </c>
    </row>
    <row r="135" spans="1:9" x14ac:dyDescent="0.35">
      <c r="A135" t="str">
        <f>rawsoildata!R133</f>
        <v>Wetland</v>
      </c>
      <c r="B135">
        <f t="shared" si="12"/>
        <v>0</v>
      </c>
      <c r="C135">
        <f t="shared" si="11"/>
        <v>0</v>
      </c>
      <c r="D135">
        <f t="shared" si="11"/>
        <v>0</v>
      </c>
      <c r="E135">
        <f t="shared" si="11"/>
        <v>0</v>
      </c>
      <c r="F135">
        <f t="shared" si="11"/>
        <v>1</v>
      </c>
      <c r="G135">
        <f t="shared" si="11"/>
        <v>0</v>
      </c>
      <c r="H135">
        <f t="shared" si="11"/>
        <v>0</v>
      </c>
      <c r="I135">
        <f t="shared" si="13"/>
        <v>1</v>
      </c>
    </row>
    <row r="136" spans="1:9" x14ac:dyDescent="0.35">
      <c r="A136" t="str">
        <f>rawsoildata!R134</f>
        <v>Wetland</v>
      </c>
      <c r="B136">
        <f t="shared" si="12"/>
        <v>0</v>
      </c>
      <c r="C136">
        <f t="shared" si="11"/>
        <v>0</v>
      </c>
      <c r="D136">
        <f t="shared" si="11"/>
        <v>0</v>
      </c>
      <c r="E136">
        <f t="shared" si="11"/>
        <v>0</v>
      </c>
      <c r="F136">
        <f t="shared" si="11"/>
        <v>1</v>
      </c>
      <c r="G136">
        <f t="shared" si="11"/>
        <v>0</v>
      </c>
      <c r="H136">
        <f t="shared" si="11"/>
        <v>0</v>
      </c>
      <c r="I136">
        <f t="shared" si="13"/>
        <v>1</v>
      </c>
    </row>
    <row r="137" spans="1:9" x14ac:dyDescent="0.35">
      <c r="A137" t="str">
        <f>rawsoildata!R135</f>
        <v>GreyClay</v>
      </c>
      <c r="B137">
        <f t="shared" si="12"/>
        <v>0</v>
      </c>
      <c r="C137">
        <f t="shared" si="11"/>
        <v>0</v>
      </c>
      <c r="D137">
        <f t="shared" si="11"/>
        <v>0</v>
      </c>
      <c r="E137">
        <f t="shared" si="11"/>
        <v>0</v>
      </c>
      <c r="F137">
        <f t="shared" si="11"/>
        <v>0</v>
      </c>
      <c r="G137">
        <f t="shared" si="11"/>
        <v>0</v>
      </c>
      <c r="H137">
        <f t="shared" si="11"/>
        <v>0</v>
      </c>
      <c r="I137">
        <f t="shared" si="13"/>
        <v>0</v>
      </c>
    </row>
    <row r="138" spans="1:9" x14ac:dyDescent="0.35">
      <c r="A138" t="str">
        <f>rawsoildata!R136</f>
        <v>Wetland</v>
      </c>
      <c r="B138">
        <f t="shared" si="12"/>
        <v>0</v>
      </c>
      <c r="C138">
        <f t="shared" si="11"/>
        <v>0</v>
      </c>
      <c r="D138">
        <f t="shared" si="11"/>
        <v>0</v>
      </c>
      <c r="E138">
        <f t="shared" si="11"/>
        <v>0</v>
      </c>
      <c r="F138">
        <f t="shared" si="11"/>
        <v>1</v>
      </c>
      <c r="G138">
        <f t="shared" si="11"/>
        <v>0</v>
      </c>
      <c r="H138">
        <f t="shared" si="11"/>
        <v>0</v>
      </c>
      <c r="I138">
        <f t="shared" si="13"/>
        <v>1</v>
      </c>
    </row>
    <row r="139" spans="1:9" x14ac:dyDescent="0.35">
      <c r="A139" t="str">
        <f>rawsoildata!R137</f>
        <v>Wetland</v>
      </c>
      <c r="B139">
        <f t="shared" si="12"/>
        <v>0</v>
      </c>
      <c r="C139">
        <f t="shared" si="11"/>
        <v>0</v>
      </c>
      <c r="D139">
        <f t="shared" si="11"/>
        <v>0</v>
      </c>
      <c r="E139">
        <f t="shared" si="11"/>
        <v>0</v>
      </c>
      <c r="F139">
        <f t="shared" si="11"/>
        <v>1</v>
      </c>
      <c r="G139">
        <f t="shared" si="11"/>
        <v>0</v>
      </c>
      <c r="H139">
        <f t="shared" si="11"/>
        <v>0</v>
      </c>
      <c r="I139">
        <f t="shared" si="13"/>
        <v>1</v>
      </c>
    </row>
    <row r="140" spans="1:9" x14ac:dyDescent="0.35">
      <c r="A140" t="str">
        <f>rawsoildata!R138</f>
        <v>Wetland</v>
      </c>
      <c r="B140">
        <f t="shared" si="12"/>
        <v>0</v>
      </c>
      <c r="C140">
        <f t="shared" si="11"/>
        <v>0</v>
      </c>
      <c r="D140">
        <f t="shared" si="11"/>
        <v>0</v>
      </c>
      <c r="E140">
        <f t="shared" si="11"/>
        <v>0</v>
      </c>
      <c r="F140">
        <f t="shared" si="11"/>
        <v>1</v>
      </c>
      <c r="G140">
        <f t="shared" si="11"/>
        <v>0</v>
      </c>
      <c r="H140">
        <f t="shared" si="11"/>
        <v>0</v>
      </c>
      <c r="I140">
        <f t="shared" si="13"/>
        <v>1</v>
      </c>
    </row>
    <row r="141" spans="1:9" x14ac:dyDescent="0.35">
      <c r="A141" t="str">
        <f>rawsoildata!R139</f>
        <v>Floodplain1</v>
      </c>
      <c r="B141">
        <f t="shared" si="12"/>
        <v>0</v>
      </c>
      <c r="C141">
        <f t="shared" si="11"/>
        <v>0</v>
      </c>
      <c r="D141">
        <f t="shared" si="11"/>
        <v>0</v>
      </c>
      <c r="E141">
        <f t="shared" si="11"/>
        <v>0</v>
      </c>
      <c r="F141">
        <f t="shared" si="11"/>
        <v>0</v>
      </c>
      <c r="G141">
        <f t="shared" si="11"/>
        <v>0</v>
      </c>
      <c r="H141">
        <f t="shared" si="11"/>
        <v>0</v>
      </c>
      <c r="I141">
        <f t="shared" si="13"/>
        <v>0</v>
      </c>
    </row>
    <row r="142" spans="1:9" x14ac:dyDescent="0.35">
      <c r="A142" t="str">
        <f>rawsoildata!R140</f>
        <v>Floodplain2</v>
      </c>
      <c r="B142">
        <f t="shared" si="12"/>
        <v>0</v>
      </c>
      <c r="C142">
        <f t="shared" si="11"/>
        <v>0</v>
      </c>
      <c r="D142">
        <f t="shared" si="11"/>
        <v>0</v>
      </c>
      <c r="E142">
        <f t="shared" si="11"/>
        <v>0</v>
      </c>
      <c r="F142">
        <f t="shared" si="11"/>
        <v>0</v>
      </c>
      <c r="G142">
        <f t="shared" si="11"/>
        <v>0</v>
      </c>
      <c r="H142">
        <f t="shared" si="11"/>
        <v>0</v>
      </c>
      <c r="I142">
        <f t="shared" si="13"/>
        <v>0</v>
      </c>
    </row>
    <row r="143" spans="1:9" x14ac:dyDescent="0.35">
      <c r="A143" t="str">
        <f>rawsoildata!R141</f>
        <v>GleyWithOxides</v>
      </c>
      <c r="B143">
        <f t="shared" si="12"/>
        <v>0</v>
      </c>
      <c r="C143">
        <f t="shared" si="11"/>
        <v>0</v>
      </c>
      <c r="D143">
        <f t="shared" si="11"/>
        <v>0</v>
      </c>
      <c r="E143">
        <f t="shared" si="11"/>
        <v>0</v>
      </c>
      <c r="F143">
        <f t="shared" si="11"/>
        <v>0</v>
      </c>
      <c r="G143">
        <f t="shared" si="11"/>
        <v>0</v>
      </c>
      <c r="H143">
        <f t="shared" si="11"/>
        <v>0</v>
      </c>
      <c r="I143">
        <f t="shared" si="13"/>
        <v>0</v>
      </c>
    </row>
    <row r="144" spans="1:9" x14ac:dyDescent="0.35">
      <c r="A144" t="str">
        <f>rawsoildata!R142</f>
        <v>GreyClay</v>
      </c>
      <c r="B144">
        <f t="shared" si="12"/>
        <v>0</v>
      </c>
      <c r="C144">
        <f t="shared" si="11"/>
        <v>0</v>
      </c>
      <c r="D144">
        <f t="shared" si="11"/>
        <v>0</v>
      </c>
      <c r="E144">
        <f t="shared" si="11"/>
        <v>0</v>
      </c>
      <c r="F144">
        <f t="shared" si="11"/>
        <v>0</v>
      </c>
      <c r="G144">
        <f t="shared" si="11"/>
        <v>0</v>
      </c>
      <c r="H144">
        <f t="shared" si="11"/>
        <v>0</v>
      </c>
      <c r="I144">
        <f t="shared" si="13"/>
        <v>0</v>
      </c>
    </row>
    <row r="145" spans="1:9" x14ac:dyDescent="0.35">
      <c r="A145" t="str">
        <f>rawsoildata!R143</f>
        <v>Wetland</v>
      </c>
      <c r="B145">
        <f t="shared" si="12"/>
        <v>0</v>
      </c>
      <c r="C145">
        <f t="shared" si="11"/>
        <v>0</v>
      </c>
      <c r="D145">
        <f t="shared" si="11"/>
        <v>0</v>
      </c>
      <c r="E145">
        <f t="shared" si="11"/>
        <v>0</v>
      </c>
      <c r="F145">
        <f t="shared" si="11"/>
        <v>1</v>
      </c>
      <c r="G145">
        <f t="shared" si="11"/>
        <v>0</v>
      </c>
      <c r="H145">
        <f t="shared" si="11"/>
        <v>0</v>
      </c>
      <c r="I145">
        <f t="shared" si="13"/>
        <v>1</v>
      </c>
    </row>
    <row r="146" spans="1:9" x14ac:dyDescent="0.35">
      <c r="A146" t="str">
        <f>rawsoildata!R144</f>
        <v>GleyWithOxides</v>
      </c>
      <c r="B146">
        <f t="shared" si="12"/>
        <v>0</v>
      </c>
      <c r="C146">
        <f t="shared" si="11"/>
        <v>0</v>
      </c>
      <c r="D146">
        <f t="shared" si="11"/>
        <v>0</v>
      </c>
      <c r="E146">
        <f t="shared" si="11"/>
        <v>0</v>
      </c>
      <c r="F146">
        <f t="shared" si="11"/>
        <v>0</v>
      </c>
      <c r="G146">
        <f t="shared" si="11"/>
        <v>0</v>
      </c>
      <c r="H146">
        <f t="shared" si="11"/>
        <v>0</v>
      </c>
      <c r="I146">
        <f t="shared" si="13"/>
        <v>0</v>
      </c>
    </row>
    <row r="147" spans="1:9" x14ac:dyDescent="0.35">
      <c r="A147" t="str">
        <f>rawsoildata!R145</f>
        <v>GleyWithOxides</v>
      </c>
      <c r="B147">
        <f t="shared" si="12"/>
        <v>0</v>
      </c>
      <c r="C147">
        <f t="shared" si="11"/>
        <v>0</v>
      </c>
      <c r="D147">
        <f t="shared" si="11"/>
        <v>0</v>
      </c>
      <c r="E147">
        <f t="shared" si="11"/>
        <v>0</v>
      </c>
      <c r="F147">
        <f t="shared" si="11"/>
        <v>0</v>
      </c>
      <c r="G147">
        <f t="shared" si="11"/>
        <v>0</v>
      </c>
      <c r="H147">
        <f t="shared" si="11"/>
        <v>0</v>
      </c>
      <c r="I147">
        <f t="shared" si="13"/>
        <v>0</v>
      </c>
    </row>
    <row r="148" spans="1:9" x14ac:dyDescent="0.35">
      <c r="A148" t="str">
        <f>rawsoildata!R146</f>
        <v>Floodplain1</v>
      </c>
      <c r="B148">
        <f t="shared" si="12"/>
        <v>0</v>
      </c>
      <c r="C148">
        <f t="shared" si="11"/>
        <v>0</v>
      </c>
      <c r="D148">
        <f t="shared" si="11"/>
        <v>0</v>
      </c>
      <c r="E148">
        <f t="shared" si="11"/>
        <v>0</v>
      </c>
      <c r="F148">
        <f t="shared" si="11"/>
        <v>0</v>
      </c>
      <c r="G148">
        <f t="shared" si="11"/>
        <v>0</v>
      </c>
      <c r="H148">
        <f t="shared" si="11"/>
        <v>0</v>
      </c>
      <c r="I148">
        <f t="shared" si="13"/>
        <v>0</v>
      </c>
    </row>
    <row r="149" spans="1:9" x14ac:dyDescent="0.35">
      <c r="A149" t="str">
        <f>rawsoildata!R147</f>
        <v>GleyWithOxides</v>
      </c>
      <c r="B149">
        <f t="shared" si="12"/>
        <v>0</v>
      </c>
      <c r="C149">
        <f t="shared" si="11"/>
        <v>0</v>
      </c>
      <c r="D149">
        <f t="shared" si="11"/>
        <v>0</v>
      </c>
      <c r="E149">
        <f t="shared" si="11"/>
        <v>0</v>
      </c>
      <c r="F149">
        <f t="shared" si="11"/>
        <v>0</v>
      </c>
      <c r="G149">
        <f t="shared" si="11"/>
        <v>0</v>
      </c>
      <c r="H149">
        <f t="shared" si="11"/>
        <v>0</v>
      </c>
      <c r="I149">
        <f t="shared" si="13"/>
        <v>0</v>
      </c>
    </row>
    <row r="150" spans="1:9" x14ac:dyDescent="0.35">
      <c r="A150" t="str">
        <f>rawsoildata!R148</f>
        <v>Wetland</v>
      </c>
      <c r="B150">
        <f t="shared" si="12"/>
        <v>0</v>
      </c>
      <c r="C150">
        <f t="shared" si="11"/>
        <v>0</v>
      </c>
      <c r="D150">
        <f t="shared" si="11"/>
        <v>0</v>
      </c>
      <c r="E150">
        <f t="shared" si="11"/>
        <v>0</v>
      </c>
      <c r="F150">
        <f t="shared" si="11"/>
        <v>1</v>
      </c>
      <c r="G150">
        <f t="shared" si="11"/>
        <v>0</v>
      </c>
      <c r="H150">
        <f t="shared" si="11"/>
        <v>0</v>
      </c>
      <c r="I150">
        <f t="shared" si="13"/>
        <v>1</v>
      </c>
    </row>
    <row r="151" spans="1:9" x14ac:dyDescent="0.35">
      <c r="A151" t="str">
        <f>rawsoildata!R149</f>
        <v>Floodplain1</v>
      </c>
      <c r="B151">
        <f t="shared" si="12"/>
        <v>0</v>
      </c>
      <c r="C151">
        <f t="shared" si="11"/>
        <v>0</v>
      </c>
      <c r="D151">
        <f t="shared" si="11"/>
        <v>0</v>
      </c>
      <c r="E151">
        <f t="shared" si="11"/>
        <v>0</v>
      </c>
      <c r="F151">
        <f t="shared" si="11"/>
        <v>0</v>
      </c>
      <c r="G151">
        <f t="shared" si="11"/>
        <v>0</v>
      </c>
      <c r="H151">
        <f t="shared" ref="H151:H157" si="14">IF($A151=H$1,1,0)</f>
        <v>0</v>
      </c>
      <c r="I151">
        <f t="shared" si="13"/>
        <v>0</v>
      </c>
    </row>
    <row r="152" spans="1:9" x14ac:dyDescent="0.35">
      <c r="A152" t="str">
        <f>rawsoildata!R150</f>
        <v>GleyWithOxides</v>
      </c>
      <c r="B152">
        <f t="shared" si="12"/>
        <v>0</v>
      </c>
      <c r="C152">
        <f t="shared" si="11"/>
        <v>0</v>
      </c>
      <c r="D152">
        <f t="shared" si="11"/>
        <v>0</v>
      </c>
      <c r="E152">
        <f t="shared" si="11"/>
        <v>0</v>
      </c>
      <c r="F152">
        <f t="shared" si="11"/>
        <v>0</v>
      </c>
      <c r="G152">
        <f t="shared" si="11"/>
        <v>0</v>
      </c>
      <c r="H152">
        <f t="shared" si="14"/>
        <v>0</v>
      </c>
      <c r="I152">
        <f t="shared" si="13"/>
        <v>0</v>
      </c>
    </row>
    <row r="153" spans="1:9" x14ac:dyDescent="0.35">
      <c r="A153" t="str">
        <f>rawsoildata!R151</f>
        <v>GreyClay</v>
      </c>
      <c r="B153">
        <f t="shared" si="12"/>
        <v>0</v>
      </c>
      <c r="C153">
        <f t="shared" si="11"/>
        <v>0</v>
      </c>
      <c r="D153">
        <f t="shared" si="11"/>
        <v>0</v>
      </c>
      <c r="E153">
        <f t="shared" si="11"/>
        <v>0</v>
      </c>
      <c r="F153">
        <f t="shared" si="11"/>
        <v>0</v>
      </c>
      <c r="G153">
        <f t="shared" si="11"/>
        <v>0</v>
      </c>
      <c r="H153">
        <f t="shared" si="14"/>
        <v>0</v>
      </c>
      <c r="I153">
        <f t="shared" si="13"/>
        <v>0</v>
      </c>
    </row>
    <row r="154" spans="1:9" x14ac:dyDescent="0.35">
      <c r="A154" t="str">
        <f>rawsoildata!R152</f>
        <v>Wetland</v>
      </c>
      <c r="B154">
        <f t="shared" si="12"/>
        <v>0</v>
      </c>
      <c r="C154">
        <f t="shared" si="11"/>
        <v>0</v>
      </c>
      <c r="D154">
        <f t="shared" si="11"/>
        <v>0</v>
      </c>
      <c r="E154">
        <f t="shared" si="11"/>
        <v>0</v>
      </c>
      <c r="F154">
        <f t="shared" si="11"/>
        <v>1</v>
      </c>
      <c r="G154">
        <f t="shared" si="11"/>
        <v>0</v>
      </c>
      <c r="H154">
        <f t="shared" si="14"/>
        <v>0</v>
      </c>
      <c r="I154">
        <f t="shared" si="13"/>
        <v>1</v>
      </c>
    </row>
    <row r="155" spans="1:9" x14ac:dyDescent="0.35">
      <c r="A155" t="str">
        <f>rawsoildata!R153</f>
        <v>Floodplain1</v>
      </c>
      <c r="B155">
        <f t="shared" si="12"/>
        <v>0</v>
      </c>
      <c r="C155">
        <f t="shared" si="11"/>
        <v>0</v>
      </c>
      <c r="D155">
        <f t="shared" si="11"/>
        <v>0</v>
      </c>
      <c r="E155">
        <f t="shared" si="11"/>
        <v>0</v>
      </c>
      <c r="F155">
        <f t="shared" si="11"/>
        <v>0</v>
      </c>
      <c r="G155">
        <f t="shared" si="11"/>
        <v>0</v>
      </c>
      <c r="H155">
        <f t="shared" si="14"/>
        <v>0</v>
      </c>
      <c r="I155">
        <f t="shared" si="13"/>
        <v>0</v>
      </c>
    </row>
    <row r="156" spans="1:9" x14ac:dyDescent="0.35">
      <c r="A156" t="str">
        <f>rawsoildata!R154</f>
        <v>GleyWithOxides</v>
      </c>
      <c r="B156">
        <f t="shared" si="12"/>
        <v>0</v>
      </c>
      <c r="C156">
        <f t="shared" si="11"/>
        <v>0</v>
      </c>
      <c r="D156">
        <f t="shared" si="11"/>
        <v>0</v>
      </c>
      <c r="E156">
        <f t="shared" si="11"/>
        <v>0</v>
      </c>
      <c r="F156">
        <f t="shared" si="11"/>
        <v>0</v>
      </c>
      <c r="G156">
        <f t="shared" si="11"/>
        <v>0</v>
      </c>
      <c r="H156">
        <f t="shared" si="14"/>
        <v>0</v>
      </c>
      <c r="I156">
        <f t="shared" si="13"/>
        <v>0</v>
      </c>
    </row>
    <row r="157" spans="1:9" x14ac:dyDescent="0.35">
      <c r="A157" t="str">
        <f>rawsoildata!R155</f>
        <v>Wetland</v>
      </c>
      <c r="B157">
        <f t="shared" si="12"/>
        <v>0</v>
      </c>
      <c r="C157">
        <f t="shared" si="11"/>
        <v>0</v>
      </c>
      <c r="D157">
        <f t="shared" si="11"/>
        <v>0</v>
      </c>
      <c r="E157">
        <f t="shared" si="11"/>
        <v>0</v>
      </c>
      <c r="F157">
        <f t="shared" si="11"/>
        <v>1</v>
      </c>
      <c r="G157">
        <f t="shared" si="11"/>
        <v>0</v>
      </c>
      <c r="H157">
        <f t="shared" si="14"/>
        <v>0</v>
      </c>
      <c r="I157">
        <f t="shared" si="1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Cores</vt:lpstr>
      <vt:lpstr>rawsoildata</vt:lpstr>
      <vt:lpstr>Soildata</vt:lpstr>
      <vt:lpstr>SoildataV2</vt:lpstr>
      <vt:lpstr>SoildataV3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Payne, Julian</dc:creator>
  <cp:lastModifiedBy>Payne, Julian</cp:lastModifiedBy>
  <dcterms:created xsi:type="dcterms:W3CDTF">2023-07-26T13:25:13Z</dcterms:created>
  <dcterms:modified xsi:type="dcterms:W3CDTF">2024-02-19T20:30:14Z</dcterms:modified>
</cp:coreProperties>
</file>