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edeknw\Documents\Projects\Todd ERDC\"/>
    </mc:Choice>
  </mc:AlternateContent>
  <xr:revisionPtr revIDLastSave="0" documentId="13_ncr:1_{4E86749E-6472-434A-A584-93823F86C54D}" xr6:coauthVersionLast="47" xr6:coauthVersionMax="47" xr10:uidLastSave="{00000000-0000-0000-0000-000000000000}"/>
  <bookViews>
    <workbookView xWindow="28680" yWindow="750" windowWidth="19440" windowHeight="15000" activeTab="1" xr2:uid="{87D869BF-1E94-4817-B647-F0119E1BA2E3}"/>
  </bookViews>
  <sheets>
    <sheet name="Calculations" sheetId="2" r:id="rId1"/>
    <sheet name="Scenari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O15" i="2" s="1"/>
  <c r="I5" i="2"/>
  <c r="I4" i="2"/>
  <c r="I3" i="2"/>
  <c r="O14" i="2"/>
  <c r="E1" i="4"/>
  <c r="H1" i="4" s="1"/>
  <c r="K1" i="4" s="1"/>
  <c r="N1" i="4" s="1"/>
  <c r="Q1" i="4" s="1"/>
  <c r="T1" i="4" s="1"/>
  <c r="W1" i="4" s="1"/>
  <c r="Z1" i="4" s="1"/>
  <c r="AC1" i="4" s="1"/>
  <c r="AF1" i="4" s="1"/>
  <c r="AI1" i="4" s="1"/>
  <c r="AL1" i="4" s="1"/>
  <c r="AO1" i="4" s="1"/>
  <c r="AR1" i="4" s="1"/>
  <c r="AU1" i="4" s="1"/>
  <c r="AX1" i="4" s="1"/>
  <c r="BA1" i="4" s="1"/>
  <c r="BD1" i="4" s="1"/>
  <c r="BG1" i="4" s="1"/>
  <c r="BJ1" i="4" s="1"/>
  <c r="BM1" i="4" s="1"/>
  <c r="BP1" i="4" s="1"/>
  <c r="BS1" i="4" s="1"/>
  <c r="BV1" i="4" s="1"/>
  <c r="AA5" i="4"/>
  <c r="AA4" i="4"/>
  <c r="AA3" i="4"/>
  <c r="AA2" i="4"/>
  <c r="O5" i="2"/>
  <c r="Y37" i="4"/>
  <c r="Y36" i="4"/>
  <c r="Y35" i="4"/>
  <c r="Y34" i="4"/>
  <c r="V37" i="4"/>
  <c r="V36" i="4"/>
  <c r="V35" i="4"/>
  <c r="V34" i="4"/>
  <c r="S37" i="4"/>
  <c r="S36" i="4"/>
  <c r="S35" i="4"/>
  <c r="S34" i="4"/>
  <c r="P37" i="4"/>
  <c r="P36" i="4"/>
  <c r="P35" i="4"/>
  <c r="P34" i="4"/>
  <c r="L37" i="4"/>
  <c r="L36" i="4"/>
  <c r="L35" i="4"/>
  <c r="L34" i="4"/>
  <c r="I37" i="4"/>
  <c r="I36" i="4"/>
  <c r="I35" i="4"/>
  <c r="I34" i="4"/>
  <c r="F37" i="4"/>
  <c r="F36" i="4"/>
  <c r="F35" i="4"/>
  <c r="F34" i="4"/>
  <c r="BW5" i="4"/>
  <c r="BW4" i="4"/>
  <c r="BW3" i="4"/>
  <c r="BW2" i="4"/>
  <c r="BT5" i="4"/>
  <c r="BT4" i="4"/>
  <c r="BT3" i="4"/>
  <c r="BT2" i="4"/>
  <c r="BQ5" i="4"/>
  <c r="BQ4" i="4"/>
  <c r="BQ3" i="4"/>
  <c r="BQ2" i="4"/>
  <c r="BN5" i="4"/>
  <c r="BN4" i="4"/>
  <c r="BN3" i="4"/>
  <c r="BN2" i="4"/>
  <c r="C2" i="4"/>
  <c r="BK5" i="4"/>
  <c r="BK4" i="4"/>
  <c r="BK3" i="4"/>
  <c r="BK2" i="4"/>
  <c r="BH5" i="4"/>
  <c r="BH4" i="4"/>
  <c r="BH3" i="4"/>
  <c r="BH2" i="4"/>
  <c r="BE5" i="4"/>
  <c r="BE4" i="4"/>
  <c r="BE3" i="4"/>
  <c r="BE2" i="4"/>
  <c r="BB5" i="4"/>
  <c r="BB4" i="4"/>
  <c r="BB3" i="4"/>
  <c r="BB2" i="4"/>
  <c r="AY5" i="4"/>
  <c r="AY4" i="4"/>
  <c r="AY3" i="4"/>
  <c r="AY2" i="4"/>
  <c r="AV5" i="4"/>
  <c r="AV4" i="4"/>
  <c r="AV3" i="4"/>
  <c r="AV2" i="4"/>
  <c r="AS5" i="4"/>
  <c r="AS4" i="4"/>
  <c r="AS3" i="4"/>
  <c r="AS2" i="4"/>
  <c r="AP5" i="4"/>
  <c r="AP4" i="4"/>
  <c r="AP3" i="4"/>
  <c r="AP2" i="4"/>
  <c r="AM5" i="4"/>
  <c r="AM4" i="4"/>
  <c r="AM3" i="4"/>
  <c r="AM2" i="4"/>
  <c r="AJ5" i="4"/>
  <c r="AJ4" i="4"/>
  <c r="AJ3" i="4"/>
  <c r="AJ2" i="4"/>
  <c r="AG5" i="4"/>
  <c r="AG4" i="4"/>
  <c r="AG3" i="4"/>
  <c r="AG2" i="4"/>
  <c r="AD5" i="4"/>
  <c r="AD4" i="4"/>
  <c r="AD3" i="4"/>
  <c r="AD2" i="4"/>
  <c r="X5" i="4"/>
  <c r="X4" i="4"/>
  <c r="X3" i="4"/>
  <c r="X2" i="4"/>
  <c r="U5" i="4"/>
  <c r="U4" i="4"/>
  <c r="U3" i="4"/>
  <c r="U2" i="4"/>
  <c r="R5" i="4"/>
  <c r="R4" i="4"/>
  <c r="R3" i="4"/>
  <c r="R2" i="4"/>
  <c r="O4" i="4"/>
  <c r="O3" i="4"/>
  <c r="O2" i="4"/>
  <c r="L5" i="4"/>
  <c r="L3" i="4"/>
  <c r="L2" i="4"/>
  <c r="I5" i="4"/>
  <c r="I4" i="4"/>
  <c r="I2" i="4"/>
  <c r="F5" i="4"/>
  <c r="F4" i="4"/>
  <c r="F3" i="4"/>
  <c r="C5" i="4"/>
  <c r="C4" i="4"/>
  <c r="C3" i="4"/>
  <c r="AA23" i="2"/>
  <c r="W23" i="2"/>
  <c r="V23" i="2"/>
  <c r="U23" i="2"/>
  <c r="T23" i="2"/>
  <c r="L24" i="2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N23" i="2"/>
  <c r="S9" i="2"/>
  <c r="S4" i="2"/>
  <c r="S7" i="2" s="1"/>
  <c r="O10" i="2" l="1"/>
  <c r="O9" i="2"/>
  <c r="S6" i="2"/>
  <c r="O4" i="2"/>
  <c r="S5" i="2"/>
  <c r="Z23" i="2" l="1"/>
  <c r="Y23" i="2"/>
  <c r="X23" i="2"/>
  <c r="O18" i="2"/>
  <c r="I31" i="2" s="1"/>
  <c r="P23" i="2"/>
  <c r="O23" i="2"/>
  <c r="S11" i="2"/>
  <c r="S10" i="2"/>
  <c r="R24" i="2" l="1"/>
  <c r="S24" i="2"/>
  <c r="U24" i="2" s="1"/>
  <c r="Y24" i="2" s="1"/>
  <c r="M24" i="2"/>
  <c r="N24" i="2" s="1"/>
  <c r="V24" i="2" l="1"/>
  <c r="W24" i="2" s="1"/>
  <c r="Z24" i="2" s="1"/>
  <c r="T24" i="2"/>
  <c r="X24" i="2" s="1"/>
  <c r="P24" i="2"/>
  <c r="O24" i="2"/>
  <c r="AA24" i="2" l="1"/>
  <c r="R25" i="2"/>
  <c r="S25" i="2"/>
  <c r="M25" i="2"/>
  <c r="N25" i="2" s="1"/>
  <c r="O25" i="2" s="1"/>
  <c r="U25" i="2" l="1"/>
  <c r="Y25" i="2" s="1"/>
  <c r="T25" i="2"/>
  <c r="X25" i="2" s="1"/>
  <c r="V25" i="2"/>
  <c r="W25" i="2" s="1"/>
  <c r="Z25" i="2" s="1"/>
  <c r="P25" i="2"/>
  <c r="M26" i="2" s="1"/>
  <c r="N26" i="2" s="1"/>
  <c r="O26" i="2" s="1"/>
  <c r="S26" i="2" l="1"/>
  <c r="U26" i="2" s="1"/>
  <c r="Y26" i="2" s="1"/>
  <c r="AA25" i="2"/>
  <c r="R26" i="2"/>
  <c r="P26" i="2"/>
  <c r="M27" i="2" s="1"/>
  <c r="N27" i="2" s="1"/>
  <c r="O27" i="2" s="1"/>
  <c r="V26" i="2" l="1"/>
  <c r="W26" i="2" s="1"/>
  <c r="Z26" i="2" s="1"/>
  <c r="T26" i="2"/>
  <c r="X26" i="2" s="1"/>
  <c r="P27" i="2"/>
  <c r="M28" i="2" s="1"/>
  <c r="N28" i="2" s="1"/>
  <c r="O28" i="2" s="1"/>
  <c r="AA26" i="2" l="1"/>
  <c r="R27" i="2"/>
  <c r="S27" i="2"/>
  <c r="P28" i="2"/>
  <c r="M29" i="2" s="1"/>
  <c r="N29" i="2" s="1"/>
  <c r="P29" i="2" s="1"/>
  <c r="U27" i="2" l="1"/>
  <c r="Y27" i="2" s="1"/>
  <c r="T27" i="2"/>
  <c r="X27" i="2" s="1"/>
  <c r="V27" i="2"/>
  <c r="W27" i="2" s="1"/>
  <c r="Z27" i="2" s="1"/>
  <c r="O29" i="2"/>
  <c r="M30" i="2" s="1"/>
  <c r="N30" i="2" s="1"/>
  <c r="O30" i="2" s="1"/>
  <c r="R28" i="2" l="1"/>
  <c r="S28" i="2"/>
  <c r="AA27" i="2"/>
  <c r="P30" i="2"/>
  <c r="M31" i="2" s="1"/>
  <c r="U28" i="2" l="1"/>
  <c r="Y28" i="2" s="1"/>
  <c r="T28" i="2"/>
  <c r="X28" i="2" s="1"/>
  <c r="V28" i="2"/>
  <c r="W28" i="2" s="1"/>
  <c r="Z28" i="2" s="1"/>
  <c r="N31" i="2"/>
  <c r="R29" i="2" l="1"/>
  <c r="S29" i="2"/>
  <c r="AA28" i="2"/>
  <c r="P31" i="2"/>
  <c r="O31" i="2"/>
  <c r="U29" i="2" l="1"/>
  <c r="Y29" i="2" s="1"/>
  <c r="T29" i="2"/>
  <c r="X29" i="2" s="1"/>
  <c r="V29" i="2"/>
  <c r="W29" i="2" s="1"/>
  <c r="Z29" i="2" s="1"/>
  <c r="M32" i="2"/>
  <c r="N32" i="2" s="1"/>
  <c r="S30" i="2" l="1"/>
  <c r="R30" i="2"/>
  <c r="AA29" i="2"/>
  <c r="O32" i="2"/>
  <c r="P32" i="2"/>
  <c r="V30" i="2" l="1"/>
  <c r="W30" i="2" s="1"/>
  <c r="Z30" i="2" s="1"/>
  <c r="T30" i="2"/>
  <c r="X30" i="2" s="1"/>
  <c r="U30" i="2"/>
  <c r="Y30" i="2" s="1"/>
  <c r="M33" i="2"/>
  <c r="AA30" i="2" l="1"/>
  <c r="R31" i="2"/>
  <c r="S31" i="2"/>
  <c r="N33" i="2"/>
  <c r="U31" i="2" l="1"/>
  <c r="Y31" i="2" s="1"/>
  <c r="T31" i="2"/>
  <c r="X31" i="2" s="1"/>
  <c r="V31" i="2"/>
  <c r="W31" i="2" s="1"/>
  <c r="Z31" i="2" s="1"/>
  <c r="P33" i="2"/>
  <c r="O33" i="2"/>
  <c r="S32" i="2" l="1"/>
  <c r="R32" i="2"/>
  <c r="AA31" i="2"/>
  <c r="M34" i="2"/>
  <c r="N34" i="2" s="1"/>
  <c r="T32" i="2" l="1"/>
  <c r="X32" i="2" s="1"/>
  <c r="V32" i="2"/>
  <c r="W32" i="2" s="1"/>
  <c r="Z32" i="2" s="1"/>
  <c r="U32" i="2"/>
  <c r="Y32" i="2" s="1"/>
  <c r="P34" i="2"/>
  <c r="O34" i="2"/>
  <c r="AA32" i="2" l="1"/>
  <c r="S33" i="2"/>
  <c r="R33" i="2"/>
  <c r="M35" i="2"/>
  <c r="V33" i="2" l="1"/>
  <c r="W33" i="2" s="1"/>
  <c r="Z33" i="2" s="1"/>
  <c r="T33" i="2"/>
  <c r="X33" i="2" s="1"/>
  <c r="U33" i="2"/>
  <c r="Y33" i="2" s="1"/>
  <c r="N35" i="2"/>
  <c r="AA33" i="2" l="1"/>
  <c r="R34" i="2"/>
  <c r="S34" i="2"/>
  <c r="O35" i="2"/>
  <c r="P35" i="2"/>
  <c r="U34" i="2" l="1"/>
  <c r="Y34" i="2" s="1"/>
  <c r="T34" i="2"/>
  <c r="X34" i="2" s="1"/>
  <c r="V34" i="2"/>
  <c r="W34" i="2" s="1"/>
  <c r="Z34" i="2" s="1"/>
  <c r="M36" i="2"/>
  <c r="N36" i="2" s="1"/>
  <c r="P36" i="2" s="1"/>
  <c r="O36" i="2" l="1"/>
  <c r="M37" i="2" s="1"/>
  <c r="S35" i="2"/>
  <c r="R35" i="2"/>
  <c r="AA34" i="2"/>
  <c r="V35" i="2" l="1"/>
  <c r="W35" i="2" s="1"/>
  <c r="Z35" i="2" s="1"/>
  <c r="T35" i="2"/>
  <c r="X35" i="2" s="1"/>
  <c r="U35" i="2"/>
  <c r="Y35" i="2" s="1"/>
  <c r="N37" i="2"/>
  <c r="AA35" i="2" l="1"/>
  <c r="R36" i="2"/>
  <c r="S36" i="2"/>
  <c r="O37" i="2"/>
  <c r="P37" i="2"/>
  <c r="U36" i="2" l="1"/>
  <c r="Y36" i="2" s="1"/>
  <c r="V36" i="2"/>
  <c r="W36" i="2" s="1"/>
  <c r="Z36" i="2" s="1"/>
  <c r="T36" i="2"/>
  <c r="X36" i="2" s="1"/>
  <c r="M38" i="2"/>
  <c r="N38" i="2" s="1"/>
  <c r="R37" i="2" l="1"/>
  <c r="S37" i="2"/>
  <c r="AA36" i="2"/>
  <c r="O38" i="2"/>
  <c r="P38" i="2"/>
  <c r="U37" i="2" l="1"/>
  <c r="Y37" i="2" s="1"/>
  <c r="V37" i="2"/>
  <c r="W37" i="2" s="1"/>
  <c r="Z37" i="2" s="1"/>
  <c r="T37" i="2"/>
  <c r="X37" i="2" s="1"/>
  <c r="M39" i="2"/>
  <c r="N39" i="2" s="1"/>
  <c r="R38" i="2" l="1"/>
  <c r="S38" i="2"/>
  <c r="AA37" i="2"/>
  <c r="O39" i="2"/>
  <c r="P39" i="2"/>
  <c r="U38" i="2" l="1"/>
  <c r="Y38" i="2" s="1"/>
  <c r="T38" i="2"/>
  <c r="X38" i="2" s="1"/>
  <c r="V38" i="2"/>
  <c r="W38" i="2" s="1"/>
  <c r="Z38" i="2" s="1"/>
  <c r="M40" i="2"/>
  <c r="R39" i="2" l="1"/>
  <c r="S39" i="2"/>
  <c r="AA38" i="2"/>
  <c r="N40" i="2"/>
  <c r="U39" i="2" l="1"/>
  <c r="Y39" i="2" s="1"/>
  <c r="V39" i="2"/>
  <c r="W39" i="2" s="1"/>
  <c r="Z39" i="2" s="1"/>
  <c r="T39" i="2"/>
  <c r="X39" i="2" s="1"/>
  <c r="O40" i="2"/>
  <c r="P40" i="2"/>
  <c r="R40" i="2" l="1"/>
  <c r="S40" i="2"/>
  <c r="AA39" i="2"/>
  <c r="M41" i="2"/>
  <c r="U40" i="2" l="1"/>
  <c r="Y40" i="2" s="1"/>
  <c r="T40" i="2"/>
  <c r="X40" i="2" s="1"/>
  <c r="V40" i="2"/>
  <c r="W40" i="2" s="1"/>
  <c r="Z40" i="2" s="1"/>
  <c r="N41" i="2"/>
  <c r="AA40" i="2" l="1"/>
  <c r="O41" i="2"/>
  <c r="P41" i="2"/>
  <c r="M42" i="2" l="1"/>
  <c r="P42" i="2" l="1"/>
  <c r="N42" i="2"/>
  <c r="O42" i="2"/>
</calcChain>
</file>

<file path=xl/sharedStrings.xml><?xml version="1.0" encoding="utf-8"?>
<sst xmlns="http://schemas.openxmlformats.org/spreadsheetml/2006/main" count="1081" uniqueCount="104">
  <si>
    <t>Inputs</t>
  </si>
  <si>
    <t>Nitrogen</t>
  </si>
  <si>
    <t>unitless</t>
  </si>
  <si>
    <t>TwaterC</t>
  </si>
  <si>
    <t>C</t>
  </si>
  <si>
    <t>depth</t>
  </si>
  <si>
    <t>m</t>
  </si>
  <si>
    <t>use_NH4</t>
  </si>
  <si>
    <t>no unit</t>
  </si>
  <si>
    <t>true/false</t>
  </si>
  <si>
    <t>use_NO3</t>
  </si>
  <si>
    <t>rca</t>
  </si>
  <si>
    <t>Variable</t>
  </si>
  <si>
    <t>Unit</t>
  </si>
  <si>
    <t>Description</t>
  </si>
  <si>
    <t>Default Value</t>
  </si>
  <si>
    <t>ralkca</t>
  </si>
  <si>
    <t>eq/ug/Chla or eq/mgN</t>
  </si>
  <si>
    <t>ratio translating algal/Balgal growth into Alk if NH4 is the N source</t>
  </si>
  <si>
    <t>ralkcn</t>
  </si>
  <si>
    <t>ratio translating algal/Balgal growth into Alk if NO3 is the N source</t>
  </si>
  <si>
    <t>ralkn</t>
  </si>
  <si>
    <t>1/mg-N</t>
  </si>
  <si>
    <t>ration translating NH4 nitrification into Alk</t>
  </si>
  <si>
    <t>ralkden</t>
  </si>
  <si>
    <t>ratio translating NO3 denitrification into Alk</t>
  </si>
  <si>
    <t>pH_solution</t>
  </si>
  <si>
    <t>(1) uses NewtonRaphson, (2) Bisection for pH calculation</t>
  </si>
  <si>
    <t>imax</t>
  </si>
  <si>
    <t>maximum iteration number for computing pH</t>
  </si>
  <si>
    <t>es</t>
  </si>
  <si>
    <t>maximum relative error for computing pH</t>
  </si>
  <si>
    <t>Water depth</t>
  </si>
  <si>
    <t>Water temperature</t>
  </si>
  <si>
    <t>Alk</t>
  </si>
  <si>
    <t>mg-CaCO3/L</t>
  </si>
  <si>
    <t>Alkalinity</t>
  </si>
  <si>
    <t>pH</t>
  </si>
  <si>
    <t>DIC</t>
  </si>
  <si>
    <t>mg-C/L</t>
  </si>
  <si>
    <t>Dissolved inorganic carbon</t>
  </si>
  <si>
    <t>use_Algae</t>
  </si>
  <si>
    <t>use_Balgae</t>
  </si>
  <si>
    <t>ApGrowth</t>
  </si>
  <si>
    <t>ugpChla/L/d</t>
  </si>
  <si>
    <t>Algal growth rate</t>
  </si>
  <si>
    <t>ApRespiration</t>
  </si>
  <si>
    <t>Algal respiration rate</t>
  </si>
  <si>
    <t>mg-C/ugChla</t>
  </si>
  <si>
    <t>Algal C: Chla ration</t>
  </si>
  <si>
    <t>Fb</t>
  </si>
  <si>
    <t>Fraction of bottom area available for benthic algae</t>
  </si>
  <si>
    <t>AbGrowth</t>
  </si>
  <si>
    <t>g/m^2/d</t>
  </si>
  <si>
    <t>BAlgal growth rate</t>
  </si>
  <si>
    <t>AbRespiration</t>
  </si>
  <si>
    <t>BAlgal respiration rate</t>
  </si>
  <si>
    <t>rcb</t>
  </si>
  <si>
    <t>mg-C/mg-D</t>
  </si>
  <si>
    <t>BAlgal C: Dry ration</t>
  </si>
  <si>
    <t>NH4_Nitrification</t>
  </si>
  <si>
    <t>mg-N/L*d</t>
  </si>
  <si>
    <t>NH4 --&gt; NO3 Nitrification</t>
  </si>
  <si>
    <t>NO3_Denit</t>
  </si>
  <si>
    <t>mg_N/L*d</t>
  </si>
  <si>
    <t>NO3 --&gt; loss</t>
  </si>
  <si>
    <t>ApUpTakeFr_NH4</t>
  </si>
  <si>
    <t>Fraction of acutal floating algal uptake that is from ammonia pool</t>
  </si>
  <si>
    <t>AbUptakeFr_NH4</t>
  </si>
  <si>
    <t>Fraction of actual benthic algal uptake that is from ammonia pool</t>
  </si>
  <si>
    <t>Algae</t>
  </si>
  <si>
    <t>Alk_ApGrowth</t>
  </si>
  <si>
    <t>Alk_ApRespiration</t>
  </si>
  <si>
    <t>Balgae</t>
  </si>
  <si>
    <t>Alk_AbGrowth</t>
  </si>
  <si>
    <t>Alk_AbRespiration</t>
  </si>
  <si>
    <t>Alk_Nitrification</t>
  </si>
  <si>
    <t>Alk_Denitrification</t>
  </si>
  <si>
    <t>dAlkdt</t>
  </si>
  <si>
    <t>TwaterK</t>
  </si>
  <si>
    <t>K1</t>
  </si>
  <si>
    <t>K2</t>
  </si>
  <si>
    <t>KW</t>
  </si>
  <si>
    <t>hh</t>
  </si>
  <si>
    <t>function</t>
  </si>
  <si>
    <t>derivative function</t>
  </si>
  <si>
    <t>x</t>
  </si>
  <si>
    <t>f(xi)</t>
  </si>
  <si>
    <t>f'(xi)</t>
  </si>
  <si>
    <t>Newton Ralphson</t>
  </si>
  <si>
    <t>xr</t>
  </si>
  <si>
    <t>xlow</t>
  </si>
  <si>
    <t>xup</t>
  </si>
  <si>
    <t>flow</t>
  </si>
  <si>
    <t>fup</t>
  </si>
  <si>
    <t>xlow_H</t>
  </si>
  <si>
    <t>xup_H</t>
  </si>
  <si>
    <t>fr</t>
  </si>
  <si>
    <t>[H+]</t>
  </si>
  <si>
    <t>Loop break?</t>
  </si>
  <si>
    <t>Calculated Variables</t>
  </si>
  <si>
    <t>Bisection</t>
  </si>
  <si>
    <t>dtAlk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</si>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</sst>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0" formatCode="0.00000"/>
    <numFmt numFmtId="171" formatCode="0.000000"/>
    <numFmt numFmtId="173" formatCode="0.00000000"/>
    <numFmt numFmtId="174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4" xfId="0" applyFont="1" applyFill="1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0" xfId="0" applyFill="1" applyBorder="1"/>
    <xf numFmtId="0" fontId="0" fillId="4" borderId="9" xfId="0" applyFill="1" applyBorder="1"/>
    <xf numFmtId="0" fontId="0" fillId="4" borderId="11" xfId="0" applyFill="1" applyBorder="1"/>
    <xf numFmtId="0" fontId="0" fillId="0" borderId="0" xfId="0" applyFill="1"/>
    <xf numFmtId="0" fontId="0" fillId="0" borderId="0" xfId="0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9" xfId="0" applyFont="1" applyFill="1" applyBorder="1" applyAlignment="1">
      <alignment wrapText="1"/>
    </xf>
    <xf numFmtId="0" fontId="0" fillId="0" borderId="10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11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9" xfId="0" applyFont="1" applyFill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0" xfId="0" applyFont="1" applyFill="1" applyBorder="1" applyAlignment="1">
      <alignment wrapText="1"/>
    </xf>
    <xf numFmtId="0" fontId="0" fillId="5" borderId="10" xfId="0" applyFont="1" applyFill="1" applyBorder="1" applyAlignment="1">
      <alignment wrapText="1"/>
    </xf>
    <xf numFmtId="0" fontId="0" fillId="5" borderId="7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11" xfId="0" applyFont="1" applyFill="1" applyBorder="1" applyAlignment="1">
      <alignment wrapText="1"/>
    </xf>
    <xf numFmtId="0" fontId="0" fillId="6" borderId="5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6" borderId="9" xfId="0" applyFont="1" applyFill="1" applyBorder="1" applyAlignment="1">
      <alignment horizontal="right" wrapText="1"/>
    </xf>
    <xf numFmtId="0" fontId="0" fillId="6" borderId="6" xfId="0" applyFont="1" applyFill="1" applyBorder="1" applyAlignment="1">
      <alignment wrapText="1"/>
    </xf>
    <xf numFmtId="0" fontId="0" fillId="6" borderId="0" xfId="0" applyFont="1" applyFill="1" applyBorder="1" applyAlignment="1">
      <alignment wrapText="1"/>
    </xf>
    <xf numFmtId="0" fontId="0" fillId="6" borderId="10" xfId="0" applyFont="1" applyFill="1" applyBorder="1" applyAlignment="1">
      <alignment horizontal="right" wrapText="1"/>
    </xf>
    <xf numFmtId="0" fontId="0" fillId="6" borderId="10" xfId="0" applyFont="1" applyFill="1" applyBorder="1" applyAlignment="1">
      <alignment wrapText="1"/>
    </xf>
    <xf numFmtId="0" fontId="0" fillId="6" borderId="7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6" borderId="11" xfId="0" applyFont="1" applyFill="1" applyBorder="1" applyAlignment="1">
      <alignment wrapText="1"/>
    </xf>
    <xf numFmtId="0" fontId="0" fillId="7" borderId="5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9" xfId="0" applyFont="1" applyFill="1" applyBorder="1" applyAlignment="1">
      <alignment wrapText="1"/>
    </xf>
    <xf numFmtId="0" fontId="0" fillId="7" borderId="6" xfId="0" applyFont="1" applyFill="1" applyBorder="1" applyAlignment="1">
      <alignment wrapText="1"/>
    </xf>
    <xf numFmtId="0" fontId="0" fillId="7" borderId="0" xfId="0" applyFont="1" applyFill="1" applyBorder="1" applyAlignment="1">
      <alignment wrapText="1"/>
    </xf>
    <xf numFmtId="0" fontId="0" fillId="7" borderId="10" xfId="0" applyFont="1" applyFill="1" applyBorder="1" applyAlignment="1">
      <alignment wrapText="1"/>
    </xf>
    <xf numFmtId="0" fontId="0" fillId="7" borderId="7" xfId="0" applyFont="1" applyFill="1" applyBorder="1" applyAlignment="1">
      <alignment wrapText="1"/>
    </xf>
    <xf numFmtId="0" fontId="0" fillId="7" borderId="2" xfId="0" applyFont="1" applyFill="1" applyBorder="1" applyAlignment="1">
      <alignment wrapText="1"/>
    </xf>
    <xf numFmtId="0" fontId="0" fillId="7" borderId="11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wrapText="1"/>
    </xf>
    <xf numFmtId="0" fontId="0" fillId="0" borderId="7" xfId="0" applyFont="1" applyFill="1" applyBorder="1" applyAlignment="1">
      <alignment wrapText="1"/>
    </xf>
    <xf numFmtId="0" fontId="0" fillId="0" borderId="2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wrapText="1"/>
    </xf>
    <xf numFmtId="0" fontId="1" fillId="8" borderId="3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3" xfId="0" applyBorder="1"/>
    <xf numFmtId="0" fontId="0" fillId="0" borderId="8" xfId="0" applyBorder="1"/>
    <xf numFmtId="0" fontId="1" fillId="8" borderId="4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174" fontId="0" fillId="0" borderId="0" xfId="0" applyNumberFormat="1" applyBorder="1"/>
    <xf numFmtId="0" fontId="0" fillId="0" borderId="0" xfId="0" applyBorder="1"/>
    <xf numFmtId="174" fontId="0" fillId="0" borderId="2" xfId="0" applyNumberFormat="1" applyBorder="1"/>
    <xf numFmtId="0" fontId="0" fillId="3" borderId="6" xfId="0" applyFill="1" applyBorder="1"/>
    <xf numFmtId="174" fontId="0" fillId="3" borderId="0" xfId="0" applyNumberFormat="1" applyFill="1" applyBorder="1"/>
    <xf numFmtId="0" fontId="0" fillId="3" borderId="0" xfId="0" applyFill="1" applyBorder="1"/>
    <xf numFmtId="0" fontId="0" fillId="3" borderId="10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73" fontId="0" fillId="0" borderId="9" xfId="0" applyNumberFormat="1" applyBorder="1"/>
    <xf numFmtId="171" fontId="0" fillId="0" borderId="0" xfId="0" applyNumberFormat="1" applyBorder="1"/>
    <xf numFmtId="0" fontId="0" fillId="0" borderId="5" xfId="0" applyFill="1" applyBorder="1" applyAlignment="1">
      <alignment wrapText="1"/>
    </xf>
    <xf numFmtId="170" fontId="0" fillId="0" borderId="9" xfId="0" applyNumberFormat="1" applyFill="1" applyBorder="1"/>
    <xf numFmtId="0" fontId="0" fillId="0" borderId="6" xfId="0" applyFill="1" applyBorder="1" applyAlignment="1">
      <alignment wrapText="1"/>
    </xf>
    <xf numFmtId="170" fontId="0" fillId="0" borderId="10" xfId="0" applyNumberForma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9" xfId="0" applyFill="1" applyBorder="1"/>
    <xf numFmtId="0" fontId="0" fillId="4" borderId="5" xfId="0" applyFill="1" applyBorder="1" applyAlignment="1">
      <alignment wrapText="1"/>
    </xf>
    <xf numFmtId="170" fontId="0" fillId="4" borderId="9" xfId="0" applyNumberFormat="1" applyFill="1" applyBorder="1"/>
    <xf numFmtId="0" fontId="0" fillId="4" borderId="6" xfId="0" applyFill="1" applyBorder="1" applyAlignment="1">
      <alignment wrapText="1"/>
    </xf>
    <xf numFmtId="170" fontId="0" fillId="4" borderId="10" xfId="0" applyNumberFormat="1" applyFill="1" applyBorder="1"/>
    <xf numFmtId="0" fontId="0" fillId="4" borderId="7" xfId="0" applyFill="1" applyBorder="1" applyAlignment="1">
      <alignment wrapText="1"/>
    </xf>
    <xf numFmtId="0" fontId="0" fillId="7" borderId="11" xfId="0" applyFill="1" applyBorder="1"/>
    <xf numFmtId="0" fontId="0" fillId="7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ECBF-2F92-4BB0-904D-746E5537A419}">
  <dimension ref="B1:AA42"/>
  <sheetViews>
    <sheetView topLeftCell="F1" zoomScale="60" zoomScaleNormal="60" workbookViewId="0">
      <selection activeCell="V33" sqref="V33"/>
    </sheetView>
  </sheetViews>
  <sheetFormatPr defaultRowHeight="14.4" x14ac:dyDescent="0.3"/>
  <cols>
    <col min="2" max="2" width="35.33203125" style="12" customWidth="1"/>
    <col min="3" max="3" width="8.88671875" style="12"/>
    <col min="4" max="4" width="42.33203125" style="12" customWidth="1"/>
    <col min="5" max="5" width="37.6640625" style="12" customWidth="1"/>
    <col min="6" max="6" width="8.88671875" customWidth="1"/>
    <col min="8" max="8" width="39" customWidth="1"/>
    <col min="9" max="9" width="8.88671875" customWidth="1"/>
    <col min="13" max="14" width="23.21875" customWidth="1"/>
    <col min="18" max="18" width="20.33203125" customWidth="1"/>
    <col min="19" max="19" width="14.33203125" bestFit="1" customWidth="1"/>
    <col min="23" max="23" width="11.88671875" bestFit="1" customWidth="1"/>
    <col min="25" max="25" width="9.44140625" bestFit="1" customWidth="1"/>
    <col min="26" max="26" width="18.5546875" customWidth="1"/>
    <col min="27" max="27" width="19.5546875" customWidth="1"/>
  </cols>
  <sheetData>
    <row r="1" spans="2:19" ht="15" thickBot="1" x14ac:dyDescent="0.35">
      <c r="B1" s="64" t="s">
        <v>0</v>
      </c>
      <c r="C1" s="65"/>
      <c r="D1" s="65"/>
      <c r="E1" s="66"/>
    </row>
    <row r="2" spans="2:19" ht="15" thickBot="1" x14ac:dyDescent="0.35">
      <c r="B2" s="13" t="s">
        <v>12</v>
      </c>
      <c r="C2" s="4" t="s">
        <v>13</v>
      </c>
      <c r="D2" s="4" t="s">
        <v>14</v>
      </c>
      <c r="E2" s="14" t="s">
        <v>15</v>
      </c>
    </row>
    <row r="3" spans="2:19" ht="43.8" thickBot="1" x14ac:dyDescent="0.35">
      <c r="B3" s="18" t="s">
        <v>16</v>
      </c>
      <c r="C3" s="19" t="s">
        <v>17</v>
      </c>
      <c r="D3" s="19" t="s">
        <v>18</v>
      </c>
      <c r="E3" s="20">
        <v>1.10062893081761E-4</v>
      </c>
      <c r="H3" s="85" t="s">
        <v>16</v>
      </c>
      <c r="I3" s="86">
        <f>14/106/12/1000</f>
        <v>1.10062893081761E-5</v>
      </c>
      <c r="M3" s="62" t="s">
        <v>70</v>
      </c>
      <c r="N3" s="69"/>
      <c r="O3" s="63"/>
      <c r="R3" s="62" t="s">
        <v>100</v>
      </c>
      <c r="S3" s="63"/>
    </row>
    <row r="4" spans="2:19" ht="43.2" x14ac:dyDescent="0.3">
      <c r="B4" s="18" t="s">
        <v>19</v>
      </c>
      <c r="C4" s="19" t="s">
        <v>17</v>
      </c>
      <c r="D4" s="19" t="s">
        <v>20</v>
      </c>
      <c r="E4" s="21">
        <v>1.4150943396226413E-4</v>
      </c>
      <c r="H4" s="87" t="s">
        <v>19</v>
      </c>
      <c r="I4" s="88">
        <f>18/106/12/1000</f>
        <v>1.4150943396226413E-5</v>
      </c>
      <c r="M4" s="1" t="s">
        <v>71</v>
      </c>
      <c r="N4" s="70"/>
      <c r="O4" s="5">
        <f>IF(I16,(I3*I29-I4*(1-I29))*I20*50000*I22,0)</f>
        <v>-0.31446540880503127</v>
      </c>
      <c r="R4" s="1" t="s">
        <v>79</v>
      </c>
      <c r="S4" s="5">
        <f>I12+273.15</f>
        <v>298.14999999999998</v>
      </c>
    </row>
    <row r="5" spans="2:19" ht="15" thickBot="1" x14ac:dyDescent="0.35">
      <c r="B5" s="18" t="s">
        <v>21</v>
      </c>
      <c r="C5" s="19" t="s">
        <v>22</v>
      </c>
      <c r="D5" s="19" t="s">
        <v>23</v>
      </c>
      <c r="E5" s="21">
        <v>7.142857142857142E-5</v>
      </c>
      <c r="H5" s="87" t="s">
        <v>21</v>
      </c>
      <c r="I5" s="89">
        <f>2/14/1000</f>
        <v>1.4285714285714284E-4</v>
      </c>
      <c r="M5" s="3" t="s">
        <v>72</v>
      </c>
      <c r="N5" s="71"/>
      <c r="O5" s="7">
        <f>IF(I16,I3*I21*50000*I22,0)</f>
        <v>0.44025157232704404</v>
      </c>
      <c r="R5" s="2" t="s">
        <v>80</v>
      </c>
      <c r="S5" s="6">
        <f>10^(-356.3094-(0.06091964*S4)+(21834.37/S4)+126.8339*LOG10(S4)-(1684915/S4^2))</f>
        <v>4.4477037246748654E-7</v>
      </c>
    </row>
    <row r="6" spans="2:19" x14ac:dyDescent="0.3">
      <c r="B6" s="18" t="s">
        <v>24</v>
      </c>
      <c r="C6" s="19" t="s">
        <v>22</v>
      </c>
      <c r="D6" s="19" t="s">
        <v>25</v>
      </c>
      <c r="E6" s="21">
        <v>2.8571428571428568E-4</v>
      </c>
      <c r="H6" s="87" t="s">
        <v>24</v>
      </c>
      <c r="I6" s="89">
        <f>4/14/1000</f>
        <v>2.8571428571428568E-4</v>
      </c>
      <c r="R6" s="2" t="s">
        <v>81</v>
      </c>
      <c r="S6" s="6">
        <f>10^(-107.8871-0.03252849*S4+(5151.79/S4)+38.92561*LOG10(S4)-(563713.9/S4^2))</f>
        <v>4.6897060438642412E-11</v>
      </c>
    </row>
    <row r="7" spans="2:19" ht="29.4" thickBot="1" x14ac:dyDescent="0.35">
      <c r="B7" s="18" t="s">
        <v>26</v>
      </c>
      <c r="C7" s="19" t="s">
        <v>2</v>
      </c>
      <c r="D7" s="19" t="s">
        <v>27</v>
      </c>
      <c r="E7" s="21">
        <v>1</v>
      </c>
      <c r="H7" s="94" t="s">
        <v>26</v>
      </c>
      <c r="I7" s="8">
        <v>2</v>
      </c>
      <c r="R7" s="3" t="s">
        <v>82</v>
      </c>
      <c r="S7" s="7">
        <f>10^((-4787.3/S4)-7.1321*LOG10(S4)-0.010365*S4+22.8)</f>
        <v>1.0117561142312255E-14</v>
      </c>
    </row>
    <row r="8" spans="2:19" ht="15" thickBot="1" x14ac:dyDescent="0.35">
      <c r="B8" s="18" t="s">
        <v>28</v>
      </c>
      <c r="C8" s="19" t="s">
        <v>2</v>
      </c>
      <c r="D8" s="19" t="s">
        <v>29</v>
      </c>
      <c r="E8" s="21">
        <v>13</v>
      </c>
      <c r="H8" s="87" t="s">
        <v>28</v>
      </c>
      <c r="I8" s="89">
        <v>13</v>
      </c>
      <c r="M8" s="62" t="s">
        <v>73</v>
      </c>
      <c r="N8" s="69"/>
      <c r="O8" s="63"/>
    </row>
    <row r="9" spans="2:19" x14ac:dyDescent="0.3">
      <c r="B9" s="18" t="s">
        <v>30</v>
      </c>
      <c r="C9" s="19" t="s">
        <v>2</v>
      </c>
      <c r="D9" s="19" t="s">
        <v>31</v>
      </c>
      <c r="E9" s="21">
        <v>3.0000000000000001E-3</v>
      </c>
      <c r="H9" s="87" t="s">
        <v>30</v>
      </c>
      <c r="I9" s="89">
        <v>3.0000000000000001E-3</v>
      </c>
      <c r="M9" s="1" t="s">
        <v>74</v>
      </c>
      <c r="N9" s="70"/>
      <c r="O9" s="5">
        <f>IF(I17,-(1/I11)*(I3*I30-I4*(1-I30))*I24*I23*50000*I26,0)</f>
        <v>9.4339622641509396E-3</v>
      </c>
      <c r="R9" s="1" t="s">
        <v>83</v>
      </c>
      <c r="S9" s="83">
        <f>10^(-I14)</f>
        <v>9.9999999999999995E-8</v>
      </c>
    </row>
    <row r="10" spans="2:19" ht="15" thickBot="1" x14ac:dyDescent="0.35">
      <c r="B10" s="22" t="s">
        <v>37</v>
      </c>
      <c r="C10" s="23" t="s">
        <v>2</v>
      </c>
      <c r="D10" s="23" t="s">
        <v>37</v>
      </c>
      <c r="E10" s="21">
        <v>7</v>
      </c>
      <c r="H10" s="17"/>
      <c r="I10" s="90"/>
      <c r="M10" s="3" t="s">
        <v>75</v>
      </c>
      <c r="N10" s="71"/>
      <c r="O10" s="7">
        <f>IF(I17,(1/I11)*I3*I23*I25*50000*I26,0)</f>
        <v>0.66037735849056611</v>
      </c>
      <c r="R10" s="2" t="s">
        <v>84</v>
      </c>
      <c r="S10" s="6">
        <f>((S5*S9+2*S5*S6)/(S9^2+S5*S9+S5*S6))*I15+(S7/S9)-S9-(I13/50000)</f>
        <v>24.506482440387689</v>
      </c>
    </row>
    <row r="11" spans="2:19" ht="15" thickBot="1" x14ac:dyDescent="0.35">
      <c r="B11" s="24" t="s">
        <v>5</v>
      </c>
      <c r="C11" s="25" t="s">
        <v>6</v>
      </c>
      <c r="D11" s="25" t="s">
        <v>32</v>
      </c>
      <c r="E11" s="20">
        <v>1</v>
      </c>
      <c r="H11" s="87" t="s">
        <v>5</v>
      </c>
      <c r="I11" s="89">
        <v>1</v>
      </c>
      <c r="R11" s="3" t="s">
        <v>85</v>
      </c>
      <c r="S11" s="7">
        <f>(LN(10)*(S5*S9*I15*(S9^2+4*S6*S9+S5*S6)/(S9^2+S5*S9+S5*S6)^2+S7/S9+S9))</f>
        <v>10.3855739457544</v>
      </c>
    </row>
    <row r="12" spans="2:19" ht="15" thickBot="1" x14ac:dyDescent="0.35">
      <c r="B12" s="18" t="s">
        <v>3</v>
      </c>
      <c r="C12" s="26" t="s">
        <v>4</v>
      </c>
      <c r="D12" s="26" t="s">
        <v>33</v>
      </c>
      <c r="E12" s="21">
        <v>25</v>
      </c>
      <c r="H12" s="87" t="s">
        <v>3</v>
      </c>
      <c r="I12" s="89">
        <v>25</v>
      </c>
    </row>
    <row r="13" spans="2:19" ht="29.4" thickBot="1" x14ac:dyDescent="0.35">
      <c r="B13" s="18" t="s">
        <v>34</v>
      </c>
      <c r="C13" s="26" t="s">
        <v>35</v>
      </c>
      <c r="D13" s="26" t="s">
        <v>36</v>
      </c>
      <c r="E13" s="21">
        <v>10</v>
      </c>
      <c r="H13" s="87" t="s">
        <v>34</v>
      </c>
      <c r="I13" s="89">
        <v>10</v>
      </c>
      <c r="M13" s="62" t="s">
        <v>1</v>
      </c>
      <c r="N13" s="69"/>
      <c r="O13" s="63"/>
    </row>
    <row r="14" spans="2:19" x14ac:dyDescent="0.3">
      <c r="B14" s="18" t="s">
        <v>37</v>
      </c>
      <c r="C14" s="26" t="s">
        <v>2</v>
      </c>
      <c r="D14" s="26" t="s">
        <v>37</v>
      </c>
      <c r="E14" s="21">
        <v>7</v>
      </c>
      <c r="H14" s="87" t="s">
        <v>37</v>
      </c>
      <c r="I14" s="89">
        <v>7</v>
      </c>
      <c r="M14" s="1" t="s">
        <v>76</v>
      </c>
      <c r="N14" s="70"/>
      <c r="O14" s="5">
        <f>IF(I18,-I5*I27*50000,0)</f>
        <v>-71.428571428571416</v>
      </c>
    </row>
    <row r="15" spans="2:19" ht="15" thickBot="1" x14ac:dyDescent="0.35">
      <c r="B15" s="27" t="s">
        <v>38</v>
      </c>
      <c r="C15" s="28" t="s">
        <v>39</v>
      </c>
      <c r="D15" s="28" t="s">
        <v>40</v>
      </c>
      <c r="E15" s="29">
        <v>10</v>
      </c>
      <c r="H15" s="96" t="s">
        <v>38</v>
      </c>
      <c r="I15" s="10">
        <v>30</v>
      </c>
      <c r="M15" s="3" t="s">
        <v>77</v>
      </c>
      <c r="N15" s="71"/>
      <c r="O15" s="7">
        <f>IF(I19,I6*I28*50000,0)</f>
        <v>1.4285714285714286</v>
      </c>
    </row>
    <row r="16" spans="2:19" x14ac:dyDescent="0.3">
      <c r="B16" s="24" t="s">
        <v>41</v>
      </c>
      <c r="C16" s="25" t="s">
        <v>8</v>
      </c>
      <c r="D16" s="25" t="s">
        <v>9</v>
      </c>
      <c r="E16" s="20" t="b">
        <v>1</v>
      </c>
      <c r="H16" s="85" t="s">
        <v>41</v>
      </c>
      <c r="I16" s="91" t="b">
        <v>1</v>
      </c>
    </row>
    <row r="17" spans="2:27" ht="15" thickBot="1" x14ac:dyDescent="0.35">
      <c r="B17" s="18" t="s">
        <v>42</v>
      </c>
      <c r="C17" s="26" t="s">
        <v>8</v>
      </c>
      <c r="D17" s="26" t="s">
        <v>9</v>
      </c>
      <c r="E17" s="21" t="b">
        <v>1</v>
      </c>
      <c r="H17" s="87" t="s">
        <v>42</v>
      </c>
      <c r="I17" s="89" t="b">
        <v>1</v>
      </c>
    </row>
    <row r="18" spans="2:27" ht="15" thickBot="1" x14ac:dyDescent="0.35">
      <c r="B18" s="18" t="s">
        <v>7</v>
      </c>
      <c r="C18" s="26" t="s">
        <v>8</v>
      </c>
      <c r="D18" s="26" t="s">
        <v>9</v>
      </c>
      <c r="E18" s="21" t="b">
        <v>1</v>
      </c>
      <c r="H18" s="87" t="s">
        <v>7</v>
      </c>
      <c r="I18" s="89" t="b">
        <v>1</v>
      </c>
      <c r="M18" s="67" t="s">
        <v>78</v>
      </c>
      <c r="N18" s="72"/>
      <c r="O18" s="68">
        <f>O4+O5+O9+O10+O14+O15</f>
        <v>-69.20440251572326</v>
      </c>
    </row>
    <row r="19" spans="2:27" ht="15" thickBot="1" x14ac:dyDescent="0.35">
      <c r="B19" s="27" t="s">
        <v>10</v>
      </c>
      <c r="C19" s="28" t="s">
        <v>8</v>
      </c>
      <c r="D19" s="28" t="s">
        <v>9</v>
      </c>
      <c r="E19" s="29" t="b">
        <v>1</v>
      </c>
      <c r="H19" s="17" t="s">
        <v>10</v>
      </c>
      <c r="I19" s="90" t="b">
        <v>1</v>
      </c>
    </row>
    <row r="20" spans="2:27" ht="29.4" thickBot="1" x14ac:dyDescent="0.35">
      <c r="B20" s="30" t="s">
        <v>43</v>
      </c>
      <c r="C20" s="31" t="s">
        <v>44</v>
      </c>
      <c r="D20" s="31" t="s">
        <v>45</v>
      </c>
      <c r="E20" s="32"/>
      <c r="H20" s="85" t="s">
        <v>43</v>
      </c>
      <c r="I20" s="91">
        <v>100</v>
      </c>
    </row>
    <row r="21" spans="2:27" ht="29.4" thickBot="1" x14ac:dyDescent="0.35">
      <c r="B21" s="33" t="s">
        <v>46</v>
      </c>
      <c r="C21" s="34" t="s">
        <v>44</v>
      </c>
      <c r="D21" s="34" t="s">
        <v>47</v>
      </c>
      <c r="E21" s="35"/>
      <c r="H21" s="87" t="s">
        <v>46</v>
      </c>
      <c r="I21" s="89">
        <v>20</v>
      </c>
      <c r="M21" s="80" t="s">
        <v>89</v>
      </c>
      <c r="N21" s="81"/>
      <c r="O21" s="81"/>
      <c r="P21" s="82"/>
      <c r="R21" s="80" t="s">
        <v>101</v>
      </c>
      <c r="S21" s="81"/>
      <c r="T21" s="81"/>
      <c r="U21" s="81"/>
      <c r="V21" s="81"/>
      <c r="W21" s="81"/>
      <c r="X21" s="81"/>
      <c r="Y21" s="81"/>
      <c r="Z21" s="81"/>
      <c r="AA21" s="82"/>
    </row>
    <row r="22" spans="2:27" ht="29.4" thickBot="1" x14ac:dyDescent="0.35">
      <c r="B22" s="36" t="s">
        <v>11</v>
      </c>
      <c r="C22" s="37" t="s">
        <v>48</v>
      </c>
      <c r="D22" s="37" t="s">
        <v>49</v>
      </c>
      <c r="E22" s="38"/>
      <c r="H22" s="17" t="s">
        <v>11</v>
      </c>
      <c r="I22" s="90">
        <v>0.04</v>
      </c>
      <c r="M22" s="1" t="s">
        <v>37</v>
      </c>
      <c r="N22" s="70" t="s">
        <v>86</v>
      </c>
      <c r="O22" s="70" t="s">
        <v>87</v>
      </c>
      <c r="P22" s="5" t="s">
        <v>88</v>
      </c>
      <c r="R22" s="67" t="s">
        <v>91</v>
      </c>
      <c r="S22" s="72" t="s">
        <v>92</v>
      </c>
      <c r="T22" s="72" t="s">
        <v>95</v>
      </c>
      <c r="U22" s="72" t="s">
        <v>96</v>
      </c>
      <c r="V22" s="72" t="s">
        <v>90</v>
      </c>
      <c r="W22" s="72" t="s">
        <v>98</v>
      </c>
      <c r="X22" s="72" t="s">
        <v>93</v>
      </c>
      <c r="Y22" s="72" t="s">
        <v>94</v>
      </c>
      <c r="Z22" s="72" t="s">
        <v>97</v>
      </c>
      <c r="AA22" s="68" t="s">
        <v>99</v>
      </c>
    </row>
    <row r="23" spans="2:27" ht="28.8" x14ac:dyDescent="0.3">
      <c r="B23" s="39" t="s">
        <v>50</v>
      </c>
      <c r="C23" s="40" t="s">
        <v>2</v>
      </c>
      <c r="D23" s="40" t="s">
        <v>51</v>
      </c>
      <c r="E23" s="41"/>
      <c r="H23" s="85" t="s">
        <v>50</v>
      </c>
      <c r="I23" s="91">
        <v>0.1</v>
      </c>
      <c r="L23">
        <v>1</v>
      </c>
      <c r="M23" s="2">
        <v>7</v>
      </c>
      <c r="N23" s="73">
        <f>10^(-M23)</f>
        <v>9.9999999999999995E-8</v>
      </c>
      <c r="O23" s="74">
        <f>(($S$5*N23+2*$S$5*$S$6)/(N23^2+$S$5*N23+$S$5*$S$6))*$I$15+($S$7/N23)-N23-($I$13/50000)</f>
        <v>24.506482440387689</v>
      </c>
      <c r="P23" s="6">
        <f>(LN(10)*($S$5*N23*$I$15*(N23^2+4*$S$6*N23+$S$5*$S$6)/(N23^2+$S$5*N23+$S$5*$S$6)^2+$S$7/N23+N23))</f>
        <v>10.3855739457544</v>
      </c>
      <c r="R23" s="2">
        <v>1</v>
      </c>
      <c r="S23" s="74">
        <v>13</v>
      </c>
      <c r="T23" s="74">
        <f>10^-R23</f>
        <v>0.1</v>
      </c>
      <c r="U23" s="74">
        <f>10^-S23</f>
        <v>1E-13</v>
      </c>
      <c r="V23" s="74">
        <f>(R23+S23)/2</f>
        <v>7</v>
      </c>
      <c r="W23" s="74">
        <f>10^(-V23)</f>
        <v>9.9999999999999995E-8</v>
      </c>
      <c r="X23" s="74">
        <f>(($S$5*T23+2*$S$5*$S$6)/(T23^2+$S$5*T23+$S$5*$S$6))*$I$15+($S$7/T23)-T23-($I$13/50000)</f>
        <v>-0.10006656948149285</v>
      </c>
      <c r="Y23" s="74">
        <f>(($S$5*U23+2*$S$5*$S$6)/(U23^2+$S$5*U23+$S$5*$S$6))*$I$15+($S$7/U23)-U23-($I$13/50000)</f>
        <v>60.037141803104475</v>
      </c>
      <c r="Z23" s="84">
        <f>(($S$5*W23+2*$S$5*$S$6)/(W23^2+$S$5*W23+$S$5*$S$6))*$I$15+($S$7/W23)-W23-($I$13/50000)</f>
        <v>24.506482440387689</v>
      </c>
      <c r="AA23" s="6" t="str">
        <f>IF((ABS(S23-R23)/V23)&lt;$I$9,"TRUE","FALSE")</f>
        <v>FALSE</v>
      </c>
    </row>
    <row r="24" spans="2:27" x14ac:dyDescent="0.3">
      <c r="B24" s="42" t="s">
        <v>52</v>
      </c>
      <c r="C24" s="43" t="s">
        <v>53</v>
      </c>
      <c r="D24" s="43" t="s">
        <v>54</v>
      </c>
      <c r="E24" s="44"/>
      <c r="H24" s="87" t="s">
        <v>52</v>
      </c>
      <c r="I24" s="89">
        <v>3</v>
      </c>
      <c r="L24">
        <f>1+L23</f>
        <v>2</v>
      </c>
      <c r="M24" s="2">
        <f>M23-O23/P23</f>
        <v>4.6403343167754461</v>
      </c>
      <c r="N24" s="73">
        <f t="shared" ref="N24:N42" si="0">10^(-M24)</f>
        <v>2.2891048378773028E-5</v>
      </c>
      <c r="O24" s="74">
        <f t="shared" ref="O24:O41" si="1">(($S$5*N24+2*$S$5*$S$6)/(N24^2+$S$5*N24+$S$5*$S$6))*$I$15+($S$7/N24)-N24-($I$13/50000)</f>
        <v>0.57156614613182455</v>
      </c>
      <c r="P24" s="6">
        <f t="shared" ref="P24:P41" si="2">(LN(10)*($S$5*N24*$I$15*(N24^2+4*$S$6*N24+$S$5*$S$6)/(N24^2+$S$5*N24+$S$5*$S$6)^2+$S$7/N24+N24))</f>
        <v>1.2915572367699217</v>
      </c>
      <c r="R24" s="2">
        <f>IF(X23*Z23&gt;0,V23,R23)</f>
        <v>1</v>
      </c>
      <c r="S24" s="74">
        <f>IF(X23*Z23&lt;0,V23,S23)</f>
        <v>7</v>
      </c>
      <c r="T24" s="74">
        <f t="shared" ref="T24:T25" si="3">10^-R24</f>
        <v>0.1</v>
      </c>
      <c r="U24" s="74">
        <f t="shared" ref="U24:U25" si="4">10^-S24</f>
        <v>9.9999999999999995E-8</v>
      </c>
      <c r="V24" s="74">
        <f t="shared" ref="V24:V40" si="5">(R24+S24)/2</f>
        <v>4</v>
      </c>
      <c r="W24" s="74">
        <f t="shared" ref="W24:W40" si="6">10^(-V24)</f>
        <v>1E-4</v>
      </c>
      <c r="X24" s="74">
        <f>(($S$5*T24+2*$S$5*$S$6)/(T24^2+$S$5*T24+$S$5*$S$6))*$I$15+($S$7/T24)-T24-($I$13/50000)</f>
        <v>-0.10006656948149285</v>
      </c>
      <c r="Y24" s="74">
        <f>(($S$5*U24+2*$S$5*$S$6)/(U24^2+$S$5*U24+$S$5*$S$6))*$I$15+($S$7/U24)-U24-($I$13/50000)</f>
        <v>24.506482440387689</v>
      </c>
      <c r="Z24" s="84">
        <f t="shared" ref="Z24:Z25" si="7">(($S$5*W24+2*$S$5*$S$6)/(W24^2+$S$5*W24+$S$5*$S$6))*$I$15+($S$7/W24)-W24-($I$13/50000)</f>
        <v>0.13254040196471992</v>
      </c>
      <c r="AA24" s="6" t="str">
        <f t="shared" ref="AA24:AA44" si="8">IF((ABS(S24-R24)/V24)&lt;$I$9,"TRUE","FALSE")</f>
        <v>FALSE</v>
      </c>
    </row>
    <row r="25" spans="2:27" x14ac:dyDescent="0.3">
      <c r="B25" s="42" t="s">
        <v>55</v>
      </c>
      <c r="C25" s="43" t="s">
        <v>53</v>
      </c>
      <c r="D25" s="43" t="s">
        <v>56</v>
      </c>
      <c r="E25" s="45"/>
      <c r="H25" s="87" t="s">
        <v>55</v>
      </c>
      <c r="I25" s="89">
        <v>30</v>
      </c>
      <c r="L25">
        <f t="shared" ref="L25:L38" si="9">1+L24</f>
        <v>3</v>
      </c>
      <c r="M25" s="2">
        <f>M24-O24/P24</f>
        <v>4.1977940019836186</v>
      </c>
      <c r="N25" s="73">
        <f t="shared" si="0"/>
        <v>6.3417044470255677E-5</v>
      </c>
      <c r="O25" s="74">
        <f t="shared" si="1"/>
        <v>0.20867412854329376</v>
      </c>
      <c r="P25" s="6">
        <f t="shared" si="2"/>
        <v>0.47789257528417034</v>
      </c>
      <c r="R25" s="2">
        <f t="shared" ref="R25:R40" si="10">IF(X24*Z24&gt;0,V24,R24)</f>
        <v>1</v>
      </c>
      <c r="S25" s="74">
        <f t="shared" ref="S25:S40" si="11">IF(X24*Z24&lt;0,V24,S24)</f>
        <v>4</v>
      </c>
      <c r="T25" s="74">
        <f t="shared" ref="T25:T40" si="12">10^-R25</f>
        <v>0.1</v>
      </c>
      <c r="U25" s="74">
        <f t="shared" ref="U25:U40" si="13">10^-S25</f>
        <v>1E-4</v>
      </c>
      <c r="V25" s="74">
        <f t="shared" ref="V25:V40" si="14">(R25+S25)/2</f>
        <v>2.5</v>
      </c>
      <c r="W25" s="74">
        <f t="shared" si="6"/>
        <v>3.1622776601683764E-3</v>
      </c>
      <c r="X25" s="74">
        <f t="shared" ref="X25:X40" si="15">(($S$5*T25+2*$S$5*$S$6)/(T25^2+$S$5*T25+$S$5*$S$6))*$I$15+($S$7/T25)-T25-($I$13/50000)</f>
        <v>-0.10006656948149285</v>
      </c>
      <c r="Y25" s="74">
        <f t="shared" ref="Y25:Y40" si="16">(($S$5*U25+2*$S$5*$S$6)/(U25^2+$S$5*U25+$S$5*$S$6))*$I$15+($S$7/U25)-U25-($I$13/50000)</f>
        <v>0.13254040196471992</v>
      </c>
      <c r="Z25" s="84">
        <f t="shared" ref="Z25:Z40" si="17">(($S$5*W25+2*$S$5*$S$6)/(W25^2+$S$5*W25+$S$5*$S$6))*$I$15+($S$7/W25)-W25-($I$13/50000)</f>
        <v>8.5659132783660419E-4</v>
      </c>
      <c r="AA25" s="6" t="str">
        <f t="shared" si="8"/>
        <v>FALSE</v>
      </c>
    </row>
    <row r="26" spans="2:27" ht="29.4" thickBot="1" x14ac:dyDescent="0.35">
      <c r="B26" s="46" t="s">
        <v>57</v>
      </c>
      <c r="C26" s="47" t="s">
        <v>58</v>
      </c>
      <c r="D26" s="47" t="s">
        <v>59</v>
      </c>
      <c r="E26" s="48"/>
      <c r="H26" s="17" t="s">
        <v>57</v>
      </c>
      <c r="I26" s="90">
        <v>0.4</v>
      </c>
      <c r="L26">
        <f t="shared" si="9"/>
        <v>4</v>
      </c>
      <c r="M26" s="2">
        <f>M25-O25/P25</f>
        <v>3.7611391148069151</v>
      </c>
      <c r="N26" s="73">
        <f t="shared" si="0"/>
        <v>1.7332487082170477E-4</v>
      </c>
      <c r="O26" s="74">
        <f t="shared" si="1"/>
        <v>7.6412921010836993E-2</v>
      </c>
      <c r="P26" s="6">
        <f t="shared" si="2"/>
        <v>0.17675351154296709</v>
      </c>
      <c r="R26" s="2">
        <f t="shared" si="10"/>
        <v>1</v>
      </c>
      <c r="S26" s="74">
        <f t="shared" si="11"/>
        <v>2.5</v>
      </c>
      <c r="T26" s="74">
        <f t="shared" si="12"/>
        <v>0.1</v>
      </c>
      <c r="U26" s="74">
        <f t="shared" si="13"/>
        <v>3.1622776601683764E-3</v>
      </c>
      <c r="V26" s="74">
        <f t="shared" si="14"/>
        <v>1.75</v>
      </c>
      <c r="W26" s="74">
        <f t="shared" si="6"/>
        <v>1.7782794100389226E-2</v>
      </c>
      <c r="X26" s="74">
        <f t="shared" si="15"/>
        <v>-0.10006656948149285</v>
      </c>
      <c r="Y26" s="74">
        <f t="shared" si="16"/>
        <v>8.5659132783660419E-4</v>
      </c>
      <c r="Z26" s="84">
        <f t="shared" si="17"/>
        <v>-1.7232474580335038E-2</v>
      </c>
      <c r="AA26" s="6" t="str">
        <f t="shared" si="8"/>
        <v>FALSE</v>
      </c>
    </row>
    <row r="27" spans="2:27" ht="28.8" x14ac:dyDescent="0.3">
      <c r="B27" s="49" t="s">
        <v>60</v>
      </c>
      <c r="C27" s="50" t="s">
        <v>61</v>
      </c>
      <c r="D27" s="50" t="s">
        <v>62</v>
      </c>
      <c r="E27" s="51"/>
      <c r="H27" s="85" t="s">
        <v>60</v>
      </c>
      <c r="I27" s="91">
        <v>10</v>
      </c>
      <c r="L27">
        <f t="shared" si="9"/>
        <v>5</v>
      </c>
      <c r="M27" s="2">
        <f>M26-O26/P26</f>
        <v>3.3288256612082194</v>
      </c>
      <c r="N27" s="73">
        <f t="shared" si="0"/>
        <v>4.6900161563457205E-4</v>
      </c>
      <c r="O27" s="74">
        <f t="shared" si="1"/>
        <v>2.7754081933534253E-2</v>
      </c>
      <c r="P27" s="6">
        <f t="shared" si="2"/>
        <v>6.6464491251735924E-2</v>
      </c>
      <c r="R27" s="2">
        <f t="shared" si="10"/>
        <v>1.75</v>
      </c>
      <c r="S27" s="74">
        <f t="shared" si="11"/>
        <v>2.5</v>
      </c>
      <c r="T27" s="74">
        <f t="shared" si="12"/>
        <v>1.7782794100389226E-2</v>
      </c>
      <c r="U27" s="74">
        <f t="shared" si="13"/>
        <v>3.1622776601683764E-3</v>
      </c>
      <c r="V27" s="74">
        <f t="shared" si="14"/>
        <v>2.125</v>
      </c>
      <c r="W27" s="74">
        <f t="shared" si="6"/>
        <v>7.498942093324557E-3</v>
      </c>
      <c r="X27" s="74">
        <f t="shared" si="15"/>
        <v>-1.7232474580335038E-2</v>
      </c>
      <c r="Y27" s="74">
        <f t="shared" si="16"/>
        <v>8.5659132783660419E-4</v>
      </c>
      <c r="Z27" s="84">
        <f t="shared" si="17"/>
        <v>-5.9197151253680205E-3</v>
      </c>
      <c r="AA27" s="6" t="str">
        <f t="shared" si="8"/>
        <v>FALSE</v>
      </c>
    </row>
    <row r="28" spans="2:27" ht="28.8" x14ac:dyDescent="0.3">
      <c r="B28" s="52" t="s">
        <v>63</v>
      </c>
      <c r="C28" s="53" t="s">
        <v>64</v>
      </c>
      <c r="D28" s="53" t="s">
        <v>65</v>
      </c>
      <c r="E28" s="54"/>
      <c r="H28" s="87" t="s">
        <v>63</v>
      </c>
      <c r="I28" s="89">
        <v>0.1</v>
      </c>
      <c r="L28">
        <f t="shared" si="9"/>
        <v>6</v>
      </c>
      <c r="M28" s="2">
        <f>M27-O27/P27</f>
        <v>2.9112480733739128</v>
      </c>
      <c r="N28" s="73">
        <f t="shared" si="0"/>
        <v>1.2267383057373226E-3</v>
      </c>
      <c r="O28" s="74">
        <f t="shared" si="1"/>
        <v>9.4462214538190269E-3</v>
      </c>
      <c r="P28" s="6">
        <f t="shared" si="2"/>
        <v>2.7851512492521019E-2</v>
      </c>
      <c r="R28" s="2">
        <f t="shared" si="10"/>
        <v>2.125</v>
      </c>
      <c r="S28" s="74">
        <f t="shared" si="11"/>
        <v>2.5</v>
      </c>
      <c r="T28" s="74">
        <f t="shared" si="12"/>
        <v>7.498942093324557E-3</v>
      </c>
      <c r="U28" s="74">
        <f t="shared" si="13"/>
        <v>3.1622776601683764E-3</v>
      </c>
      <c r="V28" s="74">
        <f t="shared" si="14"/>
        <v>2.3125</v>
      </c>
      <c r="W28" s="74">
        <f t="shared" si="6"/>
        <v>4.869675251658631E-3</v>
      </c>
      <c r="X28" s="74">
        <f t="shared" si="15"/>
        <v>-5.9197151253680205E-3</v>
      </c>
      <c r="Y28" s="74">
        <f t="shared" si="16"/>
        <v>8.5659132783660419E-4</v>
      </c>
      <c r="Z28" s="84">
        <f t="shared" si="17"/>
        <v>-2.3298841621638127E-3</v>
      </c>
      <c r="AA28" s="6" t="str">
        <f t="shared" si="8"/>
        <v>FALSE</v>
      </c>
    </row>
    <row r="29" spans="2:27" ht="28.8" x14ac:dyDescent="0.3">
      <c r="B29" s="52" t="s">
        <v>66</v>
      </c>
      <c r="C29" s="53" t="s">
        <v>2</v>
      </c>
      <c r="D29" s="53" t="s">
        <v>67</v>
      </c>
      <c r="E29" s="54"/>
      <c r="H29" s="87" t="s">
        <v>66</v>
      </c>
      <c r="I29" s="89">
        <v>0.5</v>
      </c>
      <c r="L29">
        <f t="shared" si="9"/>
        <v>7</v>
      </c>
      <c r="M29" s="2">
        <f>M28-O28/P28</f>
        <v>2.5720843939738938</v>
      </c>
      <c r="N29" s="73">
        <f t="shared" si="0"/>
        <v>2.6786477478750615E-3</v>
      </c>
      <c r="O29" s="74">
        <f t="shared" si="1"/>
        <v>2.101811702643851E-3</v>
      </c>
      <c r="P29" s="6">
        <f t="shared" si="2"/>
        <v>1.7633842609931675E-2</v>
      </c>
      <c r="R29" s="2">
        <f t="shared" si="10"/>
        <v>2.3125</v>
      </c>
      <c r="S29" s="74">
        <f t="shared" si="11"/>
        <v>2.5</v>
      </c>
      <c r="T29" s="74">
        <f t="shared" si="12"/>
        <v>4.869675251658631E-3</v>
      </c>
      <c r="U29" s="74">
        <f t="shared" si="13"/>
        <v>3.1622776601683764E-3</v>
      </c>
      <c r="V29" s="74">
        <f t="shared" si="14"/>
        <v>2.40625</v>
      </c>
      <c r="W29" s="74">
        <f t="shared" si="6"/>
        <v>3.9241897584845354E-3</v>
      </c>
      <c r="X29" s="74">
        <f t="shared" si="15"/>
        <v>-2.3298841621638127E-3</v>
      </c>
      <c r="Y29" s="74">
        <f t="shared" si="16"/>
        <v>8.5659132783660419E-4</v>
      </c>
      <c r="Z29" s="84">
        <f t="shared" si="17"/>
        <v>-7.2435433306163803E-4</v>
      </c>
      <c r="AA29" s="6" t="str">
        <f t="shared" si="8"/>
        <v>FALSE</v>
      </c>
    </row>
    <row r="30" spans="2:27" ht="29.4" thickBot="1" x14ac:dyDescent="0.35">
      <c r="B30" s="55" t="s">
        <v>68</v>
      </c>
      <c r="C30" s="56" t="s">
        <v>2</v>
      </c>
      <c r="D30" s="56" t="s">
        <v>69</v>
      </c>
      <c r="E30" s="57"/>
      <c r="H30" s="17" t="s">
        <v>68</v>
      </c>
      <c r="I30" s="90">
        <v>0.5</v>
      </c>
      <c r="L30">
        <f t="shared" si="9"/>
        <v>8</v>
      </c>
      <c r="M30" s="2">
        <f>M29-O29/P29</f>
        <v>2.4528924657517335</v>
      </c>
      <c r="N30" s="73">
        <f t="shared" si="0"/>
        <v>3.5245813125380603E-3</v>
      </c>
      <c r="O30" s="74">
        <f t="shared" si="1"/>
        <v>6.0670548118560251E-5</v>
      </c>
      <c r="P30" s="6">
        <f t="shared" si="2"/>
        <v>1.6830413404069832E-2</v>
      </c>
      <c r="R30" s="2">
        <f t="shared" si="10"/>
        <v>2.40625</v>
      </c>
      <c r="S30" s="74">
        <f t="shared" si="11"/>
        <v>2.5</v>
      </c>
      <c r="T30" s="74">
        <f t="shared" si="12"/>
        <v>3.9241897584845354E-3</v>
      </c>
      <c r="U30" s="74">
        <f t="shared" si="13"/>
        <v>3.1622776601683764E-3</v>
      </c>
      <c r="V30" s="74">
        <f t="shared" si="14"/>
        <v>2.453125</v>
      </c>
      <c r="W30" s="74">
        <f t="shared" si="6"/>
        <v>3.5226946514730997E-3</v>
      </c>
      <c r="X30" s="74">
        <f t="shared" si="15"/>
        <v>-7.2435433306163803E-4</v>
      </c>
      <c r="Y30" s="74">
        <f t="shared" si="16"/>
        <v>8.5659132783660419E-4</v>
      </c>
      <c r="Z30" s="84">
        <f t="shared" si="17"/>
        <v>6.4584232994284013E-5</v>
      </c>
      <c r="AA30" s="6" t="str">
        <f t="shared" si="8"/>
        <v>FALSE</v>
      </c>
    </row>
    <row r="31" spans="2:27" x14ac:dyDescent="0.3">
      <c r="B31" s="22"/>
      <c r="C31" s="58"/>
      <c r="D31" s="23"/>
      <c r="E31" s="21"/>
      <c r="H31" s="85" t="s">
        <v>78</v>
      </c>
      <c r="I31" s="5">
        <f>O18</f>
        <v>-69.20440251572326</v>
      </c>
      <c r="L31">
        <f t="shared" si="9"/>
        <v>9</v>
      </c>
      <c r="M31" s="2">
        <f t="shared" ref="M31" si="18">M30-O30/P30</f>
        <v>2.4492876494788374</v>
      </c>
      <c r="N31" s="73">
        <f t="shared" si="0"/>
        <v>3.5539584863426253E-3</v>
      </c>
      <c r="O31" s="74">
        <f t="shared" si="1"/>
        <v>8.2339661127501986E-9</v>
      </c>
      <c r="P31" s="6">
        <f t="shared" si="2"/>
        <v>1.6826038248277851E-2</v>
      </c>
      <c r="R31" s="2">
        <f t="shared" si="10"/>
        <v>2.40625</v>
      </c>
      <c r="S31" s="74">
        <f t="shared" si="11"/>
        <v>2.453125</v>
      </c>
      <c r="T31" s="74">
        <f t="shared" si="12"/>
        <v>3.9241897584845354E-3</v>
      </c>
      <c r="U31" s="74">
        <f t="shared" si="13"/>
        <v>3.5226946514730997E-3</v>
      </c>
      <c r="V31" s="74">
        <f t="shared" si="14"/>
        <v>2.4296875</v>
      </c>
      <c r="W31" s="74">
        <f t="shared" si="6"/>
        <v>3.7180266639144717E-3</v>
      </c>
      <c r="X31" s="74">
        <f t="shared" si="15"/>
        <v>-7.2435433306163803E-4</v>
      </c>
      <c r="Y31" s="74">
        <f t="shared" si="16"/>
        <v>6.4584232994284013E-5</v>
      </c>
      <c r="Z31" s="84">
        <f t="shared" si="17"/>
        <v>-3.2969426536623078E-4</v>
      </c>
      <c r="AA31" s="6" t="str">
        <f t="shared" si="8"/>
        <v>FALSE</v>
      </c>
    </row>
    <row r="32" spans="2:27" ht="15" thickBot="1" x14ac:dyDescent="0.35">
      <c r="B32" s="59"/>
      <c r="C32" s="60"/>
      <c r="D32" s="61"/>
      <c r="E32" s="29"/>
      <c r="H32" s="17" t="s">
        <v>37</v>
      </c>
      <c r="I32" s="7">
        <v>2.6875</v>
      </c>
      <c r="L32">
        <f t="shared" si="9"/>
        <v>10</v>
      </c>
      <c r="M32" s="2">
        <f t="shared" ref="M32:M42" si="19">M31-O31/P31</f>
        <v>2.4492871601202615</v>
      </c>
      <c r="N32" s="73">
        <f t="shared" si="0"/>
        <v>3.553962490908918E-3</v>
      </c>
      <c r="O32" s="74">
        <f t="shared" si="1"/>
        <v>1.2368036282628392E-16</v>
      </c>
      <c r="P32" s="6">
        <f t="shared" si="2"/>
        <v>1.6826037733016511E-2</v>
      </c>
      <c r="R32" s="2">
        <f t="shared" si="10"/>
        <v>2.4296875</v>
      </c>
      <c r="S32" s="74">
        <f t="shared" si="11"/>
        <v>2.453125</v>
      </c>
      <c r="T32" s="74">
        <f t="shared" si="12"/>
        <v>3.7180266639144717E-3</v>
      </c>
      <c r="U32" s="74">
        <f t="shared" si="13"/>
        <v>3.5226946514730997E-3</v>
      </c>
      <c r="V32" s="74">
        <f t="shared" si="14"/>
        <v>2.44140625</v>
      </c>
      <c r="W32" s="74">
        <f t="shared" si="6"/>
        <v>3.6190430562520106E-3</v>
      </c>
      <c r="X32" s="74">
        <f t="shared" si="15"/>
        <v>-3.2969426536623078E-4</v>
      </c>
      <c r="Y32" s="74">
        <f t="shared" si="16"/>
        <v>6.4584232994284013E-5</v>
      </c>
      <c r="Z32" s="84">
        <f t="shared" si="17"/>
        <v>-1.325790676779624E-4</v>
      </c>
      <c r="AA32" s="6" t="str">
        <f t="shared" si="8"/>
        <v>FALSE</v>
      </c>
    </row>
    <row r="33" spans="2:27" x14ac:dyDescent="0.3">
      <c r="B33" s="19"/>
      <c r="C33" s="19"/>
      <c r="D33" s="19"/>
      <c r="E33" s="19"/>
      <c r="L33">
        <f t="shared" si="9"/>
        <v>11</v>
      </c>
      <c r="M33" s="2">
        <f t="shared" si="19"/>
        <v>2.4492871601202539</v>
      </c>
      <c r="N33" s="73">
        <f t="shared" si="0"/>
        <v>3.5539624909089814E-3</v>
      </c>
      <c r="O33" s="74">
        <f t="shared" si="1"/>
        <v>-5.990217002982412E-18</v>
      </c>
      <c r="P33" s="6">
        <f t="shared" si="2"/>
        <v>1.6826037733016504E-2</v>
      </c>
      <c r="R33" s="2">
        <f t="shared" si="10"/>
        <v>2.44140625</v>
      </c>
      <c r="S33" s="74">
        <f t="shared" si="11"/>
        <v>2.453125</v>
      </c>
      <c r="T33" s="74">
        <f t="shared" si="12"/>
        <v>3.6190430562520106E-3</v>
      </c>
      <c r="U33" s="74">
        <f t="shared" si="13"/>
        <v>3.5226946514730997E-3</v>
      </c>
      <c r="V33" s="74">
        <f t="shared" si="14"/>
        <v>2.447265625</v>
      </c>
      <c r="W33" s="74">
        <f t="shared" si="6"/>
        <v>3.5705438826192592E-3</v>
      </c>
      <c r="X33" s="74">
        <f t="shared" si="15"/>
        <v>-1.325790676779624E-4</v>
      </c>
      <c r="Y33" s="74">
        <f t="shared" si="16"/>
        <v>6.4584232994284013E-5</v>
      </c>
      <c r="Z33" s="84">
        <f t="shared" si="17"/>
        <v>-3.4012397577647303E-5</v>
      </c>
      <c r="AA33" s="6" t="str">
        <f t="shared" si="8"/>
        <v>FALSE</v>
      </c>
    </row>
    <row r="34" spans="2:27" x14ac:dyDescent="0.3">
      <c r="L34">
        <f t="shared" si="9"/>
        <v>12</v>
      </c>
      <c r="M34" s="2">
        <f t="shared" si="19"/>
        <v>2.4492871601202544</v>
      </c>
      <c r="N34" s="73">
        <f t="shared" si="0"/>
        <v>3.5539624909089779E-3</v>
      </c>
      <c r="O34" s="74">
        <f t="shared" si="1"/>
        <v>5.1499603193061461E-19</v>
      </c>
      <c r="P34" s="6">
        <f t="shared" si="2"/>
        <v>1.6826037733016504E-2</v>
      </c>
      <c r="R34" s="2">
        <f t="shared" si="10"/>
        <v>2.447265625</v>
      </c>
      <c r="S34" s="74">
        <f t="shared" si="11"/>
        <v>2.453125</v>
      </c>
      <c r="T34" s="74">
        <f t="shared" si="12"/>
        <v>3.5705438826192592E-3</v>
      </c>
      <c r="U34" s="74">
        <f t="shared" si="13"/>
        <v>3.5226946514730997E-3</v>
      </c>
      <c r="V34" s="74">
        <f t="shared" si="14"/>
        <v>2.4501953125</v>
      </c>
      <c r="W34" s="74">
        <f t="shared" si="6"/>
        <v>3.5465385713612167E-3</v>
      </c>
      <c r="X34" s="74">
        <f t="shared" si="15"/>
        <v>-3.4012397577647303E-5</v>
      </c>
      <c r="Y34" s="74">
        <f t="shared" si="16"/>
        <v>6.4584232994284013E-5</v>
      </c>
      <c r="Z34" s="84">
        <f t="shared" si="17"/>
        <v>1.5281051530019284E-5</v>
      </c>
      <c r="AA34" s="6" t="str">
        <f t="shared" si="8"/>
        <v>TRUE</v>
      </c>
    </row>
    <row r="35" spans="2:27" x14ac:dyDescent="0.3">
      <c r="L35">
        <f t="shared" si="9"/>
        <v>13</v>
      </c>
      <c r="M35" s="76">
        <f t="shared" si="19"/>
        <v>2.4492871601202544</v>
      </c>
      <c r="N35" s="77">
        <f t="shared" si="0"/>
        <v>3.5539624909089779E-3</v>
      </c>
      <c r="O35" s="78">
        <f t="shared" si="1"/>
        <v>5.1499603193061461E-19</v>
      </c>
      <c r="P35" s="79">
        <f t="shared" si="2"/>
        <v>1.6826037733016504E-2</v>
      </c>
      <c r="R35" s="2">
        <f t="shared" si="10"/>
        <v>2.447265625</v>
      </c>
      <c r="S35" s="74">
        <f t="shared" si="11"/>
        <v>2.4501953125</v>
      </c>
      <c r="T35" s="74">
        <f t="shared" si="12"/>
        <v>3.5705438826192592E-3</v>
      </c>
      <c r="U35" s="74">
        <f t="shared" si="13"/>
        <v>3.5465385713612167E-3</v>
      </c>
      <c r="V35" s="74">
        <f t="shared" si="14"/>
        <v>2.44873046875</v>
      </c>
      <c r="W35" s="74">
        <f t="shared" si="6"/>
        <v>3.5585209849665128E-3</v>
      </c>
      <c r="X35" s="74">
        <f t="shared" si="15"/>
        <v>-3.4012397577647303E-5</v>
      </c>
      <c r="Y35" s="74">
        <f t="shared" si="16"/>
        <v>1.5281051530019284E-5</v>
      </c>
      <c r="Z35" s="84">
        <f t="shared" si="17"/>
        <v>-9.3667494144130585E-6</v>
      </c>
      <c r="AA35" s="6" t="str">
        <f t="shared" si="8"/>
        <v>TRUE</v>
      </c>
    </row>
    <row r="36" spans="2:27" x14ac:dyDescent="0.3">
      <c r="L36">
        <f t="shared" si="9"/>
        <v>14</v>
      </c>
      <c r="M36" s="2">
        <f t="shared" si="19"/>
        <v>2.4492871601202544</v>
      </c>
      <c r="N36" s="73">
        <f t="shared" si="0"/>
        <v>3.5539624909089779E-3</v>
      </c>
      <c r="O36" s="74">
        <f t="shared" si="1"/>
        <v>5.1499603193061461E-19</v>
      </c>
      <c r="P36" s="6">
        <f t="shared" si="2"/>
        <v>1.6826037733016504E-2</v>
      </c>
      <c r="R36" s="2">
        <f t="shared" si="10"/>
        <v>2.44873046875</v>
      </c>
      <c r="S36" s="74">
        <f t="shared" si="11"/>
        <v>2.4501953125</v>
      </c>
      <c r="T36" s="74">
        <f t="shared" si="12"/>
        <v>3.5585209849665128E-3</v>
      </c>
      <c r="U36" s="74">
        <f t="shared" si="13"/>
        <v>3.5465385713612167E-3</v>
      </c>
      <c r="V36" s="74">
        <f t="shared" si="14"/>
        <v>2.449462890625</v>
      </c>
      <c r="W36" s="74">
        <f t="shared" si="6"/>
        <v>3.5525247261886926E-3</v>
      </c>
      <c r="X36" s="74">
        <f t="shared" si="15"/>
        <v>-9.3667494144130585E-6</v>
      </c>
      <c r="Y36" s="74">
        <f t="shared" si="16"/>
        <v>1.5281051530019284E-5</v>
      </c>
      <c r="Z36" s="84">
        <f t="shared" si="17"/>
        <v>2.9568644419219103E-6</v>
      </c>
      <c r="AA36" s="6" t="str">
        <f t="shared" si="8"/>
        <v>TRUE</v>
      </c>
    </row>
    <row r="37" spans="2:27" x14ac:dyDescent="0.3">
      <c r="L37">
        <f t="shared" si="9"/>
        <v>15</v>
      </c>
      <c r="M37" s="2">
        <f t="shared" si="19"/>
        <v>2.4492871601202544</v>
      </c>
      <c r="N37" s="73">
        <f t="shared" si="0"/>
        <v>3.5539624909089779E-3</v>
      </c>
      <c r="O37" s="74">
        <f t="shared" si="1"/>
        <v>5.1499603193061461E-19</v>
      </c>
      <c r="P37" s="6">
        <f t="shared" si="2"/>
        <v>1.6826037733016504E-2</v>
      </c>
      <c r="R37" s="2">
        <f t="shared" si="10"/>
        <v>2.44873046875</v>
      </c>
      <c r="S37" s="74">
        <f t="shared" si="11"/>
        <v>2.449462890625</v>
      </c>
      <c r="T37" s="74">
        <f t="shared" si="12"/>
        <v>3.5585209849665128E-3</v>
      </c>
      <c r="U37" s="74">
        <f t="shared" si="13"/>
        <v>3.5525247261886926E-3</v>
      </c>
      <c r="V37" s="74">
        <f t="shared" si="14"/>
        <v>2.4490966796875</v>
      </c>
      <c r="W37" s="74">
        <f t="shared" si="6"/>
        <v>3.5555215915185887E-3</v>
      </c>
      <c r="X37" s="74">
        <f t="shared" si="15"/>
        <v>-9.3667494144130585E-6</v>
      </c>
      <c r="Y37" s="74">
        <f t="shared" si="16"/>
        <v>2.9568644419219103E-6</v>
      </c>
      <c r="Z37" s="84">
        <f t="shared" si="17"/>
        <v>-3.2050119503781538E-6</v>
      </c>
      <c r="AA37" s="6" t="str">
        <f t="shared" si="8"/>
        <v>TRUE</v>
      </c>
    </row>
    <row r="38" spans="2:27" x14ac:dyDescent="0.3">
      <c r="L38">
        <f t="shared" si="9"/>
        <v>16</v>
      </c>
      <c r="M38" s="2">
        <f t="shared" si="19"/>
        <v>2.4492871601202544</v>
      </c>
      <c r="N38" s="73">
        <f t="shared" si="0"/>
        <v>3.5539624909089779E-3</v>
      </c>
      <c r="O38" s="74">
        <f t="shared" si="1"/>
        <v>5.1499603193061461E-19</v>
      </c>
      <c r="P38" s="6">
        <f t="shared" si="2"/>
        <v>1.6826037733016504E-2</v>
      </c>
      <c r="R38" s="2">
        <f t="shared" si="10"/>
        <v>2.4490966796875</v>
      </c>
      <c r="S38" s="74">
        <f t="shared" si="11"/>
        <v>2.449462890625</v>
      </c>
      <c r="T38" s="74">
        <f t="shared" si="12"/>
        <v>3.5555215915185887E-3</v>
      </c>
      <c r="U38" s="74">
        <f t="shared" si="13"/>
        <v>3.5525247261886926E-3</v>
      </c>
      <c r="V38" s="74">
        <f t="shared" si="14"/>
        <v>2.44927978515625</v>
      </c>
      <c r="W38" s="74">
        <f t="shared" si="6"/>
        <v>3.5540228429721096E-3</v>
      </c>
      <c r="X38" s="74">
        <f t="shared" si="15"/>
        <v>-3.2050119503781538E-6</v>
      </c>
      <c r="Y38" s="74">
        <f t="shared" si="16"/>
        <v>2.9568644419219103E-6</v>
      </c>
      <c r="Z38" s="84">
        <f t="shared" si="17"/>
        <v>-1.2409139398669917E-7</v>
      </c>
      <c r="AA38" s="6" t="str">
        <f t="shared" si="8"/>
        <v>TRUE</v>
      </c>
    </row>
    <row r="39" spans="2:27" x14ac:dyDescent="0.3">
      <c r="M39" s="2">
        <f t="shared" si="19"/>
        <v>2.4492871601202544</v>
      </c>
      <c r="N39" s="73">
        <f t="shared" si="0"/>
        <v>3.5539624909089779E-3</v>
      </c>
      <c r="O39" s="74">
        <f t="shared" si="1"/>
        <v>5.1499603193061461E-19</v>
      </c>
      <c r="P39" s="6">
        <f t="shared" si="2"/>
        <v>1.6826037733016504E-2</v>
      </c>
      <c r="R39" s="2">
        <f t="shared" si="10"/>
        <v>2.44927978515625</v>
      </c>
      <c r="S39" s="74">
        <f t="shared" si="11"/>
        <v>2.449462890625</v>
      </c>
      <c r="T39" s="74">
        <f t="shared" si="12"/>
        <v>3.5540228429721096E-3</v>
      </c>
      <c r="U39" s="74">
        <f t="shared" si="13"/>
        <v>3.5525247261886926E-3</v>
      </c>
      <c r="V39" s="74">
        <f t="shared" si="14"/>
        <v>2.449371337890625</v>
      </c>
      <c r="W39" s="74">
        <f t="shared" si="6"/>
        <v>3.5532737056266656E-3</v>
      </c>
      <c r="X39" s="74">
        <f t="shared" si="15"/>
        <v>-1.2409139398669917E-7</v>
      </c>
      <c r="Y39" s="74">
        <f t="shared" si="16"/>
        <v>2.9568644419219103E-6</v>
      </c>
      <c r="Z39" s="84">
        <f t="shared" si="17"/>
        <v>1.4163820798103238E-6</v>
      </c>
      <c r="AA39" s="6" t="str">
        <f t="shared" si="8"/>
        <v>TRUE</v>
      </c>
    </row>
    <row r="40" spans="2:27" x14ac:dyDescent="0.3">
      <c r="M40" s="2">
        <f t="shared" si="19"/>
        <v>2.4492871601202544</v>
      </c>
      <c r="N40" s="73">
        <f t="shared" si="0"/>
        <v>3.5539624909089779E-3</v>
      </c>
      <c r="O40" s="74">
        <f t="shared" si="1"/>
        <v>5.1499603193061461E-19</v>
      </c>
      <c r="P40" s="6">
        <f t="shared" si="2"/>
        <v>1.6826037733016504E-2</v>
      </c>
      <c r="R40" s="2">
        <f t="shared" si="10"/>
        <v>2.44927978515625</v>
      </c>
      <c r="S40" s="74">
        <f t="shared" si="11"/>
        <v>2.449371337890625</v>
      </c>
      <c r="T40" s="74">
        <f t="shared" si="12"/>
        <v>3.5540228429721096E-3</v>
      </c>
      <c r="U40" s="74">
        <f t="shared" si="13"/>
        <v>3.5532737056266656E-3</v>
      </c>
      <c r="V40" s="74">
        <f t="shared" si="14"/>
        <v>2.4493255615234375</v>
      </c>
      <c r="W40" s="74">
        <f t="shared" si="6"/>
        <v>3.5536482545588731E-3</v>
      </c>
      <c r="X40" s="74">
        <f t="shared" si="15"/>
        <v>-1.2409139398669917E-7</v>
      </c>
      <c r="Y40" s="74">
        <f t="shared" si="16"/>
        <v>1.4163820798103238E-6</v>
      </c>
      <c r="Z40" s="84">
        <f t="shared" si="17"/>
        <v>6.4614423614956103E-7</v>
      </c>
      <c r="AA40" s="6" t="str">
        <f t="shared" si="8"/>
        <v>TRUE</v>
      </c>
    </row>
    <row r="41" spans="2:27" x14ac:dyDescent="0.3">
      <c r="M41" s="2">
        <f t="shared" si="19"/>
        <v>2.4492871601202544</v>
      </c>
      <c r="N41" s="73">
        <f t="shared" si="0"/>
        <v>3.5539624909089779E-3</v>
      </c>
      <c r="O41" s="74">
        <f t="shared" si="1"/>
        <v>5.1499603193061461E-19</v>
      </c>
      <c r="P41" s="6">
        <f t="shared" si="2"/>
        <v>1.6826037733016504E-2</v>
      </c>
      <c r="R41" s="2"/>
      <c r="S41" s="74"/>
      <c r="T41" s="74"/>
      <c r="U41" s="74"/>
      <c r="V41" s="74"/>
      <c r="W41" s="74"/>
      <c r="X41" s="74"/>
      <c r="Y41" s="74"/>
      <c r="Z41" s="74"/>
      <c r="AA41" s="6"/>
    </row>
    <row r="42" spans="2:27" ht="15" thickBot="1" x14ac:dyDescent="0.35">
      <c r="M42" s="3">
        <f t="shared" si="19"/>
        <v>2.4492871601202544</v>
      </c>
      <c r="N42" s="75">
        <f t="shared" si="0"/>
        <v>3.5539624909089779E-3</v>
      </c>
      <c r="O42" s="71">
        <f>((S26*M42+2*S26*S27)/(M42^2+S26*M42+S26*S27))*I34+(S28/M42)-M42-(I32/50000)</f>
        <v>-1.4286357675361339</v>
      </c>
      <c r="P42" s="7">
        <f>(S26*M42*I34*(M42^2+4*S27*M42+S26*S27)/(M42^2+S26*M42+S26*S27)^2+S28/M42+M42)</f>
        <v>3.4699923027043749</v>
      </c>
      <c r="R42" s="3"/>
      <c r="S42" s="71"/>
      <c r="T42" s="71"/>
      <c r="U42" s="71"/>
      <c r="V42" s="71"/>
      <c r="W42" s="71"/>
      <c r="X42" s="71"/>
      <c r="Y42" s="71"/>
      <c r="Z42" s="71"/>
      <c r="AA42" s="7"/>
    </row>
  </sheetData>
  <mergeCells count="7">
    <mergeCell ref="R3:S3"/>
    <mergeCell ref="R21:AA21"/>
    <mergeCell ref="M3:O3"/>
    <mergeCell ref="M8:O8"/>
    <mergeCell ref="M13:O13"/>
    <mergeCell ref="B1:E1"/>
    <mergeCell ref="M21:P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B3C1-7EE4-4651-A454-B9D507003708}">
  <dimension ref="B1:BW63"/>
  <sheetViews>
    <sheetView tabSelected="1" topLeftCell="I30" zoomScale="70" zoomScaleNormal="70" workbookViewId="0">
      <selection activeCell="Y63" sqref="Y63"/>
    </sheetView>
  </sheetViews>
  <sheetFormatPr defaultRowHeight="14.4" x14ac:dyDescent="0.3"/>
  <cols>
    <col min="3" max="3" width="18.21875" customWidth="1"/>
    <col min="6" max="6" width="16.77734375" customWidth="1"/>
    <col min="71" max="71" width="10" bestFit="1" customWidth="1"/>
  </cols>
  <sheetData>
    <row r="1" spans="2:75" ht="15" thickBot="1" x14ac:dyDescent="0.35">
      <c r="B1">
        <v>1</v>
      </c>
      <c r="E1">
        <f>B1+1</f>
        <v>2</v>
      </c>
      <c r="H1">
        <f>E1+1</f>
        <v>3</v>
      </c>
      <c r="K1">
        <f>H1+1</f>
        <v>4</v>
      </c>
      <c r="N1">
        <f>K1+1</f>
        <v>5</v>
      </c>
      <c r="Q1">
        <f>N1+1</f>
        <v>6</v>
      </c>
      <c r="T1">
        <f>Q1+1</f>
        <v>7</v>
      </c>
      <c r="W1">
        <f>T1+1</f>
        <v>8</v>
      </c>
      <c r="Z1">
        <f>W1+1</f>
        <v>9</v>
      </c>
      <c r="AC1">
        <f>Z1+1</f>
        <v>10</v>
      </c>
      <c r="AF1">
        <f>AC1+1</f>
        <v>11</v>
      </c>
      <c r="AI1">
        <f>AF1+1</f>
        <v>12</v>
      </c>
      <c r="AL1">
        <f>AI1+1</f>
        <v>13</v>
      </c>
      <c r="AO1">
        <f>AL1+1</f>
        <v>14</v>
      </c>
      <c r="AR1">
        <f>AO1+1</f>
        <v>15</v>
      </c>
      <c r="AU1">
        <f>AR1+1</f>
        <v>16</v>
      </c>
      <c r="AX1">
        <f>AU1+1</f>
        <v>17</v>
      </c>
      <c r="BA1">
        <f>AX1+1</f>
        <v>18</v>
      </c>
      <c r="BD1">
        <f>BA1+1</f>
        <v>19</v>
      </c>
      <c r="BG1">
        <f>BD1+1</f>
        <v>20</v>
      </c>
      <c r="BJ1">
        <f>BG1+1</f>
        <v>21</v>
      </c>
      <c r="BM1">
        <f>BJ1+1</f>
        <v>22</v>
      </c>
      <c r="BP1">
        <f>BM1+1</f>
        <v>23</v>
      </c>
      <c r="BS1">
        <f>BP1+1</f>
        <v>24</v>
      </c>
      <c r="BV1">
        <f>BS1+1</f>
        <v>25</v>
      </c>
    </row>
    <row r="2" spans="2:75" x14ac:dyDescent="0.3">
      <c r="B2" s="85" t="s">
        <v>16</v>
      </c>
      <c r="C2" s="86">
        <f>14/106/12/1000</f>
        <v>1.10062893081761E-5</v>
      </c>
      <c r="E2" s="92" t="s">
        <v>16</v>
      </c>
      <c r="F2" s="93">
        <v>2E-3</v>
      </c>
      <c r="H2" s="85" t="s">
        <v>16</v>
      </c>
      <c r="I2" s="86">
        <f>14/106/12/1000</f>
        <v>1.10062893081761E-5</v>
      </c>
      <c r="K2" s="85" t="s">
        <v>16</v>
      </c>
      <c r="L2" s="86">
        <f>14/106/12/1000</f>
        <v>1.10062893081761E-5</v>
      </c>
      <c r="N2" s="85" t="s">
        <v>16</v>
      </c>
      <c r="O2" s="86">
        <f>14/106/12/1000</f>
        <v>1.10062893081761E-5</v>
      </c>
      <c r="Q2" s="85" t="s">
        <v>16</v>
      </c>
      <c r="R2" s="86">
        <f>14/106/12/1000</f>
        <v>1.10062893081761E-5</v>
      </c>
      <c r="T2" s="85" t="s">
        <v>16</v>
      </c>
      <c r="U2" s="86">
        <f>14/106/12/1000</f>
        <v>1.10062893081761E-5</v>
      </c>
      <c r="W2" s="85" t="s">
        <v>16</v>
      </c>
      <c r="X2" s="86">
        <f>14/106/12/1000</f>
        <v>1.10062893081761E-5</v>
      </c>
      <c r="Z2" s="85" t="s">
        <v>16</v>
      </c>
      <c r="AA2" s="86">
        <f>14/106/12/1000</f>
        <v>1.10062893081761E-5</v>
      </c>
      <c r="AC2" s="85" t="s">
        <v>16</v>
      </c>
      <c r="AD2" s="86">
        <f>14/106/12/1000</f>
        <v>1.10062893081761E-5</v>
      </c>
      <c r="AF2" s="85" t="s">
        <v>16</v>
      </c>
      <c r="AG2" s="86">
        <f>14/106/12/1000</f>
        <v>1.10062893081761E-5</v>
      </c>
      <c r="AI2" s="85" t="s">
        <v>16</v>
      </c>
      <c r="AJ2" s="86">
        <f>14/106/12/1000</f>
        <v>1.10062893081761E-5</v>
      </c>
      <c r="AL2" s="85" t="s">
        <v>16</v>
      </c>
      <c r="AM2" s="86">
        <f>14/106/12/1000</f>
        <v>1.10062893081761E-5</v>
      </c>
      <c r="AO2" s="85" t="s">
        <v>16</v>
      </c>
      <c r="AP2" s="86">
        <f>14/106/12/1000</f>
        <v>1.10062893081761E-5</v>
      </c>
      <c r="AR2" s="85" t="s">
        <v>16</v>
      </c>
      <c r="AS2" s="86">
        <f>14/106/12/1000</f>
        <v>1.10062893081761E-5</v>
      </c>
      <c r="AU2" s="85" t="s">
        <v>16</v>
      </c>
      <c r="AV2" s="86">
        <f>14/106/12/1000</f>
        <v>1.10062893081761E-5</v>
      </c>
      <c r="AX2" s="85" t="s">
        <v>16</v>
      </c>
      <c r="AY2" s="86">
        <f>14/106/12/1000</f>
        <v>1.10062893081761E-5</v>
      </c>
      <c r="BA2" s="85" t="s">
        <v>16</v>
      </c>
      <c r="BB2" s="86">
        <f>14/106/12/1000</f>
        <v>1.10062893081761E-5</v>
      </c>
      <c r="BD2" s="85" t="s">
        <v>16</v>
      </c>
      <c r="BE2" s="86">
        <f>14/106/12/1000</f>
        <v>1.10062893081761E-5</v>
      </c>
      <c r="BG2" s="85" t="s">
        <v>16</v>
      </c>
      <c r="BH2" s="86">
        <f>14/106/12/1000</f>
        <v>1.10062893081761E-5</v>
      </c>
      <c r="BJ2" s="85" t="s">
        <v>16</v>
      </c>
      <c r="BK2" s="86">
        <f>14/106/12/1000</f>
        <v>1.10062893081761E-5</v>
      </c>
      <c r="BM2" s="85" t="s">
        <v>16</v>
      </c>
      <c r="BN2" s="86">
        <f>14/106/12/1000</f>
        <v>1.10062893081761E-5</v>
      </c>
      <c r="BP2" s="85" t="s">
        <v>16</v>
      </c>
      <c r="BQ2" s="86">
        <f>14/106/12/1000</f>
        <v>1.10062893081761E-5</v>
      </c>
      <c r="BS2" s="85" t="s">
        <v>16</v>
      </c>
      <c r="BT2" s="86">
        <f>14/106/12/1000</f>
        <v>1.10062893081761E-5</v>
      </c>
      <c r="BV2" s="85" t="s">
        <v>16</v>
      </c>
      <c r="BW2" s="86">
        <f>14/106/12/1000</f>
        <v>1.10062893081761E-5</v>
      </c>
    </row>
    <row r="3" spans="2:75" x14ac:dyDescent="0.3">
      <c r="B3" s="87" t="s">
        <v>19</v>
      </c>
      <c r="C3" s="88">
        <f>18/106/12/1000</f>
        <v>1.4150943396226413E-5</v>
      </c>
      <c r="E3" s="87" t="s">
        <v>19</v>
      </c>
      <c r="F3" s="88">
        <f>18/106/12/1000</f>
        <v>1.4150943396226413E-5</v>
      </c>
      <c r="H3" s="94" t="s">
        <v>19</v>
      </c>
      <c r="I3" s="95">
        <v>2E-3</v>
      </c>
      <c r="K3" s="87" t="s">
        <v>19</v>
      </c>
      <c r="L3" s="88">
        <f>18/106/12/1000</f>
        <v>1.4150943396226413E-5</v>
      </c>
      <c r="N3" s="87" t="s">
        <v>19</v>
      </c>
      <c r="O3" s="88">
        <f>18/106/12/1000</f>
        <v>1.4150943396226413E-5</v>
      </c>
      <c r="Q3" s="87" t="s">
        <v>19</v>
      </c>
      <c r="R3" s="88">
        <f>18/106/12/1000</f>
        <v>1.4150943396226413E-5</v>
      </c>
      <c r="T3" s="87" t="s">
        <v>19</v>
      </c>
      <c r="U3" s="88">
        <f>18/106/12/1000</f>
        <v>1.4150943396226413E-5</v>
      </c>
      <c r="W3" s="87" t="s">
        <v>19</v>
      </c>
      <c r="X3" s="88">
        <f>18/106/12/1000</f>
        <v>1.4150943396226413E-5</v>
      </c>
      <c r="Z3" s="87" t="s">
        <v>19</v>
      </c>
      <c r="AA3" s="88">
        <f>18/106/12/1000</f>
        <v>1.4150943396226413E-5</v>
      </c>
      <c r="AC3" s="87" t="s">
        <v>19</v>
      </c>
      <c r="AD3" s="88">
        <f>18/106/12/1000</f>
        <v>1.4150943396226413E-5</v>
      </c>
      <c r="AF3" s="87" t="s">
        <v>19</v>
      </c>
      <c r="AG3" s="88">
        <f>18/106/12/1000</f>
        <v>1.4150943396226413E-5</v>
      </c>
      <c r="AI3" s="87" t="s">
        <v>19</v>
      </c>
      <c r="AJ3" s="88">
        <f>18/106/12/1000</f>
        <v>1.4150943396226413E-5</v>
      </c>
      <c r="AL3" s="87" t="s">
        <v>19</v>
      </c>
      <c r="AM3" s="88">
        <f>18/106/12/1000</f>
        <v>1.4150943396226413E-5</v>
      </c>
      <c r="AO3" s="87" t="s">
        <v>19</v>
      </c>
      <c r="AP3" s="88">
        <f>18/106/12/1000</f>
        <v>1.4150943396226413E-5</v>
      </c>
      <c r="AR3" s="87" t="s">
        <v>19</v>
      </c>
      <c r="AS3" s="88">
        <f>18/106/12/1000</f>
        <v>1.4150943396226413E-5</v>
      </c>
      <c r="AU3" s="87" t="s">
        <v>19</v>
      </c>
      <c r="AV3" s="88">
        <f>18/106/12/1000</f>
        <v>1.4150943396226413E-5</v>
      </c>
      <c r="AX3" s="87" t="s">
        <v>19</v>
      </c>
      <c r="AY3" s="88">
        <f>18/106/12/1000</f>
        <v>1.4150943396226413E-5</v>
      </c>
      <c r="BA3" s="87" t="s">
        <v>19</v>
      </c>
      <c r="BB3" s="88">
        <f>18/106/12/1000</f>
        <v>1.4150943396226413E-5</v>
      </c>
      <c r="BD3" s="87" t="s">
        <v>19</v>
      </c>
      <c r="BE3" s="88">
        <f>18/106/12/1000</f>
        <v>1.4150943396226413E-5</v>
      </c>
      <c r="BG3" s="87" t="s">
        <v>19</v>
      </c>
      <c r="BH3" s="88">
        <f>18/106/12/1000</f>
        <v>1.4150943396226413E-5</v>
      </c>
      <c r="BJ3" s="87" t="s">
        <v>19</v>
      </c>
      <c r="BK3" s="88">
        <f>18/106/12/1000</f>
        <v>1.4150943396226413E-5</v>
      </c>
      <c r="BM3" s="87" t="s">
        <v>19</v>
      </c>
      <c r="BN3" s="88">
        <f>18/106/12/1000</f>
        <v>1.4150943396226413E-5</v>
      </c>
      <c r="BP3" s="87" t="s">
        <v>19</v>
      </c>
      <c r="BQ3" s="88">
        <f>18/106/12/1000</f>
        <v>1.4150943396226413E-5</v>
      </c>
      <c r="BS3" s="87" t="s">
        <v>19</v>
      </c>
      <c r="BT3" s="88">
        <f>18/106/12/1000</f>
        <v>1.4150943396226413E-5</v>
      </c>
      <c r="BV3" s="87" t="s">
        <v>19</v>
      </c>
      <c r="BW3" s="88">
        <f>18/106/12/1000</f>
        <v>1.4150943396226413E-5</v>
      </c>
    </row>
    <row r="4" spans="2:75" x14ac:dyDescent="0.3">
      <c r="B4" s="87" t="s">
        <v>21</v>
      </c>
      <c r="C4" s="89">
        <f>2/14/1000</f>
        <v>1.4285714285714284E-4</v>
      </c>
      <c r="E4" s="87" t="s">
        <v>21</v>
      </c>
      <c r="F4" s="89">
        <f>2/14/1000</f>
        <v>1.4285714285714284E-4</v>
      </c>
      <c r="H4" s="87" t="s">
        <v>21</v>
      </c>
      <c r="I4" s="89">
        <f>2/14/1000</f>
        <v>1.4285714285714284E-4</v>
      </c>
      <c r="K4" s="94" t="s">
        <v>21</v>
      </c>
      <c r="L4" s="8">
        <v>2E-3</v>
      </c>
      <c r="N4" s="87" t="s">
        <v>21</v>
      </c>
      <c r="O4" s="89">
        <f>2/14/1000</f>
        <v>1.4285714285714284E-4</v>
      </c>
      <c r="Q4" s="87" t="s">
        <v>21</v>
      </c>
      <c r="R4" s="89">
        <f>2/14/1000</f>
        <v>1.4285714285714284E-4</v>
      </c>
      <c r="T4" s="87" t="s">
        <v>21</v>
      </c>
      <c r="U4" s="89">
        <f>2/14/1000</f>
        <v>1.4285714285714284E-4</v>
      </c>
      <c r="W4" s="87" t="s">
        <v>21</v>
      </c>
      <c r="X4" s="89">
        <f>2/14/1000</f>
        <v>1.4285714285714284E-4</v>
      </c>
      <c r="Z4" s="87" t="s">
        <v>21</v>
      </c>
      <c r="AA4" s="89">
        <f>2/14/1000</f>
        <v>1.4285714285714284E-4</v>
      </c>
      <c r="AC4" s="87" t="s">
        <v>21</v>
      </c>
      <c r="AD4" s="89">
        <f>2/14/1000</f>
        <v>1.4285714285714284E-4</v>
      </c>
      <c r="AF4" s="87" t="s">
        <v>21</v>
      </c>
      <c r="AG4" s="89">
        <f>2/14/1000</f>
        <v>1.4285714285714284E-4</v>
      </c>
      <c r="AI4" s="87" t="s">
        <v>21</v>
      </c>
      <c r="AJ4" s="89">
        <f>2/14/1000</f>
        <v>1.4285714285714284E-4</v>
      </c>
      <c r="AL4" s="87" t="s">
        <v>21</v>
      </c>
      <c r="AM4" s="89">
        <f>2/14/1000</f>
        <v>1.4285714285714284E-4</v>
      </c>
      <c r="AO4" s="87" t="s">
        <v>21</v>
      </c>
      <c r="AP4" s="89">
        <f>2/14/1000</f>
        <v>1.4285714285714284E-4</v>
      </c>
      <c r="AR4" s="87" t="s">
        <v>21</v>
      </c>
      <c r="AS4" s="89">
        <f>2/14/1000</f>
        <v>1.4285714285714284E-4</v>
      </c>
      <c r="AU4" s="87" t="s">
        <v>21</v>
      </c>
      <c r="AV4" s="89">
        <f>2/14/1000</f>
        <v>1.4285714285714284E-4</v>
      </c>
      <c r="AX4" s="87" t="s">
        <v>21</v>
      </c>
      <c r="AY4" s="89">
        <f>2/14/1000</f>
        <v>1.4285714285714284E-4</v>
      </c>
      <c r="BA4" s="87" t="s">
        <v>21</v>
      </c>
      <c r="BB4" s="89">
        <f>2/14/1000</f>
        <v>1.4285714285714284E-4</v>
      </c>
      <c r="BD4" s="87" t="s">
        <v>21</v>
      </c>
      <c r="BE4" s="89">
        <f>2/14/1000</f>
        <v>1.4285714285714284E-4</v>
      </c>
      <c r="BG4" s="87" t="s">
        <v>21</v>
      </c>
      <c r="BH4" s="89">
        <f>2/14/1000</f>
        <v>1.4285714285714284E-4</v>
      </c>
      <c r="BJ4" s="87" t="s">
        <v>21</v>
      </c>
      <c r="BK4" s="89">
        <f>2/14/1000</f>
        <v>1.4285714285714284E-4</v>
      </c>
      <c r="BM4" s="87" t="s">
        <v>21</v>
      </c>
      <c r="BN4" s="89">
        <f>2/14/1000</f>
        <v>1.4285714285714284E-4</v>
      </c>
      <c r="BP4" s="87" t="s">
        <v>21</v>
      </c>
      <c r="BQ4" s="89">
        <f>2/14/1000</f>
        <v>1.4285714285714284E-4</v>
      </c>
      <c r="BS4" s="87" t="s">
        <v>21</v>
      </c>
      <c r="BT4" s="89">
        <f>2/14/1000</f>
        <v>1.4285714285714284E-4</v>
      </c>
      <c r="BV4" s="87" t="s">
        <v>21</v>
      </c>
      <c r="BW4" s="89">
        <f>2/14/1000</f>
        <v>1.4285714285714284E-4</v>
      </c>
    </row>
    <row r="5" spans="2:75" x14ac:dyDescent="0.3">
      <c r="B5" s="87" t="s">
        <v>24</v>
      </c>
      <c r="C5" s="89">
        <f>4/14/1000</f>
        <v>2.8571428571428568E-4</v>
      </c>
      <c r="E5" s="87" t="s">
        <v>24</v>
      </c>
      <c r="F5" s="89">
        <f>4/14/1000</f>
        <v>2.8571428571428568E-4</v>
      </c>
      <c r="H5" s="87" t="s">
        <v>24</v>
      </c>
      <c r="I5" s="89">
        <f>4/14/1000</f>
        <v>2.8571428571428568E-4</v>
      </c>
      <c r="K5" s="87" t="s">
        <v>24</v>
      </c>
      <c r="L5" s="89">
        <f>4/14/1000</f>
        <v>2.8571428571428568E-4</v>
      </c>
      <c r="N5" s="94" t="s">
        <v>24</v>
      </c>
      <c r="O5" s="8">
        <v>2E-3</v>
      </c>
      <c r="Q5" s="87" t="s">
        <v>24</v>
      </c>
      <c r="R5" s="89">
        <f>4/14/1000</f>
        <v>2.8571428571428568E-4</v>
      </c>
      <c r="T5" s="87" t="s">
        <v>24</v>
      </c>
      <c r="U5" s="89">
        <f>4/14/1000</f>
        <v>2.8571428571428568E-4</v>
      </c>
      <c r="W5" s="87" t="s">
        <v>24</v>
      </c>
      <c r="X5" s="89">
        <f>4/14/1000</f>
        <v>2.8571428571428568E-4</v>
      </c>
      <c r="Z5" s="87" t="s">
        <v>24</v>
      </c>
      <c r="AA5" s="89">
        <f>4/14/1000</f>
        <v>2.8571428571428568E-4</v>
      </c>
      <c r="AC5" s="87" t="s">
        <v>24</v>
      </c>
      <c r="AD5" s="89">
        <f>4/14/1000</f>
        <v>2.8571428571428568E-4</v>
      </c>
      <c r="AF5" s="87" t="s">
        <v>24</v>
      </c>
      <c r="AG5" s="89">
        <f>4/14/1000</f>
        <v>2.8571428571428568E-4</v>
      </c>
      <c r="AI5" s="87" t="s">
        <v>24</v>
      </c>
      <c r="AJ5" s="89">
        <f>4/14/1000</f>
        <v>2.8571428571428568E-4</v>
      </c>
      <c r="AL5" s="87" t="s">
        <v>24</v>
      </c>
      <c r="AM5" s="89">
        <f>4/14/1000</f>
        <v>2.8571428571428568E-4</v>
      </c>
      <c r="AO5" s="87" t="s">
        <v>24</v>
      </c>
      <c r="AP5" s="89">
        <f>4/14/1000</f>
        <v>2.8571428571428568E-4</v>
      </c>
      <c r="AR5" s="87" t="s">
        <v>24</v>
      </c>
      <c r="AS5" s="89">
        <f>4/14/1000</f>
        <v>2.8571428571428568E-4</v>
      </c>
      <c r="AU5" s="87" t="s">
        <v>24</v>
      </c>
      <c r="AV5" s="89">
        <f>4/14/1000</f>
        <v>2.8571428571428568E-4</v>
      </c>
      <c r="AX5" s="87" t="s">
        <v>24</v>
      </c>
      <c r="AY5" s="89">
        <f>4/14/1000</f>
        <v>2.8571428571428568E-4</v>
      </c>
      <c r="BA5" s="87" t="s">
        <v>24</v>
      </c>
      <c r="BB5" s="89">
        <f>4/14/1000</f>
        <v>2.8571428571428568E-4</v>
      </c>
      <c r="BD5" s="87" t="s">
        <v>24</v>
      </c>
      <c r="BE5" s="89">
        <f>4/14/1000</f>
        <v>2.8571428571428568E-4</v>
      </c>
      <c r="BG5" s="87" t="s">
        <v>24</v>
      </c>
      <c r="BH5" s="89">
        <f>4/14/1000</f>
        <v>2.8571428571428568E-4</v>
      </c>
      <c r="BJ5" s="87" t="s">
        <v>24</v>
      </c>
      <c r="BK5" s="89">
        <f>4/14/1000</f>
        <v>2.8571428571428568E-4</v>
      </c>
      <c r="BM5" s="87" t="s">
        <v>24</v>
      </c>
      <c r="BN5" s="89">
        <f>4/14/1000</f>
        <v>2.8571428571428568E-4</v>
      </c>
      <c r="BP5" s="87" t="s">
        <v>24</v>
      </c>
      <c r="BQ5" s="89">
        <f>4/14/1000</f>
        <v>2.8571428571428568E-4</v>
      </c>
      <c r="BS5" s="87" t="s">
        <v>24</v>
      </c>
      <c r="BT5" s="89">
        <f>4/14/1000</f>
        <v>2.8571428571428568E-4</v>
      </c>
      <c r="BV5" s="87" t="s">
        <v>24</v>
      </c>
      <c r="BW5" s="89">
        <f>4/14/1000</f>
        <v>2.8571428571428568E-4</v>
      </c>
    </row>
    <row r="6" spans="2:75" ht="28.8" x14ac:dyDescent="0.3">
      <c r="B6" s="87" t="s">
        <v>26</v>
      </c>
      <c r="C6" s="89">
        <v>1</v>
      </c>
      <c r="E6" s="87" t="s">
        <v>26</v>
      </c>
      <c r="F6" s="89">
        <v>1</v>
      </c>
      <c r="H6" s="87" t="s">
        <v>26</v>
      </c>
      <c r="I6" s="89">
        <v>1</v>
      </c>
      <c r="K6" s="87" t="s">
        <v>26</v>
      </c>
      <c r="L6" s="89">
        <v>1</v>
      </c>
      <c r="N6" s="87" t="s">
        <v>26</v>
      </c>
      <c r="O6" s="89">
        <v>1</v>
      </c>
      <c r="Q6" s="87" t="s">
        <v>26</v>
      </c>
      <c r="R6" s="89">
        <v>1</v>
      </c>
      <c r="T6" s="87" t="s">
        <v>26</v>
      </c>
      <c r="U6" s="89">
        <v>1</v>
      </c>
      <c r="W6" s="87" t="s">
        <v>26</v>
      </c>
      <c r="X6" s="89">
        <v>1</v>
      </c>
      <c r="Z6" s="87" t="s">
        <v>26</v>
      </c>
      <c r="AA6" s="89">
        <v>1</v>
      </c>
      <c r="AC6" s="87" t="s">
        <v>26</v>
      </c>
      <c r="AD6" s="89">
        <v>1</v>
      </c>
      <c r="AF6" s="87" t="s">
        <v>26</v>
      </c>
      <c r="AG6" s="89">
        <v>1</v>
      </c>
      <c r="AI6" s="87" t="s">
        <v>26</v>
      </c>
      <c r="AJ6" s="89">
        <v>1</v>
      </c>
      <c r="AL6" s="87" t="s">
        <v>26</v>
      </c>
      <c r="AM6" s="89">
        <v>1</v>
      </c>
      <c r="AO6" s="87" t="s">
        <v>26</v>
      </c>
      <c r="AP6" s="89">
        <v>1</v>
      </c>
      <c r="AR6" s="87" t="s">
        <v>26</v>
      </c>
      <c r="AS6" s="89">
        <v>1</v>
      </c>
      <c r="AU6" s="87" t="s">
        <v>26</v>
      </c>
      <c r="AV6" s="89">
        <v>1</v>
      </c>
      <c r="AX6" s="87" t="s">
        <v>26</v>
      </c>
      <c r="AY6" s="89">
        <v>1</v>
      </c>
      <c r="BA6" s="87" t="s">
        <v>26</v>
      </c>
      <c r="BB6" s="89">
        <v>1</v>
      </c>
      <c r="BD6" s="87" t="s">
        <v>26</v>
      </c>
      <c r="BE6" s="89">
        <v>1</v>
      </c>
      <c r="BG6" s="87" t="s">
        <v>26</v>
      </c>
      <c r="BH6" s="89">
        <v>1</v>
      </c>
      <c r="BJ6" s="87" t="s">
        <v>26</v>
      </c>
      <c r="BK6" s="89">
        <v>1</v>
      </c>
      <c r="BM6" s="87" t="s">
        <v>26</v>
      </c>
      <c r="BN6" s="89">
        <v>1</v>
      </c>
      <c r="BP6" s="87" t="s">
        <v>26</v>
      </c>
      <c r="BQ6" s="89">
        <v>1</v>
      </c>
      <c r="BS6" s="87" t="s">
        <v>26</v>
      </c>
      <c r="BT6" s="89">
        <v>1</v>
      </c>
      <c r="BV6" s="87" t="s">
        <v>26</v>
      </c>
      <c r="BW6" s="89">
        <v>1</v>
      </c>
    </row>
    <row r="7" spans="2:75" x14ac:dyDescent="0.3">
      <c r="B7" s="87" t="s">
        <v>28</v>
      </c>
      <c r="C7" s="89">
        <v>13</v>
      </c>
      <c r="E7" s="87" t="s">
        <v>28</v>
      </c>
      <c r="F7" s="89">
        <v>13</v>
      </c>
      <c r="H7" s="87" t="s">
        <v>28</v>
      </c>
      <c r="I7" s="89">
        <v>13</v>
      </c>
      <c r="K7" s="87" t="s">
        <v>28</v>
      </c>
      <c r="L7" s="89">
        <v>13</v>
      </c>
      <c r="N7" s="87" t="s">
        <v>28</v>
      </c>
      <c r="O7" s="89">
        <v>13</v>
      </c>
      <c r="Q7" s="87" t="s">
        <v>28</v>
      </c>
      <c r="R7" s="89">
        <v>13</v>
      </c>
      <c r="T7" s="87" t="s">
        <v>28</v>
      </c>
      <c r="U7" s="89">
        <v>13</v>
      </c>
      <c r="W7" s="87" t="s">
        <v>28</v>
      </c>
      <c r="X7" s="89">
        <v>13</v>
      </c>
      <c r="Z7" s="87" t="s">
        <v>28</v>
      </c>
      <c r="AA7" s="89">
        <v>13</v>
      </c>
      <c r="AC7" s="87" t="s">
        <v>28</v>
      </c>
      <c r="AD7" s="89">
        <v>13</v>
      </c>
      <c r="AF7" s="87" t="s">
        <v>28</v>
      </c>
      <c r="AG7" s="89">
        <v>13</v>
      </c>
      <c r="AI7" s="87" t="s">
        <v>28</v>
      </c>
      <c r="AJ7" s="89">
        <v>13</v>
      </c>
      <c r="AL7" s="87" t="s">
        <v>28</v>
      </c>
      <c r="AM7" s="89">
        <v>13</v>
      </c>
      <c r="AO7" s="87" t="s">
        <v>28</v>
      </c>
      <c r="AP7" s="89">
        <v>13</v>
      </c>
      <c r="AR7" s="87" t="s">
        <v>28</v>
      </c>
      <c r="AS7" s="89">
        <v>13</v>
      </c>
      <c r="AU7" s="87" t="s">
        <v>28</v>
      </c>
      <c r="AV7" s="89">
        <v>13</v>
      </c>
      <c r="AX7" s="87" t="s">
        <v>28</v>
      </c>
      <c r="AY7" s="89">
        <v>13</v>
      </c>
      <c r="BA7" s="87" t="s">
        <v>28</v>
      </c>
      <c r="BB7" s="89">
        <v>13</v>
      </c>
      <c r="BD7" s="87" t="s">
        <v>28</v>
      </c>
      <c r="BE7" s="89">
        <v>13</v>
      </c>
      <c r="BG7" s="87" t="s">
        <v>28</v>
      </c>
      <c r="BH7" s="89">
        <v>13</v>
      </c>
      <c r="BJ7" s="87" t="s">
        <v>28</v>
      </c>
      <c r="BK7" s="89">
        <v>13</v>
      </c>
      <c r="BM7" s="87" t="s">
        <v>28</v>
      </c>
      <c r="BN7" s="89">
        <v>13</v>
      </c>
      <c r="BP7" s="87" t="s">
        <v>28</v>
      </c>
      <c r="BQ7" s="89">
        <v>13</v>
      </c>
      <c r="BS7" s="87" t="s">
        <v>28</v>
      </c>
      <c r="BT7" s="89">
        <v>13</v>
      </c>
      <c r="BV7" s="87" t="s">
        <v>28</v>
      </c>
      <c r="BW7" s="89">
        <v>13</v>
      </c>
    </row>
    <row r="8" spans="2:75" x14ac:dyDescent="0.3">
      <c r="B8" s="87" t="s">
        <v>30</v>
      </c>
      <c r="C8" s="89">
        <v>3.0000000000000001E-3</v>
      </c>
      <c r="E8" s="87" t="s">
        <v>30</v>
      </c>
      <c r="F8" s="89">
        <v>3.0000000000000001E-3</v>
      </c>
      <c r="H8" s="87" t="s">
        <v>30</v>
      </c>
      <c r="I8" s="89">
        <v>3.0000000000000001E-3</v>
      </c>
      <c r="K8" s="87" t="s">
        <v>30</v>
      </c>
      <c r="L8" s="89">
        <v>3.0000000000000001E-3</v>
      </c>
      <c r="N8" s="87" t="s">
        <v>30</v>
      </c>
      <c r="O8" s="89">
        <v>3.0000000000000001E-3</v>
      </c>
      <c r="Q8" s="87" t="s">
        <v>30</v>
      </c>
      <c r="R8" s="89">
        <v>3.0000000000000001E-3</v>
      </c>
      <c r="T8" s="87" t="s">
        <v>30</v>
      </c>
      <c r="U8" s="89">
        <v>3.0000000000000001E-3</v>
      </c>
      <c r="W8" s="87" t="s">
        <v>30</v>
      </c>
      <c r="X8" s="89">
        <v>3.0000000000000001E-3</v>
      </c>
      <c r="Z8" s="87" t="s">
        <v>30</v>
      </c>
      <c r="AA8" s="89">
        <v>3.0000000000000001E-3</v>
      </c>
      <c r="AC8" s="87" t="s">
        <v>30</v>
      </c>
      <c r="AD8" s="89">
        <v>3.0000000000000001E-3</v>
      </c>
      <c r="AF8" s="87" t="s">
        <v>30</v>
      </c>
      <c r="AG8" s="89">
        <v>3.0000000000000001E-3</v>
      </c>
      <c r="AI8" s="87" t="s">
        <v>30</v>
      </c>
      <c r="AJ8" s="89">
        <v>3.0000000000000001E-3</v>
      </c>
      <c r="AL8" s="87" t="s">
        <v>30</v>
      </c>
      <c r="AM8" s="89">
        <v>3.0000000000000001E-3</v>
      </c>
      <c r="AO8" s="87" t="s">
        <v>30</v>
      </c>
      <c r="AP8" s="89">
        <v>3.0000000000000001E-3</v>
      </c>
      <c r="AR8" s="87" t="s">
        <v>30</v>
      </c>
      <c r="AS8" s="89">
        <v>3.0000000000000001E-3</v>
      </c>
      <c r="AU8" s="87" t="s">
        <v>30</v>
      </c>
      <c r="AV8" s="89">
        <v>3.0000000000000001E-3</v>
      </c>
      <c r="AX8" s="87" t="s">
        <v>30</v>
      </c>
      <c r="AY8" s="89">
        <v>3.0000000000000001E-3</v>
      </c>
      <c r="BA8" s="87" t="s">
        <v>30</v>
      </c>
      <c r="BB8" s="89">
        <v>3.0000000000000001E-3</v>
      </c>
      <c r="BD8" s="87" t="s">
        <v>30</v>
      </c>
      <c r="BE8" s="89">
        <v>3.0000000000000001E-3</v>
      </c>
      <c r="BG8" s="87" t="s">
        <v>30</v>
      </c>
      <c r="BH8" s="89">
        <v>3.0000000000000001E-3</v>
      </c>
      <c r="BJ8" s="87" t="s">
        <v>30</v>
      </c>
      <c r="BK8" s="89">
        <v>3.0000000000000001E-3</v>
      </c>
      <c r="BM8" s="87" t="s">
        <v>30</v>
      </c>
      <c r="BN8" s="89">
        <v>3.0000000000000001E-3</v>
      </c>
      <c r="BP8" s="87" t="s">
        <v>30</v>
      </c>
      <c r="BQ8" s="89">
        <v>3.0000000000000001E-3</v>
      </c>
      <c r="BS8" s="87" t="s">
        <v>30</v>
      </c>
      <c r="BT8" s="89">
        <v>3.0000000000000001E-3</v>
      </c>
      <c r="BV8" s="87" t="s">
        <v>30</v>
      </c>
      <c r="BW8" s="89">
        <v>3.0000000000000001E-3</v>
      </c>
    </row>
    <row r="9" spans="2:75" ht="15" thickBot="1" x14ac:dyDescent="0.35">
      <c r="B9" s="17"/>
      <c r="C9" s="90"/>
      <c r="E9" s="17"/>
      <c r="F9" s="90"/>
      <c r="H9" s="17"/>
      <c r="I9" s="90"/>
      <c r="K9" s="17"/>
      <c r="L9" s="90"/>
      <c r="N9" s="17"/>
      <c r="O9" s="90"/>
      <c r="Q9" s="17"/>
      <c r="R9" s="90"/>
      <c r="T9" s="17"/>
      <c r="U9" s="90"/>
      <c r="W9" s="17"/>
      <c r="X9" s="90"/>
      <c r="Z9" s="17"/>
      <c r="AA9" s="90"/>
      <c r="AC9" s="17"/>
      <c r="AD9" s="90"/>
      <c r="AF9" s="17"/>
      <c r="AG9" s="90"/>
      <c r="AI9" s="17"/>
      <c r="AJ9" s="90"/>
      <c r="AL9" s="17"/>
      <c r="AM9" s="90"/>
      <c r="AO9" s="17"/>
      <c r="AP9" s="90"/>
      <c r="AR9" s="17"/>
      <c r="AS9" s="90"/>
      <c r="AU9" s="17"/>
      <c r="AV9" s="90"/>
      <c r="AX9" s="17"/>
      <c r="AY9" s="90"/>
      <c r="BA9" s="17"/>
      <c r="BB9" s="90"/>
      <c r="BD9" s="17"/>
      <c r="BE9" s="90"/>
      <c r="BG9" s="17"/>
      <c r="BH9" s="90"/>
      <c r="BJ9" s="17"/>
      <c r="BK9" s="90"/>
      <c r="BM9" s="17"/>
      <c r="BN9" s="90"/>
      <c r="BP9" s="17"/>
      <c r="BQ9" s="90"/>
      <c r="BS9" s="17"/>
      <c r="BT9" s="90"/>
      <c r="BV9" s="17"/>
      <c r="BW9" s="90"/>
    </row>
    <row r="10" spans="2:75" x14ac:dyDescent="0.3">
      <c r="B10" s="87" t="s">
        <v>5</v>
      </c>
      <c r="C10" s="89">
        <v>1</v>
      </c>
      <c r="E10" s="87" t="s">
        <v>5</v>
      </c>
      <c r="F10" s="89">
        <v>1</v>
      </c>
      <c r="H10" s="87" t="s">
        <v>5</v>
      </c>
      <c r="I10" s="89">
        <v>1</v>
      </c>
      <c r="K10" s="87" t="s">
        <v>5</v>
      </c>
      <c r="L10" s="89">
        <v>1</v>
      </c>
      <c r="N10" s="87" t="s">
        <v>5</v>
      </c>
      <c r="O10" s="89">
        <v>1</v>
      </c>
      <c r="Q10" s="94" t="s">
        <v>5</v>
      </c>
      <c r="R10" s="8">
        <v>5</v>
      </c>
      <c r="T10" s="87" t="s">
        <v>5</v>
      </c>
      <c r="U10" s="89">
        <v>1</v>
      </c>
      <c r="W10" s="87" t="s">
        <v>5</v>
      </c>
      <c r="X10" s="89">
        <v>1</v>
      </c>
      <c r="Z10" s="87" t="s">
        <v>5</v>
      </c>
      <c r="AA10" s="89">
        <v>1</v>
      </c>
      <c r="AC10" s="87" t="s">
        <v>5</v>
      </c>
      <c r="AD10" s="89">
        <v>1</v>
      </c>
      <c r="AF10" s="87" t="s">
        <v>5</v>
      </c>
      <c r="AG10" s="89">
        <v>1</v>
      </c>
      <c r="AI10" s="87" t="s">
        <v>5</v>
      </c>
      <c r="AJ10" s="89">
        <v>1</v>
      </c>
      <c r="AL10" s="87" t="s">
        <v>5</v>
      </c>
      <c r="AM10" s="89">
        <v>1</v>
      </c>
      <c r="AO10" s="87" t="s">
        <v>5</v>
      </c>
      <c r="AP10" s="89">
        <v>1</v>
      </c>
      <c r="AR10" s="87" t="s">
        <v>5</v>
      </c>
      <c r="AS10" s="89">
        <v>1</v>
      </c>
      <c r="AU10" s="87" t="s">
        <v>5</v>
      </c>
      <c r="AV10" s="89">
        <v>1</v>
      </c>
      <c r="AX10" s="87" t="s">
        <v>5</v>
      </c>
      <c r="AY10" s="89">
        <v>1</v>
      </c>
      <c r="BA10" s="87" t="s">
        <v>5</v>
      </c>
      <c r="BB10" s="89">
        <v>1</v>
      </c>
      <c r="BD10" s="87" t="s">
        <v>5</v>
      </c>
      <c r="BE10" s="89">
        <v>1</v>
      </c>
      <c r="BG10" s="87" t="s">
        <v>5</v>
      </c>
      <c r="BH10" s="89">
        <v>1</v>
      </c>
      <c r="BJ10" s="87" t="s">
        <v>5</v>
      </c>
      <c r="BK10" s="89">
        <v>1</v>
      </c>
      <c r="BM10" s="87" t="s">
        <v>5</v>
      </c>
      <c r="BN10" s="89">
        <v>1</v>
      </c>
      <c r="BP10" s="87" t="s">
        <v>5</v>
      </c>
      <c r="BQ10" s="89">
        <v>1</v>
      </c>
      <c r="BS10" s="87" t="s">
        <v>5</v>
      </c>
      <c r="BT10" s="89">
        <v>1</v>
      </c>
      <c r="BV10" s="87" t="s">
        <v>5</v>
      </c>
      <c r="BW10" s="89">
        <v>1</v>
      </c>
    </row>
    <row r="11" spans="2:75" x14ac:dyDescent="0.3">
      <c r="B11" s="87" t="s">
        <v>3</v>
      </c>
      <c r="C11" s="89">
        <v>25</v>
      </c>
      <c r="E11" s="87" t="s">
        <v>3</v>
      </c>
      <c r="F11" s="89">
        <v>25</v>
      </c>
      <c r="H11" s="87" t="s">
        <v>3</v>
      </c>
      <c r="I11" s="89">
        <v>25</v>
      </c>
      <c r="K11" s="87" t="s">
        <v>3</v>
      </c>
      <c r="L11" s="89">
        <v>25</v>
      </c>
      <c r="N11" s="87" t="s">
        <v>3</v>
      </c>
      <c r="O11" s="89">
        <v>25</v>
      </c>
      <c r="Q11" s="87" t="s">
        <v>3</v>
      </c>
      <c r="R11" s="89">
        <v>25</v>
      </c>
      <c r="T11" s="94" t="s">
        <v>3</v>
      </c>
      <c r="U11" s="8">
        <v>15</v>
      </c>
      <c r="W11" s="87" t="s">
        <v>3</v>
      </c>
      <c r="X11" s="89">
        <v>25</v>
      </c>
      <c r="Z11" s="87" t="s">
        <v>3</v>
      </c>
      <c r="AA11" s="89">
        <v>25</v>
      </c>
      <c r="AC11" s="87" t="s">
        <v>3</v>
      </c>
      <c r="AD11" s="89">
        <v>25</v>
      </c>
      <c r="AF11" s="87" t="s">
        <v>3</v>
      </c>
      <c r="AG11" s="89">
        <v>25</v>
      </c>
      <c r="AI11" s="87" t="s">
        <v>3</v>
      </c>
      <c r="AJ11" s="89">
        <v>25</v>
      </c>
      <c r="AL11" s="87" t="s">
        <v>3</v>
      </c>
      <c r="AM11" s="89">
        <v>25</v>
      </c>
      <c r="AO11" s="87" t="s">
        <v>3</v>
      </c>
      <c r="AP11" s="89">
        <v>25</v>
      </c>
      <c r="AR11" s="87" t="s">
        <v>3</v>
      </c>
      <c r="AS11" s="89">
        <v>25</v>
      </c>
      <c r="AU11" s="87" t="s">
        <v>3</v>
      </c>
      <c r="AV11" s="89">
        <v>25</v>
      </c>
      <c r="AX11" s="87" t="s">
        <v>3</v>
      </c>
      <c r="AY11" s="89">
        <v>25</v>
      </c>
      <c r="BA11" s="87" t="s">
        <v>3</v>
      </c>
      <c r="BB11" s="89">
        <v>25</v>
      </c>
      <c r="BD11" s="87" t="s">
        <v>3</v>
      </c>
      <c r="BE11" s="89">
        <v>25</v>
      </c>
      <c r="BG11" s="87" t="s">
        <v>3</v>
      </c>
      <c r="BH11" s="89">
        <v>25</v>
      </c>
      <c r="BJ11" s="87" t="s">
        <v>3</v>
      </c>
      <c r="BK11" s="89">
        <v>25</v>
      </c>
      <c r="BM11" s="87" t="s">
        <v>3</v>
      </c>
      <c r="BN11" s="89">
        <v>25</v>
      </c>
      <c r="BP11" s="87" t="s">
        <v>3</v>
      </c>
      <c r="BQ11" s="89">
        <v>25</v>
      </c>
      <c r="BS11" s="87" t="s">
        <v>3</v>
      </c>
      <c r="BT11" s="89">
        <v>25</v>
      </c>
      <c r="BV11" s="87" t="s">
        <v>3</v>
      </c>
      <c r="BW11" s="89">
        <v>25</v>
      </c>
    </row>
    <row r="12" spans="2:75" x14ac:dyDescent="0.3">
      <c r="B12" s="87" t="s">
        <v>34</v>
      </c>
      <c r="C12" s="89">
        <v>10</v>
      </c>
      <c r="E12" s="87" t="s">
        <v>34</v>
      </c>
      <c r="F12" s="89">
        <v>10</v>
      </c>
      <c r="H12" s="87" t="s">
        <v>34</v>
      </c>
      <c r="I12" s="89">
        <v>10</v>
      </c>
      <c r="K12" s="87" t="s">
        <v>34</v>
      </c>
      <c r="L12" s="89">
        <v>10</v>
      </c>
      <c r="N12" s="87" t="s">
        <v>34</v>
      </c>
      <c r="O12" s="89">
        <v>10</v>
      </c>
      <c r="Q12" s="87" t="s">
        <v>34</v>
      </c>
      <c r="R12" s="89">
        <v>10</v>
      </c>
      <c r="T12" s="87" t="s">
        <v>34</v>
      </c>
      <c r="U12" s="89">
        <v>10</v>
      </c>
      <c r="W12" s="94" t="s">
        <v>34</v>
      </c>
      <c r="X12" s="8">
        <v>500</v>
      </c>
      <c r="Z12" s="87" t="s">
        <v>34</v>
      </c>
      <c r="AA12" s="89">
        <v>10</v>
      </c>
      <c r="AC12" s="87" t="s">
        <v>34</v>
      </c>
      <c r="AD12" s="89">
        <v>10</v>
      </c>
      <c r="AF12" s="87" t="s">
        <v>34</v>
      </c>
      <c r="AG12" s="89">
        <v>10</v>
      </c>
      <c r="AI12" s="87" t="s">
        <v>34</v>
      </c>
      <c r="AJ12" s="89">
        <v>10</v>
      </c>
      <c r="AL12" s="87" t="s">
        <v>34</v>
      </c>
      <c r="AM12" s="89">
        <v>10</v>
      </c>
      <c r="AO12" s="87" t="s">
        <v>34</v>
      </c>
      <c r="AP12" s="89">
        <v>10</v>
      </c>
      <c r="AR12" s="87" t="s">
        <v>34</v>
      </c>
      <c r="AS12" s="89">
        <v>10</v>
      </c>
      <c r="AU12" s="87" t="s">
        <v>34</v>
      </c>
      <c r="AV12" s="89">
        <v>10</v>
      </c>
      <c r="AX12" s="87" t="s">
        <v>34</v>
      </c>
      <c r="AY12" s="89">
        <v>10</v>
      </c>
      <c r="BA12" s="87" t="s">
        <v>34</v>
      </c>
      <c r="BB12" s="89">
        <v>10</v>
      </c>
      <c r="BD12" s="87" t="s">
        <v>34</v>
      </c>
      <c r="BE12" s="89">
        <v>10</v>
      </c>
      <c r="BG12" s="87" t="s">
        <v>34</v>
      </c>
      <c r="BH12" s="89">
        <v>10</v>
      </c>
      <c r="BJ12" s="87" t="s">
        <v>34</v>
      </c>
      <c r="BK12" s="89">
        <v>10</v>
      </c>
      <c r="BM12" s="87" t="s">
        <v>34</v>
      </c>
      <c r="BN12" s="89">
        <v>10</v>
      </c>
      <c r="BP12" s="87" t="s">
        <v>34</v>
      </c>
      <c r="BQ12" s="89">
        <v>10</v>
      </c>
      <c r="BS12" s="87" t="s">
        <v>34</v>
      </c>
      <c r="BT12" s="89">
        <v>10</v>
      </c>
      <c r="BV12" s="87" t="s">
        <v>34</v>
      </c>
      <c r="BW12" s="89">
        <v>10</v>
      </c>
    </row>
    <row r="13" spans="2:75" x14ac:dyDescent="0.3">
      <c r="B13" s="87" t="s">
        <v>37</v>
      </c>
      <c r="C13" s="89">
        <v>7</v>
      </c>
      <c r="E13" s="87" t="s">
        <v>37</v>
      </c>
      <c r="F13" s="89">
        <v>7</v>
      </c>
      <c r="H13" s="87" t="s">
        <v>37</v>
      </c>
      <c r="I13" s="89">
        <v>7</v>
      </c>
      <c r="K13" s="87" t="s">
        <v>37</v>
      </c>
      <c r="L13" s="89">
        <v>7</v>
      </c>
      <c r="N13" s="87" t="s">
        <v>37</v>
      </c>
      <c r="O13" s="89">
        <v>7</v>
      </c>
      <c r="Q13" s="87" t="s">
        <v>37</v>
      </c>
      <c r="R13" s="89">
        <v>7</v>
      </c>
      <c r="T13" s="87" t="s">
        <v>37</v>
      </c>
      <c r="U13" s="89">
        <v>7</v>
      </c>
      <c r="W13" s="87" t="s">
        <v>37</v>
      </c>
      <c r="X13" s="89">
        <v>7</v>
      </c>
      <c r="Z13" s="94" t="s">
        <v>37</v>
      </c>
      <c r="AA13" s="8">
        <v>5</v>
      </c>
      <c r="AC13" s="87" t="s">
        <v>37</v>
      </c>
      <c r="AD13" s="89">
        <v>7</v>
      </c>
      <c r="AF13" s="87" t="s">
        <v>37</v>
      </c>
      <c r="AG13" s="89">
        <v>7</v>
      </c>
      <c r="AI13" s="87" t="s">
        <v>37</v>
      </c>
      <c r="AJ13" s="89">
        <v>7</v>
      </c>
      <c r="AL13" s="87" t="s">
        <v>37</v>
      </c>
      <c r="AM13" s="89">
        <v>7</v>
      </c>
      <c r="AO13" s="87" t="s">
        <v>37</v>
      </c>
      <c r="AP13" s="89">
        <v>7</v>
      </c>
      <c r="AR13" s="87" t="s">
        <v>37</v>
      </c>
      <c r="AS13" s="89">
        <v>7</v>
      </c>
      <c r="AU13" s="87" t="s">
        <v>37</v>
      </c>
      <c r="AV13" s="89">
        <v>7</v>
      </c>
      <c r="AX13" s="87" t="s">
        <v>37</v>
      </c>
      <c r="AY13" s="89">
        <v>7</v>
      </c>
      <c r="BA13" s="87" t="s">
        <v>37</v>
      </c>
      <c r="BB13" s="89">
        <v>7</v>
      </c>
      <c r="BD13" s="87" t="s">
        <v>37</v>
      </c>
      <c r="BE13" s="89">
        <v>7</v>
      </c>
      <c r="BG13" s="87" t="s">
        <v>37</v>
      </c>
      <c r="BH13" s="89">
        <v>7</v>
      </c>
      <c r="BJ13" s="87" t="s">
        <v>37</v>
      </c>
      <c r="BK13" s="89">
        <v>7</v>
      </c>
      <c r="BM13" s="87" t="s">
        <v>37</v>
      </c>
      <c r="BN13" s="89">
        <v>7</v>
      </c>
      <c r="BP13" s="87" t="s">
        <v>37</v>
      </c>
      <c r="BQ13" s="89">
        <v>7</v>
      </c>
      <c r="BS13" s="87" t="s">
        <v>37</v>
      </c>
      <c r="BT13" s="89">
        <v>7</v>
      </c>
      <c r="BV13" s="87" t="s">
        <v>37</v>
      </c>
      <c r="BW13" s="89">
        <v>7</v>
      </c>
    </row>
    <row r="14" spans="2:75" ht="15" thickBot="1" x14ac:dyDescent="0.35">
      <c r="B14" s="17" t="s">
        <v>38</v>
      </c>
      <c r="C14" s="90">
        <v>10</v>
      </c>
      <c r="E14" s="17" t="s">
        <v>38</v>
      </c>
      <c r="F14" s="90">
        <v>10</v>
      </c>
      <c r="H14" s="17" t="s">
        <v>38</v>
      </c>
      <c r="I14" s="90">
        <v>10</v>
      </c>
      <c r="K14" s="17" t="s">
        <v>38</v>
      </c>
      <c r="L14" s="90">
        <v>10</v>
      </c>
      <c r="N14" s="17" t="s">
        <v>38</v>
      </c>
      <c r="O14" s="90">
        <v>10</v>
      </c>
      <c r="Q14" s="17" t="s">
        <v>38</v>
      </c>
      <c r="R14" s="90">
        <v>10</v>
      </c>
      <c r="T14" s="17" t="s">
        <v>38</v>
      </c>
      <c r="U14" s="90">
        <v>10</v>
      </c>
      <c r="W14" s="17" t="s">
        <v>38</v>
      </c>
      <c r="X14" s="90">
        <v>10</v>
      </c>
      <c r="Z14" s="17" t="s">
        <v>38</v>
      </c>
      <c r="AA14" s="90">
        <v>10</v>
      </c>
      <c r="AC14" s="96" t="s">
        <v>38</v>
      </c>
      <c r="AD14" s="10">
        <v>5</v>
      </c>
      <c r="AF14" s="17" t="s">
        <v>38</v>
      </c>
      <c r="AG14" s="90">
        <v>10</v>
      </c>
      <c r="AI14" s="17" t="s">
        <v>38</v>
      </c>
      <c r="AJ14" s="90">
        <v>10</v>
      </c>
      <c r="AL14" s="17" t="s">
        <v>38</v>
      </c>
      <c r="AM14" s="90">
        <v>10</v>
      </c>
      <c r="AO14" s="17" t="s">
        <v>38</v>
      </c>
      <c r="AP14" s="90">
        <v>10</v>
      </c>
      <c r="AR14" s="17" t="s">
        <v>38</v>
      </c>
      <c r="AS14" s="90">
        <v>10</v>
      </c>
      <c r="AU14" s="17" t="s">
        <v>38</v>
      </c>
      <c r="AV14" s="90">
        <v>10</v>
      </c>
      <c r="AX14" s="17" t="s">
        <v>38</v>
      </c>
      <c r="AY14" s="90">
        <v>10</v>
      </c>
      <c r="BA14" s="17" t="s">
        <v>38</v>
      </c>
      <c r="BB14" s="90">
        <v>10</v>
      </c>
      <c r="BD14" s="17" t="s">
        <v>38</v>
      </c>
      <c r="BE14" s="90">
        <v>10</v>
      </c>
      <c r="BG14" s="17" t="s">
        <v>38</v>
      </c>
      <c r="BH14" s="90">
        <v>10</v>
      </c>
      <c r="BJ14" s="17" t="s">
        <v>38</v>
      </c>
      <c r="BK14" s="90">
        <v>10</v>
      </c>
      <c r="BM14" s="17" t="s">
        <v>38</v>
      </c>
      <c r="BN14" s="90">
        <v>10</v>
      </c>
      <c r="BP14" s="17" t="s">
        <v>38</v>
      </c>
      <c r="BQ14" s="90">
        <v>10</v>
      </c>
      <c r="BS14" s="17" t="s">
        <v>38</v>
      </c>
      <c r="BT14" s="90">
        <v>10</v>
      </c>
      <c r="BV14" s="17" t="s">
        <v>38</v>
      </c>
      <c r="BW14" s="90">
        <v>10</v>
      </c>
    </row>
    <row r="15" spans="2:75" ht="28.8" x14ac:dyDescent="0.3">
      <c r="B15" s="85" t="s">
        <v>41</v>
      </c>
      <c r="C15" s="91" t="b">
        <v>1</v>
      </c>
      <c r="E15" s="85" t="s">
        <v>41</v>
      </c>
      <c r="F15" s="91" t="b">
        <v>1</v>
      </c>
      <c r="H15" s="85" t="s">
        <v>41</v>
      </c>
      <c r="I15" s="91" t="b">
        <v>1</v>
      </c>
      <c r="K15" s="85" t="s">
        <v>41</v>
      </c>
      <c r="L15" s="91" t="b">
        <v>1</v>
      </c>
      <c r="N15" s="85" t="s">
        <v>41</v>
      </c>
      <c r="O15" s="91" t="b">
        <v>1</v>
      </c>
      <c r="Q15" s="85" t="s">
        <v>41</v>
      </c>
      <c r="R15" s="91" t="b">
        <v>1</v>
      </c>
      <c r="T15" s="85" t="s">
        <v>41</v>
      </c>
      <c r="U15" s="91" t="b">
        <v>1</v>
      </c>
      <c r="W15" s="85" t="s">
        <v>41</v>
      </c>
      <c r="X15" s="91" t="b">
        <v>1</v>
      </c>
      <c r="Z15" s="85" t="s">
        <v>41</v>
      </c>
      <c r="AA15" s="91" t="b">
        <v>1</v>
      </c>
      <c r="AC15" s="85" t="s">
        <v>41</v>
      </c>
      <c r="AD15" s="91" t="b">
        <v>1</v>
      </c>
      <c r="AF15" s="92" t="s">
        <v>41</v>
      </c>
      <c r="AG15" s="9" t="b">
        <v>0</v>
      </c>
      <c r="AI15" s="85" t="s">
        <v>41</v>
      </c>
      <c r="AJ15" s="91" t="b">
        <v>1</v>
      </c>
      <c r="AL15" s="85" t="s">
        <v>41</v>
      </c>
      <c r="AM15" s="91" t="b">
        <v>1</v>
      </c>
      <c r="AO15" s="85" t="s">
        <v>41</v>
      </c>
      <c r="AP15" s="91" t="b">
        <v>1</v>
      </c>
      <c r="AR15" s="85" t="s">
        <v>41</v>
      </c>
      <c r="AS15" s="91" t="b">
        <v>1</v>
      </c>
      <c r="AU15" s="85" t="s">
        <v>41</v>
      </c>
      <c r="AV15" s="91" t="b">
        <v>1</v>
      </c>
      <c r="AX15" s="85" t="s">
        <v>41</v>
      </c>
      <c r="AY15" s="91" t="b">
        <v>1</v>
      </c>
      <c r="BA15" s="85" t="s">
        <v>41</v>
      </c>
      <c r="BB15" s="91" t="b">
        <v>1</v>
      </c>
      <c r="BD15" s="85" t="s">
        <v>41</v>
      </c>
      <c r="BE15" s="91" t="b">
        <v>1</v>
      </c>
      <c r="BG15" s="85" t="s">
        <v>41</v>
      </c>
      <c r="BH15" s="91" t="b">
        <v>1</v>
      </c>
      <c r="BJ15" s="85" t="s">
        <v>41</v>
      </c>
      <c r="BK15" s="91" t="b">
        <v>1</v>
      </c>
      <c r="BM15" s="85" t="s">
        <v>41</v>
      </c>
      <c r="BN15" s="91" t="b">
        <v>1</v>
      </c>
      <c r="BP15" s="85" t="s">
        <v>41</v>
      </c>
      <c r="BQ15" s="91" t="b">
        <v>1</v>
      </c>
      <c r="BS15" s="85" t="s">
        <v>41</v>
      </c>
      <c r="BT15" s="91" t="b">
        <v>1</v>
      </c>
      <c r="BV15" s="85" t="s">
        <v>41</v>
      </c>
      <c r="BW15" s="91" t="b">
        <v>1</v>
      </c>
    </row>
    <row r="16" spans="2:75" ht="28.8" x14ac:dyDescent="0.3">
      <c r="B16" s="87" t="s">
        <v>42</v>
      </c>
      <c r="C16" s="89" t="b">
        <v>1</v>
      </c>
      <c r="E16" s="87" t="s">
        <v>42</v>
      </c>
      <c r="F16" s="89" t="b">
        <v>1</v>
      </c>
      <c r="H16" s="87" t="s">
        <v>42</v>
      </c>
      <c r="I16" s="89" t="b">
        <v>1</v>
      </c>
      <c r="K16" s="87" t="s">
        <v>42</v>
      </c>
      <c r="L16" s="89" t="b">
        <v>1</v>
      </c>
      <c r="N16" s="87" t="s">
        <v>42</v>
      </c>
      <c r="O16" s="89" t="b">
        <v>1</v>
      </c>
      <c r="Q16" s="87" t="s">
        <v>42</v>
      </c>
      <c r="R16" s="89" t="b">
        <v>1</v>
      </c>
      <c r="T16" s="87" t="s">
        <v>42</v>
      </c>
      <c r="U16" s="89" t="b">
        <v>1</v>
      </c>
      <c r="W16" s="87" t="s">
        <v>42</v>
      </c>
      <c r="X16" s="89" t="b">
        <v>1</v>
      </c>
      <c r="Z16" s="87" t="s">
        <v>42</v>
      </c>
      <c r="AA16" s="89" t="b">
        <v>1</v>
      </c>
      <c r="AC16" s="87" t="s">
        <v>42</v>
      </c>
      <c r="AD16" s="89" t="b">
        <v>1</v>
      </c>
      <c r="AF16" s="87" t="s">
        <v>42</v>
      </c>
      <c r="AG16" s="89" t="b">
        <v>1</v>
      </c>
      <c r="AI16" s="94" t="s">
        <v>42</v>
      </c>
      <c r="AJ16" s="8" t="b">
        <v>0</v>
      </c>
      <c r="AL16" s="87" t="s">
        <v>42</v>
      </c>
      <c r="AM16" s="89" t="b">
        <v>1</v>
      </c>
      <c r="AO16" s="87" t="s">
        <v>42</v>
      </c>
      <c r="AP16" s="89" t="b">
        <v>1</v>
      </c>
      <c r="AR16" s="87" t="s">
        <v>42</v>
      </c>
      <c r="AS16" s="89" t="b">
        <v>1</v>
      </c>
      <c r="AU16" s="87" t="s">
        <v>42</v>
      </c>
      <c r="AV16" s="89" t="b">
        <v>1</v>
      </c>
      <c r="AX16" s="87" t="s">
        <v>42</v>
      </c>
      <c r="AY16" s="89" t="b">
        <v>1</v>
      </c>
      <c r="BA16" s="87" t="s">
        <v>42</v>
      </c>
      <c r="BB16" s="89" t="b">
        <v>1</v>
      </c>
      <c r="BD16" s="87" t="s">
        <v>42</v>
      </c>
      <c r="BE16" s="89" t="b">
        <v>1</v>
      </c>
      <c r="BG16" s="87" t="s">
        <v>42</v>
      </c>
      <c r="BH16" s="89" t="b">
        <v>1</v>
      </c>
      <c r="BJ16" s="87" t="s">
        <v>42</v>
      </c>
      <c r="BK16" s="89" t="b">
        <v>1</v>
      </c>
      <c r="BM16" s="87" t="s">
        <v>42</v>
      </c>
      <c r="BN16" s="89" t="b">
        <v>1</v>
      </c>
      <c r="BP16" s="87" t="s">
        <v>42</v>
      </c>
      <c r="BQ16" s="89" t="b">
        <v>1</v>
      </c>
      <c r="BS16" s="87" t="s">
        <v>42</v>
      </c>
      <c r="BT16" s="89" t="b">
        <v>1</v>
      </c>
      <c r="BV16" s="87" t="s">
        <v>42</v>
      </c>
      <c r="BW16" s="89" t="b">
        <v>1</v>
      </c>
    </row>
    <row r="17" spans="2:75" x14ac:dyDescent="0.3">
      <c r="B17" s="87" t="s">
        <v>7</v>
      </c>
      <c r="C17" s="89" t="b">
        <v>1</v>
      </c>
      <c r="E17" s="87" t="s">
        <v>7</v>
      </c>
      <c r="F17" s="89" t="b">
        <v>1</v>
      </c>
      <c r="H17" s="87" t="s">
        <v>7</v>
      </c>
      <c r="I17" s="89" t="b">
        <v>1</v>
      </c>
      <c r="K17" s="87" t="s">
        <v>7</v>
      </c>
      <c r="L17" s="89" t="b">
        <v>1</v>
      </c>
      <c r="N17" s="87" t="s">
        <v>7</v>
      </c>
      <c r="O17" s="89" t="b">
        <v>1</v>
      </c>
      <c r="Q17" s="87" t="s">
        <v>7</v>
      </c>
      <c r="R17" s="89" t="b">
        <v>1</v>
      </c>
      <c r="T17" s="87" t="s">
        <v>7</v>
      </c>
      <c r="U17" s="89" t="b">
        <v>1</v>
      </c>
      <c r="W17" s="87" t="s">
        <v>7</v>
      </c>
      <c r="X17" s="89" t="b">
        <v>1</v>
      </c>
      <c r="Z17" s="87" t="s">
        <v>7</v>
      </c>
      <c r="AA17" s="89" t="b">
        <v>1</v>
      </c>
      <c r="AC17" s="87" t="s">
        <v>7</v>
      </c>
      <c r="AD17" s="89" t="b">
        <v>1</v>
      </c>
      <c r="AF17" s="87" t="s">
        <v>7</v>
      </c>
      <c r="AG17" s="89" t="b">
        <v>1</v>
      </c>
      <c r="AI17" s="87" t="s">
        <v>7</v>
      </c>
      <c r="AJ17" s="89" t="b">
        <v>1</v>
      </c>
      <c r="AL17" s="94" t="s">
        <v>7</v>
      </c>
      <c r="AM17" s="8" t="b">
        <v>0</v>
      </c>
      <c r="AO17" s="87" t="s">
        <v>7</v>
      </c>
      <c r="AP17" s="89" t="b">
        <v>1</v>
      </c>
      <c r="AR17" s="87" t="s">
        <v>7</v>
      </c>
      <c r="AS17" s="89" t="b">
        <v>1</v>
      </c>
      <c r="AU17" s="87" t="s">
        <v>7</v>
      </c>
      <c r="AV17" s="89" t="b">
        <v>1</v>
      </c>
      <c r="AX17" s="87" t="s">
        <v>7</v>
      </c>
      <c r="AY17" s="89" t="b">
        <v>1</v>
      </c>
      <c r="BA17" s="87" t="s">
        <v>7</v>
      </c>
      <c r="BB17" s="89" t="b">
        <v>1</v>
      </c>
      <c r="BD17" s="87" t="s">
        <v>7</v>
      </c>
      <c r="BE17" s="89" t="b">
        <v>1</v>
      </c>
      <c r="BG17" s="87" t="s">
        <v>7</v>
      </c>
      <c r="BH17" s="89" t="b">
        <v>1</v>
      </c>
      <c r="BJ17" s="87" t="s">
        <v>7</v>
      </c>
      <c r="BK17" s="89" t="b">
        <v>1</v>
      </c>
      <c r="BM17" s="87" t="s">
        <v>7</v>
      </c>
      <c r="BN17" s="89" t="b">
        <v>1</v>
      </c>
      <c r="BP17" s="87" t="s">
        <v>7</v>
      </c>
      <c r="BQ17" s="89" t="b">
        <v>1</v>
      </c>
      <c r="BS17" s="87" t="s">
        <v>7</v>
      </c>
      <c r="BT17" s="89" t="b">
        <v>1</v>
      </c>
      <c r="BV17" s="87" t="s">
        <v>7</v>
      </c>
      <c r="BW17" s="89" t="b">
        <v>1</v>
      </c>
    </row>
    <row r="18" spans="2:75" ht="15" thickBot="1" x14ac:dyDescent="0.35">
      <c r="B18" s="17" t="s">
        <v>10</v>
      </c>
      <c r="C18" s="90" t="b">
        <v>1</v>
      </c>
      <c r="E18" s="17" t="s">
        <v>10</v>
      </c>
      <c r="F18" s="90" t="b">
        <v>1</v>
      </c>
      <c r="H18" s="17" t="s">
        <v>10</v>
      </c>
      <c r="I18" s="90" t="b">
        <v>1</v>
      </c>
      <c r="K18" s="17" t="s">
        <v>10</v>
      </c>
      <c r="L18" s="90" t="b">
        <v>1</v>
      </c>
      <c r="N18" s="17" t="s">
        <v>10</v>
      </c>
      <c r="O18" s="90" t="b">
        <v>1</v>
      </c>
      <c r="Q18" s="17" t="s">
        <v>10</v>
      </c>
      <c r="R18" s="90" t="b">
        <v>1</v>
      </c>
      <c r="T18" s="17" t="s">
        <v>10</v>
      </c>
      <c r="U18" s="90" t="b">
        <v>1</v>
      </c>
      <c r="W18" s="17" t="s">
        <v>10</v>
      </c>
      <c r="X18" s="90" t="b">
        <v>1</v>
      </c>
      <c r="Z18" s="17" t="s">
        <v>10</v>
      </c>
      <c r="AA18" s="90" t="b">
        <v>1</v>
      </c>
      <c r="AC18" s="17" t="s">
        <v>10</v>
      </c>
      <c r="AD18" s="90" t="b">
        <v>1</v>
      </c>
      <c r="AF18" s="17" t="s">
        <v>10</v>
      </c>
      <c r="AG18" s="90" t="b">
        <v>1</v>
      </c>
      <c r="AI18" s="17" t="s">
        <v>10</v>
      </c>
      <c r="AJ18" s="90" t="b">
        <v>1</v>
      </c>
      <c r="AL18" s="17" t="s">
        <v>10</v>
      </c>
      <c r="AM18" s="90" t="b">
        <v>1</v>
      </c>
      <c r="AO18" s="96" t="s">
        <v>10</v>
      </c>
      <c r="AP18" s="10" t="b">
        <v>0</v>
      </c>
      <c r="AR18" s="17" t="s">
        <v>10</v>
      </c>
      <c r="AS18" s="90" t="b">
        <v>1</v>
      </c>
      <c r="AU18" s="17" t="s">
        <v>10</v>
      </c>
      <c r="AV18" s="90" t="b">
        <v>1</v>
      </c>
      <c r="AX18" s="17" t="s">
        <v>10</v>
      </c>
      <c r="AY18" s="90" t="b">
        <v>1</v>
      </c>
      <c r="BA18" s="17" t="s">
        <v>10</v>
      </c>
      <c r="BB18" s="90" t="b">
        <v>1</v>
      </c>
      <c r="BD18" s="17" t="s">
        <v>10</v>
      </c>
      <c r="BE18" s="90" t="b">
        <v>1</v>
      </c>
      <c r="BG18" s="17" t="s">
        <v>10</v>
      </c>
      <c r="BH18" s="90" t="b">
        <v>1</v>
      </c>
      <c r="BJ18" s="17" t="s">
        <v>10</v>
      </c>
      <c r="BK18" s="90" t="b">
        <v>1</v>
      </c>
      <c r="BM18" s="17" t="s">
        <v>10</v>
      </c>
      <c r="BN18" s="90" t="b">
        <v>1</v>
      </c>
      <c r="BP18" s="17" t="s">
        <v>10</v>
      </c>
      <c r="BQ18" s="90" t="b">
        <v>1</v>
      </c>
      <c r="BS18" s="17" t="s">
        <v>10</v>
      </c>
      <c r="BT18" s="90" t="b">
        <v>1</v>
      </c>
      <c r="BV18" s="17" t="s">
        <v>10</v>
      </c>
      <c r="BW18" s="90" t="b">
        <v>1</v>
      </c>
    </row>
    <row r="19" spans="2:75" ht="28.8" x14ac:dyDescent="0.3">
      <c r="B19" s="85" t="s">
        <v>43</v>
      </c>
      <c r="C19" s="91">
        <v>100</v>
      </c>
      <c r="E19" s="85" t="s">
        <v>43</v>
      </c>
      <c r="F19" s="91">
        <v>100</v>
      </c>
      <c r="H19" s="85" t="s">
        <v>43</v>
      </c>
      <c r="I19" s="91">
        <v>100</v>
      </c>
      <c r="K19" s="85" t="s">
        <v>43</v>
      </c>
      <c r="L19" s="91">
        <v>100</v>
      </c>
      <c r="N19" s="85" t="s">
        <v>43</v>
      </c>
      <c r="O19" s="91">
        <v>100</v>
      </c>
      <c r="Q19" s="85" t="s">
        <v>43</v>
      </c>
      <c r="R19" s="91">
        <v>100</v>
      </c>
      <c r="T19" s="85" t="s">
        <v>43</v>
      </c>
      <c r="U19" s="91">
        <v>100</v>
      </c>
      <c r="W19" s="85" t="s">
        <v>43</v>
      </c>
      <c r="X19" s="91">
        <v>100</v>
      </c>
      <c r="Z19" s="85" t="s">
        <v>43</v>
      </c>
      <c r="AA19" s="91">
        <v>100</v>
      </c>
      <c r="AC19" s="85" t="s">
        <v>43</v>
      </c>
      <c r="AD19" s="91">
        <v>100</v>
      </c>
      <c r="AF19" s="85" t="s">
        <v>43</v>
      </c>
      <c r="AG19" s="91">
        <v>100</v>
      </c>
      <c r="AI19" s="85" t="s">
        <v>43</v>
      </c>
      <c r="AJ19" s="91">
        <v>100</v>
      </c>
      <c r="AL19" s="85" t="s">
        <v>43</v>
      </c>
      <c r="AM19" s="91">
        <v>100</v>
      </c>
      <c r="AO19" s="85" t="s">
        <v>43</v>
      </c>
      <c r="AP19" s="91">
        <v>100</v>
      </c>
      <c r="AR19" s="92" t="s">
        <v>43</v>
      </c>
      <c r="AS19" s="9">
        <v>10</v>
      </c>
      <c r="AU19" s="85" t="s">
        <v>43</v>
      </c>
      <c r="AV19" s="91">
        <v>100</v>
      </c>
      <c r="AX19" s="85" t="s">
        <v>43</v>
      </c>
      <c r="AY19" s="91">
        <v>100</v>
      </c>
      <c r="BA19" s="85" t="s">
        <v>43</v>
      </c>
      <c r="BB19" s="91">
        <v>100</v>
      </c>
      <c r="BD19" s="85" t="s">
        <v>43</v>
      </c>
      <c r="BE19" s="91">
        <v>100</v>
      </c>
      <c r="BG19" s="85" t="s">
        <v>43</v>
      </c>
      <c r="BH19" s="91">
        <v>100</v>
      </c>
      <c r="BJ19" s="85" t="s">
        <v>43</v>
      </c>
      <c r="BK19" s="91">
        <v>100</v>
      </c>
      <c r="BM19" s="85" t="s">
        <v>43</v>
      </c>
      <c r="BN19" s="91">
        <v>100</v>
      </c>
      <c r="BP19" s="85" t="s">
        <v>43</v>
      </c>
      <c r="BQ19" s="91">
        <v>100</v>
      </c>
      <c r="BS19" s="85" t="s">
        <v>43</v>
      </c>
      <c r="BT19" s="91">
        <v>100</v>
      </c>
      <c r="BV19" s="85" t="s">
        <v>43</v>
      </c>
      <c r="BW19" s="91">
        <v>100</v>
      </c>
    </row>
    <row r="20" spans="2:75" ht="28.8" x14ac:dyDescent="0.3">
      <c r="B20" s="87" t="s">
        <v>46</v>
      </c>
      <c r="C20" s="89">
        <v>20</v>
      </c>
      <c r="E20" s="87" t="s">
        <v>46</v>
      </c>
      <c r="F20" s="89">
        <v>20</v>
      </c>
      <c r="H20" s="87" t="s">
        <v>46</v>
      </c>
      <c r="I20" s="89">
        <v>20</v>
      </c>
      <c r="K20" s="87" t="s">
        <v>46</v>
      </c>
      <c r="L20" s="89">
        <v>20</v>
      </c>
      <c r="N20" s="87" t="s">
        <v>46</v>
      </c>
      <c r="O20" s="89">
        <v>20</v>
      </c>
      <c r="Q20" s="87" t="s">
        <v>46</v>
      </c>
      <c r="R20" s="89">
        <v>20</v>
      </c>
      <c r="T20" s="87" t="s">
        <v>46</v>
      </c>
      <c r="U20" s="89">
        <v>20</v>
      </c>
      <c r="W20" s="87" t="s">
        <v>46</v>
      </c>
      <c r="X20" s="89">
        <v>20</v>
      </c>
      <c r="Z20" s="87" t="s">
        <v>46</v>
      </c>
      <c r="AA20" s="89">
        <v>20</v>
      </c>
      <c r="AC20" s="87" t="s">
        <v>46</v>
      </c>
      <c r="AD20" s="89">
        <v>20</v>
      </c>
      <c r="AF20" s="87" t="s">
        <v>46</v>
      </c>
      <c r="AG20" s="89">
        <v>20</v>
      </c>
      <c r="AI20" s="87" t="s">
        <v>46</v>
      </c>
      <c r="AJ20" s="89">
        <v>20</v>
      </c>
      <c r="AL20" s="87" t="s">
        <v>46</v>
      </c>
      <c r="AM20" s="89">
        <v>20</v>
      </c>
      <c r="AO20" s="87" t="s">
        <v>46</v>
      </c>
      <c r="AP20" s="89">
        <v>20</v>
      </c>
      <c r="AR20" s="87" t="s">
        <v>46</v>
      </c>
      <c r="AS20" s="89">
        <v>20</v>
      </c>
      <c r="AU20" s="94" t="s">
        <v>46</v>
      </c>
      <c r="AV20" s="8">
        <v>50</v>
      </c>
      <c r="AX20" s="87" t="s">
        <v>46</v>
      </c>
      <c r="AY20" s="89">
        <v>20</v>
      </c>
      <c r="BA20" s="87" t="s">
        <v>46</v>
      </c>
      <c r="BB20" s="89">
        <v>20</v>
      </c>
      <c r="BD20" s="87" t="s">
        <v>46</v>
      </c>
      <c r="BE20" s="89">
        <v>20</v>
      </c>
      <c r="BG20" s="87" t="s">
        <v>46</v>
      </c>
      <c r="BH20" s="89">
        <v>20</v>
      </c>
      <c r="BJ20" s="87" t="s">
        <v>46</v>
      </c>
      <c r="BK20" s="89">
        <v>20</v>
      </c>
      <c r="BM20" s="87" t="s">
        <v>46</v>
      </c>
      <c r="BN20" s="89">
        <v>20</v>
      </c>
      <c r="BP20" s="87" t="s">
        <v>46</v>
      </c>
      <c r="BQ20" s="89">
        <v>20</v>
      </c>
      <c r="BS20" s="87" t="s">
        <v>46</v>
      </c>
      <c r="BT20" s="89">
        <v>20</v>
      </c>
      <c r="BV20" s="87" t="s">
        <v>46</v>
      </c>
      <c r="BW20" s="89">
        <v>20</v>
      </c>
    </row>
    <row r="21" spans="2:75" ht="15" thickBot="1" x14ac:dyDescent="0.35">
      <c r="B21" s="17" t="s">
        <v>11</v>
      </c>
      <c r="C21" s="90">
        <v>0.04</v>
      </c>
      <c r="E21" s="17" t="s">
        <v>11</v>
      </c>
      <c r="F21" s="90">
        <v>0.04</v>
      </c>
      <c r="H21" s="17" t="s">
        <v>11</v>
      </c>
      <c r="I21" s="90">
        <v>0.04</v>
      </c>
      <c r="K21" s="17" t="s">
        <v>11</v>
      </c>
      <c r="L21" s="90">
        <v>0.04</v>
      </c>
      <c r="N21" s="17" t="s">
        <v>11</v>
      </c>
      <c r="O21" s="90">
        <v>0.04</v>
      </c>
      <c r="Q21" s="17" t="s">
        <v>11</v>
      </c>
      <c r="R21" s="90">
        <v>0.04</v>
      </c>
      <c r="T21" s="17" t="s">
        <v>11</v>
      </c>
      <c r="U21" s="90">
        <v>0.04</v>
      </c>
      <c r="W21" s="17" t="s">
        <v>11</v>
      </c>
      <c r="X21" s="90">
        <v>0.04</v>
      </c>
      <c r="Z21" s="17" t="s">
        <v>11</v>
      </c>
      <c r="AA21" s="90">
        <v>0.04</v>
      </c>
      <c r="AC21" s="17" t="s">
        <v>11</v>
      </c>
      <c r="AD21" s="90">
        <v>0.04</v>
      </c>
      <c r="AF21" s="17" t="s">
        <v>11</v>
      </c>
      <c r="AG21" s="90">
        <v>0.04</v>
      </c>
      <c r="AI21" s="17" t="s">
        <v>11</v>
      </c>
      <c r="AJ21" s="90">
        <v>0.04</v>
      </c>
      <c r="AL21" s="17" t="s">
        <v>11</v>
      </c>
      <c r="AM21" s="90">
        <v>0.04</v>
      </c>
      <c r="AO21" s="17" t="s">
        <v>11</v>
      </c>
      <c r="AP21" s="90">
        <v>0.04</v>
      </c>
      <c r="AR21" s="17" t="s">
        <v>11</v>
      </c>
      <c r="AS21" s="90">
        <v>0.04</v>
      </c>
      <c r="AU21" s="17" t="s">
        <v>11</v>
      </c>
      <c r="AV21" s="90">
        <v>0.04</v>
      </c>
      <c r="AX21" s="96" t="s">
        <v>11</v>
      </c>
      <c r="AY21" s="10">
        <v>0.1</v>
      </c>
      <c r="BA21" s="17" t="s">
        <v>11</v>
      </c>
      <c r="BB21" s="90">
        <v>0.04</v>
      </c>
      <c r="BD21" s="17" t="s">
        <v>11</v>
      </c>
      <c r="BE21" s="90">
        <v>0.04</v>
      </c>
      <c r="BG21" s="17" t="s">
        <v>11</v>
      </c>
      <c r="BH21" s="90">
        <v>0.04</v>
      </c>
      <c r="BJ21" s="17" t="s">
        <v>11</v>
      </c>
      <c r="BK21" s="90">
        <v>0.04</v>
      </c>
      <c r="BM21" s="17" t="s">
        <v>11</v>
      </c>
      <c r="BN21" s="90">
        <v>0.04</v>
      </c>
      <c r="BP21" s="17" t="s">
        <v>11</v>
      </c>
      <c r="BQ21" s="90">
        <v>0.04</v>
      </c>
      <c r="BS21" s="17" t="s">
        <v>11</v>
      </c>
      <c r="BT21" s="90">
        <v>0.04</v>
      </c>
      <c r="BV21" s="17" t="s">
        <v>11</v>
      </c>
      <c r="BW21" s="90">
        <v>0.04</v>
      </c>
    </row>
    <row r="22" spans="2:75" x14ac:dyDescent="0.3">
      <c r="B22" s="85" t="s">
        <v>50</v>
      </c>
      <c r="C22" s="91">
        <v>0.1</v>
      </c>
      <c r="E22" s="85" t="s">
        <v>50</v>
      </c>
      <c r="F22" s="91">
        <v>0.1</v>
      </c>
      <c r="H22" s="85" t="s">
        <v>50</v>
      </c>
      <c r="I22" s="91">
        <v>0.1</v>
      </c>
      <c r="K22" s="85" t="s">
        <v>50</v>
      </c>
      <c r="L22" s="91">
        <v>0.1</v>
      </c>
      <c r="N22" s="85" t="s">
        <v>50</v>
      </c>
      <c r="O22" s="91">
        <v>0.1</v>
      </c>
      <c r="Q22" s="85" t="s">
        <v>50</v>
      </c>
      <c r="R22" s="91">
        <v>0.1</v>
      </c>
      <c r="T22" s="85" t="s">
        <v>50</v>
      </c>
      <c r="U22" s="91">
        <v>0.1</v>
      </c>
      <c r="W22" s="85" t="s">
        <v>50</v>
      </c>
      <c r="X22" s="91">
        <v>0.1</v>
      </c>
      <c r="Z22" s="85" t="s">
        <v>50</v>
      </c>
      <c r="AA22" s="91">
        <v>0.1</v>
      </c>
      <c r="AC22" s="85" t="s">
        <v>50</v>
      </c>
      <c r="AD22" s="91">
        <v>0.1</v>
      </c>
      <c r="AF22" s="85" t="s">
        <v>50</v>
      </c>
      <c r="AG22" s="91">
        <v>0.1</v>
      </c>
      <c r="AI22" s="85" t="s">
        <v>50</v>
      </c>
      <c r="AJ22" s="91">
        <v>0.1</v>
      </c>
      <c r="AL22" s="85" t="s">
        <v>50</v>
      </c>
      <c r="AM22" s="91">
        <v>0.1</v>
      </c>
      <c r="AO22" s="85" t="s">
        <v>50</v>
      </c>
      <c r="AP22" s="91">
        <v>0.1</v>
      </c>
      <c r="AR22" s="85" t="s">
        <v>50</v>
      </c>
      <c r="AS22" s="91">
        <v>0.1</v>
      </c>
      <c r="AU22" s="85" t="s">
        <v>50</v>
      </c>
      <c r="AV22" s="91">
        <v>0.1</v>
      </c>
      <c r="AX22" s="85" t="s">
        <v>50</v>
      </c>
      <c r="AY22" s="91">
        <v>0.1</v>
      </c>
      <c r="BA22" s="92" t="s">
        <v>50</v>
      </c>
      <c r="BB22" s="9">
        <v>0.3</v>
      </c>
      <c r="BD22" s="85" t="s">
        <v>50</v>
      </c>
      <c r="BE22" s="91">
        <v>0.1</v>
      </c>
      <c r="BG22" s="85" t="s">
        <v>50</v>
      </c>
      <c r="BH22" s="91">
        <v>0.1</v>
      </c>
      <c r="BJ22" s="85" t="s">
        <v>50</v>
      </c>
      <c r="BK22" s="91">
        <v>0.1</v>
      </c>
      <c r="BM22" s="85" t="s">
        <v>50</v>
      </c>
      <c r="BN22" s="91">
        <v>0.1</v>
      </c>
      <c r="BP22" s="85" t="s">
        <v>50</v>
      </c>
      <c r="BQ22" s="91">
        <v>0.1</v>
      </c>
      <c r="BS22" s="85" t="s">
        <v>50</v>
      </c>
      <c r="BT22" s="91">
        <v>0.1</v>
      </c>
      <c r="BV22" s="85" t="s">
        <v>50</v>
      </c>
      <c r="BW22" s="91">
        <v>0.1</v>
      </c>
    </row>
    <row r="23" spans="2:75" ht="28.8" x14ac:dyDescent="0.3">
      <c r="B23" s="87" t="s">
        <v>52</v>
      </c>
      <c r="C23" s="89">
        <v>3</v>
      </c>
      <c r="E23" s="87" t="s">
        <v>52</v>
      </c>
      <c r="F23" s="89">
        <v>3</v>
      </c>
      <c r="H23" s="87" t="s">
        <v>52</v>
      </c>
      <c r="I23" s="89">
        <v>3</v>
      </c>
      <c r="K23" s="87" t="s">
        <v>52</v>
      </c>
      <c r="L23" s="89">
        <v>3</v>
      </c>
      <c r="N23" s="87" t="s">
        <v>52</v>
      </c>
      <c r="O23" s="89">
        <v>3</v>
      </c>
      <c r="Q23" s="87" t="s">
        <v>52</v>
      </c>
      <c r="R23" s="89">
        <v>3</v>
      </c>
      <c r="T23" s="87" t="s">
        <v>52</v>
      </c>
      <c r="U23" s="89">
        <v>3</v>
      </c>
      <c r="W23" s="87" t="s">
        <v>52</v>
      </c>
      <c r="X23" s="89">
        <v>3</v>
      </c>
      <c r="Z23" s="87" t="s">
        <v>52</v>
      </c>
      <c r="AA23" s="89">
        <v>3</v>
      </c>
      <c r="AC23" s="87" t="s">
        <v>52</v>
      </c>
      <c r="AD23" s="89">
        <v>3</v>
      </c>
      <c r="AF23" s="87" t="s">
        <v>52</v>
      </c>
      <c r="AG23" s="89">
        <v>3</v>
      </c>
      <c r="AI23" s="87" t="s">
        <v>52</v>
      </c>
      <c r="AJ23" s="89">
        <v>3</v>
      </c>
      <c r="AL23" s="87" t="s">
        <v>52</v>
      </c>
      <c r="AM23" s="89">
        <v>3</v>
      </c>
      <c r="AO23" s="87" t="s">
        <v>52</v>
      </c>
      <c r="AP23" s="89">
        <v>3</v>
      </c>
      <c r="AR23" s="87" t="s">
        <v>52</v>
      </c>
      <c r="AS23" s="89">
        <v>3</v>
      </c>
      <c r="AU23" s="87" t="s">
        <v>52</v>
      </c>
      <c r="AV23" s="89">
        <v>3</v>
      </c>
      <c r="AX23" s="87" t="s">
        <v>52</v>
      </c>
      <c r="AY23" s="89">
        <v>3</v>
      </c>
      <c r="BA23" s="87" t="s">
        <v>52</v>
      </c>
      <c r="BB23" s="89">
        <v>3</v>
      </c>
      <c r="BD23" s="94" t="s">
        <v>52</v>
      </c>
      <c r="BE23" s="8">
        <v>20</v>
      </c>
      <c r="BG23" s="87" t="s">
        <v>52</v>
      </c>
      <c r="BH23" s="89">
        <v>3</v>
      </c>
      <c r="BJ23" s="87" t="s">
        <v>52</v>
      </c>
      <c r="BK23" s="89">
        <v>3</v>
      </c>
      <c r="BM23" s="87" t="s">
        <v>52</v>
      </c>
      <c r="BN23" s="89">
        <v>3</v>
      </c>
      <c r="BP23" s="87" t="s">
        <v>52</v>
      </c>
      <c r="BQ23" s="89">
        <v>3</v>
      </c>
      <c r="BS23" s="87" t="s">
        <v>52</v>
      </c>
      <c r="BT23" s="89">
        <v>3</v>
      </c>
      <c r="BV23" s="87" t="s">
        <v>52</v>
      </c>
      <c r="BW23" s="89">
        <v>3</v>
      </c>
    </row>
    <row r="24" spans="2:75" ht="28.8" x14ac:dyDescent="0.3">
      <c r="B24" s="87" t="s">
        <v>55</v>
      </c>
      <c r="C24" s="89">
        <v>30</v>
      </c>
      <c r="E24" s="87" t="s">
        <v>55</v>
      </c>
      <c r="F24" s="89">
        <v>30</v>
      </c>
      <c r="H24" s="87" t="s">
        <v>55</v>
      </c>
      <c r="I24" s="89">
        <v>30</v>
      </c>
      <c r="K24" s="87" t="s">
        <v>55</v>
      </c>
      <c r="L24" s="89">
        <v>30</v>
      </c>
      <c r="N24" s="87" t="s">
        <v>55</v>
      </c>
      <c r="O24" s="89">
        <v>30</v>
      </c>
      <c r="Q24" s="87" t="s">
        <v>55</v>
      </c>
      <c r="R24" s="89">
        <v>30</v>
      </c>
      <c r="T24" s="87" t="s">
        <v>55</v>
      </c>
      <c r="U24" s="89">
        <v>30</v>
      </c>
      <c r="W24" s="87" t="s">
        <v>55</v>
      </c>
      <c r="X24" s="89">
        <v>30</v>
      </c>
      <c r="Z24" s="87" t="s">
        <v>55</v>
      </c>
      <c r="AA24" s="89">
        <v>30</v>
      </c>
      <c r="AC24" s="87" t="s">
        <v>55</v>
      </c>
      <c r="AD24" s="89">
        <v>30</v>
      </c>
      <c r="AF24" s="87" t="s">
        <v>55</v>
      </c>
      <c r="AG24" s="89">
        <v>30</v>
      </c>
      <c r="AI24" s="87" t="s">
        <v>55</v>
      </c>
      <c r="AJ24" s="89">
        <v>30</v>
      </c>
      <c r="AL24" s="87" t="s">
        <v>55</v>
      </c>
      <c r="AM24" s="89">
        <v>30</v>
      </c>
      <c r="AO24" s="87" t="s">
        <v>55</v>
      </c>
      <c r="AP24" s="89">
        <v>30</v>
      </c>
      <c r="AR24" s="87" t="s">
        <v>55</v>
      </c>
      <c r="AS24" s="89">
        <v>30</v>
      </c>
      <c r="AU24" s="87" t="s">
        <v>55</v>
      </c>
      <c r="AV24" s="89">
        <v>30</v>
      </c>
      <c r="AX24" s="87" t="s">
        <v>55</v>
      </c>
      <c r="AY24" s="89">
        <v>30</v>
      </c>
      <c r="BA24" s="87" t="s">
        <v>55</v>
      </c>
      <c r="BB24" s="89">
        <v>30</v>
      </c>
      <c r="BD24" s="87" t="s">
        <v>55</v>
      </c>
      <c r="BE24" s="89">
        <v>30</v>
      </c>
      <c r="BG24" s="94" t="s">
        <v>55</v>
      </c>
      <c r="BH24" s="8">
        <v>5</v>
      </c>
      <c r="BJ24" s="87" t="s">
        <v>55</v>
      </c>
      <c r="BK24" s="89">
        <v>30</v>
      </c>
      <c r="BM24" s="87" t="s">
        <v>55</v>
      </c>
      <c r="BN24" s="89">
        <v>30</v>
      </c>
      <c r="BP24" s="87" t="s">
        <v>55</v>
      </c>
      <c r="BQ24" s="89">
        <v>30</v>
      </c>
      <c r="BS24" s="87" t="s">
        <v>55</v>
      </c>
      <c r="BT24" s="89">
        <v>30</v>
      </c>
      <c r="BV24" s="87" t="s">
        <v>55</v>
      </c>
      <c r="BW24" s="89">
        <v>30</v>
      </c>
    </row>
    <row r="25" spans="2:75" ht="15" thickBot="1" x14ac:dyDescent="0.35">
      <c r="B25" s="17" t="s">
        <v>57</v>
      </c>
      <c r="C25" s="90">
        <v>0.4</v>
      </c>
      <c r="E25" s="17" t="s">
        <v>57</v>
      </c>
      <c r="F25" s="90">
        <v>0.4</v>
      </c>
      <c r="H25" s="17" t="s">
        <v>57</v>
      </c>
      <c r="I25" s="90">
        <v>0.4</v>
      </c>
      <c r="K25" s="17" t="s">
        <v>57</v>
      </c>
      <c r="L25" s="90">
        <v>0.4</v>
      </c>
      <c r="N25" s="17" t="s">
        <v>57</v>
      </c>
      <c r="O25" s="90">
        <v>0.4</v>
      </c>
      <c r="Q25" s="17" t="s">
        <v>57</v>
      </c>
      <c r="R25" s="90">
        <v>0.4</v>
      </c>
      <c r="T25" s="17" t="s">
        <v>57</v>
      </c>
      <c r="U25" s="90">
        <v>0.4</v>
      </c>
      <c r="W25" s="17" t="s">
        <v>57</v>
      </c>
      <c r="X25" s="90">
        <v>0.4</v>
      </c>
      <c r="Z25" s="17" t="s">
        <v>57</v>
      </c>
      <c r="AA25" s="90">
        <v>0.4</v>
      </c>
      <c r="AC25" s="17" t="s">
        <v>57</v>
      </c>
      <c r="AD25" s="90">
        <v>0.4</v>
      </c>
      <c r="AF25" s="17" t="s">
        <v>57</v>
      </c>
      <c r="AG25" s="90">
        <v>0.4</v>
      </c>
      <c r="AI25" s="17" t="s">
        <v>57</v>
      </c>
      <c r="AJ25" s="90">
        <v>0.4</v>
      </c>
      <c r="AL25" s="17" t="s">
        <v>57</v>
      </c>
      <c r="AM25" s="90">
        <v>0.4</v>
      </c>
      <c r="AO25" s="17" t="s">
        <v>57</v>
      </c>
      <c r="AP25" s="90">
        <v>0.4</v>
      </c>
      <c r="AR25" s="17" t="s">
        <v>57</v>
      </c>
      <c r="AS25" s="90">
        <v>0.4</v>
      </c>
      <c r="AU25" s="17" t="s">
        <v>57</v>
      </c>
      <c r="AV25" s="90">
        <v>0.4</v>
      </c>
      <c r="AX25" s="17" t="s">
        <v>57</v>
      </c>
      <c r="AY25" s="90">
        <v>0.4</v>
      </c>
      <c r="BA25" s="17" t="s">
        <v>57</v>
      </c>
      <c r="BB25" s="90">
        <v>0.4</v>
      </c>
      <c r="BD25" s="17" t="s">
        <v>57</v>
      </c>
      <c r="BE25" s="90">
        <v>0.4</v>
      </c>
      <c r="BG25" s="17" t="s">
        <v>57</v>
      </c>
      <c r="BH25" s="90">
        <v>0.4</v>
      </c>
      <c r="BJ25" s="96" t="s">
        <v>57</v>
      </c>
      <c r="BK25" s="10">
        <v>0.6</v>
      </c>
      <c r="BM25" s="17" t="s">
        <v>57</v>
      </c>
      <c r="BN25" s="90">
        <v>0.4</v>
      </c>
      <c r="BP25" s="17" t="s">
        <v>57</v>
      </c>
      <c r="BQ25" s="90">
        <v>0.4</v>
      </c>
      <c r="BS25" s="17" t="s">
        <v>57</v>
      </c>
      <c r="BT25" s="90">
        <v>0.4</v>
      </c>
      <c r="BV25" s="17" t="s">
        <v>57</v>
      </c>
      <c r="BW25" s="90">
        <v>0.4</v>
      </c>
    </row>
    <row r="26" spans="2:75" ht="28.8" x14ac:dyDescent="0.3">
      <c r="B26" s="85" t="s">
        <v>60</v>
      </c>
      <c r="C26" s="91">
        <v>10</v>
      </c>
      <c r="E26" s="85" t="s">
        <v>60</v>
      </c>
      <c r="F26" s="91">
        <v>10</v>
      </c>
      <c r="H26" s="85" t="s">
        <v>60</v>
      </c>
      <c r="I26" s="91">
        <v>10</v>
      </c>
      <c r="K26" s="85" t="s">
        <v>60</v>
      </c>
      <c r="L26" s="91">
        <v>10</v>
      </c>
      <c r="N26" s="85" t="s">
        <v>60</v>
      </c>
      <c r="O26" s="91">
        <v>10</v>
      </c>
      <c r="Q26" s="85" t="s">
        <v>60</v>
      </c>
      <c r="R26" s="91">
        <v>10</v>
      </c>
      <c r="T26" s="85" t="s">
        <v>60</v>
      </c>
      <c r="U26" s="91">
        <v>10</v>
      </c>
      <c r="W26" s="85" t="s">
        <v>60</v>
      </c>
      <c r="X26" s="91">
        <v>10</v>
      </c>
      <c r="Z26" s="85" t="s">
        <v>60</v>
      </c>
      <c r="AA26" s="91">
        <v>10</v>
      </c>
      <c r="AC26" s="85" t="s">
        <v>60</v>
      </c>
      <c r="AD26" s="91">
        <v>10</v>
      </c>
      <c r="AF26" s="85" t="s">
        <v>60</v>
      </c>
      <c r="AG26" s="91">
        <v>10</v>
      </c>
      <c r="AI26" s="85" t="s">
        <v>60</v>
      </c>
      <c r="AJ26" s="91">
        <v>10</v>
      </c>
      <c r="AL26" s="85" t="s">
        <v>60</v>
      </c>
      <c r="AM26" s="91">
        <v>10</v>
      </c>
      <c r="AO26" s="85" t="s">
        <v>60</v>
      </c>
      <c r="AP26" s="91">
        <v>10</v>
      </c>
      <c r="AR26" s="85" t="s">
        <v>60</v>
      </c>
      <c r="AS26" s="91">
        <v>10</v>
      </c>
      <c r="AU26" s="85" t="s">
        <v>60</v>
      </c>
      <c r="AV26" s="91">
        <v>10</v>
      </c>
      <c r="AX26" s="85" t="s">
        <v>60</v>
      </c>
      <c r="AY26" s="91">
        <v>10</v>
      </c>
      <c r="BA26" s="85" t="s">
        <v>60</v>
      </c>
      <c r="BB26" s="91">
        <v>10</v>
      </c>
      <c r="BD26" s="85" t="s">
        <v>60</v>
      </c>
      <c r="BE26" s="91">
        <v>10</v>
      </c>
      <c r="BG26" s="85" t="s">
        <v>60</v>
      </c>
      <c r="BH26" s="91">
        <v>10</v>
      </c>
      <c r="BJ26" s="85" t="s">
        <v>60</v>
      </c>
      <c r="BK26" s="91">
        <v>10</v>
      </c>
      <c r="BM26" s="92" t="s">
        <v>60</v>
      </c>
      <c r="BN26" s="9">
        <v>15</v>
      </c>
      <c r="BP26" s="85" t="s">
        <v>60</v>
      </c>
      <c r="BQ26" s="91">
        <v>10</v>
      </c>
      <c r="BS26" s="85" t="s">
        <v>60</v>
      </c>
      <c r="BT26" s="91">
        <v>10</v>
      </c>
      <c r="BV26" s="85" t="s">
        <v>60</v>
      </c>
      <c r="BW26" s="91">
        <v>10</v>
      </c>
    </row>
    <row r="27" spans="2:75" ht="28.8" x14ac:dyDescent="0.3">
      <c r="B27" s="87" t="s">
        <v>63</v>
      </c>
      <c r="C27" s="89">
        <v>0.1</v>
      </c>
      <c r="E27" s="87" t="s">
        <v>63</v>
      </c>
      <c r="F27" s="89">
        <v>0.1</v>
      </c>
      <c r="H27" s="87" t="s">
        <v>63</v>
      </c>
      <c r="I27" s="89">
        <v>0.1</v>
      </c>
      <c r="K27" s="87" t="s">
        <v>63</v>
      </c>
      <c r="L27" s="89">
        <v>0.1</v>
      </c>
      <c r="N27" s="87" t="s">
        <v>63</v>
      </c>
      <c r="O27" s="89">
        <v>0.1</v>
      </c>
      <c r="Q27" s="87" t="s">
        <v>63</v>
      </c>
      <c r="R27" s="89">
        <v>0.1</v>
      </c>
      <c r="T27" s="87" t="s">
        <v>63</v>
      </c>
      <c r="U27" s="89">
        <v>0.1</v>
      </c>
      <c r="W27" s="87" t="s">
        <v>63</v>
      </c>
      <c r="X27" s="89">
        <v>0.1</v>
      </c>
      <c r="Z27" s="87" t="s">
        <v>63</v>
      </c>
      <c r="AA27" s="89">
        <v>0.1</v>
      </c>
      <c r="AC27" s="87" t="s">
        <v>63</v>
      </c>
      <c r="AD27" s="89">
        <v>0.1</v>
      </c>
      <c r="AF27" s="87" t="s">
        <v>63</v>
      </c>
      <c r="AG27" s="89">
        <v>0.1</v>
      </c>
      <c r="AI27" s="87" t="s">
        <v>63</v>
      </c>
      <c r="AJ27" s="89">
        <v>0.1</v>
      </c>
      <c r="AL27" s="87" t="s">
        <v>63</v>
      </c>
      <c r="AM27" s="89">
        <v>0.1</v>
      </c>
      <c r="AO27" s="87" t="s">
        <v>63</v>
      </c>
      <c r="AP27" s="89">
        <v>0.1</v>
      </c>
      <c r="AR27" s="87" t="s">
        <v>63</v>
      </c>
      <c r="AS27" s="89">
        <v>0.1</v>
      </c>
      <c r="AU27" s="87" t="s">
        <v>63</v>
      </c>
      <c r="AV27" s="89">
        <v>0.1</v>
      </c>
      <c r="AX27" s="87" t="s">
        <v>63</v>
      </c>
      <c r="AY27" s="89">
        <v>0.1</v>
      </c>
      <c r="BA27" s="87" t="s">
        <v>63</v>
      </c>
      <c r="BB27" s="89">
        <v>0.1</v>
      </c>
      <c r="BD27" s="87" t="s">
        <v>63</v>
      </c>
      <c r="BE27" s="89">
        <v>0.1</v>
      </c>
      <c r="BG27" s="87" t="s">
        <v>63</v>
      </c>
      <c r="BH27" s="89">
        <v>0.1</v>
      </c>
      <c r="BJ27" s="87" t="s">
        <v>63</v>
      </c>
      <c r="BK27" s="89">
        <v>0.1</v>
      </c>
      <c r="BM27" s="87" t="s">
        <v>63</v>
      </c>
      <c r="BN27" s="89">
        <v>0.1</v>
      </c>
      <c r="BP27" s="94" t="s">
        <v>63</v>
      </c>
      <c r="BQ27" s="8">
        <v>10</v>
      </c>
      <c r="BS27" s="87" t="s">
        <v>63</v>
      </c>
      <c r="BT27" s="89">
        <v>0.1</v>
      </c>
      <c r="BV27" s="87" t="s">
        <v>63</v>
      </c>
      <c r="BW27" s="89">
        <v>0.1</v>
      </c>
    </row>
    <row r="28" spans="2:75" ht="28.8" x14ac:dyDescent="0.3">
      <c r="B28" s="87" t="s">
        <v>66</v>
      </c>
      <c r="C28" s="89">
        <v>0.5</v>
      </c>
      <c r="E28" s="87" t="s">
        <v>66</v>
      </c>
      <c r="F28" s="89">
        <v>0.5</v>
      </c>
      <c r="H28" s="87" t="s">
        <v>66</v>
      </c>
      <c r="I28" s="89">
        <v>0.5</v>
      </c>
      <c r="K28" s="87" t="s">
        <v>66</v>
      </c>
      <c r="L28" s="89">
        <v>0.5</v>
      </c>
      <c r="N28" s="87" t="s">
        <v>66</v>
      </c>
      <c r="O28" s="89">
        <v>0.5</v>
      </c>
      <c r="Q28" s="87" t="s">
        <v>66</v>
      </c>
      <c r="R28" s="89">
        <v>0.5</v>
      </c>
      <c r="T28" s="87" t="s">
        <v>66</v>
      </c>
      <c r="U28" s="89">
        <v>0.5</v>
      </c>
      <c r="W28" s="87" t="s">
        <v>66</v>
      </c>
      <c r="X28" s="89">
        <v>0.5</v>
      </c>
      <c r="Z28" s="87" t="s">
        <v>66</v>
      </c>
      <c r="AA28" s="89">
        <v>0.5</v>
      </c>
      <c r="AC28" s="87" t="s">
        <v>66</v>
      </c>
      <c r="AD28" s="89">
        <v>0.5</v>
      </c>
      <c r="AF28" s="87" t="s">
        <v>66</v>
      </c>
      <c r="AG28" s="89">
        <v>0.5</v>
      </c>
      <c r="AI28" s="87" t="s">
        <v>66</v>
      </c>
      <c r="AJ28" s="89">
        <v>0.5</v>
      </c>
      <c r="AL28" s="87" t="s">
        <v>66</v>
      </c>
      <c r="AM28" s="89">
        <v>0.5</v>
      </c>
      <c r="AO28" s="87" t="s">
        <v>66</v>
      </c>
      <c r="AP28" s="89">
        <v>0.5</v>
      </c>
      <c r="AR28" s="87" t="s">
        <v>66</v>
      </c>
      <c r="AS28" s="89">
        <v>0.5</v>
      </c>
      <c r="AU28" s="87" t="s">
        <v>66</v>
      </c>
      <c r="AV28" s="89">
        <v>0.5</v>
      </c>
      <c r="AX28" s="87" t="s">
        <v>66</v>
      </c>
      <c r="AY28" s="89">
        <v>0.5</v>
      </c>
      <c r="BA28" s="87" t="s">
        <v>66</v>
      </c>
      <c r="BB28" s="89">
        <v>0.5</v>
      </c>
      <c r="BD28" s="87" t="s">
        <v>66</v>
      </c>
      <c r="BE28" s="89">
        <v>0.5</v>
      </c>
      <c r="BG28" s="87" t="s">
        <v>66</v>
      </c>
      <c r="BH28" s="89">
        <v>0.5</v>
      </c>
      <c r="BJ28" s="87" t="s">
        <v>66</v>
      </c>
      <c r="BK28" s="89">
        <v>0.5</v>
      </c>
      <c r="BM28" s="87" t="s">
        <v>66</v>
      </c>
      <c r="BN28" s="89">
        <v>0.5</v>
      </c>
      <c r="BP28" s="87" t="s">
        <v>66</v>
      </c>
      <c r="BQ28" s="89">
        <v>0.5</v>
      </c>
      <c r="BS28" s="94" t="s">
        <v>66</v>
      </c>
      <c r="BT28" s="8">
        <v>0.3</v>
      </c>
      <c r="BV28" s="87" t="s">
        <v>66</v>
      </c>
      <c r="BW28" s="89">
        <v>0.5</v>
      </c>
    </row>
    <row r="29" spans="2:75" ht="29.4" thickBot="1" x14ac:dyDescent="0.35">
      <c r="B29" s="17" t="s">
        <v>68</v>
      </c>
      <c r="C29" s="90">
        <v>0.5</v>
      </c>
      <c r="E29" s="17" t="s">
        <v>68</v>
      </c>
      <c r="F29" s="90">
        <v>0.5</v>
      </c>
      <c r="H29" s="17" t="s">
        <v>68</v>
      </c>
      <c r="I29" s="90">
        <v>0.5</v>
      </c>
      <c r="K29" s="17" t="s">
        <v>68</v>
      </c>
      <c r="L29" s="90">
        <v>0.5</v>
      </c>
      <c r="N29" s="17" t="s">
        <v>68</v>
      </c>
      <c r="O29" s="90">
        <v>0.5</v>
      </c>
      <c r="Q29" s="17" t="s">
        <v>68</v>
      </c>
      <c r="R29" s="90">
        <v>0.5</v>
      </c>
      <c r="T29" s="17" t="s">
        <v>68</v>
      </c>
      <c r="U29" s="90">
        <v>0.5</v>
      </c>
      <c r="W29" s="17" t="s">
        <v>68</v>
      </c>
      <c r="X29" s="90">
        <v>0.5</v>
      </c>
      <c r="Z29" s="17" t="s">
        <v>68</v>
      </c>
      <c r="AA29" s="90">
        <v>0.5</v>
      </c>
      <c r="AC29" s="17" t="s">
        <v>68</v>
      </c>
      <c r="AD29" s="90">
        <v>0.5</v>
      </c>
      <c r="AF29" s="17" t="s">
        <v>68</v>
      </c>
      <c r="AG29" s="90">
        <v>0.5</v>
      </c>
      <c r="AI29" s="17" t="s">
        <v>68</v>
      </c>
      <c r="AJ29" s="90">
        <v>0.5</v>
      </c>
      <c r="AL29" s="17" t="s">
        <v>68</v>
      </c>
      <c r="AM29" s="90">
        <v>0.5</v>
      </c>
      <c r="AO29" s="17" t="s">
        <v>68</v>
      </c>
      <c r="AP29" s="90">
        <v>0.5</v>
      </c>
      <c r="AR29" s="17" t="s">
        <v>68</v>
      </c>
      <c r="AS29" s="90">
        <v>0.5</v>
      </c>
      <c r="AU29" s="17" t="s">
        <v>68</v>
      </c>
      <c r="AV29" s="90">
        <v>0.5</v>
      </c>
      <c r="AX29" s="17" t="s">
        <v>68</v>
      </c>
      <c r="AY29" s="90">
        <v>0.5</v>
      </c>
      <c r="BA29" s="17" t="s">
        <v>68</v>
      </c>
      <c r="BB29" s="90">
        <v>0.5</v>
      </c>
      <c r="BD29" s="17" t="s">
        <v>68</v>
      </c>
      <c r="BE29" s="90">
        <v>0.5</v>
      </c>
      <c r="BG29" s="17" t="s">
        <v>68</v>
      </c>
      <c r="BH29" s="90">
        <v>0.5</v>
      </c>
      <c r="BJ29" s="17" t="s">
        <v>68</v>
      </c>
      <c r="BK29" s="90">
        <v>0.5</v>
      </c>
      <c r="BM29" s="17" t="s">
        <v>68</v>
      </c>
      <c r="BN29" s="90">
        <v>0.5</v>
      </c>
      <c r="BP29" s="17" t="s">
        <v>68</v>
      </c>
      <c r="BQ29" s="90">
        <v>0.5</v>
      </c>
      <c r="BS29" s="17" t="s">
        <v>68</v>
      </c>
      <c r="BT29" s="90">
        <v>0.5</v>
      </c>
      <c r="BV29" s="96" t="s">
        <v>68</v>
      </c>
      <c r="BW29" s="10">
        <v>0.7</v>
      </c>
    </row>
    <row r="30" spans="2:75" x14ac:dyDescent="0.3">
      <c r="B30" s="15" t="s">
        <v>78</v>
      </c>
      <c r="C30" s="98">
        <v>-69.20440251572326</v>
      </c>
      <c r="E30" s="15" t="s">
        <v>102</v>
      </c>
      <c r="F30" s="98">
        <v>322.62735849056605</v>
      </c>
      <c r="H30" s="15" t="s">
        <v>102</v>
      </c>
      <c r="I30" s="98">
        <v>-261.8317610062893</v>
      </c>
      <c r="K30" s="15" t="s">
        <v>102</v>
      </c>
      <c r="L30" s="98">
        <v>-997.7758310871518</v>
      </c>
      <c r="N30" s="15" t="s">
        <v>102</v>
      </c>
      <c r="O30" s="98">
        <v>-60.63297394429469</v>
      </c>
      <c r="Q30" s="15" t="s">
        <v>78</v>
      </c>
      <c r="R30" s="98">
        <v>-69.740251572327026</v>
      </c>
      <c r="T30" s="15" t="s">
        <v>78</v>
      </c>
      <c r="U30" s="98">
        <v>-69.20440251572326</v>
      </c>
      <c r="W30" s="15" t="s">
        <v>78</v>
      </c>
      <c r="X30" s="98">
        <v>-69.20440251572326</v>
      </c>
      <c r="Z30" s="15" t="s">
        <v>78</v>
      </c>
      <c r="AA30" s="98">
        <v>-69.20440251572326</v>
      </c>
      <c r="AC30" s="15" t="s">
        <v>78</v>
      </c>
      <c r="AD30" s="98">
        <v>-69.20440251572326</v>
      </c>
      <c r="AF30" s="15" t="s">
        <v>78</v>
      </c>
      <c r="AG30" s="98">
        <v>-69.330188679245268</v>
      </c>
      <c r="AI30" s="15" t="s">
        <v>78</v>
      </c>
      <c r="AJ30" s="98">
        <v>-69.874213836477978</v>
      </c>
      <c r="AL30" s="15" t="s">
        <v>78</v>
      </c>
      <c r="AM30" s="98">
        <v>2.2241689128481585</v>
      </c>
      <c r="AO30" s="15" t="s">
        <v>78</v>
      </c>
      <c r="AP30" s="98">
        <v>-70.63297394429469</v>
      </c>
      <c r="AR30" s="15" t="s">
        <v>78</v>
      </c>
      <c r="AS30" s="98">
        <v>-68.921383647798734</v>
      </c>
      <c r="AU30" s="15" t="s">
        <v>78</v>
      </c>
      <c r="AV30" s="98">
        <v>-68.544025157232696</v>
      </c>
      <c r="AX30" s="15" t="s">
        <v>78</v>
      </c>
      <c r="AY30" s="98">
        <v>-69.015723270440233</v>
      </c>
      <c r="BA30" s="15" t="s">
        <v>78</v>
      </c>
      <c r="BB30" s="98">
        <v>-67.864779874213824</v>
      </c>
      <c r="BD30" s="15" t="s">
        <v>78</v>
      </c>
      <c r="BE30" s="98">
        <v>-69.150943396226396</v>
      </c>
      <c r="BG30" s="15" t="s">
        <v>78</v>
      </c>
      <c r="BH30" s="98">
        <v>-69.754716981132063</v>
      </c>
      <c r="BJ30" s="15" t="s">
        <v>78</v>
      </c>
      <c r="BK30" s="98">
        <v>-68.869496855345901</v>
      </c>
      <c r="BM30" s="15" t="s">
        <v>78</v>
      </c>
      <c r="BN30" s="98">
        <v>-104.91868823000897</v>
      </c>
      <c r="BP30" s="15" t="s">
        <v>78</v>
      </c>
      <c r="BQ30" s="98">
        <v>72.224168912848143</v>
      </c>
      <c r="BS30" s="15" t="s">
        <v>78</v>
      </c>
      <c r="BT30" s="98">
        <v>-70.210691823899353</v>
      </c>
      <c r="BV30" s="15" t="s">
        <v>78</v>
      </c>
      <c r="BW30" s="98">
        <v>-69.234591194968544</v>
      </c>
    </row>
    <row r="31" spans="2:75" ht="15" thickBot="1" x14ac:dyDescent="0.35">
      <c r="B31" s="16" t="s">
        <v>37</v>
      </c>
      <c r="C31" s="97">
        <v>2.6965674948669598</v>
      </c>
      <c r="E31" s="16" t="s">
        <v>37</v>
      </c>
      <c r="F31" s="97">
        <v>2.6965674948669598</v>
      </c>
      <c r="H31" s="16" t="s">
        <v>37</v>
      </c>
      <c r="I31" s="97">
        <v>2.6965674948669598</v>
      </c>
      <c r="K31" s="16" t="s">
        <v>37</v>
      </c>
      <c r="L31" s="97">
        <v>2.6965674948669598</v>
      </c>
      <c r="N31" s="16" t="s">
        <v>37</v>
      </c>
      <c r="O31" s="97">
        <v>2.6965674948669598</v>
      </c>
      <c r="Q31" s="16" t="s">
        <v>37</v>
      </c>
      <c r="R31" s="97">
        <v>2.6965674948669576</v>
      </c>
      <c r="T31" s="16" t="s">
        <v>37</v>
      </c>
      <c r="U31" s="97">
        <v>2.7316773324404515</v>
      </c>
      <c r="W31" s="16" t="s">
        <v>37</v>
      </c>
      <c r="X31" s="97">
        <v>3.3704409208095099</v>
      </c>
      <c r="Z31" s="16" t="s">
        <v>37</v>
      </c>
      <c r="AA31" s="97">
        <v>2.6965674948669598</v>
      </c>
      <c r="AC31" s="16" t="s">
        <v>37</v>
      </c>
      <c r="AD31" s="97">
        <v>2.8556218450035065</v>
      </c>
      <c r="AF31" s="16" t="s">
        <v>37</v>
      </c>
      <c r="AG31" s="97">
        <v>2.6965674948669576</v>
      </c>
      <c r="AI31" s="16" t="s">
        <v>37</v>
      </c>
      <c r="AJ31" s="97">
        <v>2.6965674948669576</v>
      </c>
      <c r="AL31" s="16" t="s">
        <v>37</v>
      </c>
      <c r="AM31" s="97">
        <v>2.6965674948669576</v>
      </c>
      <c r="AO31" s="16" t="s">
        <v>37</v>
      </c>
      <c r="AP31" s="97">
        <v>2.6965674948669576</v>
      </c>
      <c r="AR31" s="16" t="s">
        <v>37</v>
      </c>
      <c r="AS31" s="97">
        <v>2.6965674948669576</v>
      </c>
      <c r="AU31" s="16" t="s">
        <v>37</v>
      </c>
      <c r="AV31" s="97">
        <v>2.6965674948669576</v>
      </c>
      <c r="AX31" s="16" t="s">
        <v>37</v>
      </c>
      <c r="AY31" s="97">
        <v>2.6965674948669576</v>
      </c>
      <c r="BA31" s="16" t="s">
        <v>37</v>
      </c>
      <c r="BB31" s="97">
        <v>2.6965674948669576</v>
      </c>
      <c r="BD31" s="16" t="s">
        <v>37</v>
      </c>
      <c r="BE31" s="97">
        <v>2.6965674948669576</v>
      </c>
      <c r="BG31" s="16" t="s">
        <v>37</v>
      </c>
      <c r="BH31" s="97">
        <v>2.6965674948669576</v>
      </c>
      <c r="BJ31" s="16" t="s">
        <v>37</v>
      </c>
      <c r="BK31" s="97">
        <v>2.6965674948669576</v>
      </c>
      <c r="BM31" s="16" t="s">
        <v>37</v>
      </c>
      <c r="BN31" s="97">
        <v>2.6965674948669576</v>
      </c>
      <c r="BP31" s="16" t="s">
        <v>37</v>
      </c>
      <c r="BQ31" s="97">
        <v>2.6965674948669576</v>
      </c>
      <c r="BS31" s="16" t="s">
        <v>37</v>
      </c>
      <c r="BT31" s="97">
        <v>2.6965674948669576</v>
      </c>
      <c r="BV31" s="16" t="s">
        <v>37</v>
      </c>
      <c r="BW31" s="97">
        <v>2.6965674948669576</v>
      </c>
    </row>
    <row r="33" spans="5:25" ht="15" thickBot="1" x14ac:dyDescent="0.35"/>
    <row r="34" spans="5:25" x14ac:dyDescent="0.3">
      <c r="E34" s="85" t="s">
        <v>16</v>
      </c>
      <c r="F34" s="86">
        <f>14/106/12/1000</f>
        <v>1.10062893081761E-5</v>
      </c>
      <c r="H34" s="85" t="s">
        <v>16</v>
      </c>
      <c r="I34" s="86">
        <f>14/106/12/1000</f>
        <v>1.10062893081761E-5</v>
      </c>
      <c r="K34" s="85" t="s">
        <v>16</v>
      </c>
      <c r="L34" s="86">
        <f>14/106/12/1000</f>
        <v>1.10062893081761E-5</v>
      </c>
      <c r="M34" s="11"/>
      <c r="N34" s="11"/>
      <c r="O34" s="85" t="s">
        <v>16</v>
      </c>
      <c r="P34" s="86">
        <f>14/106/12/1000</f>
        <v>1.10062893081761E-5</v>
      </c>
      <c r="R34" s="85" t="s">
        <v>16</v>
      </c>
      <c r="S34" s="86">
        <f>14/106/12/1000</f>
        <v>1.10062893081761E-5</v>
      </c>
      <c r="U34" s="85" t="s">
        <v>16</v>
      </c>
      <c r="V34" s="86">
        <f>14/106/12/1000</f>
        <v>1.10062893081761E-5</v>
      </c>
      <c r="X34" s="85" t="s">
        <v>16</v>
      </c>
      <c r="Y34" s="86">
        <f>14/106/12/1000</f>
        <v>1.10062893081761E-5</v>
      </c>
    </row>
    <row r="35" spans="5:25" x14ac:dyDescent="0.3">
      <c r="E35" s="87" t="s">
        <v>19</v>
      </c>
      <c r="F35" s="88">
        <f>18/106/12/1000</f>
        <v>1.4150943396226413E-5</v>
      </c>
      <c r="H35" s="87" t="s">
        <v>19</v>
      </c>
      <c r="I35" s="88">
        <f>18/106/12/1000</f>
        <v>1.4150943396226413E-5</v>
      </c>
      <c r="K35" s="87" t="s">
        <v>19</v>
      </c>
      <c r="L35" s="88">
        <f>18/106/12/1000</f>
        <v>1.4150943396226413E-5</v>
      </c>
      <c r="M35" s="11"/>
      <c r="N35" s="11"/>
      <c r="O35" s="87" t="s">
        <v>19</v>
      </c>
      <c r="P35" s="88">
        <f>18/106/12/1000</f>
        <v>1.4150943396226413E-5</v>
      </c>
      <c r="R35" s="87" t="s">
        <v>19</v>
      </c>
      <c r="S35" s="88">
        <f>18/106/12/1000</f>
        <v>1.4150943396226413E-5</v>
      </c>
      <c r="U35" s="87" t="s">
        <v>19</v>
      </c>
      <c r="V35" s="88">
        <f>18/106/12/1000</f>
        <v>1.4150943396226413E-5</v>
      </c>
      <c r="X35" s="87" t="s">
        <v>19</v>
      </c>
      <c r="Y35" s="88">
        <f>18/106/12/1000</f>
        <v>1.4150943396226413E-5</v>
      </c>
    </row>
    <row r="36" spans="5:25" x14ac:dyDescent="0.3">
      <c r="E36" s="87" t="s">
        <v>21</v>
      </c>
      <c r="F36" s="89">
        <f>2/14/1000</f>
        <v>1.4285714285714284E-4</v>
      </c>
      <c r="H36" s="87" t="s">
        <v>21</v>
      </c>
      <c r="I36" s="89">
        <f>2/14/1000</f>
        <v>1.4285714285714284E-4</v>
      </c>
      <c r="K36" s="87" t="s">
        <v>21</v>
      </c>
      <c r="L36" s="89">
        <f>2/14/1000</f>
        <v>1.4285714285714284E-4</v>
      </c>
      <c r="M36" s="11"/>
      <c r="N36" s="11"/>
      <c r="O36" s="87" t="s">
        <v>21</v>
      </c>
      <c r="P36" s="89">
        <f>2/14/1000</f>
        <v>1.4285714285714284E-4</v>
      </c>
      <c r="R36" s="87" t="s">
        <v>21</v>
      </c>
      <c r="S36" s="89">
        <f>2/14/1000</f>
        <v>1.4285714285714284E-4</v>
      </c>
      <c r="U36" s="87" t="s">
        <v>21</v>
      </c>
      <c r="V36" s="89">
        <f>2/14/1000</f>
        <v>1.4285714285714284E-4</v>
      </c>
      <c r="X36" s="87" t="s">
        <v>21</v>
      </c>
      <c r="Y36" s="89">
        <f>2/14/1000</f>
        <v>1.4285714285714284E-4</v>
      </c>
    </row>
    <row r="37" spans="5:25" x14ac:dyDescent="0.3">
      <c r="E37" s="87" t="s">
        <v>24</v>
      </c>
      <c r="F37" s="89">
        <f>4/14/1000</f>
        <v>2.8571428571428568E-4</v>
      </c>
      <c r="H37" s="87" t="s">
        <v>24</v>
      </c>
      <c r="I37" s="89">
        <f>4/14/1000</f>
        <v>2.8571428571428568E-4</v>
      </c>
      <c r="K37" s="87" t="s">
        <v>24</v>
      </c>
      <c r="L37" s="89">
        <f>4/14/1000</f>
        <v>2.8571428571428568E-4</v>
      </c>
      <c r="M37" s="11"/>
      <c r="N37" s="11"/>
      <c r="O37" s="87" t="s">
        <v>24</v>
      </c>
      <c r="P37" s="89">
        <f>4/14/1000</f>
        <v>2.8571428571428568E-4</v>
      </c>
      <c r="R37" s="87" t="s">
        <v>24</v>
      </c>
      <c r="S37" s="89">
        <f>4/14/1000</f>
        <v>2.8571428571428568E-4</v>
      </c>
      <c r="U37" s="87" t="s">
        <v>24</v>
      </c>
      <c r="V37" s="89">
        <f>4/14/1000</f>
        <v>2.8571428571428568E-4</v>
      </c>
      <c r="X37" s="87" t="s">
        <v>24</v>
      </c>
      <c r="Y37" s="89">
        <f>4/14/1000</f>
        <v>2.8571428571428568E-4</v>
      </c>
    </row>
    <row r="38" spans="5:25" ht="28.8" x14ac:dyDescent="0.3">
      <c r="E38" s="94" t="s">
        <v>26</v>
      </c>
      <c r="F38" s="8">
        <v>2</v>
      </c>
      <c r="H38" s="94" t="s">
        <v>26</v>
      </c>
      <c r="I38" s="8">
        <v>2</v>
      </c>
      <c r="K38" s="94" t="s">
        <v>26</v>
      </c>
      <c r="L38" s="8">
        <v>2</v>
      </c>
      <c r="M38" s="11"/>
      <c r="N38" s="11"/>
      <c r="O38" s="94" t="s">
        <v>26</v>
      </c>
      <c r="P38" s="8">
        <v>2</v>
      </c>
      <c r="R38" s="94" t="s">
        <v>26</v>
      </c>
      <c r="S38" s="8">
        <v>2</v>
      </c>
      <c r="U38" s="94" t="s">
        <v>26</v>
      </c>
      <c r="V38" s="8">
        <v>2</v>
      </c>
      <c r="X38" s="94" t="s">
        <v>26</v>
      </c>
      <c r="Y38" s="8">
        <v>2</v>
      </c>
    </row>
    <row r="39" spans="5:25" x14ac:dyDescent="0.3">
      <c r="E39" s="94" t="s">
        <v>28</v>
      </c>
      <c r="F39" s="8">
        <v>5</v>
      </c>
      <c r="H39" s="87" t="s">
        <v>28</v>
      </c>
      <c r="I39" s="89">
        <v>13</v>
      </c>
      <c r="K39" s="87" t="s">
        <v>28</v>
      </c>
      <c r="L39" s="89">
        <v>13</v>
      </c>
      <c r="M39" s="11"/>
      <c r="N39" s="11"/>
      <c r="O39" s="87" t="s">
        <v>28</v>
      </c>
      <c r="P39" s="89">
        <v>13</v>
      </c>
      <c r="R39" s="87" t="s">
        <v>28</v>
      </c>
      <c r="S39" s="89">
        <v>13</v>
      </c>
      <c r="U39" s="87" t="s">
        <v>28</v>
      </c>
      <c r="V39" s="89">
        <v>13</v>
      </c>
      <c r="X39" s="87" t="s">
        <v>28</v>
      </c>
      <c r="Y39" s="89">
        <v>13</v>
      </c>
    </row>
    <row r="40" spans="5:25" x14ac:dyDescent="0.3">
      <c r="E40" s="87" t="s">
        <v>30</v>
      </c>
      <c r="F40" s="89">
        <v>3.0000000000000001E-3</v>
      </c>
      <c r="H40" s="94" t="s">
        <v>30</v>
      </c>
      <c r="I40" s="8">
        <v>6.0000000000000001E-3</v>
      </c>
      <c r="K40" s="87" t="s">
        <v>30</v>
      </c>
      <c r="L40" s="89">
        <v>3.0000000000000001E-3</v>
      </c>
      <c r="M40" s="11"/>
      <c r="N40" s="11"/>
      <c r="O40" s="87" t="s">
        <v>30</v>
      </c>
      <c r="P40" s="89">
        <v>3.0000000000000001E-3</v>
      </c>
      <c r="R40" s="87" t="s">
        <v>30</v>
      </c>
      <c r="S40" s="89">
        <v>3.0000000000000001E-3</v>
      </c>
      <c r="U40" s="87" t="s">
        <v>30</v>
      </c>
      <c r="V40" s="89">
        <v>3.0000000000000001E-3</v>
      </c>
      <c r="X40" s="87" t="s">
        <v>30</v>
      </c>
      <c r="Y40" s="89">
        <v>3.0000000000000001E-3</v>
      </c>
    </row>
    <row r="41" spans="5:25" ht="15" thickBot="1" x14ac:dyDescent="0.35">
      <c r="E41" s="17"/>
      <c r="F41" s="90"/>
      <c r="H41" s="17"/>
      <c r="I41" s="90"/>
      <c r="K41" s="17"/>
      <c r="L41" s="90"/>
      <c r="M41" s="11"/>
      <c r="N41" s="11"/>
      <c r="O41" s="17"/>
      <c r="P41" s="90"/>
      <c r="R41" s="17"/>
      <c r="S41" s="90"/>
      <c r="U41" s="17"/>
      <c r="V41" s="90"/>
      <c r="X41" s="17"/>
      <c r="Y41" s="90"/>
    </row>
    <row r="42" spans="5:25" x14ac:dyDescent="0.3">
      <c r="E42" s="87" t="s">
        <v>5</v>
      </c>
      <c r="F42" s="89">
        <v>1</v>
      </c>
      <c r="H42" s="87" t="s">
        <v>5</v>
      </c>
      <c r="I42" s="89">
        <v>1</v>
      </c>
      <c r="K42" s="87" t="s">
        <v>5</v>
      </c>
      <c r="L42" s="89">
        <v>1</v>
      </c>
      <c r="M42" s="11"/>
      <c r="N42" s="11"/>
      <c r="O42" s="87" t="s">
        <v>5</v>
      </c>
      <c r="P42" s="89">
        <v>1</v>
      </c>
      <c r="R42" s="87" t="s">
        <v>5</v>
      </c>
      <c r="S42" s="89">
        <v>1</v>
      </c>
      <c r="U42" s="87" t="s">
        <v>5</v>
      </c>
      <c r="V42" s="89">
        <v>1</v>
      </c>
      <c r="X42" s="87" t="s">
        <v>5</v>
      </c>
      <c r="Y42" s="89">
        <v>1</v>
      </c>
    </row>
    <row r="43" spans="5:25" x14ac:dyDescent="0.3">
      <c r="E43" s="87" t="s">
        <v>3</v>
      </c>
      <c r="F43" s="89">
        <v>25</v>
      </c>
      <c r="H43" s="87" t="s">
        <v>3</v>
      </c>
      <c r="I43" s="89">
        <v>25</v>
      </c>
      <c r="K43" s="87" t="s">
        <v>3</v>
      </c>
      <c r="L43" s="89">
        <v>25</v>
      </c>
      <c r="M43" s="11"/>
      <c r="N43" s="11"/>
      <c r="O43" s="94" t="s">
        <v>3</v>
      </c>
      <c r="P43" s="8">
        <v>10</v>
      </c>
      <c r="R43" s="87" t="s">
        <v>3</v>
      </c>
      <c r="S43" s="89">
        <v>25</v>
      </c>
      <c r="U43" s="87" t="s">
        <v>3</v>
      </c>
      <c r="V43" s="89">
        <v>25</v>
      </c>
      <c r="X43" s="87" t="s">
        <v>3</v>
      </c>
      <c r="Y43" s="89">
        <v>25</v>
      </c>
    </row>
    <row r="44" spans="5:25" x14ac:dyDescent="0.3">
      <c r="E44" s="87" t="s">
        <v>34</v>
      </c>
      <c r="F44" s="89">
        <v>10</v>
      </c>
      <c r="H44" s="87" t="s">
        <v>34</v>
      </c>
      <c r="I44" s="89">
        <v>10</v>
      </c>
      <c r="K44" s="87" t="s">
        <v>34</v>
      </c>
      <c r="L44" s="89">
        <v>10</v>
      </c>
      <c r="M44" s="11"/>
      <c r="N44" s="11"/>
      <c r="O44" s="87" t="s">
        <v>34</v>
      </c>
      <c r="P44" s="89">
        <v>10</v>
      </c>
      <c r="R44" s="94" t="s">
        <v>34</v>
      </c>
      <c r="S44" s="8">
        <v>5</v>
      </c>
      <c r="U44" s="87" t="s">
        <v>34</v>
      </c>
      <c r="V44" s="89">
        <v>10</v>
      </c>
      <c r="X44" s="87" t="s">
        <v>34</v>
      </c>
      <c r="Y44" s="89">
        <v>10</v>
      </c>
    </row>
    <row r="45" spans="5:25" x14ac:dyDescent="0.3">
      <c r="E45" s="87" t="s">
        <v>37</v>
      </c>
      <c r="F45" s="89">
        <v>7</v>
      </c>
      <c r="H45" s="87" t="s">
        <v>37</v>
      </c>
      <c r="I45" s="89">
        <v>7</v>
      </c>
      <c r="K45" s="87" t="s">
        <v>37</v>
      </c>
      <c r="L45" s="89">
        <v>7</v>
      </c>
      <c r="M45" s="11"/>
      <c r="N45" s="11"/>
      <c r="O45" s="87" t="s">
        <v>37</v>
      </c>
      <c r="P45" s="89">
        <v>7</v>
      </c>
      <c r="R45" s="87" t="s">
        <v>37</v>
      </c>
      <c r="S45" s="89">
        <v>7</v>
      </c>
      <c r="U45" s="94" t="s">
        <v>37</v>
      </c>
      <c r="V45" s="8">
        <v>10</v>
      </c>
      <c r="X45" s="87" t="s">
        <v>37</v>
      </c>
      <c r="Y45" s="89">
        <v>7</v>
      </c>
    </row>
    <row r="46" spans="5:25" ht="15" thickBot="1" x14ac:dyDescent="0.35">
      <c r="E46" s="17" t="s">
        <v>38</v>
      </c>
      <c r="F46" s="90">
        <v>10</v>
      </c>
      <c r="H46" s="17" t="s">
        <v>38</v>
      </c>
      <c r="I46" s="90">
        <v>10</v>
      </c>
      <c r="K46" s="17" t="s">
        <v>38</v>
      </c>
      <c r="L46" s="90">
        <v>10</v>
      </c>
      <c r="M46" s="11"/>
      <c r="N46" s="11"/>
      <c r="O46" s="17" t="s">
        <v>38</v>
      </c>
      <c r="P46" s="90">
        <v>10</v>
      </c>
      <c r="R46" s="17" t="s">
        <v>38</v>
      </c>
      <c r="S46" s="90">
        <v>10</v>
      </c>
      <c r="U46" s="17" t="s">
        <v>38</v>
      </c>
      <c r="V46" s="90">
        <v>10</v>
      </c>
      <c r="X46" s="96" t="s">
        <v>38</v>
      </c>
      <c r="Y46" s="10">
        <v>30</v>
      </c>
    </row>
    <row r="47" spans="5:25" ht="28.8" x14ac:dyDescent="0.3">
      <c r="E47" s="85" t="s">
        <v>41</v>
      </c>
      <c r="F47" s="91" t="b">
        <v>1</v>
      </c>
      <c r="H47" s="85" t="s">
        <v>41</v>
      </c>
      <c r="I47" s="91" t="b">
        <v>1</v>
      </c>
      <c r="K47" s="85" t="s">
        <v>41</v>
      </c>
      <c r="L47" s="91" t="b">
        <v>1</v>
      </c>
      <c r="M47" s="11"/>
      <c r="N47" s="11"/>
      <c r="O47" s="85" t="s">
        <v>41</v>
      </c>
      <c r="P47" s="91" t="b">
        <v>1</v>
      </c>
      <c r="R47" s="85" t="s">
        <v>41</v>
      </c>
      <c r="S47" s="91" t="b">
        <v>1</v>
      </c>
      <c r="U47" s="85" t="s">
        <v>41</v>
      </c>
      <c r="V47" s="91" t="b">
        <v>1</v>
      </c>
      <c r="X47" s="85" t="s">
        <v>41</v>
      </c>
      <c r="Y47" s="91" t="b">
        <v>1</v>
      </c>
    </row>
    <row r="48" spans="5:25" ht="28.8" x14ac:dyDescent="0.3">
      <c r="E48" s="87" t="s">
        <v>42</v>
      </c>
      <c r="F48" s="89" t="b">
        <v>1</v>
      </c>
      <c r="H48" s="87" t="s">
        <v>42</v>
      </c>
      <c r="I48" s="89" t="b">
        <v>1</v>
      </c>
      <c r="K48" s="87" t="s">
        <v>42</v>
      </c>
      <c r="L48" s="89" t="b">
        <v>1</v>
      </c>
      <c r="M48" s="11"/>
      <c r="N48" s="11"/>
      <c r="O48" s="87" t="s">
        <v>42</v>
      </c>
      <c r="P48" s="89" t="b">
        <v>1</v>
      </c>
      <c r="R48" s="87" t="s">
        <v>42</v>
      </c>
      <c r="S48" s="89" t="b">
        <v>1</v>
      </c>
      <c r="U48" s="87" t="s">
        <v>42</v>
      </c>
      <c r="V48" s="89" t="b">
        <v>1</v>
      </c>
      <c r="X48" s="87" t="s">
        <v>42</v>
      </c>
      <c r="Y48" s="89" t="b">
        <v>1</v>
      </c>
    </row>
    <row r="49" spans="5:25" x14ac:dyDescent="0.3">
      <c r="E49" s="87" t="s">
        <v>7</v>
      </c>
      <c r="F49" s="89" t="b">
        <v>1</v>
      </c>
      <c r="H49" s="87" t="s">
        <v>7</v>
      </c>
      <c r="I49" s="89" t="b">
        <v>1</v>
      </c>
      <c r="K49" s="87" t="s">
        <v>7</v>
      </c>
      <c r="L49" s="89" t="b">
        <v>1</v>
      </c>
      <c r="M49" s="11"/>
      <c r="N49" s="11"/>
      <c r="O49" s="87" t="s">
        <v>7</v>
      </c>
      <c r="P49" s="89" t="b">
        <v>1</v>
      </c>
      <c r="R49" s="87" t="s">
        <v>7</v>
      </c>
      <c r="S49" s="89" t="b">
        <v>1</v>
      </c>
      <c r="U49" s="87" t="s">
        <v>7</v>
      </c>
      <c r="V49" s="89" t="b">
        <v>1</v>
      </c>
      <c r="X49" s="87" t="s">
        <v>7</v>
      </c>
      <c r="Y49" s="89" t="b">
        <v>1</v>
      </c>
    </row>
    <row r="50" spans="5:25" ht="15" thickBot="1" x14ac:dyDescent="0.35">
      <c r="E50" s="17" t="s">
        <v>10</v>
      </c>
      <c r="F50" s="90" t="b">
        <v>1</v>
      </c>
      <c r="H50" s="17" t="s">
        <v>10</v>
      </c>
      <c r="I50" s="90" t="b">
        <v>1</v>
      </c>
      <c r="K50" s="17" t="s">
        <v>10</v>
      </c>
      <c r="L50" s="90" t="b">
        <v>1</v>
      </c>
      <c r="M50" s="11"/>
      <c r="N50" s="11"/>
      <c r="O50" s="17" t="s">
        <v>10</v>
      </c>
      <c r="P50" s="90" t="b">
        <v>1</v>
      </c>
      <c r="R50" s="17" t="s">
        <v>10</v>
      </c>
      <c r="S50" s="90" t="b">
        <v>1</v>
      </c>
      <c r="U50" s="17" t="s">
        <v>10</v>
      </c>
      <c r="V50" s="90" t="b">
        <v>1</v>
      </c>
      <c r="X50" s="17" t="s">
        <v>10</v>
      </c>
      <c r="Y50" s="90" t="b">
        <v>1</v>
      </c>
    </row>
    <row r="51" spans="5:25" ht="28.8" x14ac:dyDescent="0.3">
      <c r="E51" s="85" t="s">
        <v>43</v>
      </c>
      <c r="F51" s="91">
        <v>100</v>
      </c>
      <c r="H51" s="85" t="s">
        <v>43</v>
      </c>
      <c r="I51" s="91">
        <v>100</v>
      </c>
      <c r="K51" s="85" t="s">
        <v>43</v>
      </c>
      <c r="L51" s="91">
        <v>100</v>
      </c>
      <c r="M51" s="11"/>
      <c r="N51" s="11"/>
      <c r="O51" s="85" t="s">
        <v>43</v>
      </c>
      <c r="P51" s="91">
        <v>100</v>
      </c>
      <c r="R51" s="85" t="s">
        <v>43</v>
      </c>
      <c r="S51" s="91">
        <v>100</v>
      </c>
      <c r="U51" s="85" t="s">
        <v>43</v>
      </c>
      <c r="V51" s="91">
        <v>100</v>
      </c>
      <c r="X51" s="85" t="s">
        <v>43</v>
      </c>
      <c r="Y51" s="91">
        <v>100</v>
      </c>
    </row>
    <row r="52" spans="5:25" ht="28.8" x14ac:dyDescent="0.3">
      <c r="E52" s="87" t="s">
        <v>46</v>
      </c>
      <c r="F52" s="89">
        <v>20</v>
      </c>
      <c r="H52" s="87" t="s">
        <v>46</v>
      </c>
      <c r="I52" s="89">
        <v>20</v>
      </c>
      <c r="K52" s="87" t="s">
        <v>46</v>
      </c>
      <c r="L52" s="89">
        <v>20</v>
      </c>
      <c r="M52" s="11"/>
      <c r="N52" s="11"/>
      <c r="O52" s="87" t="s">
        <v>46</v>
      </c>
      <c r="P52" s="89">
        <v>20</v>
      </c>
      <c r="R52" s="87" t="s">
        <v>46</v>
      </c>
      <c r="S52" s="89">
        <v>20</v>
      </c>
      <c r="U52" s="87" t="s">
        <v>46</v>
      </c>
      <c r="V52" s="89">
        <v>20</v>
      </c>
      <c r="X52" s="87" t="s">
        <v>46</v>
      </c>
      <c r="Y52" s="89">
        <v>20</v>
      </c>
    </row>
    <row r="53" spans="5:25" ht="15" thickBot="1" x14ac:dyDescent="0.35">
      <c r="E53" s="17" t="s">
        <v>11</v>
      </c>
      <c r="F53" s="90">
        <v>0.04</v>
      </c>
      <c r="H53" s="17" t="s">
        <v>11</v>
      </c>
      <c r="I53" s="90">
        <v>0.04</v>
      </c>
      <c r="K53" s="17" t="s">
        <v>11</v>
      </c>
      <c r="L53" s="90">
        <v>0.04</v>
      </c>
      <c r="M53" s="11"/>
      <c r="N53" s="11"/>
      <c r="O53" s="17" t="s">
        <v>11</v>
      </c>
      <c r="P53" s="90">
        <v>0.04</v>
      </c>
      <c r="R53" s="17" t="s">
        <v>11</v>
      </c>
      <c r="S53" s="90">
        <v>0.04</v>
      </c>
      <c r="U53" s="17" t="s">
        <v>11</v>
      </c>
      <c r="V53" s="90">
        <v>0.04</v>
      </c>
      <c r="X53" s="17" t="s">
        <v>11</v>
      </c>
      <c r="Y53" s="90">
        <v>0.04</v>
      </c>
    </row>
    <row r="54" spans="5:25" x14ac:dyDescent="0.3">
      <c r="E54" s="85" t="s">
        <v>50</v>
      </c>
      <c r="F54" s="91">
        <v>0.1</v>
      </c>
      <c r="H54" s="85" t="s">
        <v>50</v>
      </c>
      <c r="I54" s="91">
        <v>0.1</v>
      </c>
      <c r="K54" s="85" t="s">
        <v>50</v>
      </c>
      <c r="L54" s="91">
        <v>0.1</v>
      </c>
      <c r="M54" s="11"/>
      <c r="N54" s="11"/>
      <c r="O54" s="85" t="s">
        <v>50</v>
      </c>
      <c r="P54" s="91">
        <v>0.1</v>
      </c>
      <c r="R54" s="85" t="s">
        <v>50</v>
      </c>
      <c r="S54" s="91">
        <v>0.1</v>
      </c>
      <c r="U54" s="85" t="s">
        <v>50</v>
      </c>
      <c r="V54" s="91">
        <v>0.1</v>
      </c>
      <c r="X54" s="85" t="s">
        <v>50</v>
      </c>
      <c r="Y54" s="91">
        <v>0.1</v>
      </c>
    </row>
    <row r="55" spans="5:25" ht="28.8" x14ac:dyDescent="0.3">
      <c r="E55" s="87" t="s">
        <v>52</v>
      </c>
      <c r="F55" s="89">
        <v>3</v>
      </c>
      <c r="H55" s="87" t="s">
        <v>52</v>
      </c>
      <c r="I55" s="89">
        <v>3</v>
      </c>
      <c r="K55" s="87" t="s">
        <v>52</v>
      </c>
      <c r="L55" s="89">
        <v>3</v>
      </c>
      <c r="M55" s="11"/>
      <c r="N55" s="11"/>
      <c r="O55" s="87" t="s">
        <v>52</v>
      </c>
      <c r="P55" s="89">
        <v>3</v>
      </c>
      <c r="R55" s="87" t="s">
        <v>52</v>
      </c>
      <c r="S55" s="89">
        <v>3</v>
      </c>
      <c r="U55" s="87" t="s">
        <v>52</v>
      </c>
      <c r="V55" s="89">
        <v>3</v>
      </c>
      <c r="X55" s="87" t="s">
        <v>52</v>
      </c>
      <c r="Y55" s="89">
        <v>3</v>
      </c>
    </row>
    <row r="56" spans="5:25" ht="28.8" x14ac:dyDescent="0.3">
      <c r="E56" s="87" t="s">
        <v>55</v>
      </c>
      <c r="F56" s="89">
        <v>30</v>
      </c>
      <c r="H56" s="87" t="s">
        <v>55</v>
      </c>
      <c r="I56" s="89">
        <v>30</v>
      </c>
      <c r="K56" s="87" t="s">
        <v>55</v>
      </c>
      <c r="L56" s="89">
        <v>30</v>
      </c>
      <c r="M56" s="11"/>
      <c r="N56" s="11"/>
      <c r="O56" s="87" t="s">
        <v>55</v>
      </c>
      <c r="P56" s="89">
        <v>30</v>
      </c>
      <c r="R56" s="87" t="s">
        <v>55</v>
      </c>
      <c r="S56" s="89">
        <v>30</v>
      </c>
      <c r="U56" s="87" t="s">
        <v>55</v>
      </c>
      <c r="V56" s="89">
        <v>30</v>
      </c>
      <c r="X56" s="87" t="s">
        <v>55</v>
      </c>
      <c r="Y56" s="89">
        <v>30</v>
      </c>
    </row>
    <row r="57" spans="5:25" ht="15" thickBot="1" x14ac:dyDescent="0.35">
      <c r="E57" s="17" t="s">
        <v>57</v>
      </c>
      <c r="F57" s="90">
        <v>0.4</v>
      </c>
      <c r="H57" s="17" t="s">
        <v>57</v>
      </c>
      <c r="I57" s="90">
        <v>0.4</v>
      </c>
      <c r="K57" s="17" t="s">
        <v>57</v>
      </c>
      <c r="L57" s="90">
        <v>0.4</v>
      </c>
      <c r="M57" s="11"/>
      <c r="N57" s="11"/>
      <c r="O57" s="17" t="s">
        <v>57</v>
      </c>
      <c r="P57" s="90">
        <v>0.4</v>
      </c>
      <c r="R57" s="17" t="s">
        <v>57</v>
      </c>
      <c r="S57" s="90">
        <v>0.4</v>
      </c>
      <c r="U57" s="17" t="s">
        <v>57</v>
      </c>
      <c r="V57" s="90">
        <v>0.4</v>
      </c>
      <c r="X57" s="17" t="s">
        <v>57</v>
      </c>
      <c r="Y57" s="90">
        <v>0.4</v>
      </c>
    </row>
    <row r="58" spans="5:25" ht="28.8" x14ac:dyDescent="0.3">
      <c r="E58" s="85" t="s">
        <v>60</v>
      </c>
      <c r="F58" s="91">
        <v>10</v>
      </c>
      <c r="H58" s="85" t="s">
        <v>60</v>
      </c>
      <c r="I58" s="91">
        <v>10</v>
      </c>
      <c r="K58" s="85" t="s">
        <v>60</v>
      </c>
      <c r="L58" s="91">
        <v>10</v>
      </c>
      <c r="M58" s="11"/>
      <c r="N58" s="11"/>
      <c r="O58" s="85" t="s">
        <v>60</v>
      </c>
      <c r="P58" s="91">
        <v>10</v>
      </c>
      <c r="R58" s="85" t="s">
        <v>60</v>
      </c>
      <c r="S58" s="91">
        <v>10</v>
      </c>
      <c r="U58" s="85" t="s">
        <v>60</v>
      </c>
      <c r="V58" s="91">
        <v>10</v>
      </c>
      <c r="X58" s="85" t="s">
        <v>60</v>
      </c>
      <c r="Y58" s="91">
        <v>10</v>
      </c>
    </row>
    <row r="59" spans="5:25" ht="28.8" x14ac:dyDescent="0.3">
      <c r="E59" s="87" t="s">
        <v>63</v>
      </c>
      <c r="F59" s="89">
        <v>0.1</v>
      </c>
      <c r="H59" s="87" t="s">
        <v>63</v>
      </c>
      <c r="I59" s="89">
        <v>0.1</v>
      </c>
      <c r="K59" s="87" t="s">
        <v>63</v>
      </c>
      <c r="L59" s="89">
        <v>0.1</v>
      </c>
      <c r="M59" s="11"/>
      <c r="N59" s="11"/>
      <c r="O59" s="87" t="s">
        <v>63</v>
      </c>
      <c r="P59" s="89">
        <v>0.1</v>
      </c>
      <c r="R59" s="87" t="s">
        <v>63</v>
      </c>
      <c r="S59" s="89">
        <v>0.1</v>
      </c>
      <c r="U59" s="87" t="s">
        <v>63</v>
      </c>
      <c r="V59" s="89">
        <v>0.1</v>
      </c>
      <c r="X59" s="87" t="s">
        <v>63</v>
      </c>
      <c r="Y59" s="89">
        <v>0.1</v>
      </c>
    </row>
    <row r="60" spans="5:25" ht="28.8" x14ac:dyDescent="0.3">
      <c r="E60" s="87" t="s">
        <v>66</v>
      </c>
      <c r="F60" s="89">
        <v>0.5</v>
      </c>
      <c r="H60" s="87" t="s">
        <v>66</v>
      </c>
      <c r="I60" s="89">
        <v>0.5</v>
      </c>
      <c r="K60" s="87" t="s">
        <v>66</v>
      </c>
      <c r="L60" s="89">
        <v>0.5</v>
      </c>
      <c r="M60" s="11"/>
      <c r="N60" s="11"/>
      <c r="O60" s="87" t="s">
        <v>66</v>
      </c>
      <c r="P60" s="89">
        <v>0.5</v>
      </c>
      <c r="R60" s="87" t="s">
        <v>66</v>
      </c>
      <c r="S60" s="89">
        <v>0.5</v>
      </c>
      <c r="U60" s="87" t="s">
        <v>66</v>
      </c>
      <c r="V60" s="89">
        <v>0.5</v>
      </c>
      <c r="X60" s="87" t="s">
        <v>66</v>
      </c>
      <c r="Y60" s="89">
        <v>0.5</v>
      </c>
    </row>
    <row r="61" spans="5:25" ht="29.4" thickBot="1" x14ac:dyDescent="0.35">
      <c r="E61" s="17" t="s">
        <v>68</v>
      </c>
      <c r="F61" s="90">
        <v>0.5</v>
      </c>
      <c r="H61" s="17" t="s">
        <v>68</v>
      </c>
      <c r="I61" s="90">
        <v>0.5</v>
      </c>
      <c r="K61" s="17" t="s">
        <v>68</v>
      </c>
      <c r="L61" s="90">
        <v>0.5</v>
      </c>
      <c r="M61" s="11"/>
      <c r="N61" s="11"/>
      <c r="O61" s="17" t="s">
        <v>68</v>
      </c>
      <c r="P61" s="90">
        <v>0.5</v>
      </c>
      <c r="R61" s="17" t="s">
        <v>68</v>
      </c>
      <c r="S61" s="90">
        <v>0.5</v>
      </c>
      <c r="U61" s="17" t="s">
        <v>68</v>
      </c>
      <c r="V61" s="90">
        <v>0.5</v>
      </c>
      <c r="X61" s="17" t="s">
        <v>68</v>
      </c>
      <c r="Y61" s="90">
        <v>0.5</v>
      </c>
    </row>
    <row r="62" spans="5:25" x14ac:dyDescent="0.3">
      <c r="E62" s="15" t="s">
        <v>78</v>
      </c>
      <c r="F62" s="98">
        <v>-69.20440251572326</v>
      </c>
      <c r="H62" s="15" t="s">
        <v>102</v>
      </c>
      <c r="I62" s="98">
        <v>-69.20440251572326</v>
      </c>
      <c r="K62" s="15" t="s">
        <v>78</v>
      </c>
      <c r="L62" s="98">
        <v>-69.20440251572326</v>
      </c>
      <c r="O62" s="15" t="s">
        <v>102</v>
      </c>
      <c r="P62" s="98">
        <v>-69.20440251572326</v>
      </c>
      <c r="R62" s="15" t="s">
        <v>102</v>
      </c>
      <c r="S62" s="98">
        <v>-69.20440251572326</v>
      </c>
      <c r="U62" s="15" t="s">
        <v>102</v>
      </c>
      <c r="V62" s="98">
        <v>-69.20440251572326</v>
      </c>
      <c r="X62" s="15" t="s">
        <v>102</v>
      </c>
      <c r="Y62" s="98">
        <v>-69.20440251572326</v>
      </c>
    </row>
    <row r="63" spans="5:25" ht="15" thickBot="1" x14ac:dyDescent="0.35">
      <c r="E63" s="16" t="s">
        <v>37</v>
      </c>
      <c r="F63" s="97" t="s">
        <v>103</v>
      </c>
      <c r="H63" s="16" t="s">
        <v>37</v>
      </c>
      <c r="I63" s="97">
        <v>2.69921875</v>
      </c>
      <c r="K63" s="16" t="s">
        <v>37</v>
      </c>
      <c r="L63" s="97">
        <v>2.693359375</v>
      </c>
      <c r="O63" s="16" t="s">
        <v>37</v>
      </c>
      <c r="P63" s="97">
        <v>2.751953125</v>
      </c>
      <c r="R63" s="16" t="s">
        <v>37</v>
      </c>
      <c r="S63" s="97">
        <v>2.681640625</v>
      </c>
      <c r="U63" s="16" t="s">
        <v>37</v>
      </c>
      <c r="V63" s="97">
        <v>2.693359375</v>
      </c>
      <c r="X63" s="16" t="s">
        <v>37</v>
      </c>
      <c r="Y63" s="97">
        <v>2.447265625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Scenarios</vt:lpstr>
    </vt:vector>
  </TitlesOfParts>
  <Company>USACE Office ProPlus Installation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Walak, Kelsey N CIV USARMY CESPK (USA)</dc:creator>
  <cp:lastModifiedBy>Walak, Kelsey N CIV USARMY CESPK (USA)</cp:lastModifiedBy>
  <dcterms:created xsi:type="dcterms:W3CDTF">2022-10-11T23:12:09Z</dcterms:created>
  <dcterms:modified xsi:type="dcterms:W3CDTF">2023-08-15T23:41:43Z</dcterms:modified>
</cp:coreProperties>
</file>