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2edeknw\Documents\Projects\Todd ERDC\"/>
    </mc:Choice>
  </mc:AlternateContent>
  <xr:revisionPtr revIDLastSave="0" documentId="13_ncr:1_{601628BB-FE12-49E7-AE6F-A673EFB526E7}" xr6:coauthVersionLast="47" xr6:coauthVersionMax="47" xr10:uidLastSave="{00000000-0000-0000-0000-000000000000}"/>
  <bookViews>
    <workbookView xWindow="-108" yWindow="-108" windowWidth="23256" windowHeight="12576" xr2:uid="{87D869BF-1E94-4817-B647-F0119E1BA2E3}"/>
  </bookViews>
  <sheets>
    <sheet name="Calculations" sheetId="2" r:id="rId1"/>
    <sheet name="Scenarios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4" i="2" l="1"/>
  <c r="S5" i="2"/>
  <c r="K12" i="2" s="1"/>
  <c r="S4" i="2"/>
  <c r="K13" i="2" s="1"/>
  <c r="S3" i="2"/>
  <c r="O8" i="2"/>
  <c r="O7" i="2"/>
  <c r="K8" i="2"/>
  <c r="K7" i="2"/>
  <c r="O3" i="2" s="1"/>
  <c r="K3" i="2"/>
  <c r="K6" i="2"/>
  <c r="K5" i="2"/>
  <c r="K4" i="2"/>
  <c r="O5" i="2" l="1"/>
  <c r="O4" i="2"/>
  <c r="W5" i="2" s="1"/>
  <c r="W3" i="2" l="1"/>
  <c r="W4" i="2"/>
  <c r="K11" i="2" s="1"/>
  <c r="K15" i="2" s="1"/>
</calcChain>
</file>

<file path=xl/sharedStrings.xml><?xml version="1.0" encoding="utf-8"?>
<sst xmlns="http://schemas.openxmlformats.org/spreadsheetml/2006/main" count="572" uniqueCount="122">
  <si>
    <t>Inputs</t>
  </si>
  <si>
    <t>Awd</t>
  </si>
  <si>
    <t>mg</t>
  </si>
  <si>
    <t>Algal Dry</t>
  </si>
  <si>
    <t>Awc</t>
  </si>
  <si>
    <t>Carbon</t>
  </si>
  <si>
    <t>Awn</t>
  </si>
  <si>
    <t>Nitrogen</t>
  </si>
  <si>
    <t>Awp</t>
  </si>
  <si>
    <t>Phosphorus</t>
  </si>
  <si>
    <t>Awa</t>
  </si>
  <si>
    <t>Algal chlorophyll</t>
  </si>
  <si>
    <t>KL</t>
  </si>
  <si>
    <t>W/m^2</t>
  </si>
  <si>
    <t>Light limiting constatn for algal growth</t>
  </si>
  <si>
    <t>Ksn</t>
  </si>
  <si>
    <t>mg-N/L</t>
  </si>
  <si>
    <t>Half-saturation N limiting constant for algal growth</t>
  </si>
  <si>
    <t>Ksp</t>
  </si>
  <si>
    <t>mg-P/L</t>
  </si>
  <si>
    <t>Half-saturation P limiting constant for algal growth</t>
  </si>
  <si>
    <t>PN</t>
  </si>
  <si>
    <t>unitless</t>
  </si>
  <si>
    <t>NH4 preference factor (1=full NH4; 0=full NO3) (not in documentation)</t>
  </si>
  <si>
    <t>Fpocp</t>
  </si>
  <si>
    <t>Fraction algal mortality into particulate organic carbon (not in documentation)</t>
  </si>
  <si>
    <t>mu_max</t>
  </si>
  <si>
    <t>1/d</t>
  </si>
  <si>
    <t>max algae growth</t>
  </si>
  <si>
    <t>kdp</t>
  </si>
  <si>
    <t>algae mortality rate (temp correction)</t>
  </si>
  <si>
    <t>krp</t>
  </si>
  <si>
    <t>algal respiration rate (temp correction)</t>
  </si>
  <si>
    <t>vsap</t>
  </si>
  <si>
    <t>m/d</t>
  </si>
  <si>
    <t>algal settling velocity</t>
  </si>
  <si>
    <t>Ap</t>
  </si>
  <si>
    <t>ug-Chla/L</t>
  </si>
  <si>
    <t>Algae concentration</t>
  </si>
  <si>
    <t>NH4</t>
  </si>
  <si>
    <t>Ammonium concentration</t>
  </si>
  <si>
    <t>NO3</t>
  </si>
  <si>
    <t>Nitrate</t>
  </si>
  <si>
    <t>TIP</t>
  </si>
  <si>
    <t>Total inorganic phosphrous</t>
  </si>
  <si>
    <t>TwaterC</t>
  </si>
  <si>
    <t>C</t>
  </si>
  <si>
    <t>Temperature C</t>
  </si>
  <si>
    <t>depth</t>
  </si>
  <si>
    <t>m</t>
  </si>
  <si>
    <t>lambda</t>
  </si>
  <si>
    <t>1/m</t>
  </si>
  <si>
    <t>ligh attenuation coefficient</t>
  </si>
  <si>
    <t>fdp</t>
  </si>
  <si>
    <t>fraction P dissolved</t>
  </si>
  <si>
    <t>PAR</t>
  </si>
  <si>
    <t>surface light intensity</t>
  </si>
  <si>
    <t>use_NH4</t>
  </si>
  <si>
    <t>no unit</t>
  </si>
  <si>
    <t>true/false</t>
  </si>
  <si>
    <t>use_NO3</t>
  </si>
  <si>
    <t>use_TIP</t>
  </si>
  <si>
    <t>use_POC</t>
  </si>
  <si>
    <t>use_DOC</t>
  </si>
  <si>
    <t>growth_rate_option</t>
  </si>
  <si>
    <t>Algal growth rate with three options:
1. Multiplicative
2. Limiting Nutritent
3. Harmonic Mean Option</t>
  </si>
  <si>
    <t>light_limiation_option</t>
  </si>
  <si>
    <t>Algal light limitation
1. Half-saturation formulation
2. Smith's Model
3. Steele's Model</t>
  </si>
  <si>
    <t>rpa</t>
  </si>
  <si>
    <t>rca</t>
  </si>
  <si>
    <t>rda</t>
  </si>
  <si>
    <t xml:space="preserve">depth from water surface </t>
  </si>
  <si>
    <t>Variable</t>
  </si>
  <si>
    <t>Unit</t>
  </si>
  <si>
    <t>Description</t>
  </si>
  <si>
    <t>Default Value</t>
  </si>
  <si>
    <t>ran</t>
  </si>
  <si>
    <t>Multiplicative Option</t>
  </si>
  <si>
    <t>FL</t>
  </si>
  <si>
    <t>FN</t>
  </si>
  <si>
    <t>FP</t>
  </si>
  <si>
    <t>Half-Saturation</t>
  </si>
  <si>
    <t>Smith</t>
  </si>
  <si>
    <t>Steeles</t>
  </si>
  <si>
    <t>lamda*depth</t>
  </si>
  <si>
    <t>PAR/KL</t>
  </si>
  <si>
    <t>Mp</t>
  </si>
  <si>
    <t>Nutrient limiting option</t>
  </si>
  <si>
    <t>Harmonic mean option</t>
  </si>
  <si>
    <t>Algal Growth</t>
  </si>
  <si>
    <t>Algal Respiration</t>
  </si>
  <si>
    <t>Algal Mortality</t>
  </si>
  <si>
    <t>Algal Settling</t>
  </si>
  <si>
    <t>Total</t>
  </si>
  <si>
    <t>Ratios</t>
  </si>
  <si>
    <t>FL/FN/FP Calculations</t>
  </si>
  <si>
    <t>mu_max_tc</t>
  </si>
  <si>
    <t>kdp_tc</t>
  </si>
  <si>
    <t>krp_tc</t>
  </si>
  <si>
    <t>Temperature Correction</t>
  </si>
  <si>
    <t>Algal growth rate options</t>
  </si>
  <si>
    <t>Rate Calculations</t>
  </si>
  <si>
    <t>Notes on test cases:</t>
  </si>
  <si>
    <t>Three different calculations</t>
  </si>
  <si>
    <t>1. Light limitation (lambda, depth, PAR, Ap, KL, LLO)</t>
  </si>
  <si>
    <t>2. Nitrogen (NH4, NO3, KsN)</t>
  </si>
  <si>
    <t>3. Phosphorus (fdp,KsP,TIP)</t>
  </si>
  <si>
    <t>4. Growth rate (mu)</t>
  </si>
  <si>
    <t>5. Overall (Ap, krp, kdp, vsap, depth, TwaterC)</t>
  </si>
  <si>
    <t>Original</t>
  </si>
  <si>
    <t>Nitrogen/Light</t>
  </si>
  <si>
    <t>Light</t>
  </si>
  <si>
    <t>Light/Overall</t>
  </si>
  <si>
    <t>Light/Growth rate mu</t>
  </si>
  <si>
    <t>Light/Overall TwaterC</t>
  </si>
  <si>
    <t>Growth rate/Light</t>
  </si>
  <si>
    <t>Phosphrous/Light</t>
  </si>
  <si>
    <t>Light/Overall depth</t>
  </si>
  <si>
    <t>Light/Overall lambda</t>
  </si>
  <si>
    <t>Light/Overall vsap</t>
  </si>
  <si>
    <t>Light/Overall kdp</t>
  </si>
  <si>
    <t>Mu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</si>
</sst>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wrapText="1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2" xfId="0" applyBorder="1" applyAlignment="1">
      <alignment horizontal="left"/>
    </xf>
    <xf numFmtId="0" fontId="1" fillId="2" borderId="3" xfId="0" applyFont="1" applyFill="1" applyBorder="1"/>
    <xf numFmtId="0" fontId="1" fillId="2" borderId="4" xfId="0" applyFont="1" applyFill="1" applyBorder="1"/>
    <xf numFmtId="0" fontId="1" fillId="2" borderId="4" xfId="0" applyFont="1" applyFill="1" applyBorder="1" applyAlignment="1">
      <alignment wrapText="1"/>
    </xf>
    <xf numFmtId="0" fontId="1" fillId="2" borderId="8" xfId="0" applyFont="1" applyFill="1" applyBorder="1"/>
    <xf numFmtId="0" fontId="0" fillId="0" borderId="9" xfId="0" applyBorder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10" xfId="0" applyBorder="1"/>
    <xf numFmtId="0" fontId="0" fillId="0" borderId="11" xfId="0" applyBorder="1"/>
    <xf numFmtId="0" fontId="0" fillId="0" borderId="10" xfId="0" applyBorder="1" applyAlignment="1">
      <alignment horizontal="right"/>
    </xf>
    <xf numFmtId="0" fontId="0" fillId="0" borderId="0" xfId="0" applyBorder="1" applyAlignment="1">
      <alignment horizontal="left"/>
    </xf>
    <xf numFmtId="0" fontId="2" fillId="3" borderId="5" xfId="0" applyFont="1" applyFill="1" applyBorder="1"/>
    <xf numFmtId="0" fontId="2" fillId="3" borderId="1" xfId="0" applyFont="1" applyFill="1" applyBorder="1"/>
    <xf numFmtId="0" fontId="2" fillId="3" borderId="1" xfId="0" applyFont="1" applyFill="1" applyBorder="1" applyAlignment="1">
      <alignment wrapText="1"/>
    </xf>
    <xf numFmtId="0" fontId="2" fillId="3" borderId="9" xfId="0" applyFont="1" applyFill="1" applyBorder="1"/>
    <xf numFmtId="0" fontId="2" fillId="3" borderId="6" xfId="0" applyFont="1" applyFill="1" applyBorder="1"/>
    <xf numFmtId="0" fontId="2" fillId="3" borderId="0" xfId="0" applyFont="1" applyFill="1" applyBorder="1"/>
    <xf numFmtId="0" fontId="2" fillId="3" borderId="0" xfId="0" applyFont="1" applyFill="1" applyBorder="1" applyAlignment="1">
      <alignment wrapText="1"/>
    </xf>
    <xf numFmtId="0" fontId="2" fillId="3" borderId="10" xfId="0" applyFont="1" applyFill="1" applyBorder="1"/>
    <xf numFmtId="0" fontId="0" fillId="4" borderId="6" xfId="0" applyFill="1" applyBorder="1"/>
    <xf numFmtId="0" fontId="0" fillId="4" borderId="10" xfId="0" applyFill="1" applyBorder="1"/>
    <xf numFmtId="0" fontId="0" fillId="0" borderId="6" xfId="0" applyFill="1" applyBorder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0" borderId="10" xfId="0" applyFill="1" applyBorder="1"/>
    <xf numFmtId="0" fontId="0" fillId="3" borderId="3" xfId="0" applyFill="1" applyBorder="1"/>
    <xf numFmtId="0" fontId="0" fillId="3" borderId="8" xfId="0" applyFill="1" applyBorder="1"/>
    <xf numFmtId="0" fontId="0" fillId="4" borderId="5" xfId="0" applyFill="1" applyBorder="1"/>
    <xf numFmtId="0" fontId="0" fillId="4" borderId="9" xfId="0" applyFill="1" applyBorder="1"/>
    <xf numFmtId="0" fontId="0" fillId="4" borderId="10" xfId="0" applyFill="1" applyBorder="1" applyAlignment="1">
      <alignment horizontal="right"/>
    </xf>
    <xf numFmtId="0" fontId="0" fillId="4" borderId="7" xfId="0" applyFill="1" applyBorder="1"/>
    <xf numFmtId="0" fontId="0" fillId="4" borderId="11" xfId="0" applyFill="1" applyBorder="1"/>
    <xf numFmtId="0" fontId="0" fillId="0" borderId="0" xfId="0" applyFill="1"/>
    <xf numFmtId="0" fontId="3" fillId="0" borderId="6" xfId="0" applyFont="1" applyFill="1" applyBorder="1"/>
    <xf numFmtId="0" fontId="3" fillId="0" borderId="10" xfId="0" applyFont="1" applyFill="1" applyBorder="1"/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8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9ECBF-2F92-4BB0-904D-746E5537A419}">
  <dimension ref="B1:W32"/>
  <sheetViews>
    <sheetView tabSelected="1" zoomScale="60" zoomScaleNormal="60" workbookViewId="0">
      <selection activeCell="H20" sqref="H20"/>
    </sheetView>
  </sheetViews>
  <sheetFormatPr defaultRowHeight="14.4" x14ac:dyDescent="0.3"/>
  <cols>
    <col min="2" max="2" width="15.5546875" customWidth="1"/>
    <col min="4" max="5" width="23.109375" customWidth="1"/>
    <col min="10" max="10" width="31.6640625" customWidth="1"/>
    <col min="11" max="12" width="12" bestFit="1" customWidth="1"/>
    <col min="13" max="13" width="14.109375" customWidth="1"/>
    <col min="14" max="14" width="20.33203125" customWidth="1"/>
    <col min="16" max="16" width="12" bestFit="1" customWidth="1"/>
    <col min="21" max="21" width="27.88671875" customWidth="1"/>
  </cols>
  <sheetData>
    <row r="1" spans="2:23" ht="15" thickBot="1" x14ac:dyDescent="0.35">
      <c r="B1" s="43" t="s">
        <v>0</v>
      </c>
      <c r="C1" s="44"/>
      <c r="D1" s="44"/>
      <c r="E1" s="45"/>
    </row>
    <row r="2" spans="2:23" ht="15" thickBot="1" x14ac:dyDescent="0.35">
      <c r="B2" s="8" t="s">
        <v>72</v>
      </c>
      <c r="C2" s="9" t="s">
        <v>73</v>
      </c>
      <c r="D2" s="10" t="s">
        <v>74</v>
      </c>
      <c r="E2" s="11" t="s">
        <v>75</v>
      </c>
      <c r="G2" s="4" t="s">
        <v>12</v>
      </c>
      <c r="H2" s="12">
        <v>10</v>
      </c>
      <c r="J2" s="43" t="s">
        <v>94</v>
      </c>
      <c r="K2" s="45"/>
      <c r="M2" s="43" t="s">
        <v>95</v>
      </c>
      <c r="N2" s="44"/>
      <c r="O2" s="45"/>
      <c r="Q2" s="43" t="s">
        <v>99</v>
      </c>
      <c r="R2" s="44"/>
      <c r="S2" s="45"/>
      <c r="U2" s="43" t="s">
        <v>100</v>
      </c>
      <c r="V2" s="44"/>
      <c r="W2" s="45"/>
    </row>
    <row r="3" spans="2:23" x14ac:dyDescent="0.3">
      <c r="B3" s="19" t="s">
        <v>1</v>
      </c>
      <c r="C3" s="20" t="s">
        <v>2</v>
      </c>
      <c r="D3" s="21" t="s">
        <v>3</v>
      </c>
      <c r="E3" s="22">
        <v>100</v>
      </c>
      <c r="G3" s="5" t="s">
        <v>15</v>
      </c>
      <c r="H3" s="15">
        <v>0.04</v>
      </c>
      <c r="J3" s="4" t="s">
        <v>76</v>
      </c>
      <c r="K3" s="12">
        <f>E5/E7</f>
        <v>7.1999999999999998E-3</v>
      </c>
      <c r="M3" s="4" t="s">
        <v>81</v>
      </c>
      <c r="N3" s="1" t="s">
        <v>78</v>
      </c>
      <c r="O3" s="12">
        <f>(1/(K7))*LN((H2+H17)/(H2+(H17*EXP(-K7))))</f>
        <v>0.88539772196526356</v>
      </c>
      <c r="Q3" s="4" t="s">
        <v>96</v>
      </c>
      <c r="R3" s="1">
        <v>1.0469999999999999</v>
      </c>
      <c r="S3" s="12">
        <f>H5*R3^(H13-20)</f>
        <v>1</v>
      </c>
      <c r="U3" s="4" t="s">
        <v>77</v>
      </c>
      <c r="V3" s="1" t="s">
        <v>121</v>
      </c>
      <c r="W3" s="12">
        <f>IF(H22=1,S3*O3*O7*O8,IF(H22=2,S3*O4*O7,S3*O5*O7))</f>
        <v>1.2373373215081128E-2</v>
      </c>
    </row>
    <row r="4" spans="2:23" x14ac:dyDescent="0.3">
      <c r="B4" s="23" t="s">
        <v>4</v>
      </c>
      <c r="C4" s="24" t="s">
        <v>2</v>
      </c>
      <c r="D4" s="25" t="s">
        <v>5</v>
      </c>
      <c r="E4" s="26">
        <v>40</v>
      </c>
      <c r="G4" s="5" t="s">
        <v>18</v>
      </c>
      <c r="H4" s="15">
        <v>1.1999999999999999E-3</v>
      </c>
      <c r="J4" s="5" t="s">
        <v>68</v>
      </c>
      <c r="K4" s="15">
        <f>E6/E7</f>
        <v>1E-3</v>
      </c>
      <c r="M4" s="5" t="s">
        <v>82</v>
      </c>
      <c r="N4" s="13" t="s">
        <v>78</v>
      </c>
      <c r="O4" s="15">
        <f>(1/K7)*LN((K8+(1+K8^2)^0.5)/((K8*EXP(-K7))+(1+(K8*EXP(-K7))^2)^0.5))</f>
        <v>0.99152643351141778</v>
      </c>
      <c r="Q4" s="5" t="s">
        <v>97</v>
      </c>
      <c r="R4" s="13">
        <v>1.0469999999999999</v>
      </c>
      <c r="S4" s="15">
        <f>H6*R4^(H13-20)</f>
        <v>0.15</v>
      </c>
      <c r="U4" s="5" t="s">
        <v>87</v>
      </c>
      <c r="V4" s="13" t="s">
        <v>86</v>
      </c>
      <c r="W4" s="15">
        <f>IF(H22=1,S3*O3*MIN(O7,O8), IF(H22=2,S3*O4*MIN(O7,O8),S3*O5*MIN(O7,O8)))</f>
        <v>1.2373373215081128E-2</v>
      </c>
    </row>
    <row r="5" spans="2:23" ht="15" thickBot="1" x14ac:dyDescent="0.35">
      <c r="B5" s="23" t="s">
        <v>6</v>
      </c>
      <c r="C5" s="24" t="s">
        <v>2</v>
      </c>
      <c r="D5" s="25" t="s">
        <v>7</v>
      </c>
      <c r="E5" s="26">
        <v>7.2</v>
      </c>
      <c r="G5" s="5" t="s">
        <v>26</v>
      </c>
      <c r="H5" s="15">
        <v>1</v>
      </c>
      <c r="J5" s="5" t="s">
        <v>69</v>
      </c>
      <c r="K5" s="15">
        <f>E4/E7</f>
        <v>0.04</v>
      </c>
      <c r="M5" s="5" t="s">
        <v>83</v>
      </c>
      <c r="N5" s="13" t="s">
        <v>78</v>
      </c>
      <c r="O5" s="15">
        <f>(2.718/K7)*(EXP(-K8*EXP(-K7))-EXP(-K8))</f>
        <v>1.2375847889724144E-2</v>
      </c>
      <c r="Q5" s="6" t="s">
        <v>98</v>
      </c>
      <c r="R5" s="2">
        <v>1.0469999999999999</v>
      </c>
      <c r="S5" s="16">
        <f>H7*R5^(H13-20)</f>
        <v>0.2</v>
      </c>
      <c r="U5" s="6" t="s">
        <v>88</v>
      </c>
      <c r="V5" s="2" t="s">
        <v>86</v>
      </c>
      <c r="W5" s="16">
        <f>IF(H22=1, E13*O3*(2/((1/O8)+(1/O7))), IF(H22=2, E13*O4*(2/((1/O8)+(1/O7))),E13*O5*(2/((1/O8)+(1/O7)))))</f>
        <v>1.2374461949985744E-2</v>
      </c>
    </row>
    <row r="6" spans="2:23" x14ac:dyDescent="0.3">
      <c r="B6" s="23" t="s">
        <v>8</v>
      </c>
      <c r="C6" s="24" t="s">
        <v>2</v>
      </c>
      <c r="D6" s="25" t="s">
        <v>9</v>
      </c>
      <c r="E6" s="26">
        <v>1</v>
      </c>
      <c r="G6" s="5" t="s">
        <v>29</v>
      </c>
      <c r="H6" s="15">
        <v>0.15</v>
      </c>
      <c r="J6" s="5" t="s">
        <v>70</v>
      </c>
      <c r="K6" s="15">
        <f>E3/E7</f>
        <v>0.1</v>
      </c>
      <c r="M6" s="5"/>
      <c r="N6" s="13"/>
      <c r="O6" s="15"/>
    </row>
    <row r="7" spans="2:23" x14ac:dyDescent="0.3">
      <c r="B7" s="23" t="s">
        <v>10</v>
      </c>
      <c r="C7" s="24" t="s">
        <v>2</v>
      </c>
      <c r="D7" s="25" t="s">
        <v>11</v>
      </c>
      <c r="E7" s="26">
        <v>1000</v>
      </c>
      <c r="G7" s="5" t="s">
        <v>31</v>
      </c>
      <c r="H7" s="15">
        <v>0.2</v>
      </c>
      <c r="J7" s="5" t="s">
        <v>84</v>
      </c>
      <c r="K7" s="15">
        <f>H15*H14</f>
        <v>0.5</v>
      </c>
      <c r="M7" s="5"/>
      <c r="N7" s="13" t="s">
        <v>79</v>
      </c>
      <c r="O7" s="15">
        <f>(H10+H11)/(H3+(H10+H11))</f>
        <v>0.99980003999200162</v>
      </c>
    </row>
    <row r="8" spans="2:23" ht="29.4" thickBot="1" x14ac:dyDescent="0.35">
      <c r="B8" s="29" t="s">
        <v>12</v>
      </c>
      <c r="C8" s="30" t="s">
        <v>13</v>
      </c>
      <c r="D8" s="31" t="s">
        <v>14</v>
      </c>
      <c r="E8" s="32">
        <v>10</v>
      </c>
      <c r="G8" s="5" t="s">
        <v>33</v>
      </c>
      <c r="H8" s="15">
        <v>0.15</v>
      </c>
      <c r="J8" s="6" t="s">
        <v>85</v>
      </c>
      <c r="K8" s="16">
        <f>H17/H2</f>
        <v>10</v>
      </c>
      <c r="M8" s="6"/>
      <c r="N8" s="2" t="s">
        <v>80</v>
      </c>
      <c r="O8" s="16">
        <f>(H16*H12)/(H4+(H12*H16))</f>
        <v>0.99997600057598623</v>
      </c>
    </row>
    <row r="9" spans="2:23" ht="29.4" thickBot="1" x14ac:dyDescent="0.35">
      <c r="B9" s="5" t="s">
        <v>15</v>
      </c>
      <c r="C9" s="13" t="s">
        <v>16</v>
      </c>
      <c r="D9" s="14" t="s">
        <v>17</v>
      </c>
      <c r="E9" s="15">
        <v>0.04</v>
      </c>
      <c r="G9" s="5" t="s">
        <v>36</v>
      </c>
      <c r="H9" s="15">
        <v>100</v>
      </c>
      <c r="J9" s="13"/>
      <c r="K9" s="13"/>
    </row>
    <row r="10" spans="2:23" ht="29.4" thickBot="1" x14ac:dyDescent="0.35">
      <c r="B10" s="5" t="s">
        <v>18</v>
      </c>
      <c r="C10" s="13" t="s">
        <v>19</v>
      </c>
      <c r="D10" s="14" t="s">
        <v>20</v>
      </c>
      <c r="E10" s="15">
        <v>1.1999999999999999E-3</v>
      </c>
      <c r="G10" s="5" t="s">
        <v>39</v>
      </c>
      <c r="H10" s="15">
        <v>100</v>
      </c>
      <c r="J10" s="43" t="s">
        <v>101</v>
      </c>
      <c r="K10" s="45"/>
    </row>
    <row r="11" spans="2:23" ht="43.2" x14ac:dyDescent="0.3">
      <c r="B11" s="23" t="s">
        <v>21</v>
      </c>
      <c r="C11" s="24" t="s">
        <v>22</v>
      </c>
      <c r="D11" s="25" t="s">
        <v>23</v>
      </c>
      <c r="E11" s="26">
        <v>0.5</v>
      </c>
      <c r="G11" s="5" t="s">
        <v>41</v>
      </c>
      <c r="H11" s="15">
        <v>100</v>
      </c>
      <c r="J11" s="4" t="s">
        <v>89</v>
      </c>
      <c r="K11" s="12">
        <f>IF(H21=1,W3*H9,IF(H21=2,W4*H9,W5*H9))</f>
        <v>1.2374461949985744</v>
      </c>
    </row>
    <row r="12" spans="2:23" ht="57.6" x14ac:dyDescent="0.3">
      <c r="B12" s="23" t="s">
        <v>24</v>
      </c>
      <c r="C12" s="24" t="s">
        <v>22</v>
      </c>
      <c r="D12" s="25" t="s">
        <v>25</v>
      </c>
      <c r="E12" s="26">
        <v>0.9</v>
      </c>
      <c r="G12" s="5" t="s">
        <v>43</v>
      </c>
      <c r="H12" s="15">
        <v>100</v>
      </c>
      <c r="J12" s="5" t="s">
        <v>90</v>
      </c>
      <c r="K12" s="15">
        <f>-(S5*H9)</f>
        <v>-20</v>
      </c>
    </row>
    <row r="13" spans="2:23" x14ac:dyDescent="0.3">
      <c r="B13" s="5" t="s">
        <v>26</v>
      </c>
      <c r="C13" s="13" t="s">
        <v>27</v>
      </c>
      <c r="D13" s="14" t="s">
        <v>28</v>
      </c>
      <c r="E13" s="15">
        <v>1</v>
      </c>
      <c r="G13" s="5" t="s">
        <v>45</v>
      </c>
      <c r="H13" s="15">
        <v>20</v>
      </c>
      <c r="J13" s="5" t="s">
        <v>91</v>
      </c>
      <c r="K13" s="15">
        <f>-(S4*H9)</f>
        <v>-15</v>
      </c>
    </row>
    <row r="14" spans="2:23" ht="29.4" thickBot="1" x14ac:dyDescent="0.35">
      <c r="B14" s="5" t="s">
        <v>29</v>
      </c>
      <c r="C14" s="13" t="s">
        <v>27</v>
      </c>
      <c r="D14" s="14" t="s">
        <v>30</v>
      </c>
      <c r="E14" s="15">
        <v>0.15</v>
      </c>
      <c r="G14" s="27" t="s">
        <v>48</v>
      </c>
      <c r="H14" s="28">
        <v>0.5</v>
      </c>
      <c r="J14" s="6" t="s">
        <v>92</v>
      </c>
      <c r="K14" s="16">
        <f>-((H8/H14)*H9)</f>
        <v>-30</v>
      </c>
    </row>
    <row r="15" spans="2:23" ht="29.4" thickBot="1" x14ac:dyDescent="0.35">
      <c r="B15" s="5" t="s">
        <v>31</v>
      </c>
      <c r="C15" s="13" t="s">
        <v>27</v>
      </c>
      <c r="D15" s="14" t="s">
        <v>32</v>
      </c>
      <c r="E15" s="15">
        <v>0.2</v>
      </c>
      <c r="G15" s="5" t="s">
        <v>50</v>
      </c>
      <c r="H15" s="17">
        <v>1</v>
      </c>
      <c r="J15" s="6" t="s">
        <v>93</v>
      </c>
      <c r="K15" s="16">
        <f>K11+K12+K13+K14</f>
        <v>-63.762553805001424</v>
      </c>
    </row>
    <row r="16" spans="2:23" x14ac:dyDescent="0.3">
      <c r="B16" s="5" t="s">
        <v>33</v>
      </c>
      <c r="C16" s="13" t="s">
        <v>34</v>
      </c>
      <c r="D16" s="14" t="s">
        <v>35</v>
      </c>
      <c r="E16" s="15">
        <v>0.15</v>
      </c>
      <c r="G16" s="5" t="s">
        <v>53</v>
      </c>
      <c r="H16" s="17">
        <v>0.5</v>
      </c>
    </row>
    <row r="17" spans="2:8" x14ac:dyDescent="0.3">
      <c r="B17" s="5" t="s">
        <v>36</v>
      </c>
      <c r="C17" s="13" t="s">
        <v>37</v>
      </c>
      <c r="D17" s="14" t="s">
        <v>38</v>
      </c>
      <c r="E17" s="15">
        <v>100</v>
      </c>
      <c r="G17" s="5" t="s">
        <v>55</v>
      </c>
      <c r="H17" s="15">
        <v>100</v>
      </c>
    </row>
    <row r="18" spans="2:8" x14ac:dyDescent="0.3">
      <c r="B18" s="5" t="s">
        <v>39</v>
      </c>
      <c r="C18" s="13" t="s">
        <v>16</v>
      </c>
      <c r="D18" s="14" t="s">
        <v>40</v>
      </c>
      <c r="E18" s="15">
        <v>100</v>
      </c>
      <c r="G18" s="5" t="s">
        <v>57</v>
      </c>
      <c r="H18" s="15" t="b">
        <v>1</v>
      </c>
    </row>
    <row r="19" spans="2:8" x14ac:dyDescent="0.3">
      <c r="B19" s="5" t="s">
        <v>41</v>
      </c>
      <c r="C19" s="13" t="s">
        <v>16</v>
      </c>
      <c r="D19" s="14" t="s">
        <v>42</v>
      </c>
      <c r="E19" s="15">
        <v>100</v>
      </c>
      <c r="G19" s="5" t="s">
        <v>60</v>
      </c>
      <c r="H19" s="15" t="b">
        <v>1</v>
      </c>
    </row>
    <row r="20" spans="2:8" ht="28.8" x14ac:dyDescent="0.3">
      <c r="B20" s="5" t="s">
        <v>43</v>
      </c>
      <c r="C20" s="13" t="s">
        <v>19</v>
      </c>
      <c r="D20" s="14" t="s">
        <v>44</v>
      </c>
      <c r="E20" s="15">
        <v>100</v>
      </c>
      <c r="G20" s="5" t="s">
        <v>61</v>
      </c>
      <c r="H20" s="15" t="b">
        <v>1</v>
      </c>
    </row>
    <row r="21" spans="2:8" x14ac:dyDescent="0.3">
      <c r="B21" s="5" t="s">
        <v>45</v>
      </c>
      <c r="C21" s="13" t="s">
        <v>46</v>
      </c>
      <c r="D21" s="14" t="s">
        <v>47</v>
      </c>
      <c r="E21" s="15">
        <v>20</v>
      </c>
      <c r="G21" s="27" t="s">
        <v>64</v>
      </c>
      <c r="H21" s="28">
        <v>3</v>
      </c>
    </row>
    <row r="22" spans="2:8" ht="15" thickBot="1" x14ac:dyDescent="0.35">
      <c r="B22" s="5" t="s">
        <v>48</v>
      </c>
      <c r="C22" s="13" t="s">
        <v>49</v>
      </c>
      <c r="D22" s="14" t="s">
        <v>71</v>
      </c>
      <c r="E22" s="15">
        <v>1</v>
      </c>
      <c r="G22" s="38" t="s">
        <v>66</v>
      </c>
      <c r="H22" s="39">
        <v>3</v>
      </c>
    </row>
    <row r="23" spans="2:8" ht="29.4" thickBot="1" x14ac:dyDescent="0.35">
      <c r="B23" s="5" t="s">
        <v>50</v>
      </c>
      <c r="C23" s="13" t="s">
        <v>51</v>
      </c>
      <c r="D23" s="14" t="s">
        <v>52</v>
      </c>
      <c r="E23" s="17">
        <v>1</v>
      </c>
      <c r="G23" s="33" t="s">
        <v>93</v>
      </c>
      <c r="H23" s="34"/>
    </row>
    <row r="24" spans="2:8" ht="15" thickBot="1" x14ac:dyDescent="0.35">
      <c r="B24" s="5" t="s">
        <v>53</v>
      </c>
      <c r="C24" s="13" t="s">
        <v>22</v>
      </c>
      <c r="D24" s="14" t="s">
        <v>54</v>
      </c>
      <c r="E24" s="17">
        <v>0.5</v>
      </c>
      <c r="G24" s="46" t="s">
        <v>110</v>
      </c>
      <c r="H24" s="47"/>
    </row>
    <row r="25" spans="2:8" x14ac:dyDescent="0.3">
      <c r="B25" s="5" t="s">
        <v>55</v>
      </c>
      <c r="C25" s="13" t="s">
        <v>13</v>
      </c>
      <c r="D25" s="14" t="s">
        <v>56</v>
      </c>
      <c r="E25" s="15">
        <v>100</v>
      </c>
    </row>
    <row r="26" spans="2:8" x14ac:dyDescent="0.3">
      <c r="B26" s="5" t="s">
        <v>57</v>
      </c>
      <c r="C26" s="13" t="s">
        <v>58</v>
      </c>
      <c r="D26" s="14" t="s">
        <v>59</v>
      </c>
      <c r="E26" s="15" t="b">
        <v>1</v>
      </c>
    </row>
    <row r="27" spans="2:8" x14ac:dyDescent="0.3">
      <c r="B27" s="5" t="s">
        <v>60</v>
      </c>
      <c r="C27" s="13" t="s">
        <v>58</v>
      </c>
      <c r="D27" s="14" t="s">
        <v>59</v>
      </c>
      <c r="E27" s="15" t="b">
        <v>1</v>
      </c>
    </row>
    <row r="28" spans="2:8" x14ac:dyDescent="0.3">
      <c r="B28" s="5" t="s">
        <v>61</v>
      </c>
      <c r="C28" s="13" t="s">
        <v>58</v>
      </c>
      <c r="D28" s="14" t="s">
        <v>59</v>
      </c>
      <c r="E28" s="15" t="b">
        <v>1</v>
      </c>
    </row>
    <row r="29" spans="2:8" x14ac:dyDescent="0.3">
      <c r="B29" s="23" t="s">
        <v>62</v>
      </c>
      <c r="C29" s="24" t="s">
        <v>58</v>
      </c>
      <c r="D29" s="25" t="s">
        <v>59</v>
      </c>
      <c r="E29" s="26" t="b">
        <v>0</v>
      </c>
    </row>
    <row r="30" spans="2:8" x14ac:dyDescent="0.3">
      <c r="B30" s="23" t="s">
        <v>63</v>
      </c>
      <c r="C30" s="24" t="s">
        <v>58</v>
      </c>
      <c r="D30" s="25" t="s">
        <v>59</v>
      </c>
      <c r="E30" s="26" t="b">
        <v>0</v>
      </c>
    </row>
    <row r="31" spans="2:8" ht="72" x14ac:dyDescent="0.3">
      <c r="B31" s="5" t="s">
        <v>64</v>
      </c>
      <c r="C31" s="18" t="s">
        <v>58</v>
      </c>
      <c r="D31" s="14" t="s">
        <v>65</v>
      </c>
      <c r="E31" s="15">
        <v>1</v>
      </c>
    </row>
    <row r="32" spans="2:8" ht="72.599999999999994" thickBot="1" x14ac:dyDescent="0.35">
      <c r="B32" s="6" t="s">
        <v>66</v>
      </c>
      <c r="C32" s="7" t="s">
        <v>58</v>
      </c>
      <c r="D32" s="3" t="s">
        <v>67</v>
      </c>
      <c r="E32" s="16">
        <v>1</v>
      </c>
    </row>
  </sheetData>
  <mergeCells count="7">
    <mergeCell ref="B1:E1"/>
    <mergeCell ref="G24:H24"/>
    <mergeCell ref="J10:K10"/>
    <mergeCell ref="U2:W2"/>
    <mergeCell ref="Q2:S2"/>
    <mergeCell ref="M2:O2"/>
    <mergeCell ref="J2:K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EB3C1-7EE4-4651-A454-B9D507003708}">
  <dimension ref="B1:T72"/>
  <sheetViews>
    <sheetView workbookViewId="0">
      <selection activeCell="C87" sqref="C87"/>
    </sheetView>
  </sheetViews>
  <sheetFormatPr defaultRowHeight="14.4" x14ac:dyDescent="0.3"/>
  <cols>
    <col min="2" max="2" width="24" customWidth="1"/>
    <col min="15" max="15" width="11.33203125" customWidth="1"/>
    <col min="20" max="20" width="36.109375" customWidth="1"/>
  </cols>
  <sheetData>
    <row r="1" spans="2:20" ht="15" thickBot="1" x14ac:dyDescent="0.35"/>
    <row r="2" spans="2:20" x14ac:dyDescent="0.3">
      <c r="B2" s="4" t="s">
        <v>12</v>
      </c>
      <c r="C2" s="12">
        <v>10</v>
      </c>
      <c r="E2" s="35" t="s">
        <v>12</v>
      </c>
      <c r="F2" s="36">
        <v>20</v>
      </c>
      <c r="H2" s="4" t="s">
        <v>12</v>
      </c>
      <c r="I2" s="12">
        <v>10</v>
      </c>
      <c r="K2" s="4" t="s">
        <v>12</v>
      </c>
      <c r="L2" s="12">
        <v>10</v>
      </c>
      <c r="N2" s="4" t="s">
        <v>12</v>
      </c>
      <c r="O2" s="12">
        <v>10</v>
      </c>
      <c r="Q2" s="4" t="s">
        <v>12</v>
      </c>
      <c r="R2" s="12">
        <v>10</v>
      </c>
      <c r="T2" t="s">
        <v>102</v>
      </c>
    </row>
    <row r="3" spans="2:20" x14ac:dyDescent="0.3">
      <c r="B3" s="5" t="s">
        <v>15</v>
      </c>
      <c r="C3" s="15">
        <v>0.04</v>
      </c>
      <c r="E3" s="5" t="s">
        <v>15</v>
      </c>
      <c r="F3" s="15">
        <v>0.04</v>
      </c>
      <c r="H3" s="5" t="s">
        <v>15</v>
      </c>
      <c r="I3" s="15">
        <v>0.04</v>
      </c>
      <c r="K3" s="27" t="s">
        <v>15</v>
      </c>
      <c r="L3" s="28">
        <v>0.08</v>
      </c>
      <c r="N3" s="5" t="s">
        <v>15</v>
      </c>
      <c r="O3" s="15">
        <v>0.04</v>
      </c>
      <c r="Q3" s="5" t="s">
        <v>15</v>
      </c>
      <c r="R3" s="15">
        <v>0.04</v>
      </c>
      <c r="T3" t="s">
        <v>103</v>
      </c>
    </row>
    <row r="4" spans="2:20" x14ac:dyDescent="0.3">
      <c r="B4" s="5" t="s">
        <v>18</v>
      </c>
      <c r="C4" s="15">
        <v>1.1999999999999999E-3</v>
      </c>
      <c r="E4" s="5" t="s">
        <v>18</v>
      </c>
      <c r="F4" s="15">
        <v>1.1999999999999999E-3</v>
      </c>
      <c r="H4" s="5" t="s">
        <v>18</v>
      </c>
      <c r="I4" s="15">
        <v>1.1999999999999999E-3</v>
      </c>
      <c r="K4" s="5" t="s">
        <v>18</v>
      </c>
      <c r="L4" s="15">
        <v>1.1999999999999999E-3</v>
      </c>
      <c r="N4" s="5" t="s">
        <v>18</v>
      </c>
      <c r="O4" s="15">
        <v>1.1999999999999999E-3</v>
      </c>
      <c r="Q4" s="5" t="s">
        <v>18</v>
      </c>
      <c r="R4" s="15">
        <v>1.1999999999999999E-3</v>
      </c>
      <c r="T4" t="s">
        <v>104</v>
      </c>
    </row>
    <row r="5" spans="2:20" x14ac:dyDescent="0.3">
      <c r="B5" s="5" t="s">
        <v>26</v>
      </c>
      <c r="C5" s="15">
        <v>1</v>
      </c>
      <c r="E5" s="5" t="s">
        <v>26</v>
      </c>
      <c r="F5" s="15">
        <v>1</v>
      </c>
      <c r="H5" s="5" t="s">
        <v>26</v>
      </c>
      <c r="I5" s="15">
        <v>1</v>
      </c>
      <c r="K5" s="5" t="s">
        <v>26</v>
      </c>
      <c r="L5" s="15">
        <v>1</v>
      </c>
      <c r="N5" s="27" t="s">
        <v>26</v>
      </c>
      <c r="O5" s="28">
        <v>2</v>
      </c>
      <c r="Q5" s="5" t="s">
        <v>26</v>
      </c>
      <c r="R5" s="15">
        <v>1</v>
      </c>
      <c r="T5" t="s">
        <v>105</v>
      </c>
    </row>
    <row r="6" spans="2:20" x14ac:dyDescent="0.3">
      <c r="B6" s="5" t="s">
        <v>29</v>
      </c>
      <c r="C6" s="15">
        <v>0.15</v>
      </c>
      <c r="E6" s="5" t="s">
        <v>29</v>
      </c>
      <c r="F6" s="15">
        <v>0.15</v>
      </c>
      <c r="H6" s="5" t="s">
        <v>29</v>
      </c>
      <c r="I6" s="15">
        <v>0.15</v>
      </c>
      <c r="K6" s="5" t="s">
        <v>29</v>
      </c>
      <c r="L6" s="15">
        <v>0.15</v>
      </c>
      <c r="N6" s="5" t="s">
        <v>29</v>
      </c>
      <c r="O6" s="15">
        <v>0.15</v>
      </c>
      <c r="Q6" s="5" t="s">
        <v>29</v>
      </c>
      <c r="R6" s="15">
        <v>0.15</v>
      </c>
      <c r="T6" t="s">
        <v>106</v>
      </c>
    </row>
    <row r="7" spans="2:20" x14ac:dyDescent="0.3">
      <c r="B7" s="5" t="s">
        <v>31</v>
      </c>
      <c r="C7" s="15">
        <v>0.2</v>
      </c>
      <c r="E7" s="5" t="s">
        <v>31</v>
      </c>
      <c r="F7" s="15">
        <v>0.2</v>
      </c>
      <c r="H7" s="5" t="s">
        <v>31</v>
      </c>
      <c r="I7" s="15">
        <v>0.2</v>
      </c>
      <c r="K7" s="5" t="s">
        <v>31</v>
      </c>
      <c r="L7" s="15">
        <v>0.2</v>
      </c>
      <c r="N7" s="5" t="s">
        <v>31</v>
      </c>
      <c r="O7" s="15">
        <v>0.2</v>
      </c>
      <c r="Q7" s="5" t="s">
        <v>31</v>
      </c>
      <c r="R7" s="15">
        <v>0.2</v>
      </c>
      <c r="T7" t="s">
        <v>107</v>
      </c>
    </row>
    <row r="8" spans="2:20" x14ac:dyDescent="0.3">
      <c r="B8" s="5" t="s">
        <v>33</v>
      </c>
      <c r="C8" s="15">
        <v>0.15</v>
      </c>
      <c r="E8" s="5" t="s">
        <v>33</v>
      </c>
      <c r="F8" s="15">
        <v>0.15</v>
      </c>
      <c r="H8" s="5" t="s">
        <v>33</v>
      </c>
      <c r="I8" s="15">
        <v>0.15</v>
      </c>
      <c r="K8" s="5" t="s">
        <v>33</v>
      </c>
      <c r="L8" s="15">
        <v>0.15</v>
      </c>
      <c r="N8" s="5" t="s">
        <v>33</v>
      </c>
      <c r="O8" s="15">
        <v>0.15</v>
      </c>
      <c r="Q8" s="5" t="s">
        <v>33</v>
      </c>
      <c r="R8" s="15">
        <v>0.15</v>
      </c>
      <c r="T8" t="s">
        <v>108</v>
      </c>
    </row>
    <row r="9" spans="2:20" x14ac:dyDescent="0.3">
      <c r="B9" s="5" t="s">
        <v>36</v>
      </c>
      <c r="C9" s="15">
        <v>100</v>
      </c>
      <c r="E9" s="5" t="s">
        <v>36</v>
      </c>
      <c r="F9" s="15">
        <v>100</v>
      </c>
      <c r="H9" s="5" t="s">
        <v>36</v>
      </c>
      <c r="I9" s="15">
        <v>100</v>
      </c>
      <c r="K9" s="5" t="s">
        <v>36</v>
      </c>
      <c r="L9" s="15">
        <v>100</v>
      </c>
      <c r="N9" s="5" t="s">
        <v>36</v>
      </c>
      <c r="O9" s="15">
        <v>100</v>
      </c>
      <c r="Q9" s="27" t="s">
        <v>36</v>
      </c>
      <c r="R9" s="28">
        <v>200</v>
      </c>
    </row>
    <row r="10" spans="2:20" x14ac:dyDescent="0.3">
      <c r="B10" s="5" t="s">
        <v>39</v>
      </c>
      <c r="C10" s="15">
        <v>100</v>
      </c>
      <c r="E10" s="27" t="s">
        <v>39</v>
      </c>
      <c r="F10" s="28">
        <v>200</v>
      </c>
      <c r="H10" s="5" t="s">
        <v>39</v>
      </c>
      <c r="I10" s="15">
        <v>100</v>
      </c>
      <c r="K10" s="5" t="s">
        <v>39</v>
      </c>
      <c r="L10" s="15">
        <v>100</v>
      </c>
      <c r="N10" s="5" t="s">
        <v>39</v>
      </c>
      <c r="O10" s="15">
        <v>100</v>
      </c>
      <c r="Q10" s="5" t="s">
        <v>39</v>
      </c>
      <c r="R10" s="15">
        <v>100</v>
      </c>
    </row>
    <row r="11" spans="2:20" x14ac:dyDescent="0.3">
      <c r="B11" s="5" t="s">
        <v>41</v>
      </c>
      <c r="C11" s="15">
        <v>100</v>
      </c>
      <c r="E11" s="5" t="s">
        <v>41</v>
      </c>
      <c r="F11" s="15">
        <v>100</v>
      </c>
      <c r="H11" s="27" t="s">
        <v>41</v>
      </c>
      <c r="I11" s="28">
        <v>200</v>
      </c>
      <c r="K11" s="5" t="s">
        <v>41</v>
      </c>
      <c r="L11" s="15">
        <v>100</v>
      </c>
      <c r="N11" s="5" t="s">
        <v>41</v>
      </c>
      <c r="O11" s="15">
        <v>100</v>
      </c>
      <c r="Q11" s="5" t="s">
        <v>41</v>
      </c>
      <c r="R11" s="15">
        <v>100</v>
      </c>
    </row>
    <row r="12" spans="2:20" x14ac:dyDescent="0.3">
      <c r="B12" s="5" t="s">
        <v>43</v>
      </c>
      <c r="C12" s="15">
        <v>100</v>
      </c>
      <c r="E12" s="5" t="s">
        <v>43</v>
      </c>
      <c r="F12" s="15">
        <v>100</v>
      </c>
      <c r="H12" s="5" t="s">
        <v>43</v>
      </c>
      <c r="I12" s="15">
        <v>100</v>
      </c>
      <c r="K12" s="5" t="s">
        <v>43</v>
      </c>
      <c r="L12" s="15">
        <v>100</v>
      </c>
      <c r="N12" s="5" t="s">
        <v>43</v>
      </c>
      <c r="O12" s="15">
        <v>100</v>
      </c>
      <c r="Q12" s="5" t="s">
        <v>43</v>
      </c>
      <c r="R12" s="15">
        <v>100</v>
      </c>
    </row>
    <row r="13" spans="2:20" x14ac:dyDescent="0.3">
      <c r="B13" s="5" t="s">
        <v>45</v>
      </c>
      <c r="C13" s="15">
        <v>20</v>
      </c>
      <c r="E13" s="5" t="s">
        <v>45</v>
      </c>
      <c r="F13" s="15">
        <v>20</v>
      </c>
      <c r="H13" s="5" t="s">
        <v>45</v>
      </c>
      <c r="I13" s="15">
        <v>20</v>
      </c>
      <c r="K13" s="5" t="s">
        <v>45</v>
      </c>
      <c r="L13" s="15">
        <v>20</v>
      </c>
      <c r="N13" s="5" t="s">
        <v>45</v>
      </c>
      <c r="O13" s="15">
        <v>20</v>
      </c>
      <c r="Q13" s="5" t="s">
        <v>45</v>
      </c>
      <c r="R13" s="15">
        <v>20</v>
      </c>
    </row>
    <row r="14" spans="2:20" x14ac:dyDescent="0.3">
      <c r="B14" s="5" t="s">
        <v>48</v>
      </c>
      <c r="C14" s="15">
        <v>1</v>
      </c>
      <c r="E14" s="5" t="s">
        <v>48</v>
      </c>
      <c r="F14" s="15">
        <v>1</v>
      </c>
      <c r="H14" s="5" t="s">
        <v>48</v>
      </c>
      <c r="I14" s="15">
        <v>1</v>
      </c>
      <c r="K14" s="27" t="s">
        <v>48</v>
      </c>
      <c r="L14" s="28">
        <v>2</v>
      </c>
      <c r="N14" s="5" t="s">
        <v>48</v>
      </c>
      <c r="O14" s="15">
        <v>1</v>
      </c>
      <c r="Q14" s="5" t="s">
        <v>48</v>
      </c>
      <c r="R14" s="15">
        <v>1</v>
      </c>
    </row>
    <row r="15" spans="2:20" x14ac:dyDescent="0.3">
      <c r="B15" s="5" t="s">
        <v>50</v>
      </c>
      <c r="C15" s="17">
        <v>1</v>
      </c>
      <c r="E15" s="5" t="s">
        <v>50</v>
      </c>
      <c r="F15" s="17">
        <v>1</v>
      </c>
      <c r="H15" s="27" t="s">
        <v>50</v>
      </c>
      <c r="I15" s="37">
        <v>2</v>
      </c>
      <c r="K15" s="5" t="s">
        <v>50</v>
      </c>
      <c r="L15" s="17">
        <v>1</v>
      </c>
      <c r="N15" s="5" t="s">
        <v>50</v>
      </c>
      <c r="O15" s="17">
        <v>1</v>
      </c>
      <c r="Q15" s="5" t="s">
        <v>50</v>
      </c>
      <c r="R15" s="17">
        <v>1</v>
      </c>
    </row>
    <row r="16" spans="2:20" x14ac:dyDescent="0.3">
      <c r="B16" s="5" t="s">
        <v>53</v>
      </c>
      <c r="C16" s="17">
        <v>0.5</v>
      </c>
      <c r="E16" s="5" t="s">
        <v>53</v>
      </c>
      <c r="F16" s="17">
        <v>0.5</v>
      </c>
      <c r="H16" s="5" t="s">
        <v>53</v>
      </c>
      <c r="I16" s="17">
        <v>0.5</v>
      </c>
      <c r="K16" s="5" t="s">
        <v>53</v>
      </c>
      <c r="L16" s="17">
        <v>0.5</v>
      </c>
      <c r="N16" s="5" t="s">
        <v>53</v>
      </c>
      <c r="O16" s="17">
        <v>0.5</v>
      </c>
      <c r="Q16" s="5" t="s">
        <v>53</v>
      </c>
      <c r="R16" s="17">
        <v>0.5</v>
      </c>
    </row>
    <row r="17" spans="2:18" x14ac:dyDescent="0.3">
      <c r="B17" s="5" t="s">
        <v>55</v>
      </c>
      <c r="C17" s="15">
        <v>100</v>
      </c>
      <c r="E17" s="5" t="s">
        <v>55</v>
      </c>
      <c r="F17" s="15">
        <v>100</v>
      </c>
      <c r="H17" s="5" t="s">
        <v>55</v>
      </c>
      <c r="I17" s="15">
        <v>100</v>
      </c>
      <c r="K17" s="5" t="s">
        <v>55</v>
      </c>
      <c r="L17" s="15">
        <v>100</v>
      </c>
      <c r="N17" s="27" t="s">
        <v>55</v>
      </c>
      <c r="O17" s="28">
        <v>200</v>
      </c>
      <c r="Q17" s="5" t="s">
        <v>55</v>
      </c>
      <c r="R17" s="15">
        <v>100</v>
      </c>
    </row>
    <row r="18" spans="2:18" x14ac:dyDescent="0.3">
      <c r="B18" s="5" t="s">
        <v>57</v>
      </c>
      <c r="C18" s="15" t="b">
        <v>1</v>
      </c>
      <c r="E18" s="5" t="s">
        <v>57</v>
      </c>
      <c r="F18" s="15" t="b">
        <v>1</v>
      </c>
      <c r="H18" s="5" t="s">
        <v>57</v>
      </c>
      <c r="I18" s="15" t="b">
        <v>1</v>
      </c>
      <c r="K18" s="5" t="s">
        <v>57</v>
      </c>
      <c r="L18" s="15" t="b">
        <v>1</v>
      </c>
      <c r="N18" s="5" t="s">
        <v>57</v>
      </c>
      <c r="O18" s="15" t="b">
        <v>1</v>
      </c>
      <c r="Q18" s="5" t="s">
        <v>57</v>
      </c>
      <c r="R18" s="15" t="b">
        <v>1</v>
      </c>
    </row>
    <row r="19" spans="2:18" x14ac:dyDescent="0.3">
      <c r="B19" s="5" t="s">
        <v>60</v>
      </c>
      <c r="C19" s="15" t="b">
        <v>1</v>
      </c>
      <c r="E19" s="5" t="s">
        <v>60</v>
      </c>
      <c r="F19" s="15" t="b">
        <v>1</v>
      </c>
      <c r="H19" s="5" t="s">
        <v>60</v>
      </c>
      <c r="I19" s="15" t="b">
        <v>1</v>
      </c>
      <c r="K19" s="5" t="s">
        <v>60</v>
      </c>
      <c r="L19" s="15" t="b">
        <v>1</v>
      </c>
      <c r="N19" s="5" t="s">
        <v>60</v>
      </c>
      <c r="O19" s="15" t="b">
        <v>1</v>
      </c>
      <c r="Q19" s="5" t="s">
        <v>60</v>
      </c>
      <c r="R19" s="15" t="b">
        <v>1</v>
      </c>
    </row>
    <row r="20" spans="2:18" x14ac:dyDescent="0.3">
      <c r="B20" s="5" t="s">
        <v>61</v>
      </c>
      <c r="C20" s="15" t="b">
        <v>1</v>
      </c>
      <c r="E20" s="5" t="s">
        <v>61</v>
      </c>
      <c r="F20" s="15" t="b">
        <v>1</v>
      </c>
      <c r="H20" s="5" t="s">
        <v>61</v>
      </c>
      <c r="I20" s="15" t="b">
        <v>1</v>
      </c>
      <c r="K20" s="5" t="s">
        <v>61</v>
      </c>
      <c r="L20" s="15" t="b">
        <v>1</v>
      </c>
      <c r="N20" s="5" t="s">
        <v>61</v>
      </c>
      <c r="O20" s="15" t="b">
        <v>1</v>
      </c>
      <c r="Q20" s="5" t="s">
        <v>61</v>
      </c>
      <c r="R20" s="15" t="b">
        <v>1</v>
      </c>
    </row>
    <row r="21" spans="2:18" x14ac:dyDescent="0.3">
      <c r="B21" s="5" t="s">
        <v>64</v>
      </c>
      <c r="C21" s="15">
        <v>1</v>
      </c>
      <c r="E21" s="5" t="s">
        <v>64</v>
      </c>
      <c r="F21" s="15">
        <v>1</v>
      </c>
      <c r="H21" s="5" t="s">
        <v>64</v>
      </c>
      <c r="I21" s="15">
        <v>1</v>
      </c>
      <c r="K21" s="5" t="s">
        <v>64</v>
      </c>
      <c r="L21" s="15">
        <v>1</v>
      </c>
      <c r="N21" s="5" t="s">
        <v>64</v>
      </c>
      <c r="O21" s="15">
        <v>1</v>
      </c>
      <c r="Q21" s="5" t="s">
        <v>64</v>
      </c>
      <c r="R21" s="15">
        <v>1</v>
      </c>
    </row>
    <row r="22" spans="2:18" ht="15" thickBot="1" x14ac:dyDescent="0.35">
      <c r="B22" s="6" t="s">
        <v>66</v>
      </c>
      <c r="C22" s="16">
        <v>1</v>
      </c>
      <c r="E22" s="6" t="s">
        <v>66</v>
      </c>
      <c r="F22" s="16">
        <v>1</v>
      </c>
      <c r="H22" s="6" t="s">
        <v>66</v>
      </c>
      <c r="I22" s="16">
        <v>1</v>
      </c>
      <c r="K22" s="6" t="s">
        <v>66</v>
      </c>
      <c r="L22" s="16">
        <v>1</v>
      </c>
      <c r="N22" s="6" t="s">
        <v>66</v>
      </c>
      <c r="O22" s="16">
        <v>1</v>
      </c>
      <c r="Q22" s="6" t="s">
        <v>66</v>
      </c>
      <c r="R22" s="16">
        <v>1</v>
      </c>
    </row>
    <row r="23" spans="2:18" ht="15" thickBot="1" x14ac:dyDescent="0.35">
      <c r="B23" s="33" t="s">
        <v>93</v>
      </c>
      <c r="C23" s="34">
        <v>35.466335169587211</v>
      </c>
      <c r="E23" s="33" t="s">
        <v>93</v>
      </c>
      <c r="F23" s="34">
        <v>24.804999544915333</v>
      </c>
      <c r="H23" s="33" t="s">
        <v>93</v>
      </c>
      <c r="I23" s="34">
        <v>27.090582049451157</v>
      </c>
      <c r="K23" s="33" t="s">
        <v>93</v>
      </c>
      <c r="L23" s="34">
        <v>34.570032780612195</v>
      </c>
      <c r="N23" s="33" t="s">
        <v>93</v>
      </c>
      <c r="O23" s="34">
        <v>134.22922586460473</v>
      </c>
      <c r="Q23" s="33" t="s">
        <v>93</v>
      </c>
      <c r="R23" s="34">
        <v>70.932670339174422</v>
      </c>
    </row>
    <row r="24" spans="2:18" s="40" customFormat="1" ht="15" thickBot="1" x14ac:dyDescent="0.35">
      <c r="B24" s="46" t="s">
        <v>109</v>
      </c>
      <c r="C24" s="47"/>
      <c r="E24" s="46" t="s">
        <v>110</v>
      </c>
      <c r="F24" s="47"/>
      <c r="H24" s="46" t="s">
        <v>110</v>
      </c>
      <c r="I24" s="47"/>
      <c r="K24" s="46" t="s">
        <v>110</v>
      </c>
      <c r="L24" s="47"/>
      <c r="N24" s="46" t="s">
        <v>113</v>
      </c>
      <c r="O24" s="47"/>
      <c r="Q24" s="46" t="s">
        <v>112</v>
      </c>
      <c r="R24" s="47"/>
    </row>
    <row r="25" spans="2:18" ht="15" thickBot="1" x14ac:dyDescent="0.35"/>
    <row r="26" spans="2:18" x14ac:dyDescent="0.3">
      <c r="B26" s="4" t="s">
        <v>12</v>
      </c>
      <c r="C26" s="12">
        <v>10</v>
      </c>
      <c r="E26" s="35" t="s">
        <v>12</v>
      </c>
      <c r="F26" s="36">
        <v>20</v>
      </c>
      <c r="H26" s="4" t="s">
        <v>12</v>
      </c>
      <c r="I26" s="12">
        <v>10</v>
      </c>
      <c r="K26" s="4" t="s">
        <v>12</v>
      </c>
      <c r="L26" s="12">
        <v>10</v>
      </c>
      <c r="N26" s="4" t="s">
        <v>12</v>
      </c>
      <c r="O26" s="12">
        <v>10</v>
      </c>
      <c r="Q26" s="4" t="s">
        <v>12</v>
      </c>
      <c r="R26" s="12">
        <v>10</v>
      </c>
    </row>
    <row r="27" spans="2:18" x14ac:dyDescent="0.3">
      <c r="B27" s="5" t="s">
        <v>15</v>
      </c>
      <c r="C27" s="15">
        <v>0.04</v>
      </c>
      <c r="E27" s="5" t="s">
        <v>15</v>
      </c>
      <c r="F27" s="15">
        <v>0.04</v>
      </c>
      <c r="H27" s="5" t="s">
        <v>15</v>
      </c>
      <c r="I27" s="15">
        <v>0.04</v>
      </c>
      <c r="K27" s="5" t="s">
        <v>15</v>
      </c>
      <c r="L27" s="15">
        <v>0.04</v>
      </c>
      <c r="N27" s="5" t="s">
        <v>15</v>
      </c>
      <c r="O27" s="15">
        <v>0.04</v>
      </c>
      <c r="Q27" s="5" t="s">
        <v>15</v>
      </c>
      <c r="R27" s="15">
        <v>0.04</v>
      </c>
    </row>
    <row r="28" spans="2:18" x14ac:dyDescent="0.3">
      <c r="B28" s="5" t="s">
        <v>18</v>
      </c>
      <c r="C28" s="15">
        <v>1.1999999999999999E-3</v>
      </c>
      <c r="E28" s="5" t="s">
        <v>18</v>
      </c>
      <c r="F28" s="15">
        <v>1.1999999999999999E-3</v>
      </c>
      <c r="H28" s="27" t="s">
        <v>18</v>
      </c>
      <c r="I28" s="28">
        <v>2.3999999999999998E-3</v>
      </c>
      <c r="K28" s="5" t="s">
        <v>18</v>
      </c>
      <c r="L28" s="15">
        <v>1.1999999999999999E-3</v>
      </c>
      <c r="N28" s="5" t="s">
        <v>18</v>
      </c>
      <c r="O28" s="15">
        <v>1.1999999999999999E-3</v>
      </c>
      <c r="Q28" s="5" t="s">
        <v>18</v>
      </c>
      <c r="R28" s="15">
        <v>1.1999999999999999E-3</v>
      </c>
    </row>
    <row r="29" spans="2:18" x14ac:dyDescent="0.3">
      <c r="B29" s="5" t="s">
        <v>26</v>
      </c>
      <c r="C29" s="15">
        <v>1</v>
      </c>
      <c r="E29" s="5" t="s">
        <v>26</v>
      </c>
      <c r="F29" s="15">
        <v>1</v>
      </c>
      <c r="H29" s="5" t="s">
        <v>26</v>
      </c>
      <c r="I29" s="15">
        <v>1</v>
      </c>
      <c r="K29" s="5" t="s">
        <v>26</v>
      </c>
      <c r="L29" s="15">
        <v>1</v>
      </c>
      <c r="N29" s="5" t="s">
        <v>26</v>
      </c>
      <c r="O29" s="15">
        <v>1</v>
      </c>
      <c r="Q29" s="5" t="s">
        <v>26</v>
      </c>
      <c r="R29" s="15">
        <v>1</v>
      </c>
    </row>
    <row r="30" spans="2:18" x14ac:dyDescent="0.3">
      <c r="B30" s="5" t="s">
        <v>29</v>
      </c>
      <c r="C30" s="15">
        <v>0.15</v>
      </c>
      <c r="E30" s="5" t="s">
        <v>29</v>
      </c>
      <c r="F30" s="15">
        <v>0.15</v>
      </c>
      <c r="H30" s="5" t="s">
        <v>29</v>
      </c>
      <c r="I30" s="15">
        <v>0.15</v>
      </c>
      <c r="K30" s="5" t="s">
        <v>29</v>
      </c>
      <c r="L30" s="15">
        <v>0.15</v>
      </c>
      <c r="N30" s="5" t="s">
        <v>29</v>
      </c>
      <c r="O30" s="15">
        <v>0.15</v>
      </c>
      <c r="Q30" s="5" t="s">
        <v>29</v>
      </c>
      <c r="R30" s="15">
        <v>0.15</v>
      </c>
    </row>
    <row r="31" spans="2:18" x14ac:dyDescent="0.3">
      <c r="B31" s="5" t="s">
        <v>31</v>
      </c>
      <c r="C31" s="15">
        <v>0.2</v>
      </c>
      <c r="E31" s="5" t="s">
        <v>31</v>
      </c>
      <c r="F31" s="15">
        <v>0.2</v>
      </c>
      <c r="H31" s="5" t="s">
        <v>31</v>
      </c>
      <c r="I31" s="15">
        <v>0.2</v>
      </c>
      <c r="K31" s="5" t="s">
        <v>31</v>
      </c>
      <c r="L31" s="15">
        <v>0.2</v>
      </c>
      <c r="N31" s="5" t="s">
        <v>31</v>
      </c>
      <c r="O31" s="15">
        <v>0.2</v>
      </c>
      <c r="Q31" s="5" t="s">
        <v>31</v>
      </c>
      <c r="R31" s="15">
        <v>0.2</v>
      </c>
    </row>
    <row r="32" spans="2:18" x14ac:dyDescent="0.3">
      <c r="B32" s="5" t="s">
        <v>33</v>
      </c>
      <c r="C32" s="15">
        <v>0.15</v>
      </c>
      <c r="E32" s="5" t="s">
        <v>33</v>
      </c>
      <c r="F32" s="15">
        <v>0.15</v>
      </c>
      <c r="H32" s="5" t="s">
        <v>33</v>
      </c>
      <c r="I32" s="15">
        <v>0.15</v>
      </c>
      <c r="K32" s="5" t="s">
        <v>33</v>
      </c>
      <c r="L32" s="15">
        <v>0.15</v>
      </c>
      <c r="N32" s="5" t="s">
        <v>33</v>
      </c>
      <c r="O32" s="15">
        <v>0.15</v>
      </c>
      <c r="Q32" s="5" t="s">
        <v>33</v>
      </c>
      <c r="R32" s="15">
        <v>0.15</v>
      </c>
    </row>
    <row r="33" spans="2:18" x14ac:dyDescent="0.3">
      <c r="B33" s="5" t="s">
        <v>36</v>
      </c>
      <c r="C33" s="15">
        <v>100</v>
      </c>
      <c r="E33" s="5" t="s">
        <v>36</v>
      </c>
      <c r="F33" s="15">
        <v>100</v>
      </c>
      <c r="H33" s="5" t="s">
        <v>36</v>
      </c>
      <c r="I33" s="15">
        <v>100</v>
      </c>
      <c r="K33" s="5" t="s">
        <v>36</v>
      </c>
      <c r="L33" s="15">
        <v>100</v>
      </c>
      <c r="N33" s="5" t="s">
        <v>36</v>
      </c>
      <c r="O33" s="15">
        <v>100</v>
      </c>
      <c r="Q33" s="27" t="s">
        <v>36</v>
      </c>
      <c r="R33" s="28">
        <v>200</v>
      </c>
    </row>
    <row r="34" spans="2:18" x14ac:dyDescent="0.3">
      <c r="B34" s="5" t="s">
        <v>39</v>
      </c>
      <c r="C34" s="15">
        <v>100</v>
      </c>
      <c r="E34" s="5" t="s">
        <v>39</v>
      </c>
      <c r="F34" s="15">
        <v>100</v>
      </c>
      <c r="H34" s="5" t="s">
        <v>39</v>
      </c>
      <c r="I34" s="15">
        <v>100</v>
      </c>
      <c r="K34" s="5" t="s">
        <v>39</v>
      </c>
      <c r="L34" s="15">
        <v>100</v>
      </c>
      <c r="N34" s="5" t="s">
        <v>39</v>
      </c>
      <c r="O34" s="15">
        <v>100</v>
      </c>
      <c r="Q34" s="5" t="s">
        <v>39</v>
      </c>
      <c r="R34" s="15">
        <v>100</v>
      </c>
    </row>
    <row r="35" spans="2:18" x14ac:dyDescent="0.3">
      <c r="B35" s="5" t="s">
        <v>41</v>
      </c>
      <c r="C35" s="15">
        <v>100</v>
      </c>
      <c r="E35" s="5" t="s">
        <v>41</v>
      </c>
      <c r="F35" s="15">
        <v>100</v>
      </c>
      <c r="H35" s="5" t="s">
        <v>41</v>
      </c>
      <c r="I35" s="15">
        <v>100</v>
      </c>
      <c r="K35" s="5" t="s">
        <v>41</v>
      </c>
      <c r="L35" s="15">
        <v>100</v>
      </c>
      <c r="N35" s="5" t="s">
        <v>41</v>
      </c>
      <c r="O35" s="15">
        <v>100</v>
      </c>
      <c r="Q35" s="5" t="s">
        <v>41</v>
      </c>
      <c r="R35" s="15">
        <v>100</v>
      </c>
    </row>
    <row r="36" spans="2:18" x14ac:dyDescent="0.3">
      <c r="B36" s="5" t="s">
        <v>43</v>
      </c>
      <c r="C36" s="15">
        <v>100</v>
      </c>
      <c r="E36" s="5" t="s">
        <v>43</v>
      </c>
      <c r="F36" s="15">
        <v>100</v>
      </c>
      <c r="H36" s="5" t="s">
        <v>43</v>
      </c>
      <c r="I36" s="15">
        <v>100</v>
      </c>
      <c r="K36" s="27" t="s">
        <v>43</v>
      </c>
      <c r="L36" s="28">
        <v>200</v>
      </c>
      <c r="N36" s="5" t="s">
        <v>43</v>
      </c>
      <c r="O36" s="15">
        <v>100</v>
      </c>
      <c r="Q36" s="5" t="s">
        <v>43</v>
      </c>
      <c r="R36" s="15">
        <v>100</v>
      </c>
    </row>
    <row r="37" spans="2:18" x14ac:dyDescent="0.3">
      <c r="B37" s="5" t="s">
        <v>45</v>
      </c>
      <c r="C37" s="15">
        <v>20</v>
      </c>
      <c r="E37" s="5" t="s">
        <v>45</v>
      </c>
      <c r="F37" s="15">
        <v>20</v>
      </c>
      <c r="H37" s="5" t="s">
        <v>45</v>
      </c>
      <c r="I37" s="15">
        <v>20</v>
      </c>
      <c r="K37" s="5" t="s">
        <v>45</v>
      </c>
      <c r="L37" s="15">
        <v>20</v>
      </c>
      <c r="N37" s="5" t="s">
        <v>45</v>
      </c>
      <c r="O37" s="15">
        <v>20</v>
      </c>
      <c r="Q37" s="27" t="s">
        <v>45</v>
      </c>
      <c r="R37" s="28">
        <v>10</v>
      </c>
    </row>
    <row r="38" spans="2:18" x14ac:dyDescent="0.3">
      <c r="B38" s="5" t="s">
        <v>48</v>
      </c>
      <c r="C38" s="15">
        <v>1</v>
      </c>
      <c r="E38" s="5" t="s">
        <v>48</v>
      </c>
      <c r="F38" s="15">
        <v>1</v>
      </c>
      <c r="H38" s="5" t="s">
        <v>48</v>
      </c>
      <c r="I38" s="15">
        <v>1</v>
      </c>
      <c r="K38" s="27" t="s">
        <v>48</v>
      </c>
      <c r="L38" s="28">
        <v>5</v>
      </c>
      <c r="N38" s="5" t="s">
        <v>48</v>
      </c>
      <c r="O38" s="15">
        <v>1</v>
      </c>
      <c r="Q38" s="5" t="s">
        <v>48</v>
      </c>
      <c r="R38" s="15">
        <v>1</v>
      </c>
    </row>
    <row r="39" spans="2:18" x14ac:dyDescent="0.3">
      <c r="B39" s="5" t="s">
        <v>50</v>
      </c>
      <c r="C39" s="17">
        <v>1</v>
      </c>
      <c r="E39" s="5" t="s">
        <v>50</v>
      </c>
      <c r="F39" s="17">
        <v>1</v>
      </c>
      <c r="H39" s="27" t="s">
        <v>50</v>
      </c>
      <c r="I39" s="37">
        <v>4</v>
      </c>
      <c r="K39" s="5" t="s">
        <v>50</v>
      </c>
      <c r="L39" s="17">
        <v>1</v>
      </c>
      <c r="N39" s="5" t="s">
        <v>50</v>
      </c>
      <c r="O39" s="17">
        <v>1</v>
      </c>
      <c r="Q39" s="5" t="s">
        <v>50</v>
      </c>
      <c r="R39" s="17">
        <v>1</v>
      </c>
    </row>
    <row r="40" spans="2:18" x14ac:dyDescent="0.3">
      <c r="B40" s="5" t="s">
        <v>53</v>
      </c>
      <c r="C40" s="17">
        <v>0.5</v>
      </c>
      <c r="E40" s="27" t="s">
        <v>53</v>
      </c>
      <c r="F40" s="37">
        <v>0.75</v>
      </c>
      <c r="H40" s="5" t="s">
        <v>53</v>
      </c>
      <c r="I40" s="17">
        <v>0.5</v>
      </c>
      <c r="K40" s="5" t="s">
        <v>53</v>
      </c>
      <c r="L40" s="17">
        <v>0.5</v>
      </c>
      <c r="N40" s="5" t="s">
        <v>53</v>
      </c>
      <c r="O40" s="17">
        <v>0.5</v>
      </c>
      <c r="Q40" s="5" t="s">
        <v>53</v>
      </c>
      <c r="R40" s="17">
        <v>0.5</v>
      </c>
    </row>
    <row r="41" spans="2:18" x14ac:dyDescent="0.3">
      <c r="B41" s="5" t="s">
        <v>55</v>
      </c>
      <c r="C41" s="15">
        <v>100</v>
      </c>
      <c r="E41" s="5" t="s">
        <v>55</v>
      </c>
      <c r="F41" s="15">
        <v>100</v>
      </c>
      <c r="H41" s="5" t="s">
        <v>55</v>
      </c>
      <c r="I41" s="15">
        <v>100</v>
      </c>
      <c r="K41" s="5" t="s">
        <v>55</v>
      </c>
      <c r="L41" s="15">
        <v>100</v>
      </c>
      <c r="N41" s="27" t="s">
        <v>55</v>
      </c>
      <c r="O41" s="28">
        <v>50</v>
      </c>
      <c r="Q41" s="5" t="s">
        <v>55</v>
      </c>
      <c r="R41" s="15">
        <v>100</v>
      </c>
    </row>
    <row r="42" spans="2:18" x14ac:dyDescent="0.3">
      <c r="B42" s="5" t="s">
        <v>57</v>
      </c>
      <c r="C42" s="15" t="b">
        <v>1</v>
      </c>
      <c r="E42" s="5" t="s">
        <v>57</v>
      </c>
      <c r="F42" s="15" t="b">
        <v>1</v>
      </c>
      <c r="H42" s="5" t="s">
        <v>57</v>
      </c>
      <c r="I42" s="15" t="b">
        <v>1</v>
      </c>
      <c r="K42" s="5" t="s">
        <v>57</v>
      </c>
      <c r="L42" s="15" t="b">
        <v>1</v>
      </c>
      <c r="N42" s="5" t="s">
        <v>57</v>
      </c>
      <c r="O42" s="15" t="b">
        <v>1</v>
      </c>
      <c r="Q42" s="5" t="s">
        <v>57</v>
      </c>
      <c r="R42" s="15" t="b">
        <v>1</v>
      </c>
    </row>
    <row r="43" spans="2:18" x14ac:dyDescent="0.3">
      <c r="B43" s="5" t="s">
        <v>60</v>
      </c>
      <c r="C43" s="15" t="b">
        <v>1</v>
      </c>
      <c r="E43" s="5" t="s">
        <v>60</v>
      </c>
      <c r="F43" s="15" t="b">
        <v>1</v>
      </c>
      <c r="H43" s="5" t="s">
        <v>60</v>
      </c>
      <c r="I43" s="15" t="b">
        <v>1</v>
      </c>
      <c r="K43" s="5" t="s">
        <v>60</v>
      </c>
      <c r="L43" s="15" t="b">
        <v>1</v>
      </c>
      <c r="N43" s="5" t="s">
        <v>60</v>
      </c>
      <c r="O43" s="15" t="b">
        <v>1</v>
      </c>
      <c r="Q43" s="5" t="s">
        <v>60</v>
      </c>
      <c r="R43" s="15" t="b">
        <v>1</v>
      </c>
    </row>
    <row r="44" spans="2:18" x14ac:dyDescent="0.3">
      <c r="B44" s="5" t="s">
        <v>61</v>
      </c>
      <c r="C44" s="15" t="b">
        <v>1</v>
      </c>
      <c r="E44" s="5" t="s">
        <v>61</v>
      </c>
      <c r="F44" s="15" t="b">
        <v>1</v>
      </c>
      <c r="H44" s="5" t="s">
        <v>61</v>
      </c>
      <c r="I44" s="15" t="b">
        <v>1</v>
      </c>
      <c r="K44" s="5" t="s">
        <v>61</v>
      </c>
      <c r="L44" s="15" t="b">
        <v>1</v>
      </c>
      <c r="N44" s="5" t="s">
        <v>61</v>
      </c>
      <c r="O44" s="15" t="b">
        <v>1</v>
      </c>
      <c r="Q44" s="5" t="s">
        <v>61</v>
      </c>
      <c r="R44" s="15" t="b">
        <v>1</v>
      </c>
    </row>
    <row r="45" spans="2:18" x14ac:dyDescent="0.3">
      <c r="B45" s="27" t="s">
        <v>64</v>
      </c>
      <c r="C45" s="28">
        <v>2</v>
      </c>
      <c r="E45" s="27" t="s">
        <v>64</v>
      </c>
      <c r="F45" s="28">
        <v>2</v>
      </c>
      <c r="H45" s="27" t="s">
        <v>64</v>
      </c>
      <c r="I45" s="28">
        <v>2</v>
      </c>
      <c r="K45" s="27" t="s">
        <v>64</v>
      </c>
      <c r="L45" s="28">
        <v>2</v>
      </c>
      <c r="N45" s="27" t="s">
        <v>64</v>
      </c>
      <c r="O45" s="28">
        <v>2</v>
      </c>
      <c r="Q45" s="27" t="s">
        <v>64</v>
      </c>
      <c r="R45" s="28">
        <v>2</v>
      </c>
    </row>
    <row r="46" spans="2:18" ht="15" thickBot="1" x14ac:dyDescent="0.35">
      <c r="B46" s="38" t="s">
        <v>66</v>
      </c>
      <c r="C46" s="39">
        <v>2</v>
      </c>
      <c r="E46" s="38" t="s">
        <v>66</v>
      </c>
      <c r="F46" s="39">
        <v>2</v>
      </c>
      <c r="H46" s="38" t="s">
        <v>66</v>
      </c>
      <c r="I46" s="39">
        <v>2</v>
      </c>
      <c r="K46" s="38" t="s">
        <v>66</v>
      </c>
      <c r="L46" s="39">
        <v>2</v>
      </c>
      <c r="N46" s="38" t="s">
        <v>66</v>
      </c>
      <c r="O46" s="39">
        <v>2</v>
      </c>
      <c r="Q46" s="38" t="s">
        <v>66</v>
      </c>
      <c r="R46" s="39">
        <v>2</v>
      </c>
    </row>
    <row r="47" spans="2:18" ht="15" thickBot="1" x14ac:dyDescent="0.35">
      <c r="B47" s="33" t="s">
        <v>93</v>
      </c>
      <c r="C47" s="34">
        <v>48.431298720574461</v>
      </c>
      <c r="E47" s="33" t="s">
        <v>93</v>
      </c>
      <c r="F47" s="34">
        <v>44.283456449746112</v>
      </c>
      <c r="H47" s="33" t="s">
        <v>93</v>
      </c>
      <c r="I47" s="34">
        <v>20.387808437106727</v>
      </c>
      <c r="K47" s="33" t="s">
        <v>93</v>
      </c>
      <c r="L47" s="34">
        <v>20.606165969770672</v>
      </c>
      <c r="N47" s="33" t="s">
        <v>93</v>
      </c>
      <c r="O47" s="34">
        <v>44.283456449746112</v>
      </c>
      <c r="Q47" s="33" t="s">
        <v>93</v>
      </c>
      <c r="R47" s="34">
        <v>50.143219029386003</v>
      </c>
    </row>
    <row r="48" spans="2:18" ht="15" thickBot="1" x14ac:dyDescent="0.35">
      <c r="B48" s="46" t="s">
        <v>115</v>
      </c>
      <c r="C48" s="47"/>
      <c r="E48" s="46" t="s">
        <v>116</v>
      </c>
      <c r="F48" s="47"/>
      <c r="H48" s="46" t="s">
        <v>116</v>
      </c>
      <c r="I48" s="47"/>
      <c r="K48" s="46" t="s">
        <v>116</v>
      </c>
      <c r="L48" s="47"/>
      <c r="N48" s="46" t="s">
        <v>111</v>
      </c>
      <c r="O48" s="47"/>
      <c r="Q48" s="46" t="s">
        <v>114</v>
      </c>
      <c r="R48" s="47"/>
    </row>
    <row r="49" spans="2:18" ht="15" thickBot="1" x14ac:dyDescent="0.35"/>
    <row r="50" spans="2:18" x14ac:dyDescent="0.3">
      <c r="B50" s="4" t="s">
        <v>12</v>
      </c>
      <c r="C50" s="12">
        <v>10</v>
      </c>
      <c r="E50" s="35" t="s">
        <v>12</v>
      </c>
      <c r="F50" s="36">
        <v>5</v>
      </c>
      <c r="H50" s="4" t="s">
        <v>12</v>
      </c>
      <c r="I50" s="12">
        <v>10</v>
      </c>
      <c r="K50" s="4" t="s">
        <v>12</v>
      </c>
      <c r="L50" s="12">
        <v>10</v>
      </c>
      <c r="N50" s="4" t="s">
        <v>12</v>
      </c>
      <c r="O50" s="12">
        <v>10</v>
      </c>
      <c r="Q50" s="4" t="s">
        <v>12</v>
      </c>
      <c r="R50" s="12">
        <v>10</v>
      </c>
    </row>
    <row r="51" spans="2:18" x14ac:dyDescent="0.3">
      <c r="B51" s="5" t="s">
        <v>15</v>
      </c>
      <c r="C51" s="15">
        <v>0.04</v>
      </c>
      <c r="E51" s="5" t="s">
        <v>15</v>
      </c>
      <c r="F51" s="15">
        <v>0.04</v>
      </c>
      <c r="H51" s="5" t="s">
        <v>15</v>
      </c>
      <c r="I51" s="15">
        <v>0.04</v>
      </c>
      <c r="K51" s="5" t="s">
        <v>15</v>
      </c>
      <c r="L51" s="15">
        <v>0.04</v>
      </c>
      <c r="N51" s="5" t="s">
        <v>15</v>
      </c>
      <c r="O51" s="15">
        <v>0.04</v>
      </c>
      <c r="Q51" s="5" t="s">
        <v>15</v>
      </c>
      <c r="R51" s="15">
        <v>0.04</v>
      </c>
    </row>
    <row r="52" spans="2:18" x14ac:dyDescent="0.3">
      <c r="B52" s="5" t="s">
        <v>18</v>
      </c>
      <c r="C52" s="15">
        <v>1.1999999999999999E-3</v>
      </c>
      <c r="E52" s="5" t="s">
        <v>18</v>
      </c>
      <c r="F52" s="15">
        <v>1.1999999999999999E-3</v>
      </c>
      <c r="H52" s="5" t="s">
        <v>18</v>
      </c>
      <c r="I52" s="15">
        <v>1.1999999999999999E-3</v>
      </c>
      <c r="K52" s="5" t="s">
        <v>18</v>
      </c>
      <c r="L52" s="15">
        <v>1.1999999999999999E-3</v>
      </c>
      <c r="N52" s="5" t="s">
        <v>18</v>
      </c>
      <c r="O52" s="15">
        <v>1.1999999999999999E-3</v>
      </c>
      <c r="Q52" s="5" t="s">
        <v>18</v>
      </c>
      <c r="R52" s="15">
        <v>1.1999999999999999E-3</v>
      </c>
    </row>
    <row r="53" spans="2:18" x14ac:dyDescent="0.3">
      <c r="B53" s="5" t="s">
        <v>26</v>
      </c>
      <c r="C53" s="15">
        <v>1</v>
      </c>
      <c r="E53" s="5" t="s">
        <v>26</v>
      </c>
      <c r="F53" s="15">
        <v>1</v>
      </c>
      <c r="H53" s="5" t="s">
        <v>26</v>
      </c>
      <c r="I53" s="15">
        <v>1</v>
      </c>
      <c r="K53" s="5" t="s">
        <v>26</v>
      </c>
      <c r="L53" s="15">
        <v>1</v>
      </c>
      <c r="N53" s="5" t="s">
        <v>26</v>
      </c>
      <c r="O53" s="15">
        <v>1</v>
      </c>
      <c r="Q53" s="5" t="s">
        <v>26</v>
      </c>
      <c r="R53" s="15">
        <v>1</v>
      </c>
    </row>
    <row r="54" spans="2:18" x14ac:dyDescent="0.3">
      <c r="B54" s="5" t="s">
        <v>29</v>
      </c>
      <c r="C54" s="15">
        <v>0.15</v>
      </c>
      <c r="E54" s="5" t="s">
        <v>29</v>
      </c>
      <c r="F54" s="15">
        <v>0.15</v>
      </c>
      <c r="H54" s="5" t="s">
        <v>29</v>
      </c>
      <c r="I54" s="15">
        <v>0.15</v>
      </c>
      <c r="K54" s="5" t="s">
        <v>29</v>
      </c>
      <c r="L54" s="15">
        <v>0.15</v>
      </c>
      <c r="N54" s="5" t="s">
        <v>29</v>
      </c>
      <c r="O54" s="15">
        <v>0.15</v>
      </c>
      <c r="Q54" s="27" t="s">
        <v>29</v>
      </c>
      <c r="R54" s="28">
        <v>0.3</v>
      </c>
    </row>
    <row r="55" spans="2:18" x14ac:dyDescent="0.3">
      <c r="B55" s="5" t="s">
        <v>31</v>
      </c>
      <c r="C55" s="15">
        <v>0.2</v>
      </c>
      <c r="E55" s="5" t="s">
        <v>31</v>
      </c>
      <c r="F55" s="15">
        <v>0.2</v>
      </c>
      <c r="H55" s="27" t="s">
        <v>31</v>
      </c>
      <c r="I55" s="28">
        <v>0.4</v>
      </c>
      <c r="K55" s="5" t="s">
        <v>31</v>
      </c>
      <c r="L55" s="15">
        <v>0.2</v>
      </c>
      <c r="N55" s="5" t="s">
        <v>31</v>
      </c>
      <c r="O55" s="15">
        <v>0.2</v>
      </c>
      <c r="Q55" s="5" t="s">
        <v>31</v>
      </c>
      <c r="R55" s="15">
        <v>0.2</v>
      </c>
    </row>
    <row r="56" spans="2:18" x14ac:dyDescent="0.3">
      <c r="B56" s="5" t="s">
        <v>33</v>
      </c>
      <c r="C56" s="15">
        <v>0.15</v>
      </c>
      <c r="E56" s="5" t="s">
        <v>33</v>
      </c>
      <c r="F56" s="15">
        <v>0.15</v>
      </c>
      <c r="H56" s="5" t="s">
        <v>33</v>
      </c>
      <c r="I56" s="15">
        <v>0.15</v>
      </c>
      <c r="K56" s="5" t="s">
        <v>33</v>
      </c>
      <c r="L56" s="15">
        <v>0.15</v>
      </c>
      <c r="N56" s="27" t="s">
        <v>33</v>
      </c>
      <c r="O56" s="28">
        <v>0.3</v>
      </c>
      <c r="Q56" s="5" t="s">
        <v>33</v>
      </c>
      <c r="R56" s="15">
        <v>0.15</v>
      </c>
    </row>
    <row r="57" spans="2:18" x14ac:dyDescent="0.3">
      <c r="B57" s="5" t="s">
        <v>36</v>
      </c>
      <c r="C57" s="15">
        <v>100</v>
      </c>
      <c r="E57" s="41" t="s">
        <v>36</v>
      </c>
      <c r="F57" s="42">
        <v>100</v>
      </c>
      <c r="H57" s="5" t="s">
        <v>36</v>
      </c>
      <c r="I57" s="15">
        <v>100</v>
      </c>
      <c r="K57" s="5" t="s">
        <v>36</v>
      </c>
      <c r="L57" s="15">
        <v>100</v>
      </c>
      <c r="N57" s="5" t="s">
        <v>36</v>
      </c>
      <c r="O57" s="15">
        <v>100</v>
      </c>
      <c r="Q57" s="27" t="s">
        <v>36</v>
      </c>
      <c r="R57" s="28">
        <v>200</v>
      </c>
    </row>
    <row r="58" spans="2:18" x14ac:dyDescent="0.3">
      <c r="B58" s="5" t="s">
        <v>39</v>
      </c>
      <c r="C58" s="15">
        <v>100</v>
      </c>
      <c r="E58" s="5" t="s">
        <v>39</v>
      </c>
      <c r="F58" s="15">
        <v>100</v>
      </c>
      <c r="H58" s="5" t="s">
        <v>39</v>
      </c>
      <c r="I58" s="15">
        <v>100</v>
      </c>
      <c r="K58" s="5" t="s">
        <v>39</v>
      </c>
      <c r="L58" s="15">
        <v>100</v>
      </c>
      <c r="N58" s="5" t="s">
        <v>39</v>
      </c>
      <c r="O58" s="15">
        <v>100</v>
      </c>
      <c r="Q58" s="5" t="s">
        <v>39</v>
      </c>
      <c r="R58" s="15">
        <v>100</v>
      </c>
    </row>
    <row r="59" spans="2:18" x14ac:dyDescent="0.3">
      <c r="B59" s="5" t="s">
        <v>41</v>
      </c>
      <c r="C59" s="15">
        <v>100</v>
      </c>
      <c r="E59" s="5" t="s">
        <v>41</v>
      </c>
      <c r="F59" s="15">
        <v>100</v>
      </c>
      <c r="H59" s="5" t="s">
        <v>41</v>
      </c>
      <c r="I59" s="15">
        <v>100</v>
      </c>
      <c r="K59" s="5" t="s">
        <v>41</v>
      </c>
      <c r="L59" s="15">
        <v>100</v>
      </c>
      <c r="N59" s="5" t="s">
        <v>41</v>
      </c>
      <c r="O59" s="15">
        <v>100</v>
      </c>
      <c r="Q59" s="5" t="s">
        <v>41</v>
      </c>
      <c r="R59" s="15">
        <v>100</v>
      </c>
    </row>
    <row r="60" spans="2:18" x14ac:dyDescent="0.3">
      <c r="B60" s="5" t="s">
        <v>43</v>
      </c>
      <c r="C60" s="15">
        <v>100</v>
      </c>
      <c r="E60" s="5" t="s">
        <v>43</v>
      </c>
      <c r="F60" s="15">
        <v>100</v>
      </c>
      <c r="H60" s="5" t="s">
        <v>43</v>
      </c>
      <c r="I60" s="15">
        <v>100</v>
      </c>
      <c r="K60" s="5" t="s">
        <v>43</v>
      </c>
      <c r="L60" s="15">
        <v>100</v>
      </c>
      <c r="N60" s="5" t="s">
        <v>43</v>
      </c>
      <c r="O60" s="15">
        <v>100</v>
      </c>
      <c r="Q60" s="5" t="s">
        <v>43</v>
      </c>
      <c r="R60" s="15">
        <v>100</v>
      </c>
    </row>
    <row r="61" spans="2:18" x14ac:dyDescent="0.3">
      <c r="B61" s="5" t="s">
        <v>45</v>
      </c>
      <c r="C61" s="15">
        <v>20</v>
      </c>
      <c r="E61" s="5" t="s">
        <v>45</v>
      </c>
      <c r="F61" s="15">
        <v>20</v>
      </c>
      <c r="H61" s="5" t="s">
        <v>45</v>
      </c>
      <c r="I61" s="15">
        <v>20</v>
      </c>
      <c r="K61" s="5" t="s">
        <v>45</v>
      </c>
      <c r="L61" s="15">
        <v>20</v>
      </c>
      <c r="N61" s="5" t="s">
        <v>45</v>
      </c>
      <c r="O61" s="15">
        <v>20</v>
      </c>
      <c r="Q61" s="5" t="s">
        <v>45</v>
      </c>
      <c r="R61" s="15">
        <v>20</v>
      </c>
    </row>
    <row r="62" spans="2:18" x14ac:dyDescent="0.3">
      <c r="B62" s="5" t="s">
        <v>48</v>
      </c>
      <c r="C62" s="15">
        <v>1</v>
      </c>
      <c r="E62" s="5" t="s">
        <v>48</v>
      </c>
      <c r="F62" s="15">
        <v>1</v>
      </c>
      <c r="H62" s="5" t="s">
        <v>48</v>
      </c>
      <c r="I62" s="15">
        <v>1</v>
      </c>
      <c r="K62" s="27" t="s">
        <v>48</v>
      </c>
      <c r="L62" s="28">
        <v>0.5</v>
      </c>
      <c r="N62" s="5" t="s">
        <v>48</v>
      </c>
      <c r="O62" s="15">
        <v>1</v>
      </c>
      <c r="Q62" s="5" t="s">
        <v>48</v>
      </c>
      <c r="R62" s="15">
        <v>1</v>
      </c>
    </row>
    <row r="63" spans="2:18" x14ac:dyDescent="0.3">
      <c r="B63" s="5" t="s">
        <v>50</v>
      </c>
      <c r="C63" s="17">
        <v>1</v>
      </c>
      <c r="E63" s="5" t="s">
        <v>50</v>
      </c>
      <c r="F63" s="17">
        <v>1</v>
      </c>
      <c r="H63" s="27" t="s">
        <v>50</v>
      </c>
      <c r="I63" s="37">
        <v>0.5</v>
      </c>
      <c r="K63" s="5" t="s">
        <v>50</v>
      </c>
      <c r="L63" s="17">
        <v>1</v>
      </c>
      <c r="N63" s="5" t="s">
        <v>50</v>
      </c>
      <c r="O63" s="17">
        <v>1</v>
      </c>
      <c r="Q63" s="5" t="s">
        <v>50</v>
      </c>
      <c r="R63" s="17">
        <v>1</v>
      </c>
    </row>
    <row r="64" spans="2:18" x14ac:dyDescent="0.3">
      <c r="B64" s="5" t="s">
        <v>53</v>
      </c>
      <c r="C64" s="17">
        <v>0.5</v>
      </c>
      <c r="E64" s="5" t="s">
        <v>53</v>
      </c>
      <c r="F64" s="17">
        <v>0.5</v>
      </c>
      <c r="H64" s="5" t="s">
        <v>53</v>
      </c>
      <c r="I64" s="17">
        <v>0.5</v>
      </c>
      <c r="K64" s="5" t="s">
        <v>53</v>
      </c>
      <c r="L64" s="17">
        <v>0.5</v>
      </c>
      <c r="N64" s="5" t="s">
        <v>53</v>
      </c>
      <c r="O64" s="17">
        <v>0.5</v>
      </c>
      <c r="Q64" s="5" t="s">
        <v>53</v>
      </c>
      <c r="R64" s="17">
        <v>0.5</v>
      </c>
    </row>
    <row r="65" spans="2:18" x14ac:dyDescent="0.3">
      <c r="B65" s="5" t="s">
        <v>55</v>
      </c>
      <c r="C65" s="15">
        <v>100</v>
      </c>
      <c r="E65" s="5" t="s">
        <v>55</v>
      </c>
      <c r="F65" s="15">
        <v>100</v>
      </c>
      <c r="H65" s="5" t="s">
        <v>55</v>
      </c>
      <c r="I65" s="15">
        <v>100</v>
      </c>
      <c r="K65" s="5" t="s">
        <v>55</v>
      </c>
      <c r="L65" s="15">
        <v>100</v>
      </c>
      <c r="N65" s="27" t="s">
        <v>55</v>
      </c>
      <c r="O65" s="28">
        <v>200</v>
      </c>
      <c r="Q65" s="5" t="s">
        <v>55</v>
      </c>
      <c r="R65" s="15">
        <v>100</v>
      </c>
    </row>
    <row r="66" spans="2:18" x14ac:dyDescent="0.3">
      <c r="B66" s="5" t="s">
        <v>57</v>
      </c>
      <c r="C66" s="15" t="b">
        <v>1</v>
      </c>
      <c r="E66" s="5" t="s">
        <v>57</v>
      </c>
      <c r="F66" s="15" t="b">
        <v>1</v>
      </c>
      <c r="H66" s="5" t="s">
        <v>57</v>
      </c>
      <c r="I66" s="15" t="b">
        <v>1</v>
      </c>
      <c r="K66" s="5" t="s">
        <v>57</v>
      </c>
      <c r="L66" s="15" t="b">
        <v>1</v>
      </c>
      <c r="N66" s="5" t="s">
        <v>57</v>
      </c>
      <c r="O66" s="15" t="b">
        <v>1</v>
      </c>
      <c r="Q66" s="5" t="s">
        <v>57</v>
      </c>
      <c r="R66" s="15" t="b">
        <v>1</v>
      </c>
    </row>
    <row r="67" spans="2:18" x14ac:dyDescent="0.3">
      <c r="B67" s="5" t="s">
        <v>60</v>
      </c>
      <c r="C67" s="15" t="b">
        <v>1</v>
      </c>
      <c r="E67" s="5" t="s">
        <v>60</v>
      </c>
      <c r="F67" s="15" t="b">
        <v>1</v>
      </c>
      <c r="H67" s="5" t="s">
        <v>60</v>
      </c>
      <c r="I67" s="15" t="b">
        <v>1</v>
      </c>
      <c r="K67" s="5" t="s">
        <v>60</v>
      </c>
      <c r="L67" s="15" t="b">
        <v>1</v>
      </c>
      <c r="N67" s="5" t="s">
        <v>60</v>
      </c>
      <c r="O67" s="15" t="b">
        <v>1</v>
      </c>
      <c r="Q67" s="5" t="s">
        <v>60</v>
      </c>
      <c r="R67" s="15" t="b">
        <v>1</v>
      </c>
    </row>
    <row r="68" spans="2:18" x14ac:dyDescent="0.3">
      <c r="B68" s="5" t="s">
        <v>61</v>
      </c>
      <c r="C68" s="15" t="b">
        <v>1</v>
      </c>
      <c r="E68" s="5" t="s">
        <v>61</v>
      </c>
      <c r="F68" s="15" t="b">
        <v>1</v>
      </c>
      <c r="H68" s="5" t="s">
        <v>61</v>
      </c>
      <c r="I68" s="15" t="b">
        <v>1</v>
      </c>
      <c r="K68" s="5" t="s">
        <v>61</v>
      </c>
      <c r="L68" s="15" t="b">
        <v>1</v>
      </c>
      <c r="N68" s="5" t="s">
        <v>61</v>
      </c>
      <c r="O68" s="15" t="b">
        <v>1</v>
      </c>
      <c r="Q68" s="5" t="s">
        <v>61</v>
      </c>
      <c r="R68" s="15" t="b">
        <v>1</v>
      </c>
    </row>
    <row r="69" spans="2:18" x14ac:dyDescent="0.3">
      <c r="B69" s="27" t="s">
        <v>64</v>
      </c>
      <c r="C69" s="28">
        <v>3</v>
      </c>
      <c r="E69" s="27" t="s">
        <v>64</v>
      </c>
      <c r="F69" s="28">
        <v>3</v>
      </c>
      <c r="H69" s="27" t="s">
        <v>64</v>
      </c>
      <c r="I69" s="28">
        <v>3</v>
      </c>
      <c r="K69" s="27" t="s">
        <v>64</v>
      </c>
      <c r="L69" s="28">
        <v>3</v>
      </c>
      <c r="N69" s="27" t="s">
        <v>64</v>
      </c>
      <c r="O69" s="28">
        <v>3</v>
      </c>
      <c r="Q69" s="27" t="s">
        <v>64</v>
      </c>
      <c r="R69" s="28">
        <v>3</v>
      </c>
    </row>
    <row r="70" spans="2:18" ht="15" thickBot="1" x14ac:dyDescent="0.35">
      <c r="B70" s="38" t="s">
        <v>66</v>
      </c>
      <c r="C70" s="39">
        <v>3</v>
      </c>
      <c r="E70" s="38" t="s">
        <v>66</v>
      </c>
      <c r="F70" s="39">
        <v>3</v>
      </c>
      <c r="H70" s="38" t="s">
        <v>66</v>
      </c>
      <c r="I70" s="39">
        <v>3</v>
      </c>
      <c r="K70" s="38" t="s">
        <v>66</v>
      </c>
      <c r="L70" s="39">
        <v>3</v>
      </c>
      <c r="N70" s="38" t="s">
        <v>66</v>
      </c>
      <c r="O70" s="39">
        <v>3</v>
      </c>
      <c r="Q70" s="38" t="s">
        <v>66</v>
      </c>
      <c r="R70" s="39">
        <v>3</v>
      </c>
    </row>
    <row r="71" spans="2:18" ht="15" thickBot="1" x14ac:dyDescent="0.35">
      <c r="B71" s="33" t="s">
        <v>93</v>
      </c>
      <c r="C71" s="34">
        <v>-43.149232405998518</v>
      </c>
      <c r="E71" s="33" t="s">
        <v>93</v>
      </c>
      <c r="F71" s="34">
        <v>-49.826683789657459</v>
      </c>
      <c r="H71" s="33" t="s">
        <v>93</v>
      </c>
      <c r="I71" s="34">
        <v>-68.762553805001431</v>
      </c>
      <c r="K71" s="33" t="s">
        <v>93</v>
      </c>
      <c r="L71" s="34">
        <v>-63.762553805001424</v>
      </c>
      <c r="N71" s="33" t="s">
        <v>93</v>
      </c>
      <c r="O71" s="34">
        <v>-64.826683789657466</v>
      </c>
      <c r="Q71" s="33" t="s">
        <v>93</v>
      </c>
      <c r="R71" s="34">
        <v>-116.29846481199704</v>
      </c>
    </row>
    <row r="72" spans="2:18" ht="15" thickBot="1" x14ac:dyDescent="0.35">
      <c r="B72" s="46" t="s">
        <v>115</v>
      </c>
      <c r="C72" s="47"/>
      <c r="E72" s="46" t="s">
        <v>111</v>
      </c>
      <c r="F72" s="47"/>
      <c r="H72" s="46" t="s">
        <v>118</v>
      </c>
      <c r="I72" s="47"/>
      <c r="K72" s="46" t="s">
        <v>117</v>
      </c>
      <c r="L72" s="47"/>
      <c r="N72" s="46" t="s">
        <v>119</v>
      </c>
      <c r="O72" s="47"/>
      <c r="Q72" s="46" t="s">
        <v>120</v>
      </c>
      <c r="R72" s="47"/>
    </row>
  </sheetData>
  <mergeCells count="18">
    <mergeCell ref="K24:L24"/>
    <mergeCell ref="N24:O24"/>
    <mergeCell ref="Q24:R24"/>
    <mergeCell ref="Q72:R72"/>
    <mergeCell ref="B48:C48"/>
    <mergeCell ref="E48:F48"/>
    <mergeCell ref="H48:I48"/>
    <mergeCell ref="K48:L48"/>
    <mergeCell ref="N48:O48"/>
    <mergeCell ref="Q48:R48"/>
    <mergeCell ref="B72:C72"/>
    <mergeCell ref="E72:F72"/>
    <mergeCell ref="H72:I72"/>
    <mergeCell ref="K72:L72"/>
    <mergeCell ref="N72:O72"/>
    <mergeCell ref="B24:C24"/>
    <mergeCell ref="E24:F24"/>
    <mergeCell ref="H24:I2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Calculations</vt:lpstr>
      <vt:lpstr>Scenarios</vt:lpstr>
    </vt:vector>
  </TitlesOfParts>
  <Company>USACE Office ProPlus Installation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Walak, Kelsey N CIV USARMY CESPK (USA)</dc:creator>
  <cp:lastModifiedBy>Walak, Kelsey N CIV USARMY CESPK (USA)</cp:lastModifiedBy>
  <dcterms:created xsi:type="dcterms:W3CDTF">2022-10-11T23:12:09Z</dcterms:created>
  <dcterms:modified xsi:type="dcterms:W3CDTF">2022-11-07T17:19:54Z</dcterms:modified>
</cp:coreProperties>
</file>