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edeknw\Documents\Projects\Todd ERDC\"/>
    </mc:Choice>
  </mc:AlternateContent>
  <xr:revisionPtr revIDLastSave="0" documentId="13_ncr:1_{EFED08F2-D52B-4544-8A73-C99282C57A09}" xr6:coauthVersionLast="47" xr6:coauthVersionMax="47" xr10:uidLastSave="{00000000-0000-0000-0000-000000000000}"/>
  <bookViews>
    <workbookView xWindow="-108" yWindow="-108" windowWidth="23256" windowHeight="12576" xr2:uid="{87D869BF-1E94-4817-B647-F0119E1BA2E3}"/>
  </bookViews>
  <sheets>
    <sheet name="Calculations" sheetId="2" r:id="rId1"/>
    <sheet name="Scenario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2" l="1"/>
  <c r="K13" i="2" s="1"/>
  <c r="S4" i="2"/>
  <c r="K12" i="2" s="1"/>
  <c r="S3" i="2"/>
  <c r="O9" i="2"/>
  <c r="O8" i="2"/>
  <c r="O7" i="2"/>
  <c r="K7" i="2"/>
  <c r="O3" i="2" s="1"/>
  <c r="K6" i="2"/>
  <c r="K5" i="2"/>
  <c r="K4" i="2"/>
  <c r="K3" i="2"/>
  <c r="W4" i="2" l="1"/>
  <c r="W3" i="2"/>
  <c r="O5" i="2"/>
  <c r="O4" i="2"/>
  <c r="K11" i="2" l="1"/>
  <c r="K15" i="2" s="1"/>
  <c r="H32" i="2" s="1"/>
</calcChain>
</file>

<file path=xl/sharedStrings.xml><?xml version="1.0" encoding="utf-8"?>
<sst xmlns="http://schemas.openxmlformats.org/spreadsheetml/2006/main" count="323" uniqueCount="107">
  <si>
    <t>Inputs</t>
  </si>
  <si>
    <t>W/m^2</t>
  </si>
  <si>
    <t>mg-N/L</t>
  </si>
  <si>
    <t>mg-P/L</t>
  </si>
  <si>
    <t>unitless</t>
  </si>
  <si>
    <t>1/d</t>
  </si>
  <si>
    <t>NH4</t>
  </si>
  <si>
    <t>Ammonium concentration</t>
  </si>
  <si>
    <t>NO3</t>
  </si>
  <si>
    <t>Nitrate</t>
  </si>
  <si>
    <t>TIP</t>
  </si>
  <si>
    <t>TwaterC</t>
  </si>
  <si>
    <t>C</t>
  </si>
  <si>
    <t>depth</t>
  </si>
  <si>
    <t>m</t>
  </si>
  <si>
    <t>1/m</t>
  </si>
  <si>
    <t>ligh attenuation coefficient</t>
  </si>
  <si>
    <t>fdp</t>
  </si>
  <si>
    <t>PAR</t>
  </si>
  <si>
    <t>use_NH4</t>
  </si>
  <si>
    <t>no unit</t>
  </si>
  <si>
    <t>true/false</t>
  </si>
  <si>
    <t>use_NO3</t>
  </si>
  <si>
    <t>use_TIP</t>
  </si>
  <si>
    <t>use_POC</t>
  </si>
  <si>
    <t>use_DOC</t>
  </si>
  <si>
    <t>Unit</t>
  </si>
  <si>
    <t>Description</t>
  </si>
  <si>
    <t>Default Value</t>
  </si>
  <si>
    <t>Multiplicative Option</t>
  </si>
  <si>
    <t>FL</t>
  </si>
  <si>
    <t>FN</t>
  </si>
  <si>
    <t>FP</t>
  </si>
  <si>
    <t>Half-Saturation</t>
  </si>
  <si>
    <t>Smith</t>
  </si>
  <si>
    <t>Steeles</t>
  </si>
  <si>
    <t>Mp</t>
  </si>
  <si>
    <t>Nutrient limiting option</t>
  </si>
  <si>
    <t>Algal Growth</t>
  </si>
  <si>
    <t>Algal Respiration</t>
  </si>
  <si>
    <t>Algal Mortality</t>
  </si>
  <si>
    <t>Total</t>
  </si>
  <si>
    <t>Ratios</t>
  </si>
  <si>
    <t>FL/FN/FP Calculations</t>
  </si>
  <si>
    <t>Temperature Correction</t>
  </si>
  <si>
    <t>Algal growth rate options</t>
  </si>
  <si>
    <t>Rate Calculations</t>
  </si>
  <si>
    <t>Mu</t>
  </si>
  <si>
    <t xml:space="preserve">Variable </t>
  </si>
  <si>
    <t>BWd</t>
  </si>
  <si>
    <t>Benthic algae dry weight</t>
  </si>
  <si>
    <t>BWc</t>
  </si>
  <si>
    <t>Benthic algae carbon</t>
  </si>
  <si>
    <t>BWn</t>
  </si>
  <si>
    <t>Benthic algae nitrogen</t>
  </si>
  <si>
    <t>BWp</t>
  </si>
  <si>
    <t>Benthic algae phosphorus</t>
  </si>
  <si>
    <t>BWa</t>
  </si>
  <si>
    <t>Benthic algae Chla</t>
  </si>
  <si>
    <t>KLb</t>
  </si>
  <si>
    <t>Light limiting constant for benthic algae growth</t>
  </si>
  <si>
    <t>KsNb</t>
  </si>
  <si>
    <t>Half-saturation N limiting constant for benthic algae</t>
  </si>
  <si>
    <t>KsPb</t>
  </si>
  <si>
    <t>Half-saturation P limiting constant for benthic algae</t>
  </si>
  <si>
    <t>Ksb</t>
  </si>
  <si>
    <t>g-D/m^2</t>
  </si>
  <si>
    <t>Half-saturation density constant for benthic algae growth</t>
  </si>
  <si>
    <t>PNb</t>
  </si>
  <si>
    <t>NH4 preference factor for benthic algae growth</t>
  </si>
  <si>
    <t>Fw</t>
  </si>
  <si>
    <t>Fraction of benthic algae mortality into water column</t>
  </si>
  <si>
    <t>Fb</t>
  </si>
  <si>
    <t>Fraction of bottom area available for benthic algae</t>
  </si>
  <si>
    <t>Fpocb</t>
  </si>
  <si>
    <t>Fraction of benthic algae I mortality into POC</t>
  </si>
  <si>
    <t>mub_max</t>
  </si>
  <si>
    <t>maximum benthic algal growth rate</t>
  </si>
  <si>
    <t>krb</t>
  </si>
  <si>
    <t>Respiration rate</t>
  </si>
  <si>
    <t>kdb</t>
  </si>
  <si>
    <t>mortality rate</t>
  </si>
  <si>
    <t>Ab</t>
  </si>
  <si>
    <t>g/m^2</t>
  </si>
  <si>
    <t>benthic algae concentration</t>
  </si>
  <si>
    <t xml:space="preserve">total inorganic P </t>
  </si>
  <si>
    <t>Water temperature</t>
  </si>
  <si>
    <t>Water depth</t>
  </si>
  <si>
    <t>lamda</t>
  </si>
  <si>
    <t>fraction dissolved P</t>
  </si>
  <si>
    <t>Surface light intensity</t>
  </si>
  <si>
    <t>use_OrgN</t>
  </si>
  <si>
    <t>use_OrgP</t>
  </si>
  <si>
    <t>b_growth_rate_option</t>
  </si>
  <si>
    <t>no units</t>
  </si>
  <si>
    <t>Benthic Algal growth rate with three options:
1. Multiplicative
2. Limiting Nutritent
3. Harmonic Mean Option</t>
  </si>
  <si>
    <t>b_light_limitation_option</t>
  </si>
  <si>
    <t>Benthic Algal light limitation
1. Half-saturation formulation
2. Smith's Model
3. Steele's Model</t>
  </si>
  <si>
    <t>rnb</t>
  </si>
  <si>
    <t>rpb</t>
  </si>
  <si>
    <t>rcb</t>
  </si>
  <si>
    <t>rab</t>
  </si>
  <si>
    <t>exp(lamda*depth)</t>
  </si>
  <si>
    <t>FSb</t>
  </si>
  <si>
    <t>mub_max_tc</t>
  </si>
  <si>
    <t>krb_tc</t>
  </si>
  <si>
    <t>kdb_tc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</si>
</sst>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wrapText="1"/>
    </xf>
    <xf numFmtId="0" fontId="0" fillId="0" borderId="9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2" fillId="3" borderId="6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2" fillId="3" borderId="10" xfId="0" applyFont="1" applyFill="1" applyBorder="1"/>
    <xf numFmtId="0" fontId="0" fillId="0" borderId="0" xfId="0" applyFill="1" applyBorder="1"/>
    <xf numFmtId="0" fontId="0" fillId="0" borderId="1" xfId="0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0" fillId="2" borderId="8" xfId="0" applyFill="1" applyBorder="1"/>
    <xf numFmtId="0" fontId="0" fillId="4" borderId="3" xfId="0" applyFill="1" applyBorder="1"/>
    <xf numFmtId="0" fontId="0" fillId="4" borderId="8" xfId="0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ECBF-2F92-4BB0-904D-746E5537A419}">
  <dimension ref="B1:W38"/>
  <sheetViews>
    <sheetView tabSelected="1" zoomScale="70" zoomScaleNormal="70" workbookViewId="0">
      <selection activeCell="M20" sqref="M20"/>
    </sheetView>
  </sheetViews>
  <sheetFormatPr defaultRowHeight="14.4" x14ac:dyDescent="0.3"/>
  <cols>
    <col min="2" max="2" width="15.5546875" customWidth="1"/>
    <col min="4" max="5" width="23.109375" customWidth="1"/>
    <col min="7" max="7" width="14.21875" style="11" customWidth="1"/>
    <col min="8" max="8" width="16.109375" customWidth="1"/>
    <col min="10" max="10" width="31.6640625" customWidth="1"/>
    <col min="11" max="12" width="12" bestFit="1" customWidth="1"/>
    <col min="13" max="13" width="14.109375" customWidth="1"/>
    <col min="14" max="14" width="20.33203125" customWidth="1"/>
    <col min="16" max="16" width="12" bestFit="1" customWidth="1"/>
    <col min="17" max="17" width="17" customWidth="1"/>
    <col min="21" max="21" width="27.88671875" customWidth="1"/>
  </cols>
  <sheetData>
    <row r="1" spans="2:23" ht="15" thickBot="1" x14ac:dyDescent="0.35">
      <c r="B1" s="27" t="s">
        <v>0</v>
      </c>
      <c r="C1" s="28"/>
      <c r="D1" s="28"/>
      <c r="E1" s="29"/>
    </row>
    <row r="2" spans="2:23" ht="15" thickBot="1" x14ac:dyDescent="0.35">
      <c r="B2" s="7" t="s">
        <v>48</v>
      </c>
      <c r="C2" s="8" t="s">
        <v>26</v>
      </c>
      <c r="D2" s="9" t="s">
        <v>27</v>
      </c>
      <c r="E2" s="8" t="s">
        <v>28</v>
      </c>
      <c r="G2" s="4" t="s">
        <v>49</v>
      </c>
      <c r="H2" s="10">
        <v>100</v>
      </c>
      <c r="J2" s="27" t="s">
        <v>42</v>
      </c>
      <c r="K2" s="29"/>
      <c r="M2" s="27" t="s">
        <v>43</v>
      </c>
      <c r="N2" s="28"/>
      <c r="O2" s="29"/>
      <c r="Q2" s="27" t="s">
        <v>44</v>
      </c>
      <c r="R2" s="28"/>
      <c r="S2" s="29"/>
      <c r="U2" s="27" t="s">
        <v>45</v>
      </c>
      <c r="V2" s="28"/>
      <c r="W2" s="29"/>
    </row>
    <row r="3" spans="2:23" x14ac:dyDescent="0.3">
      <c r="B3" s="4" t="s">
        <v>49</v>
      </c>
      <c r="C3" s="1" t="s">
        <v>4</v>
      </c>
      <c r="D3" s="20" t="s">
        <v>50</v>
      </c>
      <c r="E3" s="10">
        <v>100</v>
      </c>
      <c r="G3" s="5" t="s">
        <v>51</v>
      </c>
      <c r="H3" s="13">
        <v>40</v>
      </c>
      <c r="J3" s="4" t="s">
        <v>98</v>
      </c>
      <c r="K3" s="10">
        <f>H4/H2</f>
        <v>7.2000000000000008E-2</v>
      </c>
      <c r="M3" s="4" t="s">
        <v>33</v>
      </c>
      <c r="N3" s="1" t="s">
        <v>30</v>
      </c>
      <c r="O3" s="10">
        <f>(H22*K7)/(H7+H22*K7)</f>
        <v>0.78626972848042365</v>
      </c>
      <c r="Q3" s="4" t="s">
        <v>104</v>
      </c>
      <c r="R3" s="1">
        <v>1.0469999999999999</v>
      </c>
      <c r="S3" s="10">
        <f>H11*R3^(H18-20)</f>
        <v>0.4</v>
      </c>
      <c r="U3" s="4" t="s">
        <v>29</v>
      </c>
      <c r="V3" s="1" t="s">
        <v>47</v>
      </c>
      <c r="W3" s="10">
        <f>IF(H31=1,S3*O3*O7*O8*O9,IF(H31=2,S3*O4*O7*O8*O9,S3*O5*O7*O8*O9))</f>
        <v>3.4959111248948502E-2</v>
      </c>
    </row>
    <row r="4" spans="2:23" x14ac:dyDescent="0.3">
      <c r="B4" s="5" t="s">
        <v>51</v>
      </c>
      <c r="C4" s="11" t="s">
        <v>4</v>
      </c>
      <c r="D4" s="12" t="s">
        <v>52</v>
      </c>
      <c r="E4" s="13">
        <v>40</v>
      </c>
      <c r="G4" s="5" t="s">
        <v>53</v>
      </c>
      <c r="H4" s="13">
        <v>7.2</v>
      </c>
      <c r="J4" s="5" t="s">
        <v>99</v>
      </c>
      <c r="K4" s="13">
        <f>H5/H2</f>
        <v>0.01</v>
      </c>
      <c r="M4" s="5" t="s">
        <v>34</v>
      </c>
      <c r="N4" s="11" t="s">
        <v>30</v>
      </c>
      <c r="O4" s="13">
        <f>(H22*K7)/(H7*H7+(H22*K7)^2)^(0.5)</f>
        <v>0.96498372199225402</v>
      </c>
      <c r="Q4" s="5" t="s">
        <v>105</v>
      </c>
      <c r="R4" s="11">
        <v>1.06</v>
      </c>
      <c r="S4" s="13">
        <f>H12*R4^(H18-20)</f>
        <v>0.2</v>
      </c>
      <c r="U4" s="5" t="s">
        <v>37</v>
      </c>
      <c r="V4" s="11" t="s">
        <v>36</v>
      </c>
      <c r="W4" s="13">
        <f>IF(H31=1, S3*O3*MIN(O7,O8)*O9,IF(H31=2, S3*O4*MIN(O7,O8)*O9, S3*O5*MIN(O7,O8)*O9))</f>
        <v>3.5002810138009689E-2</v>
      </c>
    </row>
    <row r="5" spans="2:23" ht="15" thickBot="1" x14ac:dyDescent="0.35">
      <c r="B5" s="5" t="s">
        <v>53</v>
      </c>
      <c r="C5" s="11" t="s">
        <v>4</v>
      </c>
      <c r="D5" s="12" t="s">
        <v>54</v>
      </c>
      <c r="E5" s="13">
        <v>7.2</v>
      </c>
      <c r="G5" s="5" t="s">
        <v>55</v>
      </c>
      <c r="H5" s="13">
        <v>1</v>
      </c>
      <c r="J5" s="5" t="s">
        <v>100</v>
      </c>
      <c r="K5" s="13">
        <f>H3/H2</f>
        <v>0.4</v>
      </c>
      <c r="M5" s="5" t="s">
        <v>35</v>
      </c>
      <c r="N5" s="11" t="s">
        <v>30</v>
      </c>
      <c r="O5" s="13">
        <f>((H22*K7)/H7)*EXP(1-((H22*K7)/H7))</f>
        <v>0.25253401695663907</v>
      </c>
      <c r="Q5" s="6" t="s">
        <v>106</v>
      </c>
      <c r="R5" s="2">
        <v>1.0469999999999999</v>
      </c>
      <c r="S5" s="14">
        <f>H13*R5^(H18-20)</f>
        <v>0.3</v>
      </c>
      <c r="U5" s="6"/>
      <c r="V5" s="2"/>
      <c r="W5" s="14"/>
    </row>
    <row r="6" spans="2:23" x14ac:dyDescent="0.3">
      <c r="B6" s="5" t="s">
        <v>55</v>
      </c>
      <c r="C6" s="11" t="s">
        <v>4</v>
      </c>
      <c r="D6" s="12" t="s">
        <v>56</v>
      </c>
      <c r="E6" s="13">
        <v>1</v>
      </c>
      <c r="G6" s="5" t="s">
        <v>57</v>
      </c>
      <c r="H6" s="13">
        <v>3500</v>
      </c>
      <c r="J6" s="5" t="s">
        <v>101</v>
      </c>
      <c r="K6" s="13">
        <f>H6/H2</f>
        <v>35</v>
      </c>
      <c r="M6" s="5"/>
      <c r="N6" s="11"/>
      <c r="O6" s="13"/>
    </row>
    <row r="7" spans="2:23" x14ac:dyDescent="0.3">
      <c r="B7" s="5" t="s">
        <v>57</v>
      </c>
      <c r="C7" s="11" t="s">
        <v>4</v>
      </c>
      <c r="D7" s="12" t="s">
        <v>58</v>
      </c>
      <c r="E7" s="13">
        <v>3500</v>
      </c>
      <c r="G7" s="5" t="s">
        <v>59</v>
      </c>
      <c r="H7" s="13">
        <v>10</v>
      </c>
      <c r="J7" s="5" t="s">
        <v>102</v>
      </c>
      <c r="K7" s="13">
        <f>EXP(-H20*H19)</f>
        <v>0.36787944117144233</v>
      </c>
      <c r="M7" s="5"/>
      <c r="N7" s="11" t="s">
        <v>31</v>
      </c>
      <c r="O7" s="13">
        <f>(H15+H16)/(H8+(H15+H16))</f>
        <v>0.99875156054931336</v>
      </c>
    </row>
    <row r="8" spans="2:23" ht="29.4" thickBot="1" x14ac:dyDescent="0.35">
      <c r="B8" s="5" t="s">
        <v>59</v>
      </c>
      <c r="C8" s="11" t="s">
        <v>1</v>
      </c>
      <c r="D8" s="12" t="s">
        <v>60</v>
      </c>
      <c r="E8" s="13">
        <v>10</v>
      </c>
      <c r="G8" s="5" t="s">
        <v>61</v>
      </c>
      <c r="H8" s="13">
        <v>0.25</v>
      </c>
      <c r="J8" s="6"/>
      <c r="K8" s="14"/>
      <c r="M8" s="6"/>
      <c r="N8" s="2" t="s">
        <v>32</v>
      </c>
      <c r="O8" s="14">
        <f>(H21*H17)/(H9+(H17*H21))</f>
        <v>0.99750623441396513</v>
      </c>
    </row>
    <row r="9" spans="2:23" ht="29.4" thickBot="1" x14ac:dyDescent="0.35">
      <c r="B9" s="5" t="s">
        <v>61</v>
      </c>
      <c r="C9" s="11" t="s">
        <v>2</v>
      </c>
      <c r="D9" s="12" t="s">
        <v>62</v>
      </c>
      <c r="E9" s="13">
        <v>0.25</v>
      </c>
      <c r="G9" s="5" t="s">
        <v>63</v>
      </c>
      <c r="H9" s="13">
        <v>0.125</v>
      </c>
      <c r="J9" s="11"/>
      <c r="K9" s="11"/>
      <c r="N9" s="19" t="s">
        <v>103</v>
      </c>
      <c r="O9">
        <f>1-(H14/(H10+H14))</f>
        <v>9.0909090909090939E-2</v>
      </c>
    </row>
    <row r="10" spans="2:23" ht="29.4" thickBot="1" x14ac:dyDescent="0.35">
      <c r="B10" s="5" t="s">
        <v>63</v>
      </c>
      <c r="C10" s="11" t="s">
        <v>3</v>
      </c>
      <c r="D10" s="12" t="s">
        <v>64</v>
      </c>
      <c r="E10" s="13">
        <v>0.125</v>
      </c>
      <c r="G10" s="5" t="s">
        <v>65</v>
      </c>
      <c r="H10" s="13">
        <v>10</v>
      </c>
      <c r="J10" s="27" t="s">
        <v>46</v>
      </c>
      <c r="K10" s="29"/>
    </row>
    <row r="11" spans="2:23" ht="43.2" x14ac:dyDescent="0.3">
      <c r="B11" s="5" t="s">
        <v>65</v>
      </c>
      <c r="C11" s="11" t="s">
        <v>66</v>
      </c>
      <c r="D11" s="12" t="s">
        <v>67</v>
      </c>
      <c r="E11" s="13">
        <v>10</v>
      </c>
      <c r="G11" s="5" t="s">
        <v>76</v>
      </c>
      <c r="H11" s="13">
        <v>0.4</v>
      </c>
      <c r="J11" s="4" t="s">
        <v>38</v>
      </c>
      <c r="K11" s="10">
        <f>IF(H30=1,W3*H14,W4*H14)</f>
        <v>3.49591112489485</v>
      </c>
    </row>
    <row r="12" spans="2:23" ht="28.8" x14ac:dyDescent="0.3">
      <c r="B12" s="15" t="s">
        <v>68</v>
      </c>
      <c r="C12" s="16" t="s">
        <v>4</v>
      </c>
      <c r="D12" s="17" t="s">
        <v>69</v>
      </c>
      <c r="E12" s="18">
        <v>0.5</v>
      </c>
      <c r="G12" s="5" t="s">
        <v>78</v>
      </c>
      <c r="H12" s="13">
        <v>0.2</v>
      </c>
      <c r="J12" s="5" t="s">
        <v>39</v>
      </c>
      <c r="K12" s="13">
        <f>S4*H14</f>
        <v>20</v>
      </c>
    </row>
    <row r="13" spans="2:23" ht="43.2" x14ac:dyDescent="0.3">
      <c r="B13" s="15" t="s">
        <v>70</v>
      </c>
      <c r="C13" s="16" t="s">
        <v>4</v>
      </c>
      <c r="D13" s="17" t="s">
        <v>71</v>
      </c>
      <c r="E13" s="18">
        <v>0.9</v>
      </c>
      <c r="G13" s="5" t="s">
        <v>80</v>
      </c>
      <c r="H13" s="13">
        <v>0.3</v>
      </c>
      <c r="J13" s="5" t="s">
        <v>40</v>
      </c>
      <c r="K13" s="13">
        <f>S5*H14</f>
        <v>30</v>
      </c>
    </row>
    <row r="14" spans="2:23" ht="29.4" thickBot="1" x14ac:dyDescent="0.35">
      <c r="B14" s="15" t="s">
        <v>72</v>
      </c>
      <c r="C14" s="16" t="s">
        <v>4</v>
      </c>
      <c r="D14" s="17" t="s">
        <v>73</v>
      </c>
      <c r="E14" s="18">
        <v>0.9</v>
      </c>
      <c r="G14" s="5" t="s">
        <v>82</v>
      </c>
      <c r="H14" s="13">
        <v>100</v>
      </c>
      <c r="J14" s="6"/>
      <c r="K14" s="14"/>
    </row>
    <row r="15" spans="2:23" ht="29.4" thickBot="1" x14ac:dyDescent="0.35">
      <c r="B15" s="15" t="s">
        <v>74</v>
      </c>
      <c r="C15" s="16" t="s">
        <v>4</v>
      </c>
      <c r="D15" s="17" t="s">
        <v>75</v>
      </c>
      <c r="E15" s="18">
        <v>0.9</v>
      </c>
      <c r="G15" s="5" t="s">
        <v>6</v>
      </c>
      <c r="H15" s="13">
        <v>100</v>
      </c>
      <c r="J15" s="6" t="s">
        <v>41</v>
      </c>
      <c r="K15" s="14">
        <f>K11-K12-K13</f>
        <v>-46.504088875105154</v>
      </c>
    </row>
    <row r="16" spans="2:23" ht="28.8" x14ac:dyDescent="0.3">
      <c r="B16" s="5" t="s">
        <v>76</v>
      </c>
      <c r="C16" s="11" t="s">
        <v>5</v>
      </c>
      <c r="D16" s="12" t="s">
        <v>77</v>
      </c>
      <c r="E16" s="13">
        <v>0.4</v>
      </c>
      <c r="G16" s="5" t="s">
        <v>8</v>
      </c>
      <c r="H16" s="13">
        <v>100</v>
      </c>
    </row>
    <row r="17" spans="2:8" x14ac:dyDescent="0.3">
      <c r="B17" s="5" t="s">
        <v>78</v>
      </c>
      <c r="C17" s="11" t="s">
        <v>5</v>
      </c>
      <c r="D17" s="12" t="s">
        <v>79</v>
      </c>
      <c r="E17" s="13">
        <v>0.2</v>
      </c>
      <c r="G17" s="5" t="s">
        <v>10</v>
      </c>
      <c r="H17" s="13">
        <v>100</v>
      </c>
    </row>
    <row r="18" spans="2:8" ht="15" thickBot="1" x14ac:dyDescent="0.35">
      <c r="B18" s="6" t="s">
        <v>80</v>
      </c>
      <c r="C18" s="2" t="s">
        <v>5</v>
      </c>
      <c r="D18" s="3" t="s">
        <v>81</v>
      </c>
      <c r="E18" s="14">
        <v>0.3</v>
      </c>
      <c r="G18" s="5" t="s">
        <v>11</v>
      </c>
      <c r="H18" s="13">
        <v>20</v>
      </c>
    </row>
    <row r="19" spans="2:8" ht="15" thickBot="1" x14ac:dyDescent="0.35">
      <c r="B19" s="21"/>
      <c r="C19" s="22"/>
      <c r="D19" s="23"/>
      <c r="E19" s="24"/>
      <c r="G19" s="5" t="s">
        <v>13</v>
      </c>
      <c r="H19" s="13">
        <v>1</v>
      </c>
    </row>
    <row r="20" spans="2:8" ht="28.8" x14ac:dyDescent="0.3">
      <c r="B20" s="4" t="s">
        <v>82</v>
      </c>
      <c r="C20" s="1" t="s">
        <v>83</v>
      </c>
      <c r="D20" s="20" t="s">
        <v>84</v>
      </c>
      <c r="E20" s="10"/>
      <c r="G20" s="5" t="s">
        <v>88</v>
      </c>
      <c r="H20" s="13">
        <v>1</v>
      </c>
    </row>
    <row r="21" spans="2:8" x14ac:dyDescent="0.3">
      <c r="B21" s="5" t="s">
        <v>6</v>
      </c>
      <c r="C21" s="11" t="s">
        <v>2</v>
      </c>
      <c r="D21" s="12" t="s">
        <v>7</v>
      </c>
      <c r="E21" s="13"/>
      <c r="G21" s="5" t="s">
        <v>17</v>
      </c>
      <c r="H21" s="13">
        <v>0.5</v>
      </c>
    </row>
    <row r="22" spans="2:8" x14ac:dyDescent="0.3">
      <c r="B22" s="5" t="s">
        <v>8</v>
      </c>
      <c r="C22" s="11" t="s">
        <v>2</v>
      </c>
      <c r="D22" s="12" t="s">
        <v>9</v>
      </c>
      <c r="E22" s="13"/>
      <c r="G22" s="5" t="s">
        <v>18</v>
      </c>
      <c r="H22" s="13">
        <v>100</v>
      </c>
    </row>
    <row r="23" spans="2:8" x14ac:dyDescent="0.3">
      <c r="B23" s="5" t="s">
        <v>10</v>
      </c>
      <c r="C23" s="11" t="s">
        <v>3</v>
      </c>
      <c r="D23" s="12" t="s">
        <v>85</v>
      </c>
      <c r="E23" s="13"/>
      <c r="G23" s="5" t="s">
        <v>19</v>
      </c>
      <c r="H23" s="13" t="b">
        <v>1</v>
      </c>
    </row>
    <row r="24" spans="2:8" x14ac:dyDescent="0.3">
      <c r="B24" s="5" t="s">
        <v>11</v>
      </c>
      <c r="C24" s="11" t="s">
        <v>12</v>
      </c>
      <c r="D24" s="12" t="s">
        <v>86</v>
      </c>
      <c r="E24" s="13"/>
      <c r="G24" s="5" t="s">
        <v>22</v>
      </c>
      <c r="H24" s="13" t="b">
        <v>1</v>
      </c>
    </row>
    <row r="25" spans="2:8" ht="15" thickBot="1" x14ac:dyDescent="0.35">
      <c r="B25" s="6" t="s">
        <v>13</v>
      </c>
      <c r="C25" s="2" t="s">
        <v>14</v>
      </c>
      <c r="D25" s="3" t="s">
        <v>87</v>
      </c>
      <c r="E25" s="14"/>
      <c r="G25" s="5" t="s">
        <v>23</v>
      </c>
      <c r="H25" s="13" t="b">
        <v>1</v>
      </c>
    </row>
    <row r="26" spans="2:8" ht="28.8" x14ac:dyDescent="0.3">
      <c r="B26" s="4" t="s">
        <v>88</v>
      </c>
      <c r="C26" s="1" t="s">
        <v>15</v>
      </c>
      <c r="D26" s="20" t="s">
        <v>16</v>
      </c>
      <c r="E26" s="10"/>
      <c r="G26" s="5" t="s">
        <v>24</v>
      </c>
      <c r="H26" s="13" t="b">
        <v>1</v>
      </c>
    </row>
    <row r="27" spans="2:8" x14ac:dyDescent="0.3">
      <c r="B27" s="5" t="s">
        <v>17</v>
      </c>
      <c r="C27" s="11" t="s">
        <v>4</v>
      </c>
      <c r="D27" s="12" t="s">
        <v>89</v>
      </c>
      <c r="E27" s="13"/>
      <c r="G27" s="5" t="s">
        <v>25</v>
      </c>
      <c r="H27" s="13" t="b">
        <v>1</v>
      </c>
    </row>
    <row r="28" spans="2:8" ht="15" thickBot="1" x14ac:dyDescent="0.35">
      <c r="B28" s="6" t="s">
        <v>18</v>
      </c>
      <c r="C28" s="2" t="s">
        <v>1</v>
      </c>
      <c r="D28" s="3" t="s">
        <v>90</v>
      </c>
      <c r="E28" s="14"/>
      <c r="G28" s="5" t="s">
        <v>91</v>
      </c>
      <c r="H28" s="13" t="b">
        <v>1</v>
      </c>
    </row>
    <row r="29" spans="2:8" x14ac:dyDescent="0.3">
      <c r="B29" s="4" t="s">
        <v>19</v>
      </c>
      <c r="C29" s="1" t="s">
        <v>20</v>
      </c>
      <c r="D29" s="20" t="s">
        <v>21</v>
      </c>
      <c r="E29" s="10" t="b">
        <v>1</v>
      </c>
      <c r="G29" s="5" t="s">
        <v>92</v>
      </c>
      <c r="H29" s="13" t="b">
        <v>1</v>
      </c>
    </row>
    <row r="30" spans="2:8" x14ac:dyDescent="0.3">
      <c r="B30" s="5" t="s">
        <v>22</v>
      </c>
      <c r="C30" s="11" t="s">
        <v>20</v>
      </c>
      <c r="D30" s="12" t="s">
        <v>21</v>
      </c>
      <c r="E30" s="13" t="b">
        <v>1</v>
      </c>
      <c r="G30" s="5" t="s">
        <v>93</v>
      </c>
      <c r="H30" s="13">
        <v>1</v>
      </c>
    </row>
    <row r="31" spans="2:8" ht="15" thickBot="1" x14ac:dyDescent="0.35">
      <c r="B31" s="5" t="s">
        <v>23</v>
      </c>
      <c r="C31" s="11" t="s">
        <v>20</v>
      </c>
      <c r="D31" s="12" t="s">
        <v>21</v>
      </c>
      <c r="E31" s="13" t="b">
        <v>1</v>
      </c>
      <c r="G31" s="6" t="s">
        <v>96</v>
      </c>
      <c r="H31" s="14">
        <v>2</v>
      </c>
    </row>
    <row r="32" spans="2:8" ht="15" thickBot="1" x14ac:dyDescent="0.35">
      <c r="B32" s="5" t="s">
        <v>24</v>
      </c>
      <c r="C32" s="11" t="s">
        <v>20</v>
      </c>
      <c r="D32" s="12" t="s">
        <v>21</v>
      </c>
      <c r="E32" s="13" t="b">
        <v>0</v>
      </c>
      <c r="G32" s="25" t="s">
        <v>41</v>
      </c>
      <c r="H32" s="26">
        <f>K15</f>
        <v>-46.504088875105154</v>
      </c>
    </row>
    <row r="33" spans="2:5" x14ac:dyDescent="0.3">
      <c r="B33" s="5" t="s">
        <v>25</v>
      </c>
      <c r="C33" s="11" t="s">
        <v>20</v>
      </c>
      <c r="D33" s="12" t="s">
        <v>21</v>
      </c>
      <c r="E33" s="13" t="b">
        <v>0</v>
      </c>
    </row>
    <row r="34" spans="2:5" x14ac:dyDescent="0.3">
      <c r="B34" s="5" t="s">
        <v>91</v>
      </c>
      <c r="C34" s="11" t="s">
        <v>20</v>
      </c>
      <c r="D34" s="12" t="s">
        <v>21</v>
      </c>
      <c r="E34" s="13" t="b">
        <v>1</v>
      </c>
    </row>
    <row r="35" spans="2:5" ht="15" thickBot="1" x14ac:dyDescent="0.35">
      <c r="B35" s="6" t="s">
        <v>92</v>
      </c>
      <c r="C35" s="2" t="s">
        <v>20</v>
      </c>
      <c r="D35" s="3" t="s">
        <v>21</v>
      </c>
      <c r="E35" s="14" t="b">
        <v>1</v>
      </c>
    </row>
    <row r="36" spans="2:5" ht="15" thickBot="1" x14ac:dyDescent="0.35">
      <c r="B36" s="21"/>
      <c r="C36" s="22"/>
      <c r="D36" s="23"/>
      <c r="E36" s="24"/>
    </row>
    <row r="37" spans="2:5" ht="72" x14ac:dyDescent="0.3">
      <c r="B37" s="4" t="s">
        <v>93</v>
      </c>
      <c r="C37" s="1" t="s">
        <v>94</v>
      </c>
      <c r="D37" s="20" t="s">
        <v>95</v>
      </c>
      <c r="E37" s="10">
        <v>1</v>
      </c>
    </row>
    <row r="38" spans="2:5" ht="87" thickBot="1" x14ac:dyDescent="0.35">
      <c r="B38" s="6" t="s">
        <v>96</v>
      </c>
      <c r="C38" s="2" t="s">
        <v>94</v>
      </c>
      <c r="D38" s="3" t="s">
        <v>97</v>
      </c>
      <c r="E38" s="14">
        <v>1</v>
      </c>
    </row>
  </sheetData>
  <mergeCells count="6">
    <mergeCell ref="B1:E1"/>
    <mergeCell ref="J10:K10"/>
    <mergeCell ref="U2:W2"/>
    <mergeCell ref="Q2:S2"/>
    <mergeCell ref="M2:O2"/>
    <mergeCell ref="J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B3C1-7EE4-4651-A454-B9D507003708}">
  <dimension ref="B14:O45"/>
  <sheetViews>
    <sheetView topLeftCell="A13" workbookViewId="0">
      <selection activeCell="S23" sqref="S23"/>
    </sheetView>
  </sheetViews>
  <sheetFormatPr defaultRowHeight="14.4" x14ac:dyDescent="0.3"/>
  <sheetData>
    <row r="14" spans="2:15" ht="15" thickBot="1" x14ac:dyDescent="0.35"/>
    <row r="15" spans="2:15" x14ac:dyDescent="0.3">
      <c r="B15" s="4" t="s">
        <v>49</v>
      </c>
      <c r="C15" s="10">
        <v>100</v>
      </c>
      <c r="E15" s="4" t="s">
        <v>49</v>
      </c>
      <c r="F15" s="10">
        <v>100</v>
      </c>
      <c r="H15" s="4" t="s">
        <v>49</v>
      </c>
      <c r="I15" s="10">
        <v>100</v>
      </c>
      <c r="K15" s="4" t="s">
        <v>49</v>
      </c>
      <c r="L15" s="10">
        <v>100</v>
      </c>
      <c r="N15" s="4" t="s">
        <v>49</v>
      </c>
      <c r="O15" s="10">
        <v>100</v>
      </c>
    </row>
    <row r="16" spans="2:15" x14ac:dyDescent="0.3">
      <c r="B16" s="5" t="s">
        <v>51</v>
      </c>
      <c r="C16" s="13">
        <v>40</v>
      </c>
      <c r="E16" s="5" t="s">
        <v>51</v>
      </c>
      <c r="F16" s="13">
        <v>40</v>
      </c>
      <c r="H16" s="5" t="s">
        <v>51</v>
      </c>
      <c r="I16" s="13">
        <v>40</v>
      </c>
      <c r="K16" s="5" t="s">
        <v>51</v>
      </c>
      <c r="L16" s="13">
        <v>40</v>
      </c>
      <c r="N16" s="5" t="s">
        <v>51</v>
      </c>
      <c r="O16" s="13">
        <v>40</v>
      </c>
    </row>
    <row r="17" spans="2:15" x14ac:dyDescent="0.3">
      <c r="B17" s="5" t="s">
        <v>53</v>
      </c>
      <c r="C17" s="13">
        <v>7.2</v>
      </c>
      <c r="E17" s="5" t="s">
        <v>53</v>
      </c>
      <c r="F17" s="13">
        <v>7.2</v>
      </c>
      <c r="H17" s="5" t="s">
        <v>53</v>
      </c>
      <c r="I17" s="13">
        <v>7.2</v>
      </c>
      <c r="K17" s="5" t="s">
        <v>53</v>
      </c>
      <c r="L17" s="13">
        <v>7.2</v>
      </c>
      <c r="N17" s="5" t="s">
        <v>53</v>
      </c>
      <c r="O17" s="13">
        <v>7.2</v>
      </c>
    </row>
    <row r="18" spans="2:15" x14ac:dyDescent="0.3">
      <c r="B18" s="5" t="s">
        <v>55</v>
      </c>
      <c r="C18" s="13">
        <v>1</v>
      </c>
      <c r="E18" s="5" t="s">
        <v>55</v>
      </c>
      <c r="F18" s="13">
        <v>1</v>
      </c>
      <c r="H18" s="5" t="s">
        <v>55</v>
      </c>
      <c r="I18" s="13">
        <v>1</v>
      </c>
      <c r="K18" s="5" t="s">
        <v>55</v>
      </c>
      <c r="L18" s="13">
        <v>1</v>
      </c>
      <c r="N18" s="5" t="s">
        <v>55</v>
      </c>
      <c r="O18" s="13">
        <v>1</v>
      </c>
    </row>
    <row r="19" spans="2:15" x14ac:dyDescent="0.3">
      <c r="B19" s="5" t="s">
        <v>57</v>
      </c>
      <c r="C19" s="13">
        <v>3500</v>
      </c>
      <c r="E19" s="5" t="s">
        <v>57</v>
      </c>
      <c r="F19" s="13">
        <v>3500</v>
      </c>
      <c r="H19" s="5" t="s">
        <v>57</v>
      </c>
      <c r="I19" s="13">
        <v>3500</v>
      </c>
      <c r="K19" s="5" t="s">
        <v>57</v>
      </c>
      <c r="L19" s="13">
        <v>3500</v>
      </c>
      <c r="N19" s="5" t="s">
        <v>57</v>
      </c>
      <c r="O19" s="13">
        <v>3500</v>
      </c>
    </row>
    <row r="20" spans="2:15" x14ac:dyDescent="0.3">
      <c r="B20" s="5" t="s">
        <v>59</v>
      </c>
      <c r="C20" s="13">
        <v>10</v>
      </c>
      <c r="E20" s="5" t="s">
        <v>59</v>
      </c>
      <c r="F20" s="13">
        <v>10</v>
      </c>
      <c r="H20" s="5" t="s">
        <v>59</v>
      </c>
      <c r="I20" s="13">
        <v>10</v>
      </c>
      <c r="K20" s="5" t="s">
        <v>59</v>
      </c>
      <c r="L20" s="13">
        <v>10</v>
      </c>
      <c r="N20" s="5" t="s">
        <v>59</v>
      </c>
      <c r="O20" s="13">
        <v>10</v>
      </c>
    </row>
    <row r="21" spans="2:15" x14ac:dyDescent="0.3">
      <c r="B21" s="5" t="s">
        <v>61</v>
      </c>
      <c r="C21" s="13">
        <v>0.25</v>
      </c>
      <c r="E21" s="5" t="s">
        <v>61</v>
      </c>
      <c r="F21" s="13">
        <v>0.25</v>
      </c>
      <c r="H21" s="5" t="s">
        <v>61</v>
      </c>
      <c r="I21" s="13">
        <v>0.25</v>
      </c>
      <c r="K21" s="5" t="s">
        <v>61</v>
      </c>
      <c r="L21" s="13">
        <v>0.25</v>
      </c>
      <c r="N21" s="5" t="s">
        <v>61</v>
      </c>
      <c r="O21" s="13">
        <v>0.25</v>
      </c>
    </row>
    <row r="22" spans="2:15" x14ac:dyDescent="0.3">
      <c r="B22" s="5" t="s">
        <v>63</v>
      </c>
      <c r="C22" s="13">
        <v>0.125</v>
      </c>
      <c r="E22" s="5" t="s">
        <v>63</v>
      </c>
      <c r="F22" s="13">
        <v>0.125</v>
      </c>
      <c r="H22" s="5" t="s">
        <v>63</v>
      </c>
      <c r="I22" s="13">
        <v>0.125</v>
      </c>
      <c r="K22" s="5" t="s">
        <v>63</v>
      </c>
      <c r="L22" s="13">
        <v>0.125</v>
      </c>
      <c r="N22" s="5" t="s">
        <v>63</v>
      </c>
      <c r="O22" s="13">
        <v>0.125</v>
      </c>
    </row>
    <row r="23" spans="2:15" x14ac:dyDescent="0.3">
      <c r="B23" s="5" t="s">
        <v>65</v>
      </c>
      <c r="C23" s="13">
        <v>10</v>
      </c>
      <c r="E23" s="5" t="s">
        <v>65</v>
      </c>
      <c r="F23" s="13">
        <v>10</v>
      </c>
      <c r="H23" s="5" t="s">
        <v>65</v>
      </c>
      <c r="I23" s="13">
        <v>10</v>
      </c>
      <c r="K23" s="5" t="s">
        <v>65</v>
      </c>
      <c r="L23" s="13">
        <v>10</v>
      </c>
      <c r="N23" s="5" t="s">
        <v>65</v>
      </c>
      <c r="O23" s="13">
        <v>10</v>
      </c>
    </row>
    <row r="24" spans="2:15" x14ac:dyDescent="0.3">
      <c r="B24" s="5" t="s">
        <v>76</v>
      </c>
      <c r="C24" s="13">
        <v>0.4</v>
      </c>
      <c r="E24" s="5" t="s">
        <v>76</v>
      </c>
      <c r="F24" s="13">
        <v>0.4</v>
      </c>
      <c r="H24" s="5" t="s">
        <v>76</v>
      </c>
      <c r="I24" s="13">
        <v>0.2</v>
      </c>
      <c r="K24" s="5" t="s">
        <v>76</v>
      </c>
      <c r="L24" s="13">
        <v>0.4</v>
      </c>
      <c r="N24" s="5" t="s">
        <v>76</v>
      </c>
      <c r="O24" s="13">
        <v>0.4</v>
      </c>
    </row>
    <row r="25" spans="2:15" x14ac:dyDescent="0.3">
      <c r="B25" s="5" t="s">
        <v>78</v>
      </c>
      <c r="C25" s="13">
        <v>0.2</v>
      </c>
      <c r="E25" s="5" t="s">
        <v>78</v>
      </c>
      <c r="F25" s="13">
        <v>0.2</v>
      </c>
      <c r="H25" s="5" t="s">
        <v>78</v>
      </c>
      <c r="I25" s="13">
        <v>0.2</v>
      </c>
      <c r="K25" s="5" t="s">
        <v>78</v>
      </c>
      <c r="L25" s="13">
        <v>0.2</v>
      </c>
      <c r="N25" s="5" t="s">
        <v>78</v>
      </c>
      <c r="O25" s="13">
        <v>0.2</v>
      </c>
    </row>
    <row r="26" spans="2:15" x14ac:dyDescent="0.3">
      <c r="B26" s="5" t="s">
        <v>80</v>
      </c>
      <c r="C26" s="13">
        <v>0.3</v>
      </c>
      <c r="E26" s="5" t="s">
        <v>80</v>
      </c>
      <c r="F26" s="13">
        <v>0.3</v>
      </c>
      <c r="H26" s="5" t="s">
        <v>80</v>
      </c>
      <c r="I26" s="13">
        <v>0.3</v>
      </c>
      <c r="K26" s="5" t="s">
        <v>80</v>
      </c>
      <c r="L26" s="13">
        <v>0.3</v>
      </c>
      <c r="N26" s="5" t="s">
        <v>80</v>
      </c>
      <c r="O26" s="13">
        <v>0.3</v>
      </c>
    </row>
    <row r="27" spans="2:15" x14ac:dyDescent="0.3">
      <c r="B27" s="5" t="s">
        <v>82</v>
      </c>
      <c r="C27" s="13">
        <v>100</v>
      </c>
      <c r="E27" s="5" t="s">
        <v>82</v>
      </c>
      <c r="F27" s="13">
        <v>200</v>
      </c>
      <c r="H27" s="5" t="s">
        <v>82</v>
      </c>
      <c r="I27" s="13">
        <v>100</v>
      </c>
      <c r="K27" s="5" t="s">
        <v>82</v>
      </c>
      <c r="L27" s="13">
        <v>100</v>
      </c>
      <c r="N27" s="5" t="s">
        <v>82</v>
      </c>
      <c r="O27" s="13">
        <v>100</v>
      </c>
    </row>
    <row r="28" spans="2:15" x14ac:dyDescent="0.3">
      <c r="B28" s="5" t="s">
        <v>6</v>
      </c>
      <c r="C28" s="13">
        <v>100</v>
      </c>
      <c r="E28" s="5" t="s">
        <v>6</v>
      </c>
      <c r="F28" s="13">
        <v>100</v>
      </c>
      <c r="H28" s="5" t="s">
        <v>6</v>
      </c>
      <c r="I28" s="13">
        <v>100</v>
      </c>
      <c r="K28" s="5" t="s">
        <v>6</v>
      </c>
      <c r="L28" s="13">
        <v>100</v>
      </c>
      <c r="N28" s="5" t="s">
        <v>6</v>
      </c>
      <c r="O28" s="13">
        <v>100</v>
      </c>
    </row>
    <row r="29" spans="2:15" x14ac:dyDescent="0.3">
      <c r="B29" s="5" t="s">
        <v>8</v>
      </c>
      <c r="C29" s="13">
        <v>100</v>
      </c>
      <c r="E29" s="5" t="s">
        <v>8</v>
      </c>
      <c r="F29" s="13">
        <v>100</v>
      </c>
      <c r="H29" s="5" t="s">
        <v>8</v>
      </c>
      <c r="I29" s="13">
        <v>100</v>
      </c>
      <c r="K29" s="5" t="s">
        <v>8</v>
      </c>
      <c r="L29" s="13">
        <v>100</v>
      </c>
      <c r="N29" s="5" t="s">
        <v>8</v>
      </c>
      <c r="O29" s="13">
        <v>100</v>
      </c>
    </row>
    <row r="30" spans="2:15" x14ac:dyDescent="0.3">
      <c r="B30" s="5" t="s">
        <v>10</v>
      </c>
      <c r="C30" s="13">
        <v>100</v>
      </c>
      <c r="E30" s="5" t="s">
        <v>10</v>
      </c>
      <c r="F30" s="13">
        <v>100</v>
      </c>
      <c r="H30" s="5" t="s">
        <v>10</v>
      </c>
      <c r="I30" s="13">
        <v>100</v>
      </c>
      <c r="K30" s="5" t="s">
        <v>10</v>
      </c>
      <c r="L30" s="13">
        <v>100</v>
      </c>
      <c r="N30" s="5" t="s">
        <v>10</v>
      </c>
      <c r="O30" s="13">
        <v>100</v>
      </c>
    </row>
    <row r="31" spans="2:15" x14ac:dyDescent="0.3">
      <c r="B31" s="5" t="s">
        <v>11</v>
      </c>
      <c r="C31" s="13">
        <v>20</v>
      </c>
      <c r="E31" s="5" t="s">
        <v>11</v>
      </c>
      <c r="F31" s="13">
        <v>20</v>
      </c>
      <c r="H31" s="5" t="s">
        <v>11</v>
      </c>
      <c r="I31" s="13">
        <v>20</v>
      </c>
      <c r="K31" s="5" t="s">
        <v>11</v>
      </c>
      <c r="L31" s="13">
        <v>20</v>
      </c>
      <c r="N31" s="5" t="s">
        <v>11</v>
      </c>
      <c r="O31" s="13">
        <v>20</v>
      </c>
    </row>
    <row r="32" spans="2:15" x14ac:dyDescent="0.3">
      <c r="B32" s="5" t="s">
        <v>13</v>
      </c>
      <c r="C32" s="13">
        <v>1</v>
      </c>
      <c r="E32" s="5" t="s">
        <v>13</v>
      </c>
      <c r="F32" s="13">
        <v>1</v>
      </c>
      <c r="H32" s="5" t="s">
        <v>13</v>
      </c>
      <c r="I32" s="13">
        <v>1</v>
      </c>
      <c r="K32" s="5" t="s">
        <v>13</v>
      </c>
      <c r="L32" s="13">
        <v>1</v>
      </c>
      <c r="N32" s="5" t="s">
        <v>13</v>
      </c>
      <c r="O32" s="13">
        <v>1</v>
      </c>
    </row>
    <row r="33" spans="2:15" x14ac:dyDescent="0.3">
      <c r="B33" s="5" t="s">
        <v>88</v>
      </c>
      <c r="C33" s="13">
        <v>1</v>
      </c>
      <c r="E33" s="5" t="s">
        <v>88</v>
      </c>
      <c r="F33" s="13">
        <v>1</v>
      </c>
      <c r="H33" s="5" t="s">
        <v>88</v>
      </c>
      <c r="I33" s="13">
        <v>1</v>
      </c>
      <c r="K33" s="5" t="s">
        <v>88</v>
      </c>
      <c r="L33" s="13">
        <v>1</v>
      </c>
      <c r="N33" s="5" t="s">
        <v>88</v>
      </c>
      <c r="O33" s="13">
        <v>1</v>
      </c>
    </row>
    <row r="34" spans="2:15" x14ac:dyDescent="0.3">
      <c r="B34" s="5" t="s">
        <v>17</v>
      </c>
      <c r="C34" s="13">
        <v>0.5</v>
      </c>
      <c r="E34" s="5" t="s">
        <v>17</v>
      </c>
      <c r="F34" s="13">
        <v>0.5</v>
      </c>
      <c r="H34" s="5" t="s">
        <v>17</v>
      </c>
      <c r="I34" s="13">
        <v>0.5</v>
      </c>
      <c r="K34" s="5" t="s">
        <v>17</v>
      </c>
      <c r="L34" s="13">
        <v>0.5</v>
      </c>
      <c r="N34" s="5" t="s">
        <v>17</v>
      </c>
      <c r="O34" s="13">
        <v>0.5</v>
      </c>
    </row>
    <row r="35" spans="2:15" x14ac:dyDescent="0.3">
      <c r="B35" s="5" t="s">
        <v>18</v>
      </c>
      <c r="C35" s="13">
        <v>100</v>
      </c>
      <c r="E35" s="5" t="s">
        <v>18</v>
      </c>
      <c r="F35" s="13">
        <v>100</v>
      </c>
      <c r="H35" s="5" t="s">
        <v>18</v>
      </c>
      <c r="I35" s="13">
        <v>100</v>
      </c>
      <c r="K35" s="5" t="s">
        <v>18</v>
      </c>
      <c r="L35" s="13">
        <v>100</v>
      </c>
      <c r="N35" s="5" t="s">
        <v>18</v>
      </c>
      <c r="O35" s="13">
        <v>100</v>
      </c>
    </row>
    <row r="36" spans="2:15" x14ac:dyDescent="0.3">
      <c r="B36" s="5" t="s">
        <v>19</v>
      </c>
      <c r="C36" s="13" t="b">
        <v>1</v>
      </c>
      <c r="E36" s="5" t="s">
        <v>19</v>
      </c>
      <c r="F36" s="13" t="b">
        <v>1</v>
      </c>
      <c r="H36" s="5" t="s">
        <v>19</v>
      </c>
      <c r="I36" s="13" t="b">
        <v>1</v>
      </c>
      <c r="K36" s="5" t="s">
        <v>19</v>
      </c>
      <c r="L36" s="13" t="b">
        <v>1</v>
      </c>
      <c r="N36" s="5" t="s">
        <v>19</v>
      </c>
      <c r="O36" s="13" t="b">
        <v>1</v>
      </c>
    </row>
    <row r="37" spans="2:15" x14ac:dyDescent="0.3">
      <c r="B37" s="5" t="s">
        <v>22</v>
      </c>
      <c r="C37" s="13" t="b">
        <v>1</v>
      </c>
      <c r="E37" s="5" t="s">
        <v>22</v>
      </c>
      <c r="F37" s="13" t="b">
        <v>1</v>
      </c>
      <c r="H37" s="5" t="s">
        <v>22</v>
      </c>
      <c r="I37" s="13" t="b">
        <v>1</v>
      </c>
      <c r="K37" s="5" t="s">
        <v>22</v>
      </c>
      <c r="L37" s="13" t="b">
        <v>1</v>
      </c>
      <c r="N37" s="5" t="s">
        <v>22</v>
      </c>
      <c r="O37" s="13" t="b">
        <v>1</v>
      </c>
    </row>
    <row r="38" spans="2:15" x14ac:dyDescent="0.3">
      <c r="B38" s="5" t="s">
        <v>23</v>
      </c>
      <c r="C38" s="13" t="b">
        <v>1</v>
      </c>
      <c r="E38" s="5" t="s">
        <v>23</v>
      </c>
      <c r="F38" s="13" t="b">
        <v>1</v>
      </c>
      <c r="H38" s="5" t="s">
        <v>23</v>
      </c>
      <c r="I38" s="13" t="b">
        <v>1</v>
      </c>
      <c r="K38" s="5" t="s">
        <v>23</v>
      </c>
      <c r="L38" s="13" t="b">
        <v>1</v>
      </c>
      <c r="N38" s="5" t="s">
        <v>23</v>
      </c>
      <c r="O38" s="13" t="b">
        <v>1</v>
      </c>
    </row>
    <row r="39" spans="2:15" x14ac:dyDescent="0.3">
      <c r="B39" s="5" t="s">
        <v>24</v>
      </c>
      <c r="C39" s="13" t="b">
        <v>1</v>
      </c>
      <c r="E39" s="5" t="s">
        <v>24</v>
      </c>
      <c r="F39" s="13" t="b">
        <v>1</v>
      </c>
      <c r="H39" s="5" t="s">
        <v>24</v>
      </c>
      <c r="I39" s="13" t="b">
        <v>1</v>
      </c>
      <c r="K39" s="5" t="s">
        <v>24</v>
      </c>
      <c r="L39" s="13" t="b">
        <v>1</v>
      </c>
      <c r="N39" s="5" t="s">
        <v>24</v>
      </c>
      <c r="O39" s="13" t="b">
        <v>1</v>
      </c>
    </row>
    <row r="40" spans="2:15" x14ac:dyDescent="0.3">
      <c r="B40" s="5" t="s">
        <v>25</v>
      </c>
      <c r="C40" s="13" t="b">
        <v>1</v>
      </c>
      <c r="E40" s="5" t="s">
        <v>25</v>
      </c>
      <c r="F40" s="13" t="b">
        <v>1</v>
      </c>
      <c r="H40" s="5" t="s">
        <v>25</v>
      </c>
      <c r="I40" s="13" t="b">
        <v>1</v>
      </c>
      <c r="K40" s="5" t="s">
        <v>25</v>
      </c>
      <c r="L40" s="13" t="b">
        <v>1</v>
      </c>
      <c r="N40" s="5" t="s">
        <v>25</v>
      </c>
      <c r="O40" s="13" t="b">
        <v>1</v>
      </c>
    </row>
    <row r="41" spans="2:15" x14ac:dyDescent="0.3">
      <c r="B41" s="5" t="s">
        <v>91</v>
      </c>
      <c r="C41" s="13" t="b">
        <v>1</v>
      </c>
      <c r="E41" s="5" t="s">
        <v>91</v>
      </c>
      <c r="F41" s="13" t="b">
        <v>1</v>
      </c>
      <c r="H41" s="5" t="s">
        <v>91</v>
      </c>
      <c r="I41" s="13" t="b">
        <v>1</v>
      </c>
      <c r="K41" s="5" t="s">
        <v>91</v>
      </c>
      <c r="L41" s="13" t="b">
        <v>1</v>
      </c>
      <c r="N41" s="5" t="s">
        <v>91</v>
      </c>
      <c r="O41" s="13" t="b">
        <v>1</v>
      </c>
    </row>
    <row r="42" spans="2:15" x14ac:dyDescent="0.3">
      <c r="B42" s="5" t="s">
        <v>92</v>
      </c>
      <c r="C42" s="13" t="b">
        <v>1</v>
      </c>
      <c r="E42" s="5" t="s">
        <v>92</v>
      </c>
      <c r="F42" s="13" t="b">
        <v>1</v>
      </c>
      <c r="H42" s="5" t="s">
        <v>92</v>
      </c>
      <c r="I42" s="13" t="b">
        <v>1</v>
      </c>
      <c r="K42" s="5" t="s">
        <v>92</v>
      </c>
      <c r="L42" s="13" t="b">
        <v>1</v>
      </c>
      <c r="N42" s="5" t="s">
        <v>92</v>
      </c>
      <c r="O42" s="13" t="b">
        <v>1</v>
      </c>
    </row>
    <row r="43" spans="2:15" x14ac:dyDescent="0.3">
      <c r="B43" s="5" t="s">
        <v>93</v>
      </c>
      <c r="C43" s="13">
        <v>1</v>
      </c>
      <c r="E43" s="5" t="s">
        <v>93</v>
      </c>
      <c r="F43" s="13">
        <v>1</v>
      </c>
      <c r="H43" s="5" t="s">
        <v>93</v>
      </c>
      <c r="I43" s="13">
        <v>1</v>
      </c>
      <c r="K43" s="5" t="s">
        <v>93</v>
      </c>
      <c r="L43" s="13">
        <v>2</v>
      </c>
      <c r="N43" s="5" t="s">
        <v>93</v>
      </c>
      <c r="O43" s="13">
        <v>1</v>
      </c>
    </row>
    <row r="44" spans="2:15" ht="15" thickBot="1" x14ac:dyDescent="0.35">
      <c r="B44" s="6" t="s">
        <v>96</v>
      </c>
      <c r="C44" s="14">
        <v>1</v>
      </c>
      <c r="E44" s="6" t="s">
        <v>96</v>
      </c>
      <c r="F44" s="14">
        <v>1</v>
      </c>
      <c r="H44" s="6" t="s">
        <v>96</v>
      </c>
      <c r="I44" s="14">
        <v>1</v>
      </c>
      <c r="K44" s="5" t="s">
        <v>96</v>
      </c>
      <c r="L44" s="13">
        <v>1</v>
      </c>
      <c r="N44" s="6" t="s">
        <v>96</v>
      </c>
      <c r="O44" s="14">
        <v>2</v>
      </c>
    </row>
    <row r="45" spans="2:15" ht="15" thickBot="1" x14ac:dyDescent="0.35">
      <c r="B45" s="25" t="s">
        <v>41</v>
      </c>
      <c r="C45" s="26">
        <v>-47.151528022371309</v>
      </c>
      <c r="E45" s="25" t="s">
        <v>41</v>
      </c>
      <c r="F45" s="26">
        <v>-97.015886499627086</v>
      </c>
      <c r="H45" s="25" t="s">
        <v>41</v>
      </c>
      <c r="I45" s="26">
        <v>-48.575764011185655</v>
      </c>
      <c r="K45" s="25" t="s">
        <v>41</v>
      </c>
      <c r="L45" s="26">
        <v>-47.147967432399277</v>
      </c>
      <c r="N45" s="25" t="s">
        <v>41</v>
      </c>
      <c r="O45" s="26">
        <v>-46.504088875105154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Scenarios</vt:lpstr>
    </vt:vector>
  </TitlesOfParts>
  <Company>USACE Office ProPlus Installation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Walak, Kelsey N CIV USARMY CESPK (USA)</dc:creator>
  <cp:lastModifiedBy>Walak, Kelsey N CIV USARMY CESPK (USA)</cp:lastModifiedBy>
  <dcterms:created xsi:type="dcterms:W3CDTF">2022-10-11T23:12:09Z</dcterms:created>
  <dcterms:modified xsi:type="dcterms:W3CDTF">2022-11-07T17:19:38Z</dcterms:modified>
</cp:coreProperties>
</file>