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edeknw\Documents\Projects\Todd ERDC\"/>
    </mc:Choice>
  </mc:AlternateContent>
  <xr:revisionPtr revIDLastSave="0" documentId="13_ncr:1_{0DDF70ED-A0E9-4021-BB43-B5692B148B28}" xr6:coauthVersionLast="47" xr6:coauthVersionMax="47" xr10:uidLastSave="{00000000-0000-0000-0000-000000000000}"/>
  <bookViews>
    <workbookView xWindow="-108" yWindow="-108" windowWidth="23256" windowHeight="12576" xr2:uid="{93D7C08C-320E-48FB-B567-B5747945C642}"/>
  </bookViews>
  <sheets>
    <sheet name="Calculations" sheetId="1" r:id="rId1"/>
    <sheet name="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4" i="1" l="1"/>
  <c r="P25" i="1"/>
  <c r="I35" i="1" s="1"/>
  <c r="Q17" i="1"/>
  <c r="Q16" i="1"/>
  <c r="Q15" i="1"/>
  <c r="Q13" i="1"/>
  <c r="Q8" i="1"/>
  <c r="Q7" i="1"/>
  <c r="Q5" i="1"/>
  <c r="M7" i="1"/>
  <c r="Q18" i="1" s="1"/>
  <c r="M6" i="1"/>
  <c r="P26" i="1" l="1"/>
  <c r="I36" i="1" s="1"/>
  <c r="Q12" i="1"/>
  <c r="Q19" i="1" s="1"/>
  <c r="P24" i="1" s="1"/>
  <c r="I34" i="1" s="1"/>
  <c r="Q6" i="1"/>
  <c r="Q9" i="1" s="1"/>
  <c r="P23" i="1" s="1"/>
  <c r="I33" i="1" s="1"/>
</calcChain>
</file>

<file path=xl/sharedStrings.xml><?xml version="1.0" encoding="utf-8"?>
<sst xmlns="http://schemas.openxmlformats.org/spreadsheetml/2006/main" count="236" uniqueCount="90">
  <si>
    <t>depth</t>
  </si>
  <si>
    <t>ApDeath</t>
  </si>
  <si>
    <t>use_Balgae</t>
  </si>
  <si>
    <t>Fw</t>
  </si>
  <si>
    <t>Fb</t>
  </si>
  <si>
    <t>AbDeath</t>
  </si>
  <si>
    <t>use_SedFlux</t>
  </si>
  <si>
    <t>ApRespiration</t>
  </si>
  <si>
    <t>ApGrowth</t>
  </si>
  <si>
    <t>AbRespiration</t>
  </si>
  <si>
    <t>AbGrowth</t>
  </si>
  <si>
    <t>TwaterC</t>
  </si>
  <si>
    <t xml:space="preserve">Variable </t>
  </si>
  <si>
    <t>Unit</t>
  </si>
  <si>
    <t>Description</t>
  </si>
  <si>
    <t>Default Value</t>
  </si>
  <si>
    <t>1/d</t>
  </si>
  <si>
    <t>Ap</t>
  </si>
  <si>
    <t>ug-Chla/L</t>
  </si>
  <si>
    <t>Algae concentration</t>
  </si>
  <si>
    <t>C</t>
  </si>
  <si>
    <t>m</t>
  </si>
  <si>
    <t>m/d</t>
  </si>
  <si>
    <t>no unit</t>
  </si>
  <si>
    <t>true/false</t>
  </si>
  <si>
    <t>ug-Chla/L/d</t>
  </si>
  <si>
    <t>Algal growth rate</t>
  </si>
  <si>
    <t>Algal death rate</t>
  </si>
  <si>
    <t>Algal respiration rate</t>
  </si>
  <si>
    <t>unitless</t>
  </si>
  <si>
    <t>g/m^2/d</t>
  </si>
  <si>
    <t>Benthic algal growth rate</t>
  </si>
  <si>
    <t>Benthic algal death rate</t>
  </si>
  <si>
    <t>Benthic algal resipration</t>
  </si>
  <si>
    <t>Fraction of benthic algae mortality into water column</t>
  </si>
  <si>
    <t>Fraction of bottom area available for benthic algae</t>
  </si>
  <si>
    <t>Algal mortality</t>
  </si>
  <si>
    <t>Temperature Correction</t>
  </si>
  <si>
    <t>Benthic algae mortality</t>
  </si>
  <si>
    <t>Total</t>
  </si>
  <si>
    <t>Algal uptake</t>
  </si>
  <si>
    <t>Benthic algae uptake</t>
  </si>
  <si>
    <t>Sediment release</t>
  </si>
  <si>
    <t>Derived Variables</t>
  </si>
  <si>
    <t>kop (T)</t>
  </si>
  <si>
    <t>Decay rate of organic P to DIP (Tcorrect = 1.047)</t>
  </si>
  <si>
    <t>rpo4 (T)</t>
  </si>
  <si>
    <t>g-P/m2*d</t>
  </si>
  <si>
    <t>Benthic sediment release rate of DIP (Tcorrect=1.074)</t>
  </si>
  <si>
    <t>use_OrgP</t>
  </si>
  <si>
    <t>use_TIP</t>
  </si>
  <si>
    <t>use_algae</t>
  </si>
  <si>
    <t>vsop</t>
  </si>
  <si>
    <t>OrgP settling velocity</t>
  </si>
  <si>
    <t>OrgP</t>
  </si>
  <si>
    <t>mg-P/L</t>
  </si>
  <si>
    <t>Organic phosphorus</t>
  </si>
  <si>
    <t>water depth</t>
  </si>
  <si>
    <t>water temperature</t>
  </si>
  <si>
    <t>vs</t>
  </si>
  <si>
    <t>Sediment settling velocity</t>
  </si>
  <si>
    <t>fdp</t>
  </si>
  <si>
    <t>fraction P dissolved</t>
  </si>
  <si>
    <t>rpa</t>
  </si>
  <si>
    <t>mg-P/ugChla</t>
  </si>
  <si>
    <t>Algal P: Chla ration</t>
  </si>
  <si>
    <t>mg-P/mg-D</t>
  </si>
  <si>
    <t>Benthic Algal P : Benthic Algal Dry Weight</t>
  </si>
  <si>
    <t>JDIP</t>
  </si>
  <si>
    <t>g-P/m^2*d</t>
  </si>
  <si>
    <t xml:space="preserve"> sediment-water flux of phosphate </t>
  </si>
  <si>
    <t>rpb</t>
  </si>
  <si>
    <t>kop_tc</t>
  </si>
  <si>
    <t>rpo4_tc</t>
  </si>
  <si>
    <t>Organic Phosphrous</t>
  </si>
  <si>
    <t>Organic P decay</t>
  </si>
  <si>
    <t>Organic P Settling</t>
  </si>
  <si>
    <t>Total Inorganic P</t>
  </si>
  <si>
    <t>TIP Net Settling</t>
  </si>
  <si>
    <t>Algal respiration</t>
  </si>
  <si>
    <t>Benthic algae respiration</t>
  </si>
  <si>
    <t>TIP</t>
  </si>
  <si>
    <t>Total inorganic P</t>
  </si>
  <si>
    <t>dOrgPdt</t>
  </si>
  <si>
    <t>dTIPdt</t>
  </si>
  <si>
    <t>DIP</t>
  </si>
  <si>
    <t>TOP</t>
  </si>
  <si>
    <t>TP</t>
  </si>
  <si>
    <t>Calculated Variables</t>
  </si>
  <si>
    <t>Paste values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</si>
</sst>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5" borderId="4" xfId="0" applyFill="1" applyBorder="1"/>
    <xf numFmtId="0" fontId="0" fillId="5" borderId="6" xfId="0" applyFill="1" applyBorder="1"/>
    <xf numFmtId="0" fontId="1" fillId="2" borderId="8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 applyAlignment="1">
      <alignment horizontal="right"/>
    </xf>
    <xf numFmtId="0" fontId="0" fillId="2" borderId="8" xfId="0" applyFill="1" applyBorder="1"/>
    <xf numFmtId="0" fontId="0" fillId="0" borderId="10" xfId="0" applyBorder="1"/>
    <xf numFmtId="0" fontId="0" fillId="0" borderId="9" xfId="0" applyBorder="1"/>
    <xf numFmtId="0" fontId="0" fillId="2" borderId="10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9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4" borderId="9" xfId="0" applyFill="1" applyBorder="1"/>
    <xf numFmtId="0" fontId="0" fillId="4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9" xfId="0" applyFill="1" applyBorder="1" applyAlignment="1">
      <alignment horizontal="right"/>
    </xf>
    <xf numFmtId="0" fontId="0" fillId="0" borderId="9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Fill="1" applyBorder="1"/>
    <xf numFmtId="0" fontId="0" fillId="6" borderId="1" xfId="0" applyFill="1" applyBorder="1"/>
    <xf numFmtId="0" fontId="0" fillId="6" borderId="8" xfId="0" applyFill="1" applyBorder="1"/>
    <xf numFmtId="0" fontId="2" fillId="0" borderId="0" xfId="0" applyFont="1" applyAlignment="1">
      <alignment vertical="center"/>
    </xf>
    <xf numFmtId="0" fontId="0" fillId="0" borderId="7" xfId="0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wrapText="1"/>
    </xf>
    <xf numFmtId="0" fontId="0" fillId="2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8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1" xfId="0" applyFill="1" applyBorder="1"/>
    <xf numFmtId="0" fontId="0" fillId="5" borderId="2" xfId="0" applyFill="1" applyBorder="1"/>
    <xf numFmtId="0" fontId="0" fillId="5" borderId="8" xfId="0" applyFill="1" applyBorder="1"/>
    <xf numFmtId="0" fontId="1" fillId="0" borderId="1" xfId="0" applyFont="1" applyFill="1" applyBorder="1"/>
    <xf numFmtId="0" fontId="1" fillId="0" borderId="8" xfId="0" applyFont="1" applyFill="1" applyBorder="1"/>
    <xf numFmtId="0" fontId="0" fillId="5" borderId="3" xfId="0" applyFill="1" applyBorder="1"/>
    <xf numFmtId="0" fontId="0" fillId="5" borderId="9" xfId="0" applyFill="1" applyBorder="1"/>
    <xf numFmtId="0" fontId="0" fillId="2" borderId="1" xfId="0" applyFill="1" applyBorder="1" applyAlignment="1"/>
    <xf numFmtId="0" fontId="0" fillId="2" borderId="8" xfId="0" applyFill="1" applyBorder="1" applyAlignment="1"/>
    <xf numFmtId="0" fontId="0" fillId="7" borderId="1" xfId="0" applyFill="1" applyBorder="1"/>
    <xf numFmtId="0" fontId="0" fillId="7" borderId="8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7A16-BBA9-4759-B2B8-C97D92FAD610}">
  <dimension ref="B2:Q40"/>
  <sheetViews>
    <sheetView tabSelected="1" zoomScale="70" zoomScaleNormal="70" workbookViewId="0">
      <selection activeCell="H31" sqref="H31"/>
    </sheetView>
  </sheetViews>
  <sheetFormatPr defaultRowHeight="14.4" x14ac:dyDescent="0.3"/>
  <cols>
    <col min="2" max="2" width="19.33203125" customWidth="1"/>
    <col min="3" max="3" width="11.44140625" customWidth="1"/>
    <col min="4" max="4" width="33.6640625" customWidth="1"/>
    <col min="5" max="5" width="17.6640625" customWidth="1"/>
    <col min="7" max="7" width="14.6640625" customWidth="1"/>
    <col min="9" max="9" width="17.33203125" customWidth="1"/>
    <col min="11" max="11" width="13.88671875" customWidth="1"/>
    <col min="12" max="12" width="24.6640625" customWidth="1"/>
    <col min="13" max="13" width="21.5546875" customWidth="1"/>
    <col min="14" max="14" width="27.109375" customWidth="1"/>
    <col min="15" max="15" width="20.5546875" customWidth="1"/>
    <col min="16" max="16" width="22.44140625" customWidth="1"/>
    <col min="17" max="17" width="15.33203125" customWidth="1"/>
  </cols>
  <sheetData>
    <row r="2" spans="2:17" ht="15" thickBot="1" x14ac:dyDescent="0.35"/>
    <row r="3" spans="2:17" ht="15" thickBot="1" x14ac:dyDescent="0.35">
      <c r="B3" s="1" t="s">
        <v>12</v>
      </c>
      <c r="C3" s="2" t="s">
        <v>13</v>
      </c>
      <c r="D3" s="3" t="s">
        <v>14</v>
      </c>
      <c r="E3" s="27" t="s">
        <v>15</v>
      </c>
    </row>
    <row r="4" spans="2:17" ht="29.4" thickBot="1" x14ac:dyDescent="0.35">
      <c r="B4" s="4" t="s">
        <v>44</v>
      </c>
      <c r="C4" s="28" t="s">
        <v>16</v>
      </c>
      <c r="D4" s="29" t="s">
        <v>45</v>
      </c>
      <c r="E4" s="30">
        <v>0.1</v>
      </c>
      <c r="H4" s="80" t="s">
        <v>89</v>
      </c>
      <c r="I4" s="81"/>
      <c r="O4" s="87" t="s">
        <v>74</v>
      </c>
      <c r="P4" s="88"/>
      <c r="Q4" s="89"/>
    </row>
    <row r="5" spans="2:17" ht="29.4" thickBot="1" x14ac:dyDescent="0.35">
      <c r="B5" s="4" t="s">
        <v>46</v>
      </c>
      <c r="C5" s="28" t="s">
        <v>47</v>
      </c>
      <c r="D5" s="29" t="s">
        <v>48</v>
      </c>
      <c r="E5" s="30">
        <v>0</v>
      </c>
      <c r="H5" s="74" t="s">
        <v>12</v>
      </c>
      <c r="I5" s="75" t="s">
        <v>15</v>
      </c>
      <c r="K5" s="84" t="s">
        <v>37</v>
      </c>
      <c r="L5" s="85"/>
      <c r="M5" s="86"/>
      <c r="O5" s="8">
        <v>1</v>
      </c>
      <c r="P5" s="9" t="s">
        <v>36</v>
      </c>
      <c r="Q5" s="32">
        <f>I22*I21</f>
        <v>10</v>
      </c>
    </row>
    <row r="6" spans="2:17" ht="15" thickBot="1" x14ac:dyDescent="0.35">
      <c r="B6" s="5"/>
      <c r="C6" s="6"/>
      <c r="D6" s="7"/>
      <c r="E6" s="31"/>
      <c r="H6" s="47" t="s">
        <v>44</v>
      </c>
      <c r="I6" s="48">
        <v>0.1</v>
      </c>
      <c r="K6" s="8" t="s">
        <v>72</v>
      </c>
      <c r="L6" s="9">
        <v>1.0469999999999999</v>
      </c>
      <c r="M6" s="32">
        <f>I6*L6^(I17-20)</f>
        <v>0.1</v>
      </c>
      <c r="O6" s="4">
        <v>2</v>
      </c>
      <c r="P6" s="28" t="s">
        <v>75</v>
      </c>
      <c r="Q6" s="33">
        <f>M6*I15</f>
        <v>10</v>
      </c>
    </row>
    <row r="7" spans="2:17" x14ac:dyDescent="0.3">
      <c r="B7" s="8" t="s">
        <v>49</v>
      </c>
      <c r="C7" s="28" t="s">
        <v>23</v>
      </c>
      <c r="D7" s="29" t="s">
        <v>24</v>
      </c>
      <c r="E7" s="32" t="b">
        <v>1</v>
      </c>
      <c r="H7" s="47" t="s">
        <v>46</v>
      </c>
      <c r="I7" s="48">
        <v>0.4</v>
      </c>
      <c r="K7" s="4" t="s">
        <v>73</v>
      </c>
      <c r="L7" s="28">
        <v>1.0740000000000001</v>
      </c>
      <c r="M7" s="33">
        <f>I7*L7^(I17-20)</f>
        <v>0.4</v>
      </c>
      <c r="O7" s="4">
        <v>3</v>
      </c>
      <c r="P7" s="28" t="s">
        <v>76</v>
      </c>
      <c r="Q7" s="33">
        <f>(I13/I16)*I15</f>
        <v>1</v>
      </c>
    </row>
    <row r="8" spans="2:17" ht="15" thickBot="1" x14ac:dyDescent="0.35">
      <c r="B8" s="4" t="s">
        <v>50</v>
      </c>
      <c r="C8" s="28" t="s">
        <v>23</v>
      </c>
      <c r="D8" s="29" t="s">
        <v>24</v>
      </c>
      <c r="E8" s="33" t="b">
        <v>1</v>
      </c>
      <c r="H8" s="47" t="s">
        <v>49</v>
      </c>
      <c r="I8" s="49" t="b">
        <v>1</v>
      </c>
      <c r="K8" s="4"/>
      <c r="L8" s="28"/>
      <c r="M8" s="33"/>
      <c r="O8" s="52">
        <v>4</v>
      </c>
      <c r="P8" s="53" t="s">
        <v>38</v>
      </c>
      <c r="Q8" s="54">
        <f>(I30*I26*I27*I25)/I16</f>
        <v>4.05</v>
      </c>
    </row>
    <row r="9" spans="2:17" ht="15" thickBot="1" x14ac:dyDescent="0.35">
      <c r="B9" s="4" t="s">
        <v>6</v>
      </c>
      <c r="C9" s="28" t="s">
        <v>23</v>
      </c>
      <c r="D9" s="29" t="s">
        <v>24</v>
      </c>
      <c r="E9" s="33" t="b">
        <v>1</v>
      </c>
      <c r="H9" s="47" t="s">
        <v>50</v>
      </c>
      <c r="I9" s="49" t="b">
        <v>1</v>
      </c>
      <c r="K9" s="47"/>
      <c r="L9" s="55"/>
      <c r="M9" s="33"/>
      <c r="O9" s="55"/>
      <c r="P9" s="57" t="s">
        <v>39</v>
      </c>
      <c r="Q9" s="58">
        <f>Q5-Q6-Q7+Q8</f>
        <v>3.05</v>
      </c>
    </row>
    <row r="10" spans="2:17" ht="15" thickBot="1" x14ac:dyDescent="0.35">
      <c r="B10" s="4" t="s">
        <v>51</v>
      </c>
      <c r="C10" s="28" t="s">
        <v>23</v>
      </c>
      <c r="D10" s="29" t="s">
        <v>24</v>
      </c>
      <c r="E10" s="33" t="b">
        <v>1</v>
      </c>
      <c r="H10" s="47" t="s">
        <v>6</v>
      </c>
      <c r="I10" s="49" t="b">
        <v>1</v>
      </c>
      <c r="K10" s="50"/>
      <c r="L10" s="56"/>
      <c r="M10" s="54"/>
    </row>
    <row r="11" spans="2:17" ht="15" thickBot="1" x14ac:dyDescent="0.35">
      <c r="B11" s="4" t="s">
        <v>2</v>
      </c>
      <c r="C11" s="28" t="s">
        <v>23</v>
      </c>
      <c r="D11" s="29" t="s">
        <v>24</v>
      </c>
      <c r="E11" s="33" t="b">
        <v>1</v>
      </c>
      <c r="H11" s="47" t="s">
        <v>51</v>
      </c>
      <c r="I11" s="49" t="b">
        <v>1</v>
      </c>
      <c r="O11" s="87" t="s">
        <v>77</v>
      </c>
      <c r="P11" s="88"/>
      <c r="Q11" s="89"/>
    </row>
    <row r="12" spans="2:17" ht="15" thickBot="1" x14ac:dyDescent="0.35">
      <c r="B12" s="11"/>
      <c r="C12" s="12"/>
      <c r="D12" s="13"/>
      <c r="E12" s="34"/>
      <c r="H12" s="47" t="s">
        <v>2</v>
      </c>
      <c r="I12" s="49" t="b">
        <v>1</v>
      </c>
      <c r="O12" s="8">
        <v>1</v>
      </c>
      <c r="P12" s="9" t="s">
        <v>75</v>
      </c>
      <c r="Q12" s="32">
        <f>M6*I15</f>
        <v>10</v>
      </c>
    </row>
    <row r="13" spans="2:17" x14ac:dyDescent="0.3">
      <c r="B13" s="8" t="s">
        <v>52</v>
      </c>
      <c r="C13" s="9" t="s">
        <v>22</v>
      </c>
      <c r="D13" s="10" t="s">
        <v>53</v>
      </c>
      <c r="E13" s="32">
        <v>0.01</v>
      </c>
      <c r="H13" s="47" t="s">
        <v>52</v>
      </c>
      <c r="I13" s="49">
        <v>0.01</v>
      </c>
      <c r="O13" s="4">
        <v>2</v>
      </c>
      <c r="P13" s="55" t="s">
        <v>78</v>
      </c>
      <c r="Q13" s="33">
        <f>(I18*(1-I19)*I14)/I16</f>
        <v>50</v>
      </c>
    </row>
    <row r="14" spans="2:17" x14ac:dyDescent="0.3">
      <c r="B14" s="4" t="s">
        <v>81</v>
      </c>
      <c r="C14" s="55" t="s">
        <v>55</v>
      </c>
      <c r="D14" s="29" t="s">
        <v>82</v>
      </c>
      <c r="E14" s="33">
        <v>100</v>
      </c>
      <c r="H14" s="47" t="s">
        <v>81</v>
      </c>
      <c r="I14" s="49">
        <v>100</v>
      </c>
      <c r="O14" s="4">
        <v>3</v>
      </c>
      <c r="P14" s="55" t="s">
        <v>79</v>
      </c>
      <c r="Q14" s="33">
        <f>I23*I21</f>
        <v>15</v>
      </c>
    </row>
    <row r="15" spans="2:17" x14ac:dyDescent="0.3">
      <c r="B15" s="4" t="s">
        <v>54</v>
      </c>
      <c r="C15" s="28" t="s">
        <v>55</v>
      </c>
      <c r="D15" s="29" t="s">
        <v>56</v>
      </c>
      <c r="E15" s="33">
        <v>100</v>
      </c>
      <c r="H15" s="47" t="s">
        <v>54</v>
      </c>
      <c r="I15" s="49">
        <v>100</v>
      </c>
      <c r="O15" s="4">
        <v>4</v>
      </c>
      <c r="P15" s="28" t="s">
        <v>40</v>
      </c>
      <c r="Q15" s="33">
        <f>I24*I21</f>
        <v>5</v>
      </c>
    </row>
    <row r="16" spans="2:17" x14ac:dyDescent="0.3">
      <c r="B16" s="4" t="s">
        <v>0</v>
      </c>
      <c r="C16" s="28" t="s">
        <v>21</v>
      </c>
      <c r="D16" s="29" t="s">
        <v>57</v>
      </c>
      <c r="E16" s="33">
        <v>1</v>
      </c>
      <c r="H16" s="47" t="s">
        <v>0</v>
      </c>
      <c r="I16" s="49">
        <v>1</v>
      </c>
      <c r="O16" s="4">
        <v>5</v>
      </c>
      <c r="P16" s="55" t="s">
        <v>80</v>
      </c>
      <c r="Q16" s="33">
        <f>I29*I25</f>
        <v>2.5</v>
      </c>
    </row>
    <row r="17" spans="2:17" x14ac:dyDescent="0.3">
      <c r="B17" s="4" t="s">
        <v>11</v>
      </c>
      <c r="C17" s="28" t="s">
        <v>20</v>
      </c>
      <c r="D17" s="29" t="s">
        <v>58</v>
      </c>
      <c r="E17" s="33">
        <v>20</v>
      </c>
      <c r="H17" s="47" t="s">
        <v>11</v>
      </c>
      <c r="I17" s="49">
        <v>20</v>
      </c>
      <c r="O17" s="4">
        <v>6</v>
      </c>
      <c r="P17" s="28" t="s">
        <v>41</v>
      </c>
      <c r="Q17" s="33">
        <f>(I28*I25*I27)/I16</f>
        <v>6.75</v>
      </c>
    </row>
    <row r="18" spans="2:17" ht="15" thickBot="1" x14ac:dyDescent="0.35">
      <c r="B18" s="4" t="s">
        <v>59</v>
      </c>
      <c r="C18" s="28" t="s">
        <v>22</v>
      </c>
      <c r="D18" s="29" t="s">
        <v>60</v>
      </c>
      <c r="E18" s="33">
        <v>1</v>
      </c>
      <c r="H18" s="47" t="s">
        <v>59</v>
      </c>
      <c r="I18" s="49">
        <v>1</v>
      </c>
      <c r="O18" s="50">
        <v>7</v>
      </c>
      <c r="P18" s="56" t="s">
        <v>42</v>
      </c>
      <c r="Q18" s="54">
        <f>M7/I16</f>
        <v>0.4</v>
      </c>
    </row>
    <row r="19" spans="2:17" ht="15" thickBot="1" x14ac:dyDescent="0.35">
      <c r="B19" s="4" t="s">
        <v>61</v>
      </c>
      <c r="C19" s="28" t="s">
        <v>29</v>
      </c>
      <c r="D19" s="29" t="s">
        <v>62</v>
      </c>
      <c r="E19" s="30">
        <v>0.5</v>
      </c>
      <c r="H19" s="47" t="s">
        <v>61</v>
      </c>
      <c r="I19" s="48">
        <v>0.5</v>
      </c>
      <c r="P19" s="57" t="s">
        <v>39</v>
      </c>
      <c r="Q19" s="58">
        <f>Q12-Q13+Q14-Q15+Q16-Q17+Q18</f>
        <v>-33.85</v>
      </c>
    </row>
    <row r="20" spans="2:17" ht="15" thickBot="1" x14ac:dyDescent="0.35">
      <c r="B20" s="52" t="s">
        <v>17</v>
      </c>
      <c r="C20" s="53" t="s">
        <v>18</v>
      </c>
      <c r="D20" s="60" t="s">
        <v>19</v>
      </c>
      <c r="E20" s="54">
        <v>100</v>
      </c>
      <c r="H20" s="47" t="s">
        <v>17</v>
      </c>
      <c r="I20" s="49">
        <v>100</v>
      </c>
    </row>
    <row r="21" spans="2:17" ht="15" thickBot="1" x14ac:dyDescent="0.35">
      <c r="B21" s="61"/>
      <c r="C21" s="62"/>
      <c r="D21" s="63"/>
      <c r="E21" s="64"/>
      <c r="H21" s="47" t="s">
        <v>63</v>
      </c>
      <c r="I21" s="49">
        <v>0.5</v>
      </c>
    </row>
    <row r="22" spans="2:17" ht="15" thickBot="1" x14ac:dyDescent="0.35">
      <c r="B22" s="14" t="s">
        <v>63</v>
      </c>
      <c r="C22" s="15" t="s">
        <v>64</v>
      </c>
      <c r="D22" s="16" t="s">
        <v>65</v>
      </c>
      <c r="E22" s="35">
        <v>0.5</v>
      </c>
      <c r="H22" s="47" t="s">
        <v>1</v>
      </c>
      <c r="I22" s="49">
        <v>20</v>
      </c>
      <c r="O22" s="82" t="s">
        <v>43</v>
      </c>
      <c r="P22" s="83"/>
    </row>
    <row r="23" spans="2:17" x14ac:dyDescent="0.3">
      <c r="B23" s="17" t="s">
        <v>1</v>
      </c>
      <c r="C23" s="36" t="s">
        <v>25</v>
      </c>
      <c r="D23" s="37" t="s">
        <v>27</v>
      </c>
      <c r="E23" s="38">
        <v>20</v>
      </c>
      <c r="H23" s="47" t="s">
        <v>7</v>
      </c>
      <c r="I23" s="49">
        <v>30</v>
      </c>
      <c r="O23" s="46" t="s">
        <v>83</v>
      </c>
      <c r="P23" s="32">
        <f>Q9</f>
        <v>3.05</v>
      </c>
    </row>
    <row r="24" spans="2:17" x14ac:dyDescent="0.3">
      <c r="B24" s="17" t="s">
        <v>7</v>
      </c>
      <c r="C24" s="36" t="s">
        <v>25</v>
      </c>
      <c r="D24" s="37" t="s">
        <v>28</v>
      </c>
      <c r="E24" s="38">
        <v>30</v>
      </c>
      <c r="H24" s="47" t="s">
        <v>8</v>
      </c>
      <c r="I24" s="49">
        <v>10</v>
      </c>
      <c r="O24" s="47" t="s">
        <v>84</v>
      </c>
      <c r="P24" s="33">
        <f>Q19</f>
        <v>-33.85</v>
      </c>
    </row>
    <row r="25" spans="2:17" ht="15" thickBot="1" x14ac:dyDescent="0.35">
      <c r="B25" s="17" t="s">
        <v>8</v>
      </c>
      <c r="C25" s="36" t="s">
        <v>25</v>
      </c>
      <c r="D25" s="37" t="s">
        <v>26</v>
      </c>
      <c r="E25" s="38">
        <v>10</v>
      </c>
      <c r="H25" s="47" t="s">
        <v>71</v>
      </c>
      <c r="I25" s="49">
        <v>0.25</v>
      </c>
      <c r="O25" s="4" t="s">
        <v>86</v>
      </c>
      <c r="P25" s="33">
        <f>I15+I21*I20</f>
        <v>150</v>
      </c>
    </row>
    <row r="26" spans="2:17" ht="15" thickBot="1" x14ac:dyDescent="0.35">
      <c r="B26" s="5"/>
      <c r="C26" s="6"/>
      <c r="D26" s="7"/>
      <c r="E26" s="31"/>
      <c r="H26" s="47" t="s">
        <v>3</v>
      </c>
      <c r="I26" s="49">
        <v>0.9</v>
      </c>
      <c r="O26" s="52" t="s">
        <v>87</v>
      </c>
      <c r="P26" s="54">
        <f>I14+P25</f>
        <v>250</v>
      </c>
    </row>
    <row r="27" spans="2:17" ht="29.4" thickBot="1" x14ac:dyDescent="0.35">
      <c r="B27" s="65" t="s">
        <v>71</v>
      </c>
      <c r="C27" s="66" t="s">
        <v>66</v>
      </c>
      <c r="D27" s="67" t="s">
        <v>67</v>
      </c>
      <c r="E27" s="68">
        <v>0.25</v>
      </c>
      <c r="H27" s="47" t="s">
        <v>4</v>
      </c>
      <c r="I27" s="49">
        <v>0.9</v>
      </c>
    </row>
    <row r="28" spans="2:17" ht="28.8" x14ac:dyDescent="0.3">
      <c r="B28" s="18" t="s">
        <v>3</v>
      </c>
      <c r="C28" s="19" t="s">
        <v>29</v>
      </c>
      <c r="D28" s="20" t="s">
        <v>34</v>
      </c>
      <c r="E28" s="39">
        <v>0.9</v>
      </c>
      <c r="H28" s="47" t="s">
        <v>10</v>
      </c>
      <c r="I28" s="49">
        <v>30</v>
      </c>
    </row>
    <row r="29" spans="2:17" ht="28.8" x14ac:dyDescent="0.3">
      <c r="B29" s="21" t="s">
        <v>4</v>
      </c>
      <c r="C29" s="40" t="s">
        <v>29</v>
      </c>
      <c r="D29" s="41" t="s">
        <v>35</v>
      </c>
      <c r="E29" s="42">
        <v>0.9</v>
      </c>
      <c r="H29" s="47" t="s">
        <v>9</v>
      </c>
      <c r="I29" s="49">
        <v>10</v>
      </c>
    </row>
    <row r="30" spans="2:17" x14ac:dyDescent="0.3">
      <c r="B30" s="21" t="s">
        <v>10</v>
      </c>
      <c r="C30" s="69" t="s">
        <v>30</v>
      </c>
      <c r="D30" s="70" t="s">
        <v>31</v>
      </c>
      <c r="E30" s="42">
        <v>30</v>
      </c>
      <c r="H30" s="47" t="s">
        <v>5</v>
      </c>
      <c r="I30" s="49">
        <v>20</v>
      </c>
    </row>
    <row r="31" spans="2:17" ht="15" thickBot="1" x14ac:dyDescent="0.35">
      <c r="B31" s="21" t="s">
        <v>5</v>
      </c>
      <c r="C31" s="69" t="s">
        <v>30</v>
      </c>
      <c r="D31" s="70" t="s">
        <v>32</v>
      </c>
      <c r="E31" s="42">
        <v>20</v>
      </c>
      <c r="H31" s="50" t="s">
        <v>68</v>
      </c>
      <c r="I31" s="51">
        <v>2</v>
      </c>
    </row>
    <row r="32" spans="2:17" ht="15" thickBot="1" x14ac:dyDescent="0.35">
      <c r="B32" s="22" t="s">
        <v>9</v>
      </c>
      <c r="C32" s="23" t="s">
        <v>30</v>
      </c>
      <c r="D32" s="24" t="s">
        <v>33</v>
      </c>
      <c r="E32" s="43">
        <v>10</v>
      </c>
      <c r="H32" s="78"/>
      <c r="I32" s="79"/>
    </row>
    <row r="33" spans="2:12" ht="15" thickBot="1" x14ac:dyDescent="0.35">
      <c r="B33" s="11"/>
      <c r="C33" s="12"/>
      <c r="D33" s="13"/>
      <c r="E33" s="34"/>
      <c r="H33" s="25" t="s">
        <v>83</v>
      </c>
      <c r="I33" s="44">
        <f>P23</f>
        <v>3.05</v>
      </c>
    </row>
    <row r="34" spans="2:12" ht="15" thickBot="1" x14ac:dyDescent="0.35">
      <c r="B34" s="71" t="s">
        <v>68</v>
      </c>
      <c r="C34" s="72" t="s">
        <v>69</v>
      </c>
      <c r="D34" s="72" t="s">
        <v>70</v>
      </c>
      <c r="E34" s="73">
        <v>2</v>
      </c>
      <c r="H34" s="76" t="s">
        <v>84</v>
      </c>
      <c r="I34" s="77">
        <f>P24</f>
        <v>-33.85</v>
      </c>
    </row>
    <row r="35" spans="2:12" x14ac:dyDescent="0.3">
      <c r="H35" s="25" t="s">
        <v>86</v>
      </c>
      <c r="I35" s="44">
        <f>P25</f>
        <v>150</v>
      </c>
    </row>
    <row r="36" spans="2:12" ht="15" thickBot="1" x14ac:dyDescent="0.35">
      <c r="H36" s="26" t="s">
        <v>87</v>
      </c>
      <c r="I36" s="45">
        <f>P26</f>
        <v>250</v>
      </c>
    </row>
    <row r="39" spans="2:12" x14ac:dyDescent="0.3">
      <c r="L39" s="59"/>
    </row>
    <row r="40" spans="2:12" x14ac:dyDescent="0.3">
      <c r="L40" s="59"/>
    </row>
  </sheetData>
  <mergeCells count="4">
    <mergeCell ref="O22:P22"/>
    <mergeCell ref="K5:M5"/>
    <mergeCell ref="O4:Q4"/>
    <mergeCell ref="O11:Q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316D-8100-430C-8638-56E95BA67FA6}">
  <dimension ref="B3:I36"/>
  <sheetViews>
    <sheetView topLeftCell="A19" zoomScale="90" zoomScaleNormal="90" workbookViewId="0">
      <pane xSplit="9" topLeftCell="J1" activePane="topRight" state="frozen"/>
      <selection activeCell="A4" sqref="A4"/>
      <selection pane="topRight" activeCell="K9" sqref="K9"/>
    </sheetView>
  </sheetViews>
  <sheetFormatPr defaultRowHeight="14.4" x14ac:dyDescent="0.3"/>
  <cols>
    <col min="3" max="3" width="12.44140625" customWidth="1"/>
    <col min="6" max="6" width="13.109375" customWidth="1"/>
    <col min="9" max="9" width="14.5546875" customWidth="1"/>
  </cols>
  <sheetData>
    <row r="3" spans="2:9" ht="15" thickBot="1" x14ac:dyDescent="0.35"/>
    <row r="4" spans="2:9" ht="15" thickBot="1" x14ac:dyDescent="0.35">
      <c r="B4" s="74" t="s">
        <v>12</v>
      </c>
      <c r="C4" s="75" t="s">
        <v>15</v>
      </c>
      <c r="E4" s="74" t="s">
        <v>12</v>
      </c>
      <c r="F4" s="75" t="s">
        <v>15</v>
      </c>
      <c r="H4" s="74" t="s">
        <v>12</v>
      </c>
      <c r="I4" s="75" t="s">
        <v>15</v>
      </c>
    </row>
    <row r="5" spans="2:9" x14ac:dyDescent="0.3">
      <c r="B5" s="47" t="s">
        <v>44</v>
      </c>
      <c r="C5" s="48">
        <v>0.1</v>
      </c>
      <c r="E5" s="47" t="s">
        <v>44</v>
      </c>
      <c r="F5" s="48">
        <v>0.1</v>
      </c>
      <c r="H5" s="47" t="s">
        <v>44</v>
      </c>
      <c r="I5" s="48">
        <v>0.1</v>
      </c>
    </row>
    <row r="6" spans="2:9" x14ac:dyDescent="0.3">
      <c r="B6" s="47" t="s">
        <v>46</v>
      </c>
      <c r="C6" s="48">
        <v>0</v>
      </c>
      <c r="E6" s="47" t="s">
        <v>46</v>
      </c>
      <c r="F6" s="48">
        <v>0</v>
      </c>
      <c r="H6" s="47" t="s">
        <v>46</v>
      </c>
      <c r="I6" s="48">
        <v>0.4</v>
      </c>
    </row>
    <row r="7" spans="2:9" x14ac:dyDescent="0.3">
      <c r="B7" s="47" t="s">
        <v>49</v>
      </c>
      <c r="C7" s="49" t="b">
        <v>1</v>
      </c>
      <c r="E7" s="47" t="s">
        <v>49</v>
      </c>
      <c r="F7" s="49" t="b">
        <v>1</v>
      </c>
      <c r="H7" s="47" t="s">
        <v>49</v>
      </c>
      <c r="I7" s="49" t="b">
        <v>1</v>
      </c>
    </row>
    <row r="8" spans="2:9" x14ac:dyDescent="0.3">
      <c r="B8" s="47" t="s">
        <v>50</v>
      </c>
      <c r="C8" s="49" t="b">
        <v>1</v>
      </c>
      <c r="E8" s="47" t="s">
        <v>50</v>
      </c>
      <c r="F8" s="49" t="b">
        <v>1</v>
      </c>
      <c r="H8" s="47" t="s">
        <v>50</v>
      </c>
      <c r="I8" s="49" t="b">
        <v>1</v>
      </c>
    </row>
    <row r="9" spans="2:9" x14ac:dyDescent="0.3">
      <c r="B9" s="47" t="s">
        <v>6</v>
      </c>
      <c r="C9" s="49" t="b">
        <v>1</v>
      </c>
      <c r="E9" s="47" t="s">
        <v>6</v>
      </c>
      <c r="F9" s="49" t="b">
        <v>1</v>
      </c>
      <c r="H9" s="47" t="s">
        <v>6</v>
      </c>
      <c r="I9" s="49" t="b">
        <v>1</v>
      </c>
    </row>
    <row r="10" spans="2:9" x14ac:dyDescent="0.3">
      <c r="B10" s="47" t="s">
        <v>51</v>
      </c>
      <c r="C10" s="49" t="b">
        <v>1</v>
      </c>
      <c r="E10" s="47" t="s">
        <v>51</v>
      </c>
      <c r="F10" s="49" t="b">
        <v>1</v>
      </c>
      <c r="H10" s="47" t="s">
        <v>51</v>
      </c>
      <c r="I10" s="49" t="b">
        <v>1</v>
      </c>
    </row>
    <row r="11" spans="2:9" x14ac:dyDescent="0.3">
      <c r="B11" s="47" t="s">
        <v>2</v>
      </c>
      <c r="C11" s="49" t="b">
        <v>1</v>
      </c>
      <c r="E11" s="47" t="s">
        <v>2</v>
      </c>
      <c r="F11" s="49" t="b">
        <v>1</v>
      </c>
      <c r="H11" s="47" t="s">
        <v>2</v>
      </c>
      <c r="I11" s="49" t="b">
        <v>1</v>
      </c>
    </row>
    <row r="12" spans="2:9" x14ac:dyDescent="0.3">
      <c r="B12" s="47" t="s">
        <v>52</v>
      </c>
      <c r="C12" s="49">
        <v>0.01</v>
      </c>
      <c r="E12" s="47" t="s">
        <v>52</v>
      </c>
      <c r="F12" s="49">
        <v>0.01</v>
      </c>
      <c r="H12" s="47" t="s">
        <v>52</v>
      </c>
      <c r="I12" s="49">
        <v>0.01</v>
      </c>
    </row>
    <row r="13" spans="2:9" x14ac:dyDescent="0.3">
      <c r="B13" s="47" t="s">
        <v>81</v>
      </c>
      <c r="C13" s="49">
        <v>100</v>
      </c>
      <c r="E13" s="47" t="s">
        <v>81</v>
      </c>
      <c r="F13" s="49">
        <v>100</v>
      </c>
      <c r="H13" s="47" t="s">
        <v>81</v>
      </c>
      <c r="I13" s="49">
        <v>100</v>
      </c>
    </row>
    <row r="14" spans="2:9" x14ac:dyDescent="0.3">
      <c r="B14" s="47" t="s">
        <v>54</v>
      </c>
      <c r="C14" s="49">
        <v>100</v>
      </c>
      <c r="E14" s="47" t="s">
        <v>54</v>
      </c>
      <c r="F14" s="49">
        <v>200</v>
      </c>
      <c r="H14" s="47" t="s">
        <v>54</v>
      </c>
      <c r="I14" s="49">
        <v>100</v>
      </c>
    </row>
    <row r="15" spans="2:9" x14ac:dyDescent="0.3">
      <c r="B15" s="47" t="s">
        <v>0</v>
      </c>
      <c r="C15" s="49">
        <v>1</v>
      </c>
      <c r="E15" s="47" t="s">
        <v>0</v>
      </c>
      <c r="F15" s="49">
        <v>1</v>
      </c>
      <c r="H15" s="47" t="s">
        <v>0</v>
      </c>
      <c r="I15" s="49">
        <v>1</v>
      </c>
    </row>
    <row r="16" spans="2:9" x14ac:dyDescent="0.3">
      <c r="B16" s="47" t="s">
        <v>11</v>
      </c>
      <c r="C16" s="49">
        <v>20</v>
      </c>
      <c r="E16" s="47" t="s">
        <v>11</v>
      </c>
      <c r="F16" s="49">
        <v>20</v>
      </c>
      <c r="H16" s="47" t="s">
        <v>11</v>
      </c>
      <c r="I16" s="49">
        <v>20</v>
      </c>
    </row>
    <row r="17" spans="2:9" x14ac:dyDescent="0.3">
      <c r="B17" s="47" t="s">
        <v>59</v>
      </c>
      <c r="C17" s="49">
        <v>1</v>
      </c>
      <c r="E17" s="47" t="s">
        <v>59</v>
      </c>
      <c r="F17" s="49">
        <v>1</v>
      </c>
      <c r="H17" s="47" t="s">
        <v>59</v>
      </c>
      <c r="I17" s="49">
        <v>1</v>
      </c>
    </row>
    <row r="18" spans="2:9" x14ac:dyDescent="0.3">
      <c r="B18" s="47" t="s">
        <v>61</v>
      </c>
      <c r="C18" s="48">
        <v>0.5</v>
      </c>
      <c r="E18" s="47" t="s">
        <v>61</v>
      </c>
      <c r="F18" s="48">
        <v>0.5</v>
      </c>
      <c r="H18" s="47" t="s">
        <v>61</v>
      </c>
      <c r="I18" s="48">
        <v>0.5</v>
      </c>
    </row>
    <row r="19" spans="2:9" x14ac:dyDescent="0.3">
      <c r="B19" s="47" t="s">
        <v>17</v>
      </c>
      <c r="C19" s="49">
        <v>100</v>
      </c>
      <c r="E19" s="47" t="s">
        <v>17</v>
      </c>
      <c r="F19" s="49">
        <v>100</v>
      </c>
      <c r="H19" s="47" t="s">
        <v>17</v>
      </c>
      <c r="I19" s="49">
        <v>100</v>
      </c>
    </row>
    <row r="20" spans="2:9" x14ac:dyDescent="0.3">
      <c r="B20" s="47" t="s">
        <v>63</v>
      </c>
      <c r="C20" s="49">
        <v>0.5</v>
      </c>
      <c r="E20" s="47" t="s">
        <v>63</v>
      </c>
      <c r="F20" s="49">
        <v>0.5</v>
      </c>
      <c r="H20" s="47" t="s">
        <v>63</v>
      </c>
      <c r="I20" s="49">
        <v>0.5</v>
      </c>
    </row>
    <row r="21" spans="2:9" x14ac:dyDescent="0.3">
      <c r="B21" s="47" t="s">
        <v>1</v>
      </c>
      <c r="C21" s="49">
        <v>20</v>
      </c>
      <c r="E21" s="47" t="s">
        <v>1</v>
      </c>
      <c r="F21" s="49">
        <v>20</v>
      </c>
      <c r="H21" s="47" t="s">
        <v>1</v>
      </c>
      <c r="I21" s="49">
        <v>20</v>
      </c>
    </row>
    <row r="22" spans="2:9" x14ac:dyDescent="0.3">
      <c r="B22" s="47" t="s">
        <v>7</v>
      </c>
      <c r="C22" s="49">
        <v>30</v>
      </c>
      <c r="E22" s="47" t="s">
        <v>7</v>
      </c>
      <c r="F22" s="49">
        <v>30</v>
      </c>
      <c r="H22" s="47" t="s">
        <v>7</v>
      </c>
      <c r="I22" s="49">
        <v>30</v>
      </c>
    </row>
    <row r="23" spans="2:9" x14ac:dyDescent="0.3">
      <c r="B23" s="47" t="s">
        <v>8</v>
      </c>
      <c r="C23" s="49">
        <v>10</v>
      </c>
      <c r="E23" s="47" t="s">
        <v>8</v>
      </c>
      <c r="F23" s="49">
        <v>10</v>
      </c>
      <c r="H23" s="47" t="s">
        <v>8</v>
      </c>
      <c r="I23" s="49">
        <v>10</v>
      </c>
    </row>
    <row r="24" spans="2:9" x14ac:dyDescent="0.3">
      <c r="B24" s="47" t="s">
        <v>71</v>
      </c>
      <c r="C24" s="49">
        <v>0.25</v>
      </c>
      <c r="E24" s="47" t="s">
        <v>71</v>
      </c>
      <c r="F24" s="49">
        <v>0.25</v>
      </c>
      <c r="H24" s="47" t="s">
        <v>71</v>
      </c>
      <c r="I24" s="49">
        <v>0.25</v>
      </c>
    </row>
    <row r="25" spans="2:9" x14ac:dyDescent="0.3">
      <c r="B25" s="47" t="s">
        <v>3</v>
      </c>
      <c r="C25" s="49">
        <v>0.9</v>
      </c>
      <c r="E25" s="47" t="s">
        <v>3</v>
      </c>
      <c r="F25" s="49">
        <v>0.9</v>
      </c>
      <c r="H25" s="47" t="s">
        <v>3</v>
      </c>
      <c r="I25" s="49">
        <v>0.9</v>
      </c>
    </row>
    <row r="26" spans="2:9" x14ac:dyDescent="0.3">
      <c r="B26" s="47" t="s">
        <v>4</v>
      </c>
      <c r="C26" s="49">
        <v>0.9</v>
      </c>
      <c r="E26" s="47" t="s">
        <v>4</v>
      </c>
      <c r="F26" s="49">
        <v>0.9</v>
      </c>
      <c r="H26" s="47" t="s">
        <v>4</v>
      </c>
      <c r="I26" s="49">
        <v>0.9</v>
      </c>
    </row>
    <row r="27" spans="2:9" x14ac:dyDescent="0.3">
      <c r="B27" s="47" t="s">
        <v>10</v>
      </c>
      <c r="C27" s="49">
        <v>30</v>
      </c>
      <c r="E27" s="47" t="s">
        <v>10</v>
      </c>
      <c r="F27" s="49">
        <v>30</v>
      </c>
      <c r="H27" s="47" t="s">
        <v>10</v>
      </c>
      <c r="I27" s="49">
        <v>30</v>
      </c>
    </row>
    <row r="28" spans="2:9" x14ac:dyDescent="0.3">
      <c r="B28" s="47" t="s">
        <v>9</v>
      </c>
      <c r="C28" s="49">
        <v>10</v>
      </c>
      <c r="E28" s="47" t="s">
        <v>9</v>
      </c>
      <c r="F28" s="49">
        <v>10</v>
      </c>
      <c r="H28" s="47" t="s">
        <v>9</v>
      </c>
      <c r="I28" s="49">
        <v>10</v>
      </c>
    </row>
    <row r="29" spans="2:9" x14ac:dyDescent="0.3">
      <c r="B29" s="47" t="s">
        <v>5</v>
      </c>
      <c r="C29" s="49">
        <v>20</v>
      </c>
      <c r="E29" s="47" t="s">
        <v>5</v>
      </c>
      <c r="F29" s="49">
        <v>20</v>
      </c>
      <c r="H29" s="47" t="s">
        <v>5</v>
      </c>
      <c r="I29" s="49">
        <v>20</v>
      </c>
    </row>
    <row r="30" spans="2:9" ht="15" thickBot="1" x14ac:dyDescent="0.35">
      <c r="B30" s="50" t="s">
        <v>68</v>
      </c>
      <c r="C30" s="51">
        <v>2</v>
      </c>
      <c r="E30" s="50" t="s">
        <v>68</v>
      </c>
      <c r="F30" s="51">
        <v>2</v>
      </c>
      <c r="H30" s="50" t="s">
        <v>68</v>
      </c>
      <c r="I30" s="51">
        <v>2</v>
      </c>
    </row>
    <row r="31" spans="2:9" ht="15" thickBot="1" x14ac:dyDescent="0.35">
      <c r="B31" s="78" t="s">
        <v>88</v>
      </c>
      <c r="C31" s="79"/>
      <c r="E31" s="78"/>
      <c r="F31" s="79"/>
      <c r="H31" s="78"/>
      <c r="I31" s="79"/>
    </row>
    <row r="32" spans="2:9" x14ac:dyDescent="0.3">
      <c r="B32" s="25" t="s">
        <v>83</v>
      </c>
      <c r="C32" s="44">
        <v>3.05</v>
      </c>
      <c r="E32" s="25" t="s">
        <v>83</v>
      </c>
      <c r="F32" s="44">
        <v>-7.95</v>
      </c>
      <c r="H32" s="25" t="s">
        <v>83</v>
      </c>
      <c r="I32" s="44">
        <v>3.05</v>
      </c>
    </row>
    <row r="33" spans="2:9" ht="15" thickBot="1" x14ac:dyDescent="0.35">
      <c r="B33" s="76" t="s">
        <v>84</v>
      </c>
      <c r="C33" s="77">
        <v>-34.25</v>
      </c>
      <c r="E33" s="76" t="s">
        <v>84</v>
      </c>
      <c r="F33" s="77">
        <v>-24.25</v>
      </c>
      <c r="H33" s="76" t="s">
        <v>84</v>
      </c>
      <c r="I33" s="77">
        <v>-33.85</v>
      </c>
    </row>
    <row r="34" spans="2:9" x14ac:dyDescent="0.3">
      <c r="B34" s="25" t="s">
        <v>85</v>
      </c>
      <c r="C34" s="44">
        <v>50</v>
      </c>
      <c r="E34" s="25" t="s">
        <v>86</v>
      </c>
      <c r="F34" s="44">
        <v>250</v>
      </c>
      <c r="H34" s="25" t="s">
        <v>86</v>
      </c>
      <c r="I34" s="44">
        <v>150</v>
      </c>
    </row>
    <row r="35" spans="2:9" ht="15" thickBot="1" x14ac:dyDescent="0.35">
      <c r="B35" s="76" t="s">
        <v>86</v>
      </c>
      <c r="C35" s="77">
        <v>150</v>
      </c>
      <c r="E35" s="26" t="s">
        <v>87</v>
      </c>
      <c r="F35" s="45">
        <v>350</v>
      </c>
      <c r="H35" s="26" t="s">
        <v>87</v>
      </c>
      <c r="I35" s="45">
        <v>250</v>
      </c>
    </row>
    <row r="36" spans="2:9" ht="15" thickBot="1" x14ac:dyDescent="0.35">
      <c r="B36" s="26" t="s">
        <v>87</v>
      </c>
      <c r="C36" s="45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Scenarios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Walak, Kelsey N CIV USARMY CESPK (USA)</dc:creator>
  <cp:lastModifiedBy>Walak, Kelsey N CIV USARMY CESPK (USA)</cp:lastModifiedBy>
  <dcterms:created xsi:type="dcterms:W3CDTF">2022-10-19T19:22:18Z</dcterms:created>
  <dcterms:modified xsi:type="dcterms:W3CDTF">2022-11-07T17:19:09Z</dcterms:modified>
</cp:coreProperties>
</file>