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b2edhijm\Documents\GitHub\ClearWater-modules-python\tests\TSM\"/>
    </mc:Choice>
  </mc:AlternateContent>
  <xr:revisionPtr revIDLastSave="0" documentId="13_ncr:1_{0644F19D-1F46-4530-B64A-6A8794B6433C}" xr6:coauthVersionLast="47" xr6:coauthVersionMax="47" xr10:uidLastSave="{00000000-0000-0000-0000-000000000000}"/>
  <bookViews>
    <workbookView xWindow="18075" yWindow="0" windowWidth="10725" windowHeight="15600" firstSheet="1" activeTab="1" xr2:uid="{00000000-000D-0000-FFFF-FFFF00000000}"/>
  </bookViews>
  <sheets>
    <sheet name="Manual Calc for Unittest" sheetId="1" r:id="rId1"/>
    <sheet name="Unittest TwaterC = 20" sheetId="3" r:id="rId2"/>
    <sheet name="Scrap Calc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3" l="1"/>
  <c r="B29" i="3"/>
  <c r="B28" i="3"/>
  <c r="B27" i="3"/>
  <c r="B26" i="3"/>
  <c r="AE3" i="3"/>
  <c r="AN2" i="3"/>
  <c r="AC2" i="3"/>
  <c r="G2" i="3"/>
  <c r="D2" i="3"/>
  <c r="L2" i="3" s="1"/>
  <c r="L3" i="3" s="1"/>
  <c r="D1" i="3"/>
  <c r="AC4" i="3" s="1"/>
  <c r="A2" i="2"/>
  <c r="AC2" i="1"/>
  <c r="B39" i="1"/>
  <c r="D2" i="1"/>
  <c r="L2" i="1" s="1"/>
  <c r="L3" i="1" s="1"/>
  <c r="G2" i="1"/>
  <c r="AE3" i="1"/>
  <c r="AG3" i="3" l="1"/>
  <c r="Q2" i="3"/>
  <c r="AC3" i="3"/>
  <c r="AN2" i="1"/>
  <c r="D1" i="1"/>
  <c r="B29" i="1"/>
  <c r="B28" i="1"/>
  <c r="B27" i="1"/>
  <c r="B26" i="1"/>
  <c r="AE6" i="3" l="1"/>
  <c r="AG6" i="3" s="1"/>
  <c r="Q2" i="1"/>
  <c r="AG3" i="1"/>
  <c r="AC3" i="1"/>
  <c r="AI3" i="3" l="1"/>
  <c r="AJ5" i="3" s="1"/>
  <c r="AJ8" i="3" s="1"/>
  <c r="AE6" i="1"/>
  <c r="AG6" i="1" s="1"/>
  <c r="AI3" i="1" s="1"/>
  <c r="V2" i="3" l="1"/>
  <c r="AI12" i="3"/>
  <c r="AJ5" i="1"/>
  <c r="AJ8" i="1" s="1"/>
  <c r="V2" i="1" s="1"/>
  <c r="G17" i="3" l="1"/>
  <c r="G18" i="3" s="1"/>
  <c r="G19" i="3" s="1"/>
  <c r="AI12" i="1"/>
  <c r="G17" i="1" l="1"/>
  <c r="G18" i="1" s="1"/>
  <c r="G19" i="1" s="1"/>
</calcChain>
</file>

<file path=xl/sharedStrings.xml><?xml version="1.0" encoding="utf-8"?>
<sst xmlns="http://schemas.openxmlformats.org/spreadsheetml/2006/main" count="1452" uniqueCount="84">
  <si>
    <t>TwaterC</t>
  </si>
  <si>
    <t>surface_area</t>
  </si>
  <si>
    <t>volume</t>
  </si>
  <si>
    <t>TairC</t>
  </si>
  <si>
    <t>TsedC</t>
  </si>
  <si>
    <t>q_solar</t>
  </si>
  <si>
    <t>wind_kh_kw</t>
  </si>
  <si>
    <t>eair_mb</t>
  </si>
  <si>
    <t>pressure_mb</t>
  </si>
  <si>
    <t>cloudiness</t>
  </si>
  <si>
    <t>wind_speed</t>
  </si>
  <si>
    <t>wind_a</t>
  </si>
  <si>
    <t>wind_b</t>
  </si>
  <si>
    <t>wind_c</t>
  </si>
  <si>
    <t>use_SedTemp</t>
  </si>
  <si>
    <t>num_iterations</t>
  </si>
  <si>
    <t>tolerance</t>
  </si>
  <si>
    <t>density of water</t>
  </si>
  <si>
    <t>a0</t>
  </si>
  <si>
    <t>a1</t>
  </si>
  <si>
    <t>a2</t>
  </si>
  <si>
    <t>a3</t>
  </si>
  <si>
    <t>a4</t>
  </si>
  <si>
    <t>a5</t>
  </si>
  <si>
    <t>a6</t>
  </si>
  <si>
    <t>TwaterK</t>
  </si>
  <si>
    <t>Mixing Ratio Sat</t>
  </si>
  <si>
    <t>Mixing Ratio</t>
  </si>
  <si>
    <t>saturated vapor pressure at current water temp</t>
  </si>
  <si>
    <t>density air</t>
  </si>
  <si>
    <t>density air sat</t>
  </si>
  <si>
    <t>Richardson number</t>
  </si>
  <si>
    <t>f(Uw)</t>
  </si>
  <si>
    <t>ql</t>
  </si>
  <si>
    <t>SB Constant</t>
  </si>
  <si>
    <t>cp_air</t>
  </si>
  <si>
    <t>emissivity water</t>
  </si>
  <si>
    <t>gravity</t>
  </si>
  <si>
    <t>CONSTANTS</t>
  </si>
  <si>
    <t>pb</t>
  </si>
  <si>
    <t>cps</t>
  </si>
  <si>
    <t>h2</t>
  </si>
  <si>
    <t>alphas</t>
  </si>
  <si>
    <t>richardson opt</t>
  </si>
  <si>
    <t>SHORTWAVE RADIATION</t>
  </si>
  <si>
    <t xml:space="preserve">LONGWAVE ATM </t>
  </si>
  <si>
    <t>LONGWAVE BACK</t>
  </si>
  <si>
    <t>SENSIBLE HEAT FLUX</t>
  </si>
  <si>
    <t>LATENT HEAT FLUX</t>
  </si>
  <si>
    <t>TOTAL</t>
  </si>
  <si>
    <t>emissivity of air</t>
  </si>
  <si>
    <t>TairK</t>
  </si>
  <si>
    <t>q_atm</t>
  </si>
  <si>
    <t>q_b</t>
  </si>
  <si>
    <t>q_h</t>
  </si>
  <si>
    <t>SEDIMENT HEAT FLUX</t>
  </si>
  <si>
    <t>q_sed</t>
  </si>
  <si>
    <t>q_net</t>
  </si>
  <si>
    <t>dTwaterCdt</t>
  </si>
  <si>
    <t>Cpwater</t>
  </si>
  <si>
    <t>f(Ri)</t>
  </si>
  <si>
    <t>Copied Es for record</t>
  </si>
  <si>
    <t>INPUT ARGS - BASELINE VARIABLES</t>
  </si>
  <si>
    <t>VARY TWATERC</t>
  </si>
  <si>
    <t>VARY SURFACE_A</t>
  </si>
  <si>
    <t>VARY VOLUME</t>
  </si>
  <si>
    <t>VARY TAIRC</t>
  </si>
  <si>
    <t>VARY TSEDC</t>
  </si>
  <si>
    <t>VARY Q_SOLAR</t>
  </si>
  <si>
    <t>VARY WIND_KH_KW</t>
  </si>
  <si>
    <t>VARY EAIR_MB</t>
  </si>
  <si>
    <t>VARY PRESSURE_MB</t>
  </si>
  <si>
    <t>VARY CLOUDINESS</t>
  </si>
  <si>
    <t>VARY WIND_SPEED</t>
  </si>
  <si>
    <t>VARY WIND_A</t>
  </si>
  <si>
    <t>VARY WIND_B</t>
  </si>
  <si>
    <t>VARY WIND_C</t>
  </si>
  <si>
    <t>VARY USE_SEDTEMP</t>
  </si>
  <si>
    <t>VARY NUM_ITER</t>
  </si>
  <si>
    <t>VARY TOLERANCE</t>
  </si>
  <si>
    <t>HOW TO UNIT TEST</t>
  </si>
  <si>
    <t>latent heat of vaporization</t>
  </si>
  <si>
    <t>time_step</t>
  </si>
  <si>
    <t>VARY TIME_STEP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</si>
</sst>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2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1" fontId="0" fillId="0" borderId="8" xfId="0" applyNumberFormat="1" applyBorder="1"/>
    <xf numFmtId="11" fontId="0" fillId="2" borderId="0" xfId="0" applyNumberFormat="1" applyFill="1"/>
    <xf numFmtId="11" fontId="0" fillId="0" borderId="5" xfId="0" applyNumberFormat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8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 applyBorder="1"/>
    <xf numFmtId="0" fontId="0" fillId="0" borderId="9" xfId="0" applyBorder="1"/>
    <xf numFmtId="0" fontId="0" fillId="0" borderId="1" xfId="0" applyFill="1" applyBorder="1"/>
    <xf numFmtId="0" fontId="0" fillId="0" borderId="3" xfId="0" applyFill="1" applyBorder="1"/>
    <xf numFmtId="0" fontId="0" fillId="0" borderId="2" xfId="0" applyFill="1" applyBorder="1"/>
    <xf numFmtId="11" fontId="0" fillId="3" borderId="5" xfId="0" applyNumberFormat="1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3" xfId="0" applyFill="1" applyBorder="1"/>
    <xf numFmtId="0" fontId="0" fillId="4" borderId="6" xfId="0" applyFill="1" applyBorder="1"/>
    <xf numFmtId="0" fontId="0" fillId="4" borderId="8" xfId="0" applyFill="1" applyBorder="1"/>
    <xf numFmtId="11" fontId="0" fillId="0" borderId="5" xfId="0" applyNumberFormat="1" applyFill="1" applyBorder="1"/>
    <xf numFmtId="11" fontId="0" fillId="4" borderId="5" xfId="0" applyNumberFormat="1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0" xfId="0" applyFill="1" applyBorder="1"/>
    <xf numFmtId="0" fontId="0" fillId="0" borderId="10" xfId="0" applyFill="1" applyBorder="1"/>
    <xf numFmtId="0" fontId="1" fillId="0" borderId="9" xfId="0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5" borderId="0" xfId="0" applyFill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54"/>
  <sheetViews>
    <sheetView zoomScale="90" zoomScaleNormal="90" workbookViewId="0">
      <selection activeCell="AX52" sqref="AX52"/>
    </sheetView>
  </sheetViews>
  <sheetFormatPr defaultRowHeight="15" x14ac:dyDescent="0.25"/>
  <cols>
    <col min="1" max="1" width="18.140625" customWidth="1"/>
    <col min="2" max="2" width="12.7109375" bestFit="1" customWidth="1"/>
    <col min="6" max="6" width="13.85546875" customWidth="1"/>
    <col min="7" max="7" width="11.140625" bestFit="1" customWidth="1"/>
    <col min="12" max="12" width="12" bestFit="1" customWidth="1"/>
    <col min="17" max="17" width="10.42578125" bestFit="1" customWidth="1"/>
    <col min="22" max="22" width="13.28515625" bestFit="1" customWidth="1"/>
    <col min="35" max="35" width="12.5703125" bestFit="1" customWidth="1"/>
  </cols>
  <sheetData>
    <row r="1" spans="1:62" x14ac:dyDescent="0.25">
      <c r="A1" s="44" t="s">
        <v>62</v>
      </c>
      <c r="B1" s="45"/>
      <c r="C1" t="s">
        <v>25</v>
      </c>
      <c r="D1">
        <f>273.16+B2</f>
        <v>306.16000000000003</v>
      </c>
      <c r="F1" s="4" t="s">
        <v>44</v>
      </c>
      <c r="G1" s="6"/>
      <c r="K1" s="4" t="s">
        <v>45</v>
      </c>
      <c r="L1" s="6"/>
      <c r="P1" s="4" t="s">
        <v>46</v>
      </c>
      <c r="Q1" s="6"/>
      <c r="U1" s="4" t="s">
        <v>47</v>
      </c>
      <c r="V1" s="6"/>
      <c r="AA1" s="1"/>
      <c r="AB1" s="4" t="s">
        <v>48</v>
      </c>
      <c r="AC1" s="5"/>
      <c r="AD1" s="5"/>
      <c r="AE1" s="5"/>
      <c r="AF1" s="5"/>
      <c r="AG1" s="5"/>
      <c r="AH1" s="5"/>
      <c r="AI1" s="5"/>
      <c r="AJ1" s="6"/>
      <c r="AM1" s="4" t="s">
        <v>55</v>
      </c>
      <c r="AN1" s="6"/>
    </row>
    <row r="2" spans="1:62" x14ac:dyDescent="0.25">
      <c r="A2" s="17" t="s">
        <v>0</v>
      </c>
      <c r="B2" s="18">
        <v>33</v>
      </c>
      <c r="C2" t="s">
        <v>51</v>
      </c>
      <c r="D2">
        <f>273.16+B5</f>
        <v>293.16000000000003</v>
      </c>
      <c r="F2" s="11" t="s">
        <v>49</v>
      </c>
      <c r="G2" s="13">
        <f>B7</f>
        <v>400</v>
      </c>
      <c r="K2" s="7" t="s">
        <v>50</v>
      </c>
      <c r="L2" s="9">
        <f>0.00000937*D2^2</f>
        <v>0.80528390107200021</v>
      </c>
      <c r="P2" s="11" t="s">
        <v>53</v>
      </c>
      <c r="Q2" s="14">
        <f>B32*B30*D1^4</f>
        <v>483.22410462334915</v>
      </c>
      <c r="U2" s="11" t="s">
        <v>54</v>
      </c>
      <c r="V2" s="13">
        <f>B8*B31*AC2*(B5-B2)*AJ8/86400</f>
        <v>-6.0918517489838191</v>
      </c>
      <c r="AB2" s="7" t="s">
        <v>17</v>
      </c>
      <c r="AC2" s="8">
        <f>999.973*(1-(((B2-3.9863)*(B2-3.9863)*(B2+288.9414))/(508929.2*(B2+68.12963))))</f>
        <v>994.70754934909905</v>
      </c>
      <c r="AD2" s="8"/>
      <c r="AE2" s="8" t="s">
        <v>27</v>
      </c>
      <c r="AF2" s="8"/>
      <c r="AG2" s="8" t="s">
        <v>29</v>
      </c>
      <c r="AH2" s="8"/>
      <c r="AI2" s="8" t="s">
        <v>31</v>
      </c>
      <c r="AJ2" s="9"/>
      <c r="AM2" s="11" t="s">
        <v>56</v>
      </c>
      <c r="AN2" s="13">
        <f>B34*B35*B37/0.5/B36*(B6-B2)/86400</f>
        <v>-749.50400000000013</v>
      </c>
    </row>
    <row r="3" spans="1:62" x14ac:dyDescent="0.25">
      <c r="A3" s="17" t="s">
        <v>1</v>
      </c>
      <c r="B3" s="18">
        <v>1</v>
      </c>
      <c r="K3" s="11" t="s">
        <v>52</v>
      </c>
      <c r="L3" s="14">
        <f>L2*(1+0.17*B11^2)*B30*D2^4</f>
        <v>337.82252345814987</v>
      </c>
      <c r="AB3" s="7" t="s">
        <v>28</v>
      </c>
      <c r="AC3" s="8">
        <f>B23+D1*(B24+D1*(B25+D1*(B26+D1*(B27+D1*(B28+D1*B29)))))</f>
        <v>50.305109456125138</v>
      </c>
      <c r="AD3" s="8"/>
      <c r="AE3" s="8">
        <f>0.622*1/(B10-1)</f>
        <v>6.1462450592885375E-4</v>
      </c>
      <c r="AF3" s="8"/>
      <c r="AG3" s="8">
        <f>0.348*(B10/D1)*(1+AE3)/(1+1.61*AE3)</f>
        <v>1.1510058858932837</v>
      </c>
      <c r="AH3" s="8"/>
      <c r="AI3" s="8">
        <f>-9.806*(AG3-AG6)*2/(1.2*B12^2)</f>
        <v>-3.8610892284084673E-4</v>
      </c>
      <c r="AJ3" s="9"/>
    </row>
    <row r="4" spans="1:62" x14ac:dyDescent="0.25">
      <c r="A4" s="17" t="s">
        <v>2</v>
      </c>
      <c r="B4" s="18">
        <v>1</v>
      </c>
      <c r="AB4" s="7"/>
      <c r="AC4" s="8"/>
      <c r="AD4" s="8"/>
      <c r="AE4" s="8"/>
      <c r="AF4" s="8"/>
      <c r="AG4" s="8"/>
      <c r="AH4" s="8"/>
      <c r="AI4" s="8"/>
      <c r="AJ4" s="9"/>
      <c r="AL4" s="3"/>
    </row>
    <row r="5" spans="1:62" x14ac:dyDescent="0.25">
      <c r="A5" s="17" t="s">
        <v>3</v>
      </c>
      <c r="B5" s="18">
        <v>20</v>
      </c>
      <c r="AB5" s="7"/>
      <c r="AC5" s="8"/>
      <c r="AD5" s="8"/>
      <c r="AE5" s="8" t="s">
        <v>26</v>
      </c>
      <c r="AF5" s="8"/>
      <c r="AG5" s="8" t="s">
        <v>30</v>
      </c>
      <c r="AH5" s="8"/>
      <c r="AI5" s="8" t="s">
        <v>60</v>
      </c>
      <c r="AJ5" s="9">
        <f>IF(AI3&lt;=-1,12.3,IF(AI3&lt;=-0.01,(1-22*AI3)^0.8,IF(AI3&lt;0.01,1,IF(AI3&lt;2,(1-34*AI3)^-0.8,0.03))))</f>
        <v>1</v>
      </c>
    </row>
    <row r="6" spans="1:62" x14ac:dyDescent="0.25">
      <c r="A6" s="17" t="s">
        <v>4</v>
      </c>
      <c r="B6" s="18">
        <v>5</v>
      </c>
      <c r="AB6" s="7"/>
      <c r="AC6" s="8"/>
      <c r="AD6" s="8"/>
      <c r="AE6" s="8">
        <f>0.622*AC3/(B10-AC3)</f>
        <v>3.2502279163476873E-2</v>
      </c>
      <c r="AF6" s="8"/>
      <c r="AG6" s="8">
        <f>0.348*(B10/D1)*(1+AE6)/(1+1.61*AE6)</f>
        <v>1.1297435140460415</v>
      </c>
      <c r="AH6" s="8"/>
      <c r="AI6" s="10"/>
      <c r="AJ6" s="9"/>
    </row>
    <row r="7" spans="1:62" x14ac:dyDescent="0.25">
      <c r="A7" s="17" t="s">
        <v>5</v>
      </c>
      <c r="B7" s="18">
        <v>400</v>
      </c>
      <c r="AB7" s="7"/>
      <c r="AC7" s="8"/>
      <c r="AD7" s="8"/>
      <c r="AE7" s="8"/>
      <c r="AF7" s="8"/>
      <c r="AG7" s="8"/>
      <c r="AH7" s="8"/>
      <c r="AI7" s="8"/>
      <c r="AJ7" s="9"/>
    </row>
    <row r="8" spans="1:62" x14ac:dyDescent="0.25">
      <c r="A8" s="17" t="s">
        <v>6</v>
      </c>
      <c r="B8" s="18">
        <v>1</v>
      </c>
      <c r="AB8" s="7"/>
      <c r="AC8" s="8"/>
      <c r="AD8" s="8"/>
      <c r="AE8" s="8"/>
      <c r="AF8" s="8"/>
      <c r="AG8" s="8"/>
      <c r="AH8" s="8"/>
      <c r="AI8" s="8" t="s">
        <v>32</v>
      </c>
      <c r="AJ8" s="9">
        <f>AJ5*(B13+B14*B12^B15)</f>
        <v>4.0500300000000003E-2</v>
      </c>
    </row>
    <row r="9" spans="1:62" x14ac:dyDescent="0.25">
      <c r="A9" s="17" t="s">
        <v>7</v>
      </c>
      <c r="B9" s="18">
        <v>1</v>
      </c>
      <c r="AB9" s="7"/>
      <c r="AC9" s="8"/>
      <c r="AD9" s="8"/>
      <c r="AE9" s="8"/>
      <c r="AF9" s="8"/>
      <c r="AG9" s="8"/>
      <c r="AH9" s="8"/>
      <c r="AI9" s="8"/>
      <c r="AJ9" s="9"/>
    </row>
    <row r="10" spans="1:62" x14ac:dyDescent="0.25">
      <c r="A10" s="17" t="s">
        <v>8</v>
      </c>
      <c r="B10" s="18">
        <v>1013</v>
      </c>
      <c r="AB10" s="7"/>
      <c r="AC10" s="8"/>
      <c r="AD10" s="8"/>
      <c r="AE10" s="8"/>
      <c r="AF10" s="8"/>
      <c r="AG10" s="8"/>
      <c r="AH10" s="8"/>
      <c r="AI10" s="8"/>
      <c r="AJ10" s="9"/>
    </row>
    <row r="11" spans="1:62" x14ac:dyDescent="0.25">
      <c r="A11" s="17" t="s">
        <v>9</v>
      </c>
      <c r="B11" s="18">
        <v>0.1</v>
      </c>
      <c r="AB11" s="7"/>
      <c r="AC11" s="8"/>
      <c r="AD11" s="8"/>
      <c r="AE11" s="8"/>
      <c r="AF11" s="8"/>
      <c r="AG11" s="8"/>
      <c r="AH11" s="8"/>
      <c r="AI11" s="8" t="s">
        <v>33</v>
      </c>
      <c r="AJ11" s="9"/>
    </row>
    <row r="12" spans="1:62" x14ac:dyDescent="0.25">
      <c r="A12" s="17" t="s">
        <v>10</v>
      </c>
      <c r="B12" s="18">
        <v>30</v>
      </c>
      <c r="AB12" s="11"/>
      <c r="AC12" s="12"/>
      <c r="AD12" s="12"/>
      <c r="AE12" s="12"/>
      <c r="AF12" s="12"/>
      <c r="AG12" s="12"/>
      <c r="AH12" s="12"/>
      <c r="AI12" s="12">
        <f>(0.622/B10)*1800595.46*AC2*(AC3-B9)*AJ8*10^-6</f>
        <v>2.1960522635425024</v>
      </c>
      <c r="AJ12" s="13"/>
    </row>
    <row r="13" spans="1:62" x14ac:dyDescent="0.25">
      <c r="A13" s="17" t="s">
        <v>11</v>
      </c>
      <c r="B13" s="30">
        <v>2.9999999999999999E-7</v>
      </c>
    </row>
    <row r="14" spans="1:62" x14ac:dyDescent="0.25">
      <c r="A14" s="17" t="s">
        <v>12</v>
      </c>
      <c r="B14" s="30">
        <v>1.5E-6</v>
      </c>
      <c r="AZ14" s="48" t="s">
        <v>80</v>
      </c>
      <c r="BA14" s="48"/>
      <c r="BB14" s="48"/>
      <c r="BC14" s="48"/>
      <c r="BD14" s="48"/>
      <c r="BE14" s="48"/>
      <c r="BF14" s="48"/>
      <c r="BG14" s="48"/>
    </row>
    <row r="15" spans="1:62" x14ac:dyDescent="0.25">
      <c r="A15" s="17" t="s">
        <v>13</v>
      </c>
      <c r="B15" s="18">
        <v>3</v>
      </c>
    </row>
    <row r="16" spans="1:62" ht="15.75" thickBot="1" x14ac:dyDescent="0.3">
      <c r="A16" s="17" t="s">
        <v>14</v>
      </c>
      <c r="B16" s="18" t="b">
        <v>1</v>
      </c>
      <c r="J16" s="43" t="s">
        <v>63</v>
      </c>
      <c r="K16" s="43"/>
      <c r="L16" s="26"/>
      <c r="M16" s="43" t="s">
        <v>64</v>
      </c>
      <c r="N16" s="43"/>
      <c r="O16" s="26"/>
      <c r="P16" s="43" t="s">
        <v>65</v>
      </c>
      <c r="Q16" s="43"/>
      <c r="R16" s="26"/>
      <c r="S16" s="43" t="s">
        <v>66</v>
      </c>
      <c r="T16" s="43"/>
      <c r="U16" s="26"/>
      <c r="V16" s="43" t="s">
        <v>67</v>
      </c>
      <c r="W16" s="43"/>
      <c r="X16" s="26"/>
      <c r="Y16" s="43" t="s">
        <v>68</v>
      </c>
      <c r="Z16" s="43"/>
      <c r="AA16" s="26"/>
      <c r="AB16" s="43" t="s">
        <v>69</v>
      </c>
      <c r="AC16" s="43"/>
      <c r="AD16" s="26"/>
      <c r="AE16" s="43" t="s">
        <v>70</v>
      </c>
      <c r="AF16" s="43"/>
      <c r="AG16" s="26"/>
      <c r="AH16" s="43" t="s">
        <v>71</v>
      </c>
      <c r="AI16" s="43"/>
      <c r="AJ16" s="26"/>
      <c r="AK16" s="43" t="s">
        <v>72</v>
      </c>
      <c r="AL16" s="43"/>
      <c r="AM16" s="26"/>
      <c r="AN16" s="43" t="s">
        <v>73</v>
      </c>
      <c r="AO16" s="43"/>
      <c r="AP16" s="26"/>
      <c r="AQ16" s="43" t="s">
        <v>74</v>
      </c>
      <c r="AR16" s="43"/>
      <c r="AS16" s="26"/>
      <c r="AT16" s="43" t="s">
        <v>75</v>
      </c>
      <c r="AU16" s="43"/>
      <c r="AV16" s="26"/>
      <c r="AW16" s="43" t="s">
        <v>76</v>
      </c>
      <c r="AX16" s="43"/>
      <c r="AY16" s="26"/>
      <c r="AZ16" s="43" t="s">
        <v>77</v>
      </c>
      <c r="BA16" s="43"/>
      <c r="BB16" s="26"/>
      <c r="BC16" s="43" t="s">
        <v>78</v>
      </c>
      <c r="BD16" s="43"/>
      <c r="BE16" s="26"/>
      <c r="BF16" s="43" t="s">
        <v>79</v>
      </c>
      <c r="BG16" s="43"/>
      <c r="BI16" s="50"/>
      <c r="BJ16" s="50"/>
    </row>
    <row r="17" spans="1:62" x14ac:dyDescent="0.25">
      <c r="A17" s="17" t="s">
        <v>15</v>
      </c>
      <c r="B17" s="18">
        <v>10</v>
      </c>
      <c r="F17" s="2" t="s">
        <v>57</v>
      </c>
      <c r="G17" s="15">
        <f>G2+L3-Q2+V2-AI12+AN2</f>
        <v>-503.19348517772579</v>
      </c>
      <c r="J17" s="31" t="s">
        <v>0</v>
      </c>
      <c r="K17" s="32">
        <v>20</v>
      </c>
      <c r="L17" s="3"/>
      <c r="M17" s="21" t="s">
        <v>0</v>
      </c>
      <c r="N17" s="22">
        <v>21</v>
      </c>
      <c r="O17" s="3"/>
      <c r="P17" s="21" t="s">
        <v>0</v>
      </c>
      <c r="Q17" s="22">
        <v>22</v>
      </c>
      <c r="R17" s="3"/>
      <c r="S17" s="21" t="s">
        <v>0</v>
      </c>
      <c r="T17" s="22">
        <v>23</v>
      </c>
      <c r="U17" s="3"/>
      <c r="V17" s="21" t="s">
        <v>0</v>
      </c>
      <c r="W17" s="22">
        <v>24</v>
      </c>
      <c r="X17" s="3"/>
      <c r="Y17" s="21" t="s">
        <v>0</v>
      </c>
      <c r="Z17" s="22">
        <v>25</v>
      </c>
      <c r="AA17" s="3"/>
      <c r="AB17" s="21" t="s">
        <v>0</v>
      </c>
      <c r="AC17" s="22">
        <v>26</v>
      </c>
      <c r="AD17" s="3"/>
      <c r="AE17" s="21" t="s">
        <v>0</v>
      </c>
      <c r="AF17" s="22">
        <v>27</v>
      </c>
      <c r="AG17" s="3"/>
      <c r="AH17" s="21" t="s">
        <v>0</v>
      </c>
      <c r="AI17" s="22">
        <v>28</v>
      </c>
      <c r="AJ17" s="3"/>
      <c r="AK17" s="21" t="s">
        <v>0</v>
      </c>
      <c r="AL17" s="22">
        <v>29</v>
      </c>
      <c r="AM17" s="3"/>
      <c r="AN17" s="21" t="s">
        <v>0</v>
      </c>
      <c r="AO17" s="22">
        <v>30</v>
      </c>
      <c r="AP17" s="3"/>
      <c r="AQ17" s="21" t="s">
        <v>0</v>
      </c>
      <c r="AR17" s="22">
        <v>31</v>
      </c>
      <c r="AS17" s="3"/>
      <c r="AT17" s="21" t="s">
        <v>0</v>
      </c>
      <c r="AU17" s="22">
        <v>32</v>
      </c>
      <c r="AV17" s="3"/>
      <c r="AW17" s="21" t="s">
        <v>0</v>
      </c>
      <c r="AX17" s="22">
        <v>33</v>
      </c>
      <c r="AY17" s="3"/>
      <c r="AZ17" s="21" t="s">
        <v>0</v>
      </c>
      <c r="BA17" s="22">
        <v>20</v>
      </c>
      <c r="BB17" s="3"/>
      <c r="BC17" s="21" t="s">
        <v>0</v>
      </c>
      <c r="BD17" s="22">
        <v>20</v>
      </c>
      <c r="BE17" s="3"/>
      <c r="BF17" s="21" t="s">
        <v>0</v>
      </c>
      <c r="BG17" s="22">
        <v>20</v>
      </c>
      <c r="BH17" s="3"/>
      <c r="BI17" s="49"/>
      <c r="BJ17" s="49"/>
    </row>
    <row r="18" spans="1:62" x14ac:dyDescent="0.25">
      <c r="A18" s="19" t="s">
        <v>16</v>
      </c>
      <c r="B18" s="20">
        <v>0.01</v>
      </c>
      <c r="F18" s="2" t="s">
        <v>58</v>
      </c>
      <c r="G18" s="15">
        <f>G17*B3*86400/(AC2*B4*B39)</f>
        <v>-10.461281834935429</v>
      </c>
      <c r="J18" s="21" t="s">
        <v>1</v>
      </c>
      <c r="K18" s="22">
        <v>1</v>
      </c>
      <c r="L18" s="3"/>
      <c r="M18" s="31" t="s">
        <v>1</v>
      </c>
      <c r="N18" s="32">
        <v>1</v>
      </c>
      <c r="O18" s="3"/>
      <c r="P18" s="21" t="s">
        <v>1</v>
      </c>
      <c r="Q18" s="22">
        <v>1</v>
      </c>
      <c r="R18" s="3"/>
      <c r="S18" s="21" t="s">
        <v>1</v>
      </c>
      <c r="T18" s="22">
        <v>1</v>
      </c>
      <c r="U18" s="3"/>
      <c r="V18" s="21" t="s">
        <v>1</v>
      </c>
      <c r="W18" s="22">
        <v>1</v>
      </c>
      <c r="X18" s="3"/>
      <c r="Y18" s="21" t="s">
        <v>1</v>
      </c>
      <c r="Z18" s="22">
        <v>1</v>
      </c>
      <c r="AA18" s="3"/>
      <c r="AB18" s="21" t="s">
        <v>1</v>
      </c>
      <c r="AC18" s="22">
        <v>1</v>
      </c>
      <c r="AD18" s="3"/>
      <c r="AE18" s="21" t="s">
        <v>1</v>
      </c>
      <c r="AF18" s="22">
        <v>1</v>
      </c>
      <c r="AG18" s="3"/>
      <c r="AH18" s="21" t="s">
        <v>1</v>
      </c>
      <c r="AI18" s="22">
        <v>1</v>
      </c>
      <c r="AJ18" s="3"/>
      <c r="AK18" s="21" t="s">
        <v>1</v>
      </c>
      <c r="AL18" s="22">
        <v>1</v>
      </c>
      <c r="AM18" s="3"/>
      <c r="AN18" s="21" t="s">
        <v>1</v>
      </c>
      <c r="AO18" s="22">
        <v>1</v>
      </c>
      <c r="AP18" s="3"/>
      <c r="AQ18" s="21" t="s">
        <v>1</v>
      </c>
      <c r="AR18" s="22">
        <v>1</v>
      </c>
      <c r="AS18" s="3"/>
      <c r="AT18" s="21" t="s">
        <v>1</v>
      </c>
      <c r="AU18" s="22">
        <v>1</v>
      </c>
      <c r="AV18" s="3"/>
      <c r="AW18" s="21" t="s">
        <v>1</v>
      </c>
      <c r="AX18" s="22">
        <v>1</v>
      </c>
      <c r="AY18" s="3"/>
      <c r="AZ18" s="21" t="s">
        <v>1</v>
      </c>
      <c r="BA18" s="22">
        <v>1</v>
      </c>
      <c r="BB18" s="3"/>
      <c r="BC18" s="21" t="s">
        <v>1</v>
      </c>
      <c r="BD18" s="22">
        <v>1</v>
      </c>
      <c r="BE18" s="3"/>
      <c r="BF18" s="21" t="s">
        <v>1</v>
      </c>
      <c r="BG18" s="22">
        <v>1</v>
      </c>
      <c r="BH18" s="3"/>
      <c r="BI18" s="25"/>
      <c r="BJ18" s="25"/>
    </row>
    <row r="19" spans="1:62" x14ac:dyDescent="0.25">
      <c r="F19" s="2" t="s">
        <v>0</v>
      </c>
      <c r="G19" s="2">
        <f>G18+B2</f>
        <v>22.538718165064573</v>
      </c>
      <c r="J19" s="21" t="s">
        <v>2</v>
      </c>
      <c r="K19" s="22">
        <v>1</v>
      </c>
      <c r="L19" s="3"/>
      <c r="M19" s="21" t="s">
        <v>2</v>
      </c>
      <c r="N19" s="22">
        <v>1</v>
      </c>
      <c r="O19" s="3"/>
      <c r="P19" s="31" t="s">
        <v>2</v>
      </c>
      <c r="Q19" s="32">
        <v>1</v>
      </c>
      <c r="R19" s="3"/>
      <c r="S19" s="21" t="s">
        <v>2</v>
      </c>
      <c r="T19" s="22">
        <v>1</v>
      </c>
      <c r="U19" s="3"/>
      <c r="V19" s="21" t="s">
        <v>2</v>
      </c>
      <c r="W19" s="22">
        <v>1</v>
      </c>
      <c r="X19" s="3"/>
      <c r="Y19" s="21" t="s">
        <v>2</v>
      </c>
      <c r="Z19" s="22">
        <v>1</v>
      </c>
      <c r="AA19" s="3"/>
      <c r="AB19" s="21" t="s">
        <v>2</v>
      </c>
      <c r="AC19" s="22">
        <v>1</v>
      </c>
      <c r="AD19" s="3"/>
      <c r="AE19" s="21" t="s">
        <v>2</v>
      </c>
      <c r="AF19" s="22">
        <v>1</v>
      </c>
      <c r="AG19" s="3"/>
      <c r="AH19" s="21" t="s">
        <v>2</v>
      </c>
      <c r="AI19" s="22">
        <v>1</v>
      </c>
      <c r="AJ19" s="3"/>
      <c r="AK19" s="21" t="s">
        <v>2</v>
      </c>
      <c r="AL19" s="22">
        <v>1</v>
      </c>
      <c r="AM19" s="3"/>
      <c r="AN19" s="21" t="s">
        <v>2</v>
      </c>
      <c r="AO19" s="22">
        <v>1</v>
      </c>
      <c r="AP19" s="3"/>
      <c r="AQ19" s="21" t="s">
        <v>2</v>
      </c>
      <c r="AR19" s="22">
        <v>1</v>
      </c>
      <c r="AS19" s="3"/>
      <c r="AT19" s="21" t="s">
        <v>2</v>
      </c>
      <c r="AU19" s="22">
        <v>1</v>
      </c>
      <c r="AV19" s="3"/>
      <c r="AW19" s="21" t="s">
        <v>2</v>
      </c>
      <c r="AX19" s="22">
        <v>1</v>
      </c>
      <c r="AY19" s="3"/>
      <c r="AZ19" s="21" t="s">
        <v>2</v>
      </c>
      <c r="BA19" s="22">
        <v>1</v>
      </c>
      <c r="BB19" s="3"/>
      <c r="BC19" s="21" t="s">
        <v>2</v>
      </c>
      <c r="BD19" s="22">
        <v>1</v>
      </c>
      <c r="BE19" s="3"/>
      <c r="BF19" s="21" t="s">
        <v>2</v>
      </c>
      <c r="BG19" s="22">
        <v>1</v>
      </c>
      <c r="BH19" s="3"/>
      <c r="BI19" s="25"/>
      <c r="BJ19" s="25"/>
    </row>
    <row r="20" spans="1:62" x14ac:dyDescent="0.25">
      <c r="J20" s="21" t="s">
        <v>3</v>
      </c>
      <c r="K20" s="22">
        <v>20</v>
      </c>
      <c r="L20" s="3"/>
      <c r="M20" s="21" t="s">
        <v>3</v>
      </c>
      <c r="N20" s="22">
        <v>20</v>
      </c>
      <c r="O20" s="3"/>
      <c r="P20" s="21" t="s">
        <v>3</v>
      </c>
      <c r="Q20" s="22">
        <v>20</v>
      </c>
      <c r="R20" s="3"/>
      <c r="S20" s="31" t="s">
        <v>3</v>
      </c>
      <c r="T20" s="32">
        <v>20</v>
      </c>
      <c r="U20" s="3"/>
      <c r="V20" s="21" t="s">
        <v>3</v>
      </c>
      <c r="W20" s="22">
        <v>20</v>
      </c>
      <c r="X20" s="3"/>
      <c r="Y20" s="21" t="s">
        <v>3</v>
      </c>
      <c r="Z20" s="22">
        <v>20</v>
      </c>
      <c r="AA20" s="3"/>
      <c r="AB20" s="21" t="s">
        <v>3</v>
      </c>
      <c r="AC20" s="22">
        <v>20</v>
      </c>
      <c r="AD20" s="3"/>
      <c r="AE20" s="21" t="s">
        <v>3</v>
      </c>
      <c r="AF20" s="22">
        <v>20</v>
      </c>
      <c r="AG20" s="3"/>
      <c r="AH20" s="21" t="s">
        <v>3</v>
      </c>
      <c r="AI20" s="22">
        <v>20</v>
      </c>
      <c r="AJ20" s="3"/>
      <c r="AK20" s="21" t="s">
        <v>3</v>
      </c>
      <c r="AL20" s="22">
        <v>20</v>
      </c>
      <c r="AM20" s="3"/>
      <c r="AN20" s="21" t="s">
        <v>3</v>
      </c>
      <c r="AO20" s="22">
        <v>20</v>
      </c>
      <c r="AP20" s="3"/>
      <c r="AQ20" s="21" t="s">
        <v>3</v>
      </c>
      <c r="AR20" s="22">
        <v>20</v>
      </c>
      <c r="AS20" s="3"/>
      <c r="AT20" s="21" t="s">
        <v>3</v>
      </c>
      <c r="AU20" s="22">
        <v>20</v>
      </c>
      <c r="AV20" s="3"/>
      <c r="AW20" s="21" t="s">
        <v>3</v>
      </c>
      <c r="AX20" s="22">
        <v>20</v>
      </c>
      <c r="AY20" s="3"/>
      <c r="AZ20" s="21" t="s">
        <v>3</v>
      </c>
      <c r="BA20" s="22">
        <v>20</v>
      </c>
      <c r="BB20" s="3"/>
      <c r="BC20" s="21" t="s">
        <v>3</v>
      </c>
      <c r="BD20" s="22">
        <v>20</v>
      </c>
      <c r="BE20" s="3"/>
      <c r="BF20" s="21" t="s">
        <v>3</v>
      </c>
      <c r="BG20" s="22">
        <v>20</v>
      </c>
      <c r="BH20" s="3"/>
      <c r="BI20" s="25"/>
      <c r="BJ20" s="25"/>
    </row>
    <row r="21" spans="1:62" x14ac:dyDescent="0.25">
      <c r="J21" s="21" t="s">
        <v>4</v>
      </c>
      <c r="K21" s="22">
        <v>5</v>
      </c>
      <c r="L21" s="3"/>
      <c r="M21" s="21" t="s">
        <v>4</v>
      </c>
      <c r="N21" s="22">
        <v>5</v>
      </c>
      <c r="O21" s="3"/>
      <c r="P21" s="21" t="s">
        <v>4</v>
      </c>
      <c r="Q21" s="22">
        <v>5</v>
      </c>
      <c r="R21" s="3"/>
      <c r="S21" s="21" t="s">
        <v>4</v>
      </c>
      <c r="T21" s="22">
        <v>5</v>
      </c>
      <c r="U21" s="3"/>
      <c r="V21" s="31" t="s">
        <v>4</v>
      </c>
      <c r="W21" s="32">
        <v>5</v>
      </c>
      <c r="X21" s="3"/>
      <c r="Y21" s="21" t="s">
        <v>4</v>
      </c>
      <c r="Z21" s="22">
        <v>5</v>
      </c>
      <c r="AA21" s="3"/>
      <c r="AB21" s="21" t="s">
        <v>4</v>
      </c>
      <c r="AC21" s="22">
        <v>5</v>
      </c>
      <c r="AD21" s="3"/>
      <c r="AE21" s="21" t="s">
        <v>4</v>
      </c>
      <c r="AF21" s="22">
        <v>5</v>
      </c>
      <c r="AG21" s="3"/>
      <c r="AH21" s="21" t="s">
        <v>4</v>
      </c>
      <c r="AI21" s="22">
        <v>5</v>
      </c>
      <c r="AJ21" s="3"/>
      <c r="AK21" s="21" t="s">
        <v>4</v>
      </c>
      <c r="AL21" s="22">
        <v>5</v>
      </c>
      <c r="AM21" s="3"/>
      <c r="AN21" s="21" t="s">
        <v>4</v>
      </c>
      <c r="AO21" s="22">
        <v>5</v>
      </c>
      <c r="AP21" s="3"/>
      <c r="AQ21" s="21" t="s">
        <v>4</v>
      </c>
      <c r="AR21" s="22">
        <v>5</v>
      </c>
      <c r="AS21" s="3"/>
      <c r="AT21" s="21" t="s">
        <v>4</v>
      </c>
      <c r="AU21" s="22">
        <v>5</v>
      </c>
      <c r="AV21" s="3"/>
      <c r="AW21" s="21" t="s">
        <v>4</v>
      </c>
      <c r="AX21" s="22">
        <v>5</v>
      </c>
      <c r="AY21" s="3"/>
      <c r="AZ21" s="21" t="s">
        <v>4</v>
      </c>
      <c r="BA21" s="22">
        <v>5</v>
      </c>
      <c r="BB21" s="3"/>
      <c r="BC21" s="21" t="s">
        <v>4</v>
      </c>
      <c r="BD21" s="22">
        <v>5</v>
      </c>
      <c r="BE21" s="3"/>
      <c r="BF21" s="21" t="s">
        <v>4</v>
      </c>
      <c r="BG21" s="22">
        <v>5</v>
      </c>
      <c r="BH21" s="3"/>
      <c r="BI21" s="25"/>
      <c r="BJ21" s="25"/>
    </row>
    <row r="22" spans="1:62" x14ac:dyDescent="0.25">
      <c r="A22" s="46" t="s">
        <v>38</v>
      </c>
      <c r="B22" s="47"/>
      <c r="J22" s="21" t="s">
        <v>5</v>
      </c>
      <c r="K22" s="22">
        <v>400</v>
      </c>
      <c r="L22" s="3"/>
      <c r="M22" s="21" t="s">
        <v>5</v>
      </c>
      <c r="N22" s="22">
        <v>400</v>
      </c>
      <c r="O22" s="3"/>
      <c r="P22" s="21" t="s">
        <v>5</v>
      </c>
      <c r="Q22" s="22">
        <v>400</v>
      </c>
      <c r="R22" s="3"/>
      <c r="S22" s="21" t="s">
        <v>5</v>
      </c>
      <c r="T22" s="22">
        <v>400</v>
      </c>
      <c r="U22" s="3"/>
      <c r="V22" s="21" t="s">
        <v>5</v>
      </c>
      <c r="W22" s="22">
        <v>400</v>
      </c>
      <c r="X22" s="3"/>
      <c r="Y22" s="31" t="s">
        <v>5</v>
      </c>
      <c r="Z22" s="32">
        <v>400</v>
      </c>
      <c r="AA22" s="3"/>
      <c r="AB22" s="21" t="s">
        <v>5</v>
      </c>
      <c r="AC22" s="22">
        <v>400</v>
      </c>
      <c r="AD22" s="3"/>
      <c r="AE22" s="21" t="s">
        <v>5</v>
      </c>
      <c r="AF22" s="22">
        <v>400</v>
      </c>
      <c r="AG22" s="3"/>
      <c r="AH22" s="21" t="s">
        <v>5</v>
      </c>
      <c r="AI22" s="22">
        <v>400</v>
      </c>
      <c r="AJ22" s="3"/>
      <c r="AK22" s="21" t="s">
        <v>5</v>
      </c>
      <c r="AL22" s="22">
        <v>400</v>
      </c>
      <c r="AM22" s="3"/>
      <c r="AN22" s="21" t="s">
        <v>5</v>
      </c>
      <c r="AO22" s="22">
        <v>400</v>
      </c>
      <c r="AP22" s="3"/>
      <c r="AQ22" s="21" t="s">
        <v>5</v>
      </c>
      <c r="AR22" s="22">
        <v>400</v>
      </c>
      <c r="AS22" s="3"/>
      <c r="AT22" s="21" t="s">
        <v>5</v>
      </c>
      <c r="AU22" s="22">
        <v>400</v>
      </c>
      <c r="AV22" s="3"/>
      <c r="AW22" s="21" t="s">
        <v>5</v>
      </c>
      <c r="AX22" s="22">
        <v>400</v>
      </c>
      <c r="AY22" s="3"/>
      <c r="AZ22" s="21" t="s">
        <v>5</v>
      </c>
      <c r="BA22" s="22">
        <v>400</v>
      </c>
      <c r="BB22" s="3"/>
      <c r="BC22" s="21" t="s">
        <v>5</v>
      </c>
      <c r="BD22" s="22">
        <v>400</v>
      </c>
      <c r="BE22" s="3"/>
      <c r="BF22" s="21" t="s">
        <v>5</v>
      </c>
      <c r="BG22" s="22">
        <v>400</v>
      </c>
      <c r="BH22" s="3"/>
      <c r="BI22" s="25"/>
      <c r="BJ22" s="25"/>
    </row>
    <row r="23" spans="1:62" x14ac:dyDescent="0.25">
      <c r="A23" s="7" t="s">
        <v>18</v>
      </c>
      <c r="B23" s="9">
        <v>6984.5052939999996</v>
      </c>
      <c r="J23" s="21" t="s">
        <v>6</v>
      </c>
      <c r="K23" s="22">
        <v>1</v>
      </c>
      <c r="L23" s="3"/>
      <c r="M23" s="21" t="s">
        <v>6</v>
      </c>
      <c r="N23" s="22">
        <v>1</v>
      </c>
      <c r="O23" s="3"/>
      <c r="P23" s="21" t="s">
        <v>6</v>
      </c>
      <c r="Q23" s="22">
        <v>1</v>
      </c>
      <c r="R23" s="3"/>
      <c r="S23" s="21" t="s">
        <v>6</v>
      </c>
      <c r="T23" s="22">
        <v>1</v>
      </c>
      <c r="U23" s="3"/>
      <c r="V23" s="21" t="s">
        <v>6</v>
      </c>
      <c r="W23" s="22">
        <v>1</v>
      </c>
      <c r="X23" s="3"/>
      <c r="Y23" s="21" t="s">
        <v>6</v>
      </c>
      <c r="Z23" s="22">
        <v>1</v>
      </c>
      <c r="AA23" s="3"/>
      <c r="AB23" s="31" t="s">
        <v>6</v>
      </c>
      <c r="AC23" s="32">
        <v>1</v>
      </c>
      <c r="AD23" s="3"/>
      <c r="AE23" s="21" t="s">
        <v>6</v>
      </c>
      <c r="AF23" s="22">
        <v>1</v>
      </c>
      <c r="AG23" s="3"/>
      <c r="AH23" s="21" t="s">
        <v>6</v>
      </c>
      <c r="AI23" s="22">
        <v>1</v>
      </c>
      <c r="AJ23" s="3"/>
      <c r="AK23" s="21" t="s">
        <v>6</v>
      </c>
      <c r="AL23" s="22">
        <v>1</v>
      </c>
      <c r="AM23" s="3"/>
      <c r="AN23" s="21" t="s">
        <v>6</v>
      </c>
      <c r="AO23" s="22">
        <v>1</v>
      </c>
      <c r="AP23" s="3"/>
      <c r="AQ23" s="21" t="s">
        <v>6</v>
      </c>
      <c r="AR23" s="22">
        <v>1</v>
      </c>
      <c r="AS23" s="3"/>
      <c r="AT23" s="21" t="s">
        <v>6</v>
      </c>
      <c r="AU23" s="22">
        <v>1</v>
      </c>
      <c r="AV23" s="3"/>
      <c r="AW23" s="21" t="s">
        <v>6</v>
      </c>
      <c r="AX23" s="22">
        <v>1</v>
      </c>
      <c r="AY23" s="3"/>
      <c r="AZ23" s="21" t="s">
        <v>6</v>
      </c>
      <c r="BA23" s="22">
        <v>1</v>
      </c>
      <c r="BB23" s="3"/>
      <c r="BC23" s="21" t="s">
        <v>6</v>
      </c>
      <c r="BD23" s="22">
        <v>1</v>
      </c>
      <c r="BE23" s="3"/>
      <c r="BF23" s="21" t="s">
        <v>6</v>
      </c>
      <c r="BG23" s="22">
        <v>1</v>
      </c>
      <c r="BH23" s="3"/>
      <c r="BI23" s="25"/>
      <c r="BJ23" s="25"/>
    </row>
    <row r="24" spans="1:62" x14ac:dyDescent="0.25">
      <c r="A24" s="7" t="s">
        <v>19</v>
      </c>
      <c r="B24" s="9">
        <v>-188.903931</v>
      </c>
      <c r="J24" s="21" t="s">
        <v>7</v>
      </c>
      <c r="K24" s="22">
        <v>1</v>
      </c>
      <c r="L24" s="3"/>
      <c r="M24" s="21" t="s">
        <v>7</v>
      </c>
      <c r="N24" s="22">
        <v>1</v>
      </c>
      <c r="O24" s="3"/>
      <c r="P24" s="21" t="s">
        <v>7</v>
      </c>
      <c r="Q24" s="22">
        <v>1</v>
      </c>
      <c r="R24" s="3"/>
      <c r="S24" s="21" t="s">
        <v>7</v>
      </c>
      <c r="T24" s="22">
        <v>1</v>
      </c>
      <c r="U24" s="3"/>
      <c r="V24" s="21" t="s">
        <v>7</v>
      </c>
      <c r="W24" s="22">
        <v>1</v>
      </c>
      <c r="X24" s="3"/>
      <c r="Y24" s="21" t="s">
        <v>7</v>
      </c>
      <c r="Z24" s="22">
        <v>1</v>
      </c>
      <c r="AA24" s="3"/>
      <c r="AB24" s="21" t="s">
        <v>7</v>
      </c>
      <c r="AC24" s="22">
        <v>1</v>
      </c>
      <c r="AD24" s="3"/>
      <c r="AE24" s="31" t="s">
        <v>7</v>
      </c>
      <c r="AF24" s="32">
        <v>1</v>
      </c>
      <c r="AG24" s="3"/>
      <c r="AH24" s="21" t="s">
        <v>7</v>
      </c>
      <c r="AI24" s="22">
        <v>1</v>
      </c>
      <c r="AJ24" s="3"/>
      <c r="AK24" s="21" t="s">
        <v>7</v>
      </c>
      <c r="AL24" s="22">
        <v>1</v>
      </c>
      <c r="AM24" s="3"/>
      <c r="AN24" s="21" t="s">
        <v>7</v>
      </c>
      <c r="AO24" s="22">
        <v>1</v>
      </c>
      <c r="AP24" s="3"/>
      <c r="AQ24" s="21" t="s">
        <v>7</v>
      </c>
      <c r="AR24" s="22">
        <v>1</v>
      </c>
      <c r="AS24" s="3"/>
      <c r="AT24" s="21" t="s">
        <v>7</v>
      </c>
      <c r="AU24" s="22">
        <v>1</v>
      </c>
      <c r="AV24" s="3"/>
      <c r="AW24" s="21" t="s">
        <v>7</v>
      </c>
      <c r="AX24" s="22">
        <v>1</v>
      </c>
      <c r="AY24" s="3"/>
      <c r="AZ24" s="21" t="s">
        <v>7</v>
      </c>
      <c r="BA24" s="22">
        <v>1</v>
      </c>
      <c r="BB24" s="3"/>
      <c r="BC24" s="21" t="s">
        <v>7</v>
      </c>
      <c r="BD24" s="22">
        <v>1</v>
      </c>
      <c r="BE24" s="3"/>
      <c r="BF24" s="21" t="s">
        <v>7</v>
      </c>
      <c r="BG24" s="22">
        <v>1</v>
      </c>
      <c r="BH24" s="3"/>
      <c r="BI24" s="25"/>
      <c r="BJ24" s="25"/>
    </row>
    <row r="25" spans="1:62" x14ac:dyDescent="0.25">
      <c r="A25" s="7" t="s">
        <v>20</v>
      </c>
      <c r="B25" s="9">
        <v>2.1333576750000001</v>
      </c>
      <c r="J25" s="21" t="s">
        <v>8</v>
      </c>
      <c r="K25" s="22">
        <v>1013</v>
      </c>
      <c r="L25" s="3"/>
      <c r="M25" s="21" t="s">
        <v>8</v>
      </c>
      <c r="N25" s="22">
        <v>1013</v>
      </c>
      <c r="O25" s="3"/>
      <c r="P25" s="21" t="s">
        <v>8</v>
      </c>
      <c r="Q25" s="22">
        <v>1013</v>
      </c>
      <c r="R25" s="3"/>
      <c r="S25" s="21" t="s">
        <v>8</v>
      </c>
      <c r="T25" s="22">
        <v>1013</v>
      </c>
      <c r="U25" s="3"/>
      <c r="V25" s="21" t="s">
        <v>8</v>
      </c>
      <c r="W25" s="22">
        <v>1013</v>
      </c>
      <c r="X25" s="3"/>
      <c r="Y25" s="21" t="s">
        <v>8</v>
      </c>
      <c r="Z25" s="22">
        <v>1013</v>
      </c>
      <c r="AA25" s="3"/>
      <c r="AB25" s="21" t="s">
        <v>8</v>
      </c>
      <c r="AC25" s="22">
        <v>1013</v>
      </c>
      <c r="AD25" s="3"/>
      <c r="AE25" s="21" t="s">
        <v>8</v>
      </c>
      <c r="AF25" s="22">
        <v>1013</v>
      </c>
      <c r="AG25" s="3"/>
      <c r="AH25" s="31" t="s">
        <v>8</v>
      </c>
      <c r="AI25" s="32">
        <v>1013</v>
      </c>
      <c r="AJ25" s="3"/>
      <c r="AK25" s="21" t="s">
        <v>8</v>
      </c>
      <c r="AL25" s="22">
        <v>1013</v>
      </c>
      <c r="AM25" s="3"/>
      <c r="AN25" s="21" t="s">
        <v>8</v>
      </c>
      <c r="AO25" s="22">
        <v>1013</v>
      </c>
      <c r="AP25" s="3"/>
      <c r="AQ25" s="21" t="s">
        <v>8</v>
      </c>
      <c r="AR25" s="22">
        <v>1013</v>
      </c>
      <c r="AS25" s="3"/>
      <c r="AT25" s="21" t="s">
        <v>8</v>
      </c>
      <c r="AU25" s="22">
        <v>1013</v>
      </c>
      <c r="AV25" s="3"/>
      <c r="AW25" s="21" t="s">
        <v>8</v>
      </c>
      <c r="AX25" s="22">
        <v>1013</v>
      </c>
      <c r="AY25" s="3"/>
      <c r="AZ25" s="21" t="s">
        <v>8</v>
      </c>
      <c r="BA25" s="22">
        <v>1013</v>
      </c>
      <c r="BB25" s="3"/>
      <c r="BC25" s="21" t="s">
        <v>8</v>
      </c>
      <c r="BD25" s="22">
        <v>1013</v>
      </c>
      <c r="BE25" s="3"/>
      <c r="BF25" s="21" t="s">
        <v>8</v>
      </c>
      <c r="BG25" s="22">
        <v>1013</v>
      </c>
      <c r="BH25" s="3"/>
      <c r="BI25" s="25"/>
      <c r="BJ25" s="25"/>
    </row>
    <row r="26" spans="1:62" x14ac:dyDescent="0.25">
      <c r="A26" s="7" t="s">
        <v>21</v>
      </c>
      <c r="B26" s="9">
        <f>-1.288580973*10^-2</f>
        <v>-1.2885809729999999E-2</v>
      </c>
      <c r="J26" s="21" t="s">
        <v>9</v>
      </c>
      <c r="K26" s="22">
        <v>0.1</v>
      </c>
      <c r="L26" s="3"/>
      <c r="M26" s="21" t="s">
        <v>9</v>
      </c>
      <c r="N26" s="22">
        <v>0.1</v>
      </c>
      <c r="O26" s="3"/>
      <c r="P26" s="21" t="s">
        <v>9</v>
      </c>
      <c r="Q26" s="22">
        <v>0.1</v>
      </c>
      <c r="R26" s="3"/>
      <c r="S26" s="21" t="s">
        <v>9</v>
      </c>
      <c r="T26" s="22">
        <v>0.1</v>
      </c>
      <c r="U26" s="3"/>
      <c r="V26" s="21" t="s">
        <v>9</v>
      </c>
      <c r="W26" s="22">
        <v>0.1</v>
      </c>
      <c r="X26" s="3"/>
      <c r="Y26" s="21" t="s">
        <v>9</v>
      </c>
      <c r="Z26" s="22">
        <v>0.1</v>
      </c>
      <c r="AA26" s="3"/>
      <c r="AB26" s="21" t="s">
        <v>9</v>
      </c>
      <c r="AC26" s="22">
        <v>0.1</v>
      </c>
      <c r="AD26" s="3"/>
      <c r="AE26" s="21" t="s">
        <v>9</v>
      </c>
      <c r="AF26" s="22">
        <v>0.1</v>
      </c>
      <c r="AG26" s="3"/>
      <c r="AH26" s="21" t="s">
        <v>9</v>
      </c>
      <c r="AI26" s="22">
        <v>0.1</v>
      </c>
      <c r="AJ26" s="3"/>
      <c r="AK26" s="31" t="s">
        <v>9</v>
      </c>
      <c r="AL26" s="32">
        <v>0.1</v>
      </c>
      <c r="AM26" s="3"/>
      <c r="AN26" s="21" t="s">
        <v>9</v>
      </c>
      <c r="AO26" s="22">
        <v>0.1</v>
      </c>
      <c r="AP26" s="3"/>
      <c r="AQ26" s="21" t="s">
        <v>9</v>
      </c>
      <c r="AR26" s="22">
        <v>0.1</v>
      </c>
      <c r="AS26" s="3"/>
      <c r="AT26" s="21" t="s">
        <v>9</v>
      </c>
      <c r="AU26" s="22">
        <v>0.1</v>
      </c>
      <c r="AV26" s="3"/>
      <c r="AW26" s="21" t="s">
        <v>9</v>
      </c>
      <c r="AX26" s="22">
        <v>0.1</v>
      </c>
      <c r="AY26" s="3"/>
      <c r="AZ26" s="21" t="s">
        <v>9</v>
      </c>
      <c r="BA26" s="22">
        <v>0.1</v>
      </c>
      <c r="BB26" s="3"/>
      <c r="BC26" s="21" t="s">
        <v>9</v>
      </c>
      <c r="BD26" s="22">
        <v>0.1</v>
      </c>
      <c r="BE26" s="3"/>
      <c r="BF26" s="21" t="s">
        <v>9</v>
      </c>
      <c r="BG26" s="22">
        <v>0.1</v>
      </c>
      <c r="BH26" s="3"/>
      <c r="BI26" s="25"/>
      <c r="BJ26" s="25"/>
    </row>
    <row r="27" spans="1:62" x14ac:dyDescent="0.25">
      <c r="A27" s="7" t="s">
        <v>22</v>
      </c>
      <c r="B27" s="9">
        <f>0.00004393587233</f>
        <v>4.3935872330000002E-5</v>
      </c>
      <c r="J27" s="21" t="s">
        <v>10</v>
      </c>
      <c r="K27" s="22">
        <v>3</v>
      </c>
      <c r="L27" s="3"/>
      <c r="M27" s="21" t="s">
        <v>10</v>
      </c>
      <c r="N27" s="22">
        <v>3</v>
      </c>
      <c r="O27" s="3"/>
      <c r="P27" s="21" t="s">
        <v>10</v>
      </c>
      <c r="Q27" s="22">
        <v>3</v>
      </c>
      <c r="R27" s="3"/>
      <c r="S27" s="21" t="s">
        <v>10</v>
      </c>
      <c r="T27" s="22">
        <v>3</v>
      </c>
      <c r="U27" s="3"/>
      <c r="V27" s="21" t="s">
        <v>10</v>
      </c>
      <c r="W27" s="22">
        <v>3</v>
      </c>
      <c r="X27" s="3"/>
      <c r="Y27" s="21" t="s">
        <v>10</v>
      </c>
      <c r="Z27" s="22">
        <v>3</v>
      </c>
      <c r="AA27" s="3"/>
      <c r="AB27" s="21" t="s">
        <v>10</v>
      </c>
      <c r="AC27" s="22">
        <v>3</v>
      </c>
      <c r="AD27" s="3"/>
      <c r="AE27" s="21" t="s">
        <v>10</v>
      </c>
      <c r="AF27" s="22">
        <v>3</v>
      </c>
      <c r="AG27" s="3"/>
      <c r="AH27" s="21" t="s">
        <v>10</v>
      </c>
      <c r="AI27" s="22">
        <v>3</v>
      </c>
      <c r="AJ27" s="3"/>
      <c r="AK27" s="21" t="s">
        <v>10</v>
      </c>
      <c r="AL27" s="22">
        <v>3</v>
      </c>
      <c r="AM27" s="3"/>
      <c r="AN27" s="31" t="s">
        <v>10</v>
      </c>
      <c r="AO27" s="32">
        <v>3</v>
      </c>
      <c r="AP27" s="3"/>
      <c r="AQ27" s="21" t="s">
        <v>10</v>
      </c>
      <c r="AR27" s="22">
        <v>3</v>
      </c>
      <c r="AS27" s="3"/>
      <c r="AT27" s="21" t="s">
        <v>10</v>
      </c>
      <c r="AU27" s="22">
        <v>3</v>
      </c>
      <c r="AV27" s="3"/>
      <c r="AW27" s="21" t="s">
        <v>10</v>
      </c>
      <c r="AX27" s="22">
        <v>3</v>
      </c>
      <c r="AY27" s="3"/>
      <c r="AZ27" s="21" t="s">
        <v>10</v>
      </c>
      <c r="BA27" s="22">
        <v>3</v>
      </c>
      <c r="BB27" s="3"/>
      <c r="BC27" s="21" t="s">
        <v>10</v>
      </c>
      <c r="BD27" s="22">
        <v>3</v>
      </c>
      <c r="BE27" s="3"/>
      <c r="BF27" s="21" t="s">
        <v>10</v>
      </c>
      <c r="BG27" s="22">
        <v>3</v>
      </c>
      <c r="BH27" s="3"/>
      <c r="BI27" s="25"/>
      <c r="BJ27" s="25"/>
    </row>
    <row r="28" spans="1:62" x14ac:dyDescent="0.25">
      <c r="A28" s="7" t="s">
        <v>23</v>
      </c>
      <c r="B28" s="9">
        <f>-0.00000008023923082</f>
        <v>-8.0239230820000005E-8</v>
      </c>
      <c r="J28" s="21" t="s">
        <v>11</v>
      </c>
      <c r="K28" s="37">
        <v>2.9999999999999999E-7</v>
      </c>
      <c r="L28" s="3"/>
      <c r="M28" s="21" t="s">
        <v>11</v>
      </c>
      <c r="N28" s="37">
        <v>2.9999999999999999E-7</v>
      </c>
      <c r="O28" s="3"/>
      <c r="P28" s="21" t="s">
        <v>11</v>
      </c>
      <c r="Q28" s="37">
        <v>2.9999999999999999E-7</v>
      </c>
      <c r="R28" s="3"/>
      <c r="S28" s="21" t="s">
        <v>11</v>
      </c>
      <c r="T28" s="37">
        <v>2.9999999999999999E-7</v>
      </c>
      <c r="U28" s="3"/>
      <c r="V28" s="21" t="s">
        <v>11</v>
      </c>
      <c r="W28" s="37">
        <v>2.9999999999999999E-7</v>
      </c>
      <c r="X28" s="3"/>
      <c r="Y28" s="21" t="s">
        <v>11</v>
      </c>
      <c r="Z28" s="37">
        <v>2.9999999999999999E-7</v>
      </c>
      <c r="AA28" s="3"/>
      <c r="AB28" s="21" t="s">
        <v>11</v>
      </c>
      <c r="AC28" s="37">
        <v>2.9999999999999999E-7</v>
      </c>
      <c r="AD28" s="3"/>
      <c r="AE28" s="21" t="s">
        <v>11</v>
      </c>
      <c r="AF28" s="37">
        <v>2.9999999999999999E-7</v>
      </c>
      <c r="AG28" s="3"/>
      <c r="AH28" s="21" t="s">
        <v>11</v>
      </c>
      <c r="AI28" s="37">
        <v>2.9999999999999999E-7</v>
      </c>
      <c r="AJ28" s="3"/>
      <c r="AK28" s="21" t="s">
        <v>11</v>
      </c>
      <c r="AL28" s="37">
        <v>2.9999999999999999E-7</v>
      </c>
      <c r="AM28" s="3"/>
      <c r="AN28" s="21" t="s">
        <v>11</v>
      </c>
      <c r="AO28" s="37">
        <v>2.9999999999999999E-7</v>
      </c>
      <c r="AP28" s="3"/>
      <c r="AQ28" s="31" t="s">
        <v>11</v>
      </c>
      <c r="AR28" s="38">
        <v>2.9999999999999999E-7</v>
      </c>
      <c r="AS28" s="3"/>
      <c r="AT28" s="21" t="s">
        <v>11</v>
      </c>
      <c r="AU28" s="37">
        <v>2.9999999999999999E-7</v>
      </c>
      <c r="AV28" s="3"/>
      <c r="AW28" s="21" t="s">
        <v>11</v>
      </c>
      <c r="AX28" s="37">
        <v>2.9999999999999999E-7</v>
      </c>
      <c r="AY28" s="3"/>
      <c r="AZ28" s="21" t="s">
        <v>11</v>
      </c>
      <c r="BA28" s="37">
        <v>2.9999999999999999E-7</v>
      </c>
      <c r="BB28" s="3"/>
      <c r="BC28" s="21" t="s">
        <v>11</v>
      </c>
      <c r="BD28" s="37">
        <v>2.9999999999999999E-7</v>
      </c>
      <c r="BE28" s="3"/>
      <c r="BF28" s="21" t="s">
        <v>11</v>
      </c>
      <c r="BG28" s="37">
        <v>2.9999999999999999E-7</v>
      </c>
      <c r="BH28" s="3"/>
      <c r="BI28" s="25"/>
      <c r="BJ28" s="25"/>
    </row>
    <row r="29" spans="1:62" x14ac:dyDescent="0.25">
      <c r="A29" s="7" t="s">
        <v>24</v>
      </c>
      <c r="B29" s="9">
        <f>6.136820929E-11</f>
        <v>6.1368209289999995E-11</v>
      </c>
      <c r="J29" s="21" t="s">
        <v>12</v>
      </c>
      <c r="K29" s="37">
        <v>1.5E-6</v>
      </c>
      <c r="L29" s="3"/>
      <c r="M29" s="21" t="s">
        <v>12</v>
      </c>
      <c r="N29" s="37">
        <v>1.5E-6</v>
      </c>
      <c r="O29" s="3"/>
      <c r="P29" s="21" t="s">
        <v>12</v>
      </c>
      <c r="Q29" s="37">
        <v>1.5E-6</v>
      </c>
      <c r="R29" s="3"/>
      <c r="S29" s="21" t="s">
        <v>12</v>
      </c>
      <c r="T29" s="37">
        <v>1.5E-6</v>
      </c>
      <c r="U29" s="3"/>
      <c r="V29" s="21" t="s">
        <v>12</v>
      </c>
      <c r="W29" s="37">
        <v>1.5E-6</v>
      </c>
      <c r="X29" s="3"/>
      <c r="Y29" s="21" t="s">
        <v>12</v>
      </c>
      <c r="Z29" s="37">
        <v>1.5E-6</v>
      </c>
      <c r="AA29" s="3"/>
      <c r="AB29" s="21" t="s">
        <v>12</v>
      </c>
      <c r="AC29" s="37">
        <v>1.5E-6</v>
      </c>
      <c r="AD29" s="3"/>
      <c r="AE29" s="21" t="s">
        <v>12</v>
      </c>
      <c r="AF29" s="37">
        <v>1.5E-6</v>
      </c>
      <c r="AG29" s="3"/>
      <c r="AH29" s="21" t="s">
        <v>12</v>
      </c>
      <c r="AI29" s="37">
        <v>1.5E-6</v>
      </c>
      <c r="AJ29" s="3"/>
      <c r="AK29" s="21" t="s">
        <v>12</v>
      </c>
      <c r="AL29" s="37">
        <v>1.5E-6</v>
      </c>
      <c r="AM29" s="3"/>
      <c r="AN29" s="21" t="s">
        <v>12</v>
      </c>
      <c r="AO29" s="37">
        <v>1.5E-6</v>
      </c>
      <c r="AP29" s="3"/>
      <c r="AQ29" s="21" t="s">
        <v>12</v>
      </c>
      <c r="AR29" s="37">
        <v>1.5E-6</v>
      </c>
      <c r="AS29" s="3"/>
      <c r="AT29" s="31" t="s">
        <v>12</v>
      </c>
      <c r="AU29" s="38">
        <v>1.5E-6</v>
      </c>
      <c r="AV29" s="3"/>
      <c r="AW29" s="21" t="s">
        <v>12</v>
      </c>
      <c r="AX29" s="37">
        <v>1.5E-6</v>
      </c>
      <c r="AY29" s="3"/>
      <c r="AZ29" s="21" t="s">
        <v>12</v>
      </c>
      <c r="BA29" s="37">
        <v>1.5E-6</v>
      </c>
      <c r="BB29" s="3"/>
      <c r="BC29" s="21" t="s">
        <v>12</v>
      </c>
      <c r="BD29" s="37">
        <v>1.5E-6</v>
      </c>
      <c r="BE29" s="3"/>
      <c r="BF29" s="21" t="s">
        <v>12</v>
      </c>
      <c r="BG29" s="37">
        <v>1.5E-6</v>
      </c>
      <c r="BH29" s="3"/>
      <c r="BI29" s="25"/>
      <c r="BJ29" s="25"/>
    </row>
    <row r="30" spans="1:62" x14ac:dyDescent="0.25">
      <c r="A30" s="7" t="s">
        <v>34</v>
      </c>
      <c r="B30" s="16">
        <v>5.6699999999999998E-8</v>
      </c>
      <c r="J30" s="21" t="s">
        <v>13</v>
      </c>
      <c r="K30" s="22">
        <v>1</v>
      </c>
      <c r="L30" s="3"/>
      <c r="M30" s="21" t="s">
        <v>13</v>
      </c>
      <c r="N30" s="22">
        <v>1</v>
      </c>
      <c r="O30" s="3"/>
      <c r="P30" s="21" t="s">
        <v>13</v>
      </c>
      <c r="Q30" s="22">
        <v>1</v>
      </c>
      <c r="R30" s="3"/>
      <c r="S30" s="21" t="s">
        <v>13</v>
      </c>
      <c r="T30" s="22">
        <v>1</v>
      </c>
      <c r="U30" s="3"/>
      <c r="V30" s="21" t="s">
        <v>13</v>
      </c>
      <c r="W30" s="22">
        <v>1</v>
      </c>
      <c r="X30" s="3"/>
      <c r="Y30" s="21" t="s">
        <v>13</v>
      </c>
      <c r="Z30" s="22">
        <v>1</v>
      </c>
      <c r="AA30" s="3"/>
      <c r="AB30" s="21" t="s">
        <v>13</v>
      </c>
      <c r="AC30" s="22">
        <v>1</v>
      </c>
      <c r="AD30" s="3"/>
      <c r="AE30" s="21" t="s">
        <v>13</v>
      </c>
      <c r="AF30" s="22">
        <v>1</v>
      </c>
      <c r="AG30" s="3"/>
      <c r="AH30" s="21" t="s">
        <v>13</v>
      </c>
      <c r="AI30" s="22">
        <v>1</v>
      </c>
      <c r="AJ30" s="3"/>
      <c r="AK30" s="21" t="s">
        <v>13</v>
      </c>
      <c r="AL30" s="22">
        <v>1</v>
      </c>
      <c r="AM30" s="3"/>
      <c r="AN30" s="21" t="s">
        <v>13</v>
      </c>
      <c r="AO30" s="22">
        <v>1</v>
      </c>
      <c r="AP30" s="3"/>
      <c r="AQ30" s="21" t="s">
        <v>13</v>
      </c>
      <c r="AR30" s="22">
        <v>1</v>
      </c>
      <c r="AS30" s="3"/>
      <c r="AT30" s="21" t="s">
        <v>13</v>
      </c>
      <c r="AU30" s="22">
        <v>1</v>
      </c>
      <c r="AV30" s="3"/>
      <c r="AW30" s="31" t="s">
        <v>13</v>
      </c>
      <c r="AX30" s="32">
        <v>1</v>
      </c>
      <c r="AY30" s="3"/>
      <c r="AZ30" s="21" t="s">
        <v>13</v>
      </c>
      <c r="BA30" s="22">
        <v>1</v>
      </c>
      <c r="BB30" s="3"/>
      <c r="BC30" s="21" t="s">
        <v>13</v>
      </c>
      <c r="BD30" s="22">
        <v>1</v>
      </c>
      <c r="BE30" s="3"/>
      <c r="BF30" s="21" t="s">
        <v>13</v>
      </c>
      <c r="BG30" s="22">
        <v>1</v>
      </c>
      <c r="BH30" s="3"/>
      <c r="BI30" s="25"/>
      <c r="BJ30" s="25"/>
    </row>
    <row r="31" spans="1:62" x14ac:dyDescent="0.25">
      <c r="A31" s="7" t="s">
        <v>35</v>
      </c>
      <c r="B31" s="9">
        <v>1005</v>
      </c>
      <c r="J31" s="21" t="s">
        <v>14</v>
      </c>
      <c r="K31" s="22" t="b">
        <v>1</v>
      </c>
      <c r="L31" s="3"/>
      <c r="M31" s="21" t="s">
        <v>14</v>
      </c>
      <c r="N31" s="22" t="b">
        <v>1</v>
      </c>
      <c r="O31" s="3"/>
      <c r="P31" s="21" t="s">
        <v>14</v>
      </c>
      <c r="Q31" s="22" t="b">
        <v>1</v>
      </c>
      <c r="R31" s="3"/>
      <c r="S31" s="21" t="s">
        <v>14</v>
      </c>
      <c r="T31" s="22" t="b">
        <v>1</v>
      </c>
      <c r="U31" s="3"/>
      <c r="V31" s="21" t="s">
        <v>14</v>
      </c>
      <c r="W31" s="22" t="b">
        <v>1</v>
      </c>
      <c r="X31" s="3"/>
      <c r="Y31" s="21" t="s">
        <v>14</v>
      </c>
      <c r="Z31" s="22" t="b">
        <v>1</v>
      </c>
      <c r="AA31" s="3"/>
      <c r="AB31" s="21" t="s">
        <v>14</v>
      </c>
      <c r="AC31" s="22" t="b">
        <v>1</v>
      </c>
      <c r="AD31" s="3"/>
      <c r="AE31" s="21" t="s">
        <v>14</v>
      </c>
      <c r="AF31" s="22" t="b">
        <v>1</v>
      </c>
      <c r="AG31" s="3"/>
      <c r="AH31" s="21" t="s">
        <v>14</v>
      </c>
      <c r="AI31" s="22" t="b">
        <v>1</v>
      </c>
      <c r="AJ31" s="3"/>
      <c r="AK31" s="21" t="s">
        <v>14</v>
      </c>
      <c r="AL31" s="22" t="b">
        <v>1</v>
      </c>
      <c r="AM31" s="3"/>
      <c r="AN31" s="21" t="s">
        <v>14</v>
      </c>
      <c r="AO31" s="22" t="b">
        <v>1</v>
      </c>
      <c r="AP31" s="3"/>
      <c r="AQ31" s="21" t="s">
        <v>14</v>
      </c>
      <c r="AR31" s="22" t="b">
        <v>1</v>
      </c>
      <c r="AS31" s="3"/>
      <c r="AT31" s="21" t="s">
        <v>14</v>
      </c>
      <c r="AU31" s="22" t="b">
        <v>1</v>
      </c>
      <c r="AV31" s="3"/>
      <c r="AW31" s="21" t="s">
        <v>14</v>
      </c>
      <c r="AX31" s="22" t="b">
        <v>1</v>
      </c>
      <c r="AY31" s="3"/>
      <c r="AZ31" s="31" t="s">
        <v>14</v>
      </c>
      <c r="BA31" s="32" t="b">
        <v>1</v>
      </c>
      <c r="BB31" s="3"/>
      <c r="BC31" s="21" t="s">
        <v>14</v>
      </c>
      <c r="BD31" s="22" t="b">
        <v>1</v>
      </c>
      <c r="BE31" s="3"/>
      <c r="BF31" s="21" t="s">
        <v>14</v>
      </c>
      <c r="BG31" s="22" t="b">
        <v>1</v>
      </c>
      <c r="BH31" s="3"/>
      <c r="BI31" s="25"/>
      <c r="BJ31" s="25"/>
    </row>
    <row r="32" spans="1:62" x14ac:dyDescent="0.25">
      <c r="A32" s="7" t="s">
        <v>36</v>
      </c>
      <c r="B32" s="9">
        <v>0.97</v>
      </c>
      <c r="J32" s="21" t="s">
        <v>15</v>
      </c>
      <c r="K32" s="22">
        <v>10</v>
      </c>
      <c r="L32" s="3"/>
      <c r="M32" s="21" t="s">
        <v>15</v>
      </c>
      <c r="N32" s="22">
        <v>10</v>
      </c>
      <c r="O32" s="3"/>
      <c r="P32" s="21" t="s">
        <v>15</v>
      </c>
      <c r="Q32" s="22">
        <v>10</v>
      </c>
      <c r="R32" s="3"/>
      <c r="S32" s="21" t="s">
        <v>15</v>
      </c>
      <c r="T32" s="22">
        <v>10</v>
      </c>
      <c r="U32" s="3"/>
      <c r="V32" s="21" t="s">
        <v>15</v>
      </c>
      <c r="W32" s="22">
        <v>10</v>
      </c>
      <c r="X32" s="3"/>
      <c r="Y32" s="21" t="s">
        <v>15</v>
      </c>
      <c r="Z32" s="22">
        <v>10</v>
      </c>
      <c r="AA32" s="3"/>
      <c r="AB32" s="21" t="s">
        <v>15</v>
      </c>
      <c r="AC32" s="22">
        <v>10</v>
      </c>
      <c r="AD32" s="3"/>
      <c r="AE32" s="21" t="s">
        <v>15</v>
      </c>
      <c r="AF32" s="22">
        <v>10</v>
      </c>
      <c r="AG32" s="3"/>
      <c r="AH32" s="21" t="s">
        <v>15</v>
      </c>
      <c r="AI32" s="22">
        <v>10</v>
      </c>
      <c r="AJ32" s="3"/>
      <c r="AK32" s="21" t="s">
        <v>15</v>
      </c>
      <c r="AL32" s="22">
        <v>10</v>
      </c>
      <c r="AM32" s="3"/>
      <c r="AN32" s="21" t="s">
        <v>15</v>
      </c>
      <c r="AO32" s="22">
        <v>10</v>
      </c>
      <c r="AP32" s="3"/>
      <c r="AQ32" s="21" t="s">
        <v>15</v>
      </c>
      <c r="AR32" s="22">
        <v>10</v>
      </c>
      <c r="AS32" s="3"/>
      <c r="AT32" s="21" t="s">
        <v>15</v>
      </c>
      <c r="AU32" s="22">
        <v>10</v>
      </c>
      <c r="AV32" s="3"/>
      <c r="AW32" s="21" t="s">
        <v>15</v>
      </c>
      <c r="AX32" s="22">
        <v>10</v>
      </c>
      <c r="AY32" s="3"/>
      <c r="AZ32" s="21" t="s">
        <v>15</v>
      </c>
      <c r="BA32" s="22">
        <v>10</v>
      </c>
      <c r="BB32" s="3"/>
      <c r="BC32" s="31" t="s">
        <v>15</v>
      </c>
      <c r="BD32" s="32">
        <v>10</v>
      </c>
      <c r="BE32" s="3"/>
      <c r="BF32" s="21" t="s">
        <v>15</v>
      </c>
      <c r="BG32" s="22">
        <v>10</v>
      </c>
      <c r="BH32" s="3"/>
      <c r="BI32" s="25"/>
      <c r="BJ32" s="25"/>
    </row>
    <row r="33" spans="1:62" x14ac:dyDescent="0.25">
      <c r="A33" s="7" t="s">
        <v>37</v>
      </c>
      <c r="B33" s="9">
        <v>-9.8059999999999992</v>
      </c>
      <c r="J33" s="23" t="s">
        <v>16</v>
      </c>
      <c r="K33" s="24">
        <v>0.01</v>
      </c>
      <c r="L33" s="3"/>
      <c r="M33" s="23" t="s">
        <v>16</v>
      </c>
      <c r="N33" s="24">
        <v>0.01</v>
      </c>
      <c r="O33" s="3"/>
      <c r="P33" s="23" t="s">
        <v>16</v>
      </c>
      <c r="Q33" s="24">
        <v>0.01</v>
      </c>
      <c r="R33" s="3"/>
      <c r="S33" s="23" t="s">
        <v>16</v>
      </c>
      <c r="T33" s="24">
        <v>0.01</v>
      </c>
      <c r="U33" s="3"/>
      <c r="V33" s="23" t="s">
        <v>16</v>
      </c>
      <c r="W33" s="24">
        <v>0.01</v>
      </c>
      <c r="X33" s="3"/>
      <c r="Y33" s="23" t="s">
        <v>16</v>
      </c>
      <c r="Z33" s="24">
        <v>0.01</v>
      </c>
      <c r="AA33" s="3"/>
      <c r="AB33" s="23" t="s">
        <v>16</v>
      </c>
      <c r="AC33" s="24">
        <v>0.01</v>
      </c>
      <c r="AD33" s="3"/>
      <c r="AE33" s="23" t="s">
        <v>16</v>
      </c>
      <c r="AF33" s="24">
        <v>0.01</v>
      </c>
      <c r="AG33" s="3"/>
      <c r="AH33" s="23" t="s">
        <v>16</v>
      </c>
      <c r="AI33" s="24">
        <v>0.01</v>
      </c>
      <c r="AJ33" s="3"/>
      <c r="AK33" s="23" t="s">
        <v>16</v>
      </c>
      <c r="AL33" s="24">
        <v>0.01</v>
      </c>
      <c r="AM33" s="3"/>
      <c r="AN33" s="23" t="s">
        <v>16</v>
      </c>
      <c r="AO33" s="24">
        <v>0.01</v>
      </c>
      <c r="AP33" s="3"/>
      <c r="AQ33" s="23" t="s">
        <v>16</v>
      </c>
      <c r="AR33" s="24">
        <v>0.01</v>
      </c>
      <c r="AS33" s="3"/>
      <c r="AT33" s="23" t="s">
        <v>16</v>
      </c>
      <c r="AU33" s="24">
        <v>0.01</v>
      </c>
      <c r="AV33" s="3"/>
      <c r="AW33" s="23" t="s">
        <v>16</v>
      </c>
      <c r="AX33" s="24">
        <v>0.01</v>
      </c>
      <c r="AY33" s="3"/>
      <c r="AZ33" s="23" t="s">
        <v>16</v>
      </c>
      <c r="BA33" s="24">
        <v>0.01</v>
      </c>
      <c r="BB33" s="3"/>
      <c r="BC33" s="23" t="s">
        <v>16</v>
      </c>
      <c r="BD33" s="24">
        <v>0.01</v>
      </c>
      <c r="BE33" s="3"/>
      <c r="BF33" s="35" t="s">
        <v>16</v>
      </c>
      <c r="BG33" s="36">
        <v>0.01</v>
      </c>
      <c r="BH33" s="3"/>
      <c r="BI33" s="25"/>
      <c r="BJ33" s="25"/>
    </row>
    <row r="34" spans="1:62" x14ac:dyDescent="0.25">
      <c r="A34" s="7" t="s">
        <v>39</v>
      </c>
      <c r="B34" s="9">
        <v>1600</v>
      </c>
      <c r="J34" s="2" t="s">
        <v>0</v>
      </c>
      <c r="K34" s="2">
        <v>18.55</v>
      </c>
      <c r="L34" s="3"/>
      <c r="M34" s="2" t="s">
        <v>0</v>
      </c>
      <c r="N34" s="2">
        <v>18.88</v>
      </c>
      <c r="O34" s="3"/>
      <c r="P34" s="2" t="s">
        <v>0</v>
      </c>
      <c r="Q34" s="2">
        <v>19.21</v>
      </c>
      <c r="R34" s="3"/>
      <c r="S34" s="2" t="s">
        <v>0</v>
      </c>
      <c r="T34" s="2">
        <v>19.54</v>
      </c>
      <c r="U34" s="3"/>
      <c r="V34" s="39" t="s">
        <v>0</v>
      </c>
      <c r="W34" s="40">
        <v>19.86</v>
      </c>
      <c r="X34" s="3"/>
      <c r="Y34" s="39" t="s">
        <v>0</v>
      </c>
      <c r="Z34" s="40">
        <v>20.190000000000001</v>
      </c>
      <c r="AA34" s="3"/>
      <c r="AB34" s="39" t="s">
        <v>0</v>
      </c>
      <c r="AC34" s="40">
        <v>20.51</v>
      </c>
      <c r="AD34" s="3"/>
      <c r="AE34" s="39" t="s">
        <v>0</v>
      </c>
      <c r="AF34" s="40">
        <v>20.83</v>
      </c>
      <c r="AG34" s="3"/>
      <c r="AH34" s="39" t="s">
        <v>0</v>
      </c>
      <c r="AI34" s="40">
        <v>21.14</v>
      </c>
      <c r="AJ34" s="3"/>
      <c r="AK34" s="39" t="s">
        <v>0</v>
      </c>
      <c r="AL34" s="40">
        <v>21.46</v>
      </c>
      <c r="AM34" s="3"/>
      <c r="AN34" s="39" t="s">
        <v>0</v>
      </c>
      <c r="AO34" s="40">
        <v>21.78</v>
      </c>
      <c r="AP34" s="3"/>
      <c r="AQ34" s="39" t="s">
        <v>0</v>
      </c>
      <c r="AR34" s="40">
        <v>22.09</v>
      </c>
      <c r="AS34" s="3"/>
      <c r="AT34" s="39" t="s">
        <v>0</v>
      </c>
      <c r="AU34" s="40">
        <v>22.4</v>
      </c>
      <c r="AV34" s="3"/>
      <c r="AW34" s="39" t="s">
        <v>0</v>
      </c>
      <c r="AX34" s="40">
        <v>22.71</v>
      </c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25"/>
      <c r="BJ34" s="25"/>
    </row>
    <row r="35" spans="1:62" x14ac:dyDescent="0.25">
      <c r="A35" s="7" t="s">
        <v>40</v>
      </c>
      <c r="B35" s="9">
        <v>1673</v>
      </c>
      <c r="J35" s="33" t="s">
        <v>0</v>
      </c>
      <c r="K35" s="34">
        <v>40</v>
      </c>
      <c r="L35" s="29"/>
      <c r="M35" s="27" t="s">
        <v>0</v>
      </c>
      <c r="N35" s="28">
        <v>21</v>
      </c>
      <c r="O35" s="29"/>
      <c r="P35" s="27" t="s">
        <v>0</v>
      </c>
      <c r="Q35" s="28">
        <v>22</v>
      </c>
      <c r="R35" s="29"/>
      <c r="S35" s="27" t="s">
        <v>0</v>
      </c>
      <c r="T35" s="28">
        <v>23</v>
      </c>
      <c r="U35" s="29"/>
      <c r="V35" s="27" t="s">
        <v>0</v>
      </c>
      <c r="W35" s="28">
        <v>24</v>
      </c>
      <c r="X35" s="29"/>
      <c r="Y35" s="27" t="s">
        <v>0</v>
      </c>
      <c r="Z35" s="28">
        <v>25</v>
      </c>
      <c r="AA35" s="29"/>
      <c r="AB35" s="27" t="s">
        <v>0</v>
      </c>
      <c r="AC35" s="28">
        <v>26</v>
      </c>
      <c r="AD35" s="29"/>
      <c r="AE35" s="27" t="s">
        <v>0</v>
      </c>
      <c r="AF35" s="28">
        <v>27</v>
      </c>
      <c r="AG35" s="29"/>
      <c r="AH35" s="27" t="s">
        <v>0</v>
      </c>
      <c r="AI35" s="28">
        <v>28</v>
      </c>
      <c r="AJ35" s="29"/>
      <c r="AK35" s="27" t="s">
        <v>0</v>
      </c>
      <c r="AL35" s="28">
        <v>29</v>
      </c>
      <c r="AM35" s="29"/>
      <c r="AN35" s="27" t="s">
        <v>0</v>
      </c>
      <c r="AO35" s="28">
        <v>30</v>
      </c>
      <c r="AP35" s="29"/>
      <c r="AQ35" s="27" t="s">
        <v>0</v>
      </c>
      <c r="AR35" s="28">
        <v>31</v>
      </c>
      <c r="AS35" s="29"/>
      <c r="AT35" s="27" t="s">
        <v>0</v>
      </c>
      <c r="AU35" s="28">
        <v>32</v>
      </c>
      <c r="AV35" s="29"/>
      <c r="AW35" s="27" t="s">
        <v>0</v>
      </c>
      <c r="AX35" s="28">
        <v>33</v>
      </c>
      <c r="AY35" s="29"/>
      <c r="AZ35" s="27" t="s">
        <v>0</v>
      </c>
      <c r="BA35" s="28">
        <v>20</v>
      </c>
      <c r="BB35" s="29"/>
      <c r="BC35" s="27" t="s">
        <v>0</v>
      </c>
      <c r="BD35" s="28">
        <v>20</v>
      </c>
      <c r="BE35" s="29"/>
      <c r="BF35" s="27" t="s">
        <v>0</v>
      </c>
      <c r="BG35" s="28">
        <v>20</v>
      </c>
      <c r="BH35" s="3"/>
      <c r="BI35" s="25"/>
      <c r="BJ35" s="25"/>
    </row>
    <row r="36" spans="1:62" x14ac:dyDescent="0.25">
      <c r="A36" s="7" t="s">
        <v>41</v>
      </c>
      <c r="B36" s="9">
        <v>0.1</v>
      </c>
      <c r="J36" s="21" t="s">
        <v>1</v>
      </c>
      <c r="K36" s="22">
        <v>1</v>
      </c>
      <c r="L36" s="3"/>
      <c r="M36" s="31" t="s">
        <v>1</v>
      </c>
      <c r="N36" s="32">
        <v>2</v>
      </c>
      <c r="O36" s="3"/>
      <c r="P36" s="21" t="s">
        <v>1</v>
      </c>
      <c r="Q36" s="22">
        <v>1</v>
      </c>
      <c r="R36" s="3"/>
      <c r="S36" s="21" t="s">
        <v>1</v>
      </c>
      <c r="T36" s="22">
        <v>1</v>
      </c>
      <c r="U36" s="3"/>
      <c r="V36" s="21" t="s">
        <v>1</v>
      </c>
      <c r="W36" s="22">
        <v>1</v>
      </c>
      <c r="X36" s="3"/>
      <c r="Y36" s="21" t="s">
        <v>1</v>
      </c>
      <c r="Z36" s="22">
        <v>1</v>
      </c>
      <c r="AA36" s="3"/>
      <c r="AB36" s="21" t="s">
        <v>1</v>
      </c>
      <c r="AC36" s="22">
        <v>1</v>
      </c>
      <c r="AD36" s="3"/>
      <c r="AE36" s="21" t="s">
        <v>1</v>
      </c>
      <c r="AF36" s="22">
        <v>1</v>
      </c>
      <c r="AG36" s="3"/>
      <c r="AH36" s="21" t="s">
        <v>1</v>
      </c>
      <c r="AI36" s="22">
        <v>1</v>
      </c>
      <c r="AJ36" s="3"/>
      <c r="AK36" s="21" t="s">
        <v>1</v>
      </c>
      <c r="AL36" s="22">
        <v>1</v>
      </c>
      <c r="AM36" s="3"/>
      <c r="AN36" s="21" t="s">
        <v>1</v>
      </c>
      <c r="AO36" s="22">
        <v>1</v>
      </c>
      <c r="AP36" s="3"/>
      <c r="AQ36" s="21" t="s">
        <v>1</v>
      </c>
      <c r="AR36" s="22">
        <v>1</v>
      </c>
      <c r="AS36" s="3"/>
      <c r="AT36" s="21" t="s">
        <v>1</v>
      </c>
      <c r="AU36" s="22">
        <v>1</v>
      </c>
      <c r="AV36" s="3"/>
      <c r="AW36" s="21" t="s">
        <v>1</v>
      </c>
      <c r="AX36" s="22">
        <v>1</v>
      </c>
      <c r="AY36" s="3"/>
      <c r="AZ36" s="21" t="s">
        <v>1</v>
      </c>
      <c r="BA36" s="22">
        <v>1</v>
      </c>
      <c r="BB36" s="3"/>
      <c r="BC36" s="21" t="s">
        <v>1</v>
      </c>
      <c r="BD36" s="22">
        <v>1</v>
      </c>
      <c r="BE36" s="3"/>
      <c r="BF36" s="21" t="s">
        <v>1</v>
      </c>
      <c r="BG36" s="22">
        <v>1</v>
      </c>
      <c r="BH36" s="3"/>
      <c r="BI36" s="25"/>
      <c r="BJ36" s="25"/>
    </row>
    <row r="37" spans="1:62" x14ac:dyDescent="0.25">
      <c r="A37" s="7" t="s">
        <v>42</v>
      </c>
      <c r="B37" s="9">
        <v>4.3200000000000002E-2</v>
      </c>
      <c r="J37" s="21" t="s">
        <v>2</v>
      </c>
      <c r="K37" s="22">
        <v>1</v>
      </c>
      <c r="L37" s="3"/>
      <c r="M37" s="21" t="s">
        <v>2</v>
      </c>
      <c r="N37" s="22">
        <v>1</v>
      </c>
      <c r="O37" s="3"/>
      <c r="P37" s="31" t="s">
        <v>2</v>
      </c>
      <c r="Q37" s="32">
        <v>2</v>
      </c>
      <c r="R37" s="3"/>
      <c r="S37" s="21" t="s">
        <v>2</v>
      </c>
      <c r="T37" s="22">
        <v>1</v>
      </c>
      <c r="U37" s="3"/>
      <c r="V37" s="21" t="s">
        <v>2</v>
      </c>
      <c r="W37" s="22">
        <v>1</v>
      </c>
      <c r="X37" s="3"/>
      <c r="Y37" s="21" t="s">
        <v>2</v>
      </c>
      <c r="Z37" s="22">
        <v>1</v>
      </c>
      <c r="AA37" s="3"/>
      <c r="AB37" s="21" t="s">
        <v>2</v>
      </c>
      <c r="AC37" s="22">
        <v>1</v>
      </c>
      <c r="AD37" s="3"/>
      <c r="AE37" s="21" t="s">
        <v>2</v>
      </c>
      <c r="AF37" s="22">
        <v>1</v>
      </c>
      <c r="AG37" s="3"/>
      <c r="AH37" s="21" t="s">
        <v>2</v>
      </c>
      <c r="AI37" s="22">
        <v>1</v>
      </c>
      <c r="AJ37" s="3"/>
      <c r="AK37" s="21" t="s">
        <v>2</v>
      </c>
      <c r="AL37" s="22">
        <v>1</v>
      </c>
      <c r="AM37" s="3"/>
      <c r="AN37" s="21" t="s">
        <v>2</v>
      </c>
      <c r="AO37" s="22">
        <v>1</v>
      </c>
      <c r="AP37" s="3"/>
      <c r="AQ37" s="21" t="s">
        <v>2</v>
      </c>
      <c r="AR37" s="22">
        <v>1</v>
      </c>
      <c r="AS37" s="3"/>
      <c r="AT37" s="21" t="s">
        <v>2</v>
      </c>
      <c r="AU37" s="22">
        <v>1</v>
      </c>
      <c r="AV37" s="3"/>
      <c r="AW37" s="21" t="s">
        <v>2</v>
      </c>
      <c r="AX37" s="22">
        <v>1</v>
      </c>
      <c r="AY37" s="3"/>
      <c r="AZ37" s="21" t="s">
        <v>2</v>
      </c>
      <c r="BA37" s="22">
        <v>1</v>
      </c>
      <c r="BB37" s="3"/>
      <c r="BC37" s="21" t="s">
        <v>2</v>
      </c>
      <c r="BD37" s="22">
        <v>1</v>
      </c>
      <c r="BE37" s="3"/>
      <c r="BF37" s="21" t="s">
        <v>2</v>
      </c>
      <c r="BG37" s="22">
        <v>1</v>
      </c>
      <c r="BH37" s="3"/>
      <c r="BI37" s="49"/>
      <c r="BJ37" s="49"/>
    </row>
    <row r="38" spans="1:62" x14ac:dyDescent="0.25">
      <c r="A38" s="7" t="s">
        <v>43</v>
      </c>
      <c r="B38" s="9" t="b">
        <v>1</v>
      </c>
      <c r="J38" s="21" t="s">
        <v>3</v>
      </c>
      <c r="K38" s="22">
        <v>20</v>
      </c>
      <c r="L38" s="3"/>
      <c r="M38" s="21" t="s">
        <v>3</v>
      </c>
      <c r="N38" s="22">
        <v>20</v>
      </c>
      <c r="O38" s="3"/>
      <c r="P38" s="21" t="s">
        <v>3</v>
      </c>
      <c r="Q38" s="22">
        <v>20</v>
      </c>
      <c r="R38" s="3"/>
      <c r="S38" s="31" t="s">
        <v>3</v>
      </c>
      <c r="T38" s="32">
        <v>40</v>
      </c>
      <c r="U38" s="3"/>
      <c r="V38" s="21" t="s">
        <v>3</v>
      </c>
      <c r="W38" s="22">
        <v>20</v>
      </c>
      <c r="X38" s="3"/>
      <c r="Y38" s="21" t="s">
        <v>3</v>
      </c>
      <c r="Z38" s="22">
        <v>20</v>
      </c>
      <c r="AA38" s="3"/>
      <c r="AB38" s="21" t="s">
        <v>3</v>
      </c>
      <c r="AC38" s="22">
        <v>20</v>
      </c>
      <c r="AD38" s="3"/>
      <c r="AE38" s="21" t="s">
        <v>3</v>
      </c>
      <c r="AF38" s="22">
        <v>20</v>
      </c>
      <c r="AG38" s="3"/>
      <c r="AH38" s="21" t="s">
        <v>3</v>
      </c>
      <c r="AI38" s="22">
        <v>20</v>
      </c>
      <c r="AJ38" s="3"/>
      <c r="AK38" s="21" t="s">
        <v>3</v>
      </c>
      <c r="AL38" s="22">
        <v>20</v>
      </c>
      <c r="AM38" s="3"/>
      <c r="AN38" s="21" t="s">
        <v>3</v>
      </c>
      <c r="AO38" s="22">
        <v>20</v>
      </c>
      <c r="AP38" s="3"/>
      <c r="AQ38" s="21" t="s">
        <v>3</v>
      </c>
      <c r="AR38" s="22">
        <v>20</v>
      </c>
      <c r="AS38" s="3"/>
      <c r="AT38" s="21" t="s">
        <v>3</v>
      </c>
      <c r="AU38" s="22">
        <v>20</v>
      </c>
      <c r="AV38" s="3"/>
      <c r="AW38" s="21" t="s">
        <v>3</v>
      </c>
      <c r="AX38" s="22">
        <v>20</v>
      </c>
      <c r="AY38" s="3"/>
      <c r="AZ38" s="21" t="s">
        <v>3</v>
      </c>
      <c r="BA38" s="22">
        <v>20</v>
      </c>
      <c r="BB38" s="3"/>
      <c r="BC38" s="21" t="s">
        <v>3</v>
      </c>
      <c r="BD38" s="22">
        <v>20</v>
      </c>
      <c r="BE38" s="3"/>
      <c r="BF38" s="21" t="s">
        <v>3</v>
      </c>
      <c r="BG38" s="22">
        <v>20</v>
      </c>
      <c r="BH38" s="3"/>
      <c r="BI38" s="25"/>
      <c r="BJ38" s="25"/>
    </row>
    <row r="39" spans="1:62" x14ac:dyDescent="0.25">
      <c r="A39" s="11" t="s">
        <v>59</v>
      </c>
      <c r="B39" s="13">
        <f>IF(B2&lt;=0,4218,IF(B2&lt;=5,4202,IF(B2&lt;=10,4192,IF(B2&lt;=15,4186,IF(B2&lt;=20,4182,IF(B2&lt;=25,4180,4178))))))</f>
        <v>4178</v>
      </c>
      <c r="J39" s="21" t="s">
        <v>4</v>
      </c>
      <c r="K39" s="22">
        <v>5</v>
      </c>
      <c r="L39" s="3"/>
      <c r="M39" s="21" t="s">
        <v>4</v>
      </c>
      <c r="N39" s="22">
        <v>5</v>
      </c>
      <c r="O39" s="3"/>
      <c r="P39" s="21" t="s">
        <v>4</v>
      </c>
      <c r="Q39" s="22">
        <v>5</v>
      </c>
      <c r="R39" s="3"/>
      <c r="S39" s="21" t="s">
        <v>4</v>
      </c>
      <c r="T39" s="22">
        <v>5</v>
      </c>
      <c r="U39" s="3"/>
      <c r="V39" s="31" t="s">
        <v>4</v>
      </c>
      <c r="W39" s="32">
        <v>10</v>
      </c>
      <c r="X39" s="3"/>
      <c r="Y39" s="21" t="s">
        <v>4</v>
      </c>
      <c r="Z39" s="22">
        <v>5</v>
      </c>
      <c r="AA39" s="3"/>
      <c r="AB39" s="21" t="s">
        <v>4</v>
      </c>
      <c r="AC39" s="22">
        <v>5</v>
      </c>
      <c r="AD39" s="3"/>
      <c r="AE39" s="21" t="s">
        <v>4</v>
      </c>
      <c r="AF39" s="22">
        <v>5</v>
      </c>
      <c r="AG39" s="3"/>
      <c r="AH39" s="21" t="s">
        <v>4</v>
      </c>
      <c r="AI39" s="22">
        <v>5</v>
      </c>
      <c r="AJ39" s="3"/>
      <c r="AK39" s="21" t="s">
        <v>4</v>
      </c>
      <c r="AL39" s="22">
        <v>5</v>
      </c>
      <c r="AM39" s="3"/>
      <c r="AN39" s="21" t="s">
        <v>4</v>
      </c>
      <c r="AO39" s="22">
        <v>5</v>
      </c>
      <c r="AP39" s="3"/>
      <c r="AQ39" s="21" t="s">
        <v>4</v>
      </c>
      <c r="AR39" s="22">
        <v>5</v>
      </c>
      <c r="AS39" s="3"/>
      <c r="AT39" s="21" t="s">
        <v>4</v>
      </c>
      <c r="AU39" s="22">
        <v>5</v>
      </c>
      <c r="AV39" s="3"/>
      <c r="AW39" s="21" t="s">
        <v>4</v>
      </c>
      <c r="AX39" s="22">
        <v>5</v>
      </c>
      <c r="AY39" s="3"/>
      <c r="AZ39" s="21" t="s">
        <v>4</v>
      </c>
      <c r="BA39" s="22">
        <v>5</v>
      </c>
      <c r="BB39" s="3"/>
      <c r="BC39" s="21" t="s">
        <v>4</v>
      </c>
      <c r="BD39" s="22">
        <v>5</v>
      </c>
      <c r="BE39" s="3"/>
      <c r="BF39" s="21" t="s">
        <v>4</v>
      </c>
      <c r="BG39" s="22">
        <v>5</v>
      </c>
      <c r="BH39" s="3"/>
      <c r="BI39" s="25"/>
      <c r="BJ39" s="25"/>
    </row>
    <row r="40" spans="1:62" x14ac:dyDescent="0.25">
      <c r="J40" s="21" t="s">
        <v>5</v>
      </c>
      <c r="K40" s="22">
        <v>400</v>
      </c>
      <c r="L40" s="3"/>
      <c r="M40" s="21" t="s">
        <v>5</v>
      </c>
      <c r="N40" s="22">
        <v>400</v>
      </c>
      <c r="O40" s="3"/>
      <c r="P40" s="21" t="s">
        <v>5</v>
      </c>
      <c r="Q40" s="22">
        <v>400</v>
      </c>
      <c r="R40" s="3"/>
      <c r="S40" s="21" t="s">
        <v>5</v>
      </c>
      <c r="T40" s="22">
        <v>400</v>
      </c>
      <c r="U40" s="3"/>
      <c r="V40" s="21" t="s">
        <v>5</v>
      </c>
      <c r="W40" s="22">
        <v>400</v>
      </c>
      <c r="X40" s="3"/>
      <c r="Y40" s="31" t="s">
        <v>5</v>
      </c>
      <c r="Z40" s="32">
        <v>350</v>
      </c>
      <c r="AA40" s="3"/>
      <c r="AB40" s="21" t="s">
        <v>5</v>
      </c>
      <c r="AC40" s="22">
        <v>400</v>
      </c>
      <c r="AD40" s="3"/>
      <c r="AE40" s="21" t="s">
        <v>5</v>
      </c>
      <c r="AF40" s="22">
        <v>400</v>
      </c>
      <c r="AG40" s="3"/>
      <c r="AH40" s="21" t="s">
        <v>5</v>
      </c>
      <c r="AI40" s="22">
        <v>400</v>
      </c>
      <c r="AJ40" s="3"/>
      <c r="AK40" s="21" t="s">
        <v>5</v>
      </c>
      <c r="AL40" s="22">
        <v>400</v>
      </c>
      <c r="AM40" s="3"/>
      <c r="AN40" s="21" t="s">
        <v>5</v>
      </c>
      <c r="AO40" s="22">
        <v>400</v>
      </c>
      <c r="AP40" s="3"/>
      <c r="AQ40" s="21" t="s">
        <v>5</v>
      </c>
      <c r="AR40" s="22">
        <v>400</v>
      </c>
      <c r="AS40" s="3"/>
      <c r="AT40" s="21" t="s">
        <v>5</v>
      </c>
      <c r="AU40" s="22">
        <v>400</v>
      </c>
      <c r="AV40" s="3"/>
      <c r="AW40" s="21" t="s">
        <v>5</v>
      </c>
      <c r="AX40" s="22">
        <v>400</v>
      </c>
      <c r="AY40" s="3"/>
      <c r="AZ40" s="21" t="s">
        <v>5</v>
      </c>
      <c r="BA40" s="22">
        <v>400</v>
      </c>
      <c r="BB40" s="3"/>
      <c r="BC40" s="21" t="s">
        <v>5</v>
      </c>
      <c r="BD40" s="22">
        <v>400</v>
      </c>
      <c r="BE40" s="3"/>
      <c r="BF40" s="21" t="s">
        <v>5</v>
      </c>
      <c r="BG40" s="22">
        <v>400</v>
      </c>
      <c r="BH40" s="3"/>
      <c r="BI40" s="25"/>
      <c r="BJ40" s="25"/>
    </row>
    <row r="41" spans="1:62" x14ac:dyDescent="0.25">
      <c r="J41" s="21" t="s">
        <v>6</v>
      </c>
      <c r="K41" s="22">
        <v>1</v>
      </c>
      <c r="L41" s="3"/>
      <c r="M41" s="21" t="s">
        <v>6</v>
      </c>
      <c r="N41" s="22">
        <v>1</v>
      </c>
      <c r="O41" s="3"/>
      <c r="P41" s="21" t="s">
        <v>6</v>
      </c>
      <c r="Q41" s="22">
        <v>1</v>
      </c>
      <c r="R41" s="3"/>
      <c r="S41" s="21" t="s">
        <v>6</v>
      </c>
      <c r="T41" s="22">
        <v>1</v>
      </c>
      <c r="U41" s="3"/>
      <c r="V41" s="21" t="s">
        <v>6</v>
      </c>
      <c r="W41" s="22">
        <v>1</v>
      </c>
      <c r="X41" s="3"/>
      <c r="Y41" s="21" t="s">
        <v>6</v>
      </c>
      <c r="Z41" s="22">
        <v>1</v>
      </c>
      <c r="AA41" s="3"/>
      <c r="AB41" s="31" t="s">
        <v>6</v>
      </c>
      <c r="AC41" s="32">
        <v>1.2</v>
      </c>
      <c r="AD41" s="3"/>
      <c r="AE41" s="21" t="s">
        <v>6</v>
      </c>
      <c r="AF41" s="22">
        <v>1</v>
      </c>
      <c r="AG41" s="3"/>
      <c r="AH41" s="21" t="s">
        <v>6</v>
      </c>
      <c r="AI41" s="22">
        <v>1</v>
      </c>
      <c r="AJ41" s="3"/>
      <c r="AK41" s="21" t="s">
        <v>6</v>
      </c>
      <c r="AL41" s="22">
        <v>1</v>
      </c>
      <c r="AM41" s="3"/>
      <c r="AN41" s="21" t="s">
        <v>6</v>
      </c>
      <c r="AO41" s="22">
        <v>1</v>
      </c>
      <c r="AP41" s="3"/>
      <c r="AQ41" s="21" t="s">
        <v>6</v>
      </c>
      <c r="AR41" s="22">
        <v>1</v>
      </c>
      <c r="AS41" s="3"/>
      <c r="AT41" s="21" t="s">
        <v>6</v>
      </c>
      <c r="AU41" s="22">
        <v>1</v>
      </c>
      <c r="AV41" s="3"/>
      <c r="AW41" s="21" t="s">
        <v>6</v>
      </c>
      <c r="AX41" s="22">
        <v>1</v>
      </c>
      <c r="AY41" s="3"/>
      <c r="AZ41" s="21" t="s">
        <v>6</v>
      </c>
      <c r="BA41" s="22">
        <v>1</v>
      </c>
      <c r="BB41" s="3"/>
      <c r="BC41" s="21" t="s">
        <v>6</v>
      </c>
      <c r="BD41" s="22">
        <v>1</v>
      </c>
      <c r="BE41" s="3"/>
      <c r="BF41" s="21" t="s">
        <v>6</v>
      </c>
      <c r="BG41" s="22">
        <v>1</v>
      </c>
      <c r="BH41" s="3"/>
      <c r="BI41" s="25"/>
      <c r="BJ41" s="25"/>
    </row>
    <row r="42" spans="1:62" x14ac:dyDescent="0.25">
      <c r="J42" s="21" t="s">
        <v>7</v>
      </c>
      <c r="K42" s="22">
        <v>1</v>
      </c>
      <c r="L42" s="3"/>
      <c r="M42" s="21" t="s">
        <v>7</v>
      </c>
      <c r="N42" s="22">
        <v>1</v>
      </c>
      <c r="O42" s="3"/>
      <c r="P42" s="21" t="s">
        <v>7</v>
      </c>
      <c r="Q42" s="22">
        <v>1</v>
      </c>
      <c r="R42" s="3"/>
      <c r="S42" s="21" t="s">
        <v>7</v>
      </c>
      <c r="T42" s="22">
        <v>1</v>
      </c>
      <c r="U42" s="3"/>
      <c r="V42" s="21" t="s">
        <v>7</v>
      </c>
      <c r="W42" s="22">
        <v>1</v>
      </c>
      <c r="X42" s="3"/>
      <c r="Y42" s="21" t="s">
        <v>7</v>
      </c>
      <c r="Z42" s="22">
        <v>1</v>
      </c>
      <c r="AA42" s="3"/>
      <c r="AB42" s="21" t="s">
        <v>7</v>
      </c>
      <c r="AC42" s="22">
        <v>1</v>
      </c>
      <c r="AD42" s="3"/>
      <c r="AE42" s="31" t="s">
        <v>7</v>
      </c>
      <c r="AF42" s="32">
        <v>5</v>
      </c>
      <c r="AG42" s="3"/>
      <c r="AH42" s="21" t="s">
        <v>7</v>
      </c>
      <c r="AI42" s="22">
        <v>1</v>
      </c>
      <c r="AJ42" s="3"/>
      <c r="AK42" s="21" t="s">
        <v>7</v>
      </c>
      <c r="AL42" s="22">
        <v>1</v>
      </c>
      <c r="AM42" s="3"/>
      <c r="AN42" s="21" t="s">
        <v>7</v>
      </c>
      <c r="AO42" s="22">
        <v>1</v>
      </c>
      <c r="AP42" s="3"/>
      <c r="AQ42" s="21" t="s">
        <v>7</v>
      </c>
      <c r="AR42" s="22">
        <v>1</v>
      </c>
      <c r="AS42" s="3"/>
      <c r="AT42" s="21" t="s">
        <v>7</v>
      </c>
      <c r="AU42" s="22">
        <v>1</v>
      </c>
      <c r="AV42" s="3"/>
      <c r="AW42" s="21" t="s">
        <v>7</v>
      </c>
      <c r="AX42" s="22">
        <v>1</v>
      </c>
      <c r="AY42" s="3"/>
      <c r="AZ42" s="21" t="s">
        <v>7</v>
      </c>
      <c r="BA42" s="22">
        <v>1</v>
      </c>
      <c r="BB42" s="3"/>
      <c r="BC42" s="21" t="s">
        <v>7</v>
      </c>
      <c r="BD42" s="22">
        <v>1</v>
      </c>
      <c r="BE42" s="3"/>
      <c r="BF42" s="21" t="s">
        <v>7</v>
      </c>
      <c r="BG42" s="22">
        <v>1</v>
      </c>
      <c r="BH42" s="3"/>
      <c r="BI42" s="25"/>
      <c r="BJ42" s="25"/>
    </row>
    <row r="43" spans="1:62" x14ac:dyDescent="0.25">
      <c r="J43" s="21" t="s">
        <v>8</v>
      </c>
      <c r="K43" s="22">
        <v>1013</v>
      </c>
      <c r="L43" s="3"/>
      <c r="M43" s="21" t="s">
        <v>8</v>
      </c>
      <c r="N43" s="22">
        <v>1013</v>
      </c>
      <c r="O43" s="3"/>
      <c r="P43" s="21" t="s">
        <v>8</v>
      </c>
      <c r="Q43" s="22">
        <v>1013</v>
      </c>
      <c r="R43" s="3"/>
      <c r="S43" s="21" t="s">
        <v>8</v>
      </c>
      <c r="T43" s="22">
        <v>1013</v>
      </c>
      <c r="U43" s="3"/>
      <c r="V43" s="21" t="s">
        <v>8</v>
      </c>
      <c r="W43" s="22">
        <v>1013</v>
      </c>
      <c r="X43" s="3"/>
      <c r="Y43" s="21" t="s">
        <v>8</v>
      </c>
      <c r="Z43" s="22">
        <v>1013</v>
      </c>
      <c r="AA43" s="3"/>
      <c r="AB43" s="21" t="s">
        <v>8</v>
      </c>
      <c r="AC43" s="22">
        <v>1013</v>
      </c>
      <c r="AD43" s="3"/>
      <c r="AE43" s="21" t="s">
        <v>8</v>
      </c>
      <c r="AF43" s="22">
        <v>1013</v>
      </c>
      <c r="AG43" s="3"/>
      <c r="AH43" s="31" t="s">
        <v>8</v>
      </c>
      <c r="AI43" s="32">
        <v>970</v>
      </c>
      <c r="AJ43" s="3"/>
      <c r="AK43" s="21" t="s">
        <v>8</v>
      </c>
      <c r="AL43" s="22">
        <v>1013</v>
      </c>
      <c r="AM43" s="3"/>
      <c r="AN43" s="21" t="s">
        <v>8</v>
      </c>
      <c r="AO43" s="22">
        <v>1013</v>
      </c>
      <c r="AP43" s="3"/>
      <c r="AQ43" s="21" t="s">
        <v>8</v>
      </c>
      <c r="AR43" s="22">
        <v>1013</v>
      </c>
      <c r="AS43" s="3"/>
      <c r="AT43" s="21" t="s">
        <v>8</v>
      </c>
      <c r="AU43" s="22">
        <v>1013</v>
      </c>
      <c r="AV43" s="3"/>
      <c r="AW43" s="21" t="s">
        <v>8</v>
      </c>
      <c r="AX43" s="22">
        <v>1013</v>
      </c>
      <c r="AY43" s="3"/>
      <c r="AZ43" s="21" t="s">
        <v>8</v>
      </c>
      <c r="BA43" s="22">
        <v>1013</v>
      </c>
      <c r="BB43" s="3"/>
      <c r="BC43" s="21" t="s">
        <v>8</v>
      </c>
      <c r="BD43" s="22">
        <v>1013</v>
      </c>
      <c r="BE43" s="3"/>
      <c r="BF43" s="21" t="s">
        <v>8</v>
      </c>
      <c r="BG43" s="22">
        <v>1013</v>
      </c>
      <c r="BH43" s="3"/>
      <c r="BI43" s="25"/>
      <c r="BJ43" s="25"/>
    </row>
    <row r="44" spans="1:62" x14ac:dyDescent="0.25">
      <c r="J44" s="21" t="s">
        <v>9</v>
      </c>
      <c r="K44" s="22">
        <v>0.1</v>
      </c>
      <c r="L44" s="3"/>
      <c r="M44" s="21" t="s">
        <v>9</v>
      </c>
      <c r="N44" s="22">
        <v>0.1</v>
      </c>
      <c r="O44" s="3"/>
      <c r="P44" s="21" t="s">
        <v>9</v>
      </c>
      <c r="Q44" s="22">
        <v>0.1</v>
      </c>
      <c r="R44" s="3"/>
      <c r="S44" s="21" t="s">
        <v>9</v>
      </c>
      <c r="T44" s="22">
        <v>0.1</v>
      </c>
      <c r="U44" s="3"/>
      <c r="V44" s="21" t="s">
        <v>9</v>
      </c>
      <c r="W44" s="22">
        <v>0.1</v>
      </c>
      <c r="X44" s="3"/>
      <c r="Y44" s="21" t="s">
        <v>9</v>
      </c>
      <c r="Z44" s="22">
        <v>0.1</v>
      </c>
      <c r="AA44" s="3"/>
      <c r="AB44" s="21" t="s">
        <v>9</v>
      </c>
      <c r="AC44" s="22">
        <v>0.1</v>
      </c>
      <c r="AD44" s="3"/>
      <c r="AE44" s="21" t="s">
        <v>9</v>
      </c>
      <c r="AF44" s="22">
        <v>0.1</v>
      </c>
      <c r="AG44" s="3"/>
      <c r="AH44" s="21" t="s">
        <v>9</v>
      </c>
      <c r="AI44" s="22">
        <v>0.1</v>
      </c>
      <c r="AJ44" s="3"/>
      <c r="AK44" s="31" t="s">
        <v>9</v>
      </c>
      <c r="AL44" s="32">
        <v>0.5</v>
      </c>
      <c r="AM44" s="3"/>
      <c r="AN44" s="21" t="s">
        <v>9</v>
      </c>
      <c r="AO44" s="22">
        <v>0.1</v>
      </c>
      <c r="AP44" s="3"/>
      <c r="AQ44" s="21" t="s">
        <v>9</v>
      </c>
      <c r="AR44" s="22">
        <v>0.1</v>
      </c>
      <c r="AS44" s="3"/>
      <c r="AT44" s="21" t="s">
        <v>9</v>
      </c>
      <c r="AU44" s="22">
        <v>0.1</v>
      </c>
      <c r="AV44" s="3"/>
      <c r="AW44" s="21" t="s">
        <v>9</v>
      </c>
      <c r="AX44" s="22">
        <v>0.1</v>
      </c>
      <c r="AY44" s="3"/>
      <c r="AZ44" s="21" t="s">
        <v>9</v>
      </c>
      <c r="BA44" s="22">
        <v>0.1</v>
      </c>
      <c r="BB44" s="3"/>
      <c r="BC44" s="21" t="s">
        <v>9</v>
      </c>
      <c r="BD44" s="22">
        <v>0.1</v>
      </c>
      <c r="BE44" s="3"/>
      <c r="BF44" s="21" t="s">
        <v>9</v>
      </c>
      <c r="BG44" s="22">
        <v>0.1</v>
      </c>
      <c r="BH44" s="3"/>
      <c r="BI44" s="25"/>
      <c r="BJ44" s="25"/>
    </row>
    <row r="45" spans="1:62" x14ac:dyDescent="0.25">
      <c r="J45" s="21" t="s">
        <v>10</v>
      </c>
      <c r="K45" s="22">
        <v>3</v>
      </c>
      <c r="L45" s="3"/>
      <c r="M45" s="21" t="s">
        <v>10</v>
      </c>
      <c r="N45" s="22">
        <v>3</v>
      </c>
      <c r="O45" s="3"/>
      <c r="P45" s="21" t="s">
        <v>10</v>
      </c>
      <c r="Q45" s="22">
        <v>3</v>
      </c>
      <c r="R45" s="3"/>
      <c r="S45" s="21" t="s">
        <v>10</v>
      </c>
      <c r="T45" s="22">
        <v>3</v>
      </c>
      <c r="U45" s="3"/>
      <c r="V45" s="21" t="s">
        <v>10</v>
      </c>
      <c r="W45" s="22">
        <v>3</v>
      </c>
      <c r="X45" s="3"/>
      <c r="Y45" s="21" t="s">
        <v>10</v>
      </c>
      <c r="Z45" s="22">
        <v>3</v>
      </c>
      <c r="AA45" s="3"/>
      <c r="AB45" s="21" t="s">
        <v>10</v>
      </c>
      <c r="AC45" s="22">
        <v>3</v>
      </c>
      <c r="AD45" s="3"/>
      <c r="AE45" s="21" t="s">
        <v>10</v>
      </c>
      <c r="AF45" s="22">
        <v>3</v>
      </c>
      <c r="AG45" s="3"/>
      <c r="AH45" s="21" t="s">
        <v>10</v>
      </c>
      <c r="AI45" s="22">
        <v>3</v>
      </c>
      <c r="AJ45" s="3"/>
      <c r="AK45" s="21" t="s">
        <v>10</v>
      </c>
      <c r="AL45" s="22">
        <v>3</v>
      </c>
      <c r="AM45" s="3"/>
      <c r="AN45" s="31" t="s">
        <v>10</v>
      </c>
      <c r="AO45" s="32">
        <v>30</v>
      </c>
      <c r="AP45" s="3"/>
      <c r="AQ45" s="21" t="s">
        <v>10</v>
      </c>
      <c r="AR45" s="22">
        <v>3</v>
      </c>
      <c r="AS45" s="3"/>
      <c r="AT45" s="21" t="s">
        <v>10</v>
      </c>
      <c r="AU45" s="22">
        <v>3</v>
      </c>
      <c r="AV45" s="3"/>
      <c r="AW45" s="21" t="s">
        <v>10</v>
      </c>
      <c r="AX45" s="22">
        <v>3</v>
      </c>
      <c r="AY45" s="3"/>
      <c r="AZ45" s="21" t="s">
        <v>10</v>
      </c>
      <c r="BA45" s="22">
        <v>3</v>
      </c>
      <c r="BB45" s="3"/>
      <c r="BC45" s="21" t="s">
        <v>10</v>
      </c>
      <c r="BD45" s="22">
        <v>3</v>
      </c>
      <c r="BE45" s="3"/>
      <c r="BF45" s="21" t="s">
        <v>10</v>
      </c>
      <c r="BG45" s="22">
        <v>3</v>
      </c>
      <c r="BH45" s="3"/>
      <c r="BI45" s="25"/>
      <c r="BJ45" s="25"/>
    </row>
    <row r="46" spans="1:62" x14ac:dyDescent="0.25">
      <c r="J46" s="21" t="s">
        <v>11</v>
      </c>
      <c r="K46" s="37">
        <v>2.9999999999999999E-7</v>
      </c>
      <c r="L46" s="3"/>
      <c r="M46" s="21" t="s">
        <v>11</v>
      </c>
      <c r="N46" s="37">
        <v>2.9999999999999999E-7</v>
      </c>
      <c r="O46" s="3"/>
      <c r="P46" s="21" t="s">
        <v>11</v>
      </c>
      <c r="Q46" s="37">
        <v>2.9999999999999999E-7</v>
      </c>
      <c r="R46" s="3"/>
      <c r="S46" s="21" t="s">
        <v>11</v>
      </c>
      <c r="T46" s="37">
        <v>2.9999999999999999E-7</v>
      </c>
      <c r="U46" s="3"/>
      <c r="V46" s="21" t="s">
        <v>11</v>
      </c>
      <c r="W46" s="37">
        <v>2.9999999999999999E-7</v>
      </c>
      <c r="X46" s="3"/>
      <c r="Y46" s="21" t="s">
        <v>11</v>
      </c>
      <c r="Z46" s="37">
        <v>2.9999999999999999E-7</v>
      </c>
      <c r="AA46" s="3"/>
      <c r="AB46" s="21" t="s">
        <v>11</v>
      </c>
      <c r="AC46" s="37">
        <v>2.9999999999999999E-7</v>
      </c>
      <c r="AD46" s="3"/>
      <c r="AE46" s="21" t="s">
        <v>11</v>
      </c>
      <c r="AF46" s="37">
        <v>2.9999999999999999E-7</v>
      </c>
      <c r="AG46" s="3"/>
      <c r="AH46" s="21" t="s">
        <v>11</v>
      </c>
      <c r="AI46" s="37">
        <v>2.9999999999999999E-7</v>
      </c>
      <c r="AJ46" s="3"/>
      <c r="AK46" s="21" t="s">
        <v>11</v>
      </c>
      <c r="AL46" s="37">
        <v>2.9999999999999999E-7</v>
      </c>
      <c r="AM46" s="3"/>
      <c r="AN46" s="21" t="s">
        <v>11</v>
      </c>
      <c r="AO46" s="37">
        <v>2.9999999999999999E-7</v>
      </c>
      <c r="AP46" s="3"/>
      <c r="AQ46" s="31" t="s">
        <v>11</v>
      </c>
      <c r="AR46" s="38">
        <v>9.9999999999999995E-8</v>
      </c>
      <c r="AS46" s="3"/>
      <c r="AT46" s="21" t="s">
        <v>11</v>
      </c>
      <c r="AU46" s="37">
        <v>2.9999999999999999E-7</v>
      </c>
      <c r="AV46" s="3"/>
      <c r="AW46" s="21" t="s">
        <v>11</v>
      </c>
      <c r="AX46" s="37">
        <v>2.9999999999999999E-7</v>
      </c>
      <c r="AY46" s="3"/>
      <c r="AZ46" s="21" t="s">
        <v>11</v>
      </c>
      <c r="BA46" s="37">
        <v>2.9999999999999999E-7</v>
      </c>
      <c r="BB46" s="3"/>
      <c r="BC46" s="21" t="s">
        <v>11</v>
      </c>
      <c r="BD46" s="37">
        <v>2.9999999999999999E-7</v>
      </c>
      <c r="BE46" s="3"/>
      <c r="BF46" s="21" t="s">
        <v>11</v>
      </c>
      <c r="BG46" s="37">
        <v>2.9999999999999999E-7</v>
      </c>
      <c r="BH46" s="3"/>
      <c r="BI46" s="25"/>
      <c r="BJ46" s="25"/>
    </row>
    <row r="47" spans="1:62" x14ac:dyDescent="0.25">
      <c r="J47" s="21" t="s">
        <v>12</v>
      </c>
      <c r="K47" s="37">
        <v>1.5E-6</v>
      </c>
      <c r="L47" s="3"/>
      <c r="M47" s="21" t="s">
        <v>12</v>
      </c>
      <c r="N47" s="37">
        <v>1.5E-6</v>
      </c>
      <c r="O47" s="3"/>
      <c r="P47" s="21" t="s">
        <v>12</v>
      </c>
      <c r="Q47" s="37">
        <v>1.5E-6</v>
      </c>
      <c r="R47" s="3"/>
      <c r="S47" s="21" t="s">
        <v>12</v>
      </c>
      <c r="T47" s="37">
        <v>1.5E-6</v>
      </c>
      <c r="U47" s="3"/>
      <c r="V47" s="21" t="s">
        <v>12</v>
      </c>
      <c r="W47" s="37">
        <v>1.5E-6</v>
      </c>
      <c r="X47" s="3"/>
      <c r="Y47" s="21" t="s">
        <v>12</v>
      </c>
      <c r="Z47" s="37">
        <v>1.5E-6</v>
      </c>
      <c r="AA47" s="3"/>
      <c r="AB47" s="21" t="s">
        <v>12</v>
      </c>
      <c r="AC47" s="37">
        <v>1.5E-6</v>
      </c>
      <c r="AD47" s="3"/>
      <c r="AE47" s="21" t="s">
        <v>12</v>
      </c>
      <c r="AF47" s="37">
        <v>1.5E-6</v>
      </c>
      <c r="AG47" s="3"/>
      <c r="AH47" s="21" t="s">
        <v>12</v>
      </c>
      <c r="AI47" s="37">
        <v>1.5E-6</v>
      </c>
      <c r="AJ47" s="3"/>
      <c r="AK47" s="21" t="s">
        <v>12</v>
      </c>
      <c r="AL47" s="37">
        <v>1.5E-6</v>
      </c>
      <c r="AM47" s="3"/>
      <c r="AN47" s="21" t="s">
        <v>12</v>
      </c>
      <c r="AO47" s="37">
        <v>1.5E-6</v>
      </c>
      <c r="AP47" s="3"/>
      <c r="AQ47" s="21" t="s">
        <v>12</v>
      </c>
      <c r="AR47" s="37">
        <v>1.5E-6</v>
      </c>
      <c r="AS47" s="3"/>
      <c r="AT47" s="31" t="s">
        <v>12</v>
      </c>
      <c r="AU47" s="38">
        <v>1.9999999999999999E-6</v>
      </c>
      <c r="AV47" s="3"/>
      <c r="AW47" s="21" t="s">
        <v>12</v>
      </c>
      <c r="AX47" s="37">
        <v>1.5E-6</v>
      </c>
      <c r="AY47" s="3"/>
      <c r="AZ47" s="21" t="s">
        <v>12</v>
      </c>
      <c r="BA47" s="37">
        <v>1.5E-6</v>
      </c>
      <c r="BB47" s="3"/>
      <c r="BC47" s="21" t="s">
        <v>12</v>
      </c>
      <c r="BD47" s="37">
        <v>1.5E-6</v>
      </c>
      <c r="BE47" s="3"/>
      <c r="BF47" s="21" t="s">
        <v>12</v>
      </c>
      <c r="BG47" s="37">
        <v>1.5E-6</v>
      </c>
      <c r="BH47" s="3"/>
      <c r="BI47" s="25"/>
      <c r="BJ47" s="25"/>
    </row>
    <row r="48" spans="1:62" x14ac:dyDescent="0.25">
      <c r="J48" s="21" t="s">
        <v>13</v>
      </c>
      <c r="K48" s="22">
        <v>1</v>
      </c>
      <c r="L48" s="3"/>
      <c r="M48" s="21" t="s">
        <v>13</v>
      </c>
      <c r="N48" s="22">
        <v>1</v>
      </c>
      <c r="O48" s="3"/>
      <c r="P48" s="21" t="s">
        <v>13</v>
      </c>
      <c r="Q48" s="22">
        <v>1</v>
      </c>
      <c r="R48" s="3"/>
      <c r="S48" s="21" t="s">
        <v>13</v>
      </c>
      <c r="T48" s="22">
        <v>1</v>
      </c>
      <c r="U48" s="3"/>
      <c r="V48" s="21" t="s">
        <v>13</v>
      </c>
      <c r="W48" s="22">
        <v>1</v>
      </c>
      <c r="X48" s="3"/>
      <c r="Y48" s="21" t="s">
        <v>13</v>
      </c>
      <c r="Z48" s="22">
        <v>1</v>
      </c>
      <c r="AA48" s="3"/>
      <c r="AB48" s="21" t="s">
        <v>13</v>
      </c>
      <c r="AC48" s="22">
        <v>1</v>
      </c>
      <c r="AD48" s="3"/>
      <c r="AE48" s="21" t="s">
        <v>13</v>
      </c>
      <c r="AF48" s="22">
        <v>1</v>
      </c>
      <c r="AG48" s="3"/>
      <c r="AH48" s="21" t="s">
        <v>13</v>
      </c>
      <c r="AI48" s="22">
        <v>1</v>
      </c>
      <c r="AJ48" s="3"/>
      <c r="AK48" s="21" t="s">
        <v>13</v>
      </c>
      <c r="AL48" s="22">
        <v>1</v>
      </c>
      <c r="AM48" s="3"/>
      <c r="AN48" s="21" t="s">
        <v>13</v>
      </c>
      <c r="AO48" s="22">
        <v>1</v>
      </c>
      <c r="AP48" s="3"/>
      <c r="AQ48" s="21" t="s">
        <v>13</v>
      </c>
      <c r="AR48" s="22">
        <v>1</v>
      </c>
      <c r="AS48" s="3"/>
      <c r="AT48" s="21" t="s">
        <v>13</v>
      </c>
      <c r="AU48" s="22">
        <v>1</v>
      </c>
      <c r="AV48" s="3"/>
      <c r="AW48" s="31" t="s">
        <v>13</v>
      </c>
      <c r="AX48" s="32">
        <v>3</v>
      </c>
      <c r="AY48" s="3"/>
      <c r="AZ48" s="21" t="s">
        <v>13</v>
      </c>
      <c r="BA48" s="22">
        <v>1</v>
      </c>
      <c r="BB48" s="3"/>
      <c r="BC48" s="21" t="s">
        <v>13</v>
      </c>
      <c r="BD48" s="22">
        <v>1</v>
      </c>
      <c r="BE48" s="3"/>
      <c r="BF48" s="21" t="s">
        <v>13</v>
      </c>
      <c r="BG48" s="22">
        <v>1</v>
      </c>
      <c r="BH48" s="3"/>
      <c r="BI48" s="25"/>
      <c r="BJ48" s="25"/>
    </row>
    <row r="49" spans="10:62" x14ac:dyDescent="0.25">
      <c r="J49" s="21" t="s">
        <v>14</v>
      </c>
      <c r="K49" s="22" t="b">
        <v>1</v>
      </c>
      <c r="L49" s="3"/>
      <c r="M49" s="21" t="s">
        <v>14</v>
      </c>
      <c r="N49" s="22" t="b">
        <v>1</v>
      </c>
      <c r="O49" s="3"/>
      <c r="P49" s="21" t="s">
        <v>14</v>
      </c>
      <c r="Q49" s="22" t="b">
        <v>1</v>
      </c>
      <c r="R49" s="3"/>
      <c r="S49" s="21" t="s">
        <v>14</v>
      </c>
      <c r="T49" s="22" t="b">
        <v>1</v>
      </c>
      <c r="U49" s="3"/>
      <c r="V49" s="21" t="s">
        <v>14</v>
      </c>
      <c r="W49" s="22" t="b">
        <v>1</v>
      </c>
      <c r="X49" s="3"/>
      <c r="Y49" s="21" t="s">
        <v>14</v>
      </c>
      <c r="Z49" s="22" t="b">
        <v>1</v>
      </c>
      <c r="AA49" s="3"/>
      <c r="AB49" s="21" t="s">
        <v>14</v>
      </c>
      <c r="AC49" s="22" t="b">
        <v>1</v>
      </c>
      <c r="AD49" s="3"/>
      <c r="AE49" s="21" t="s">
        <v>14</v>
      </c>
      <c r="AF49" s="22" t="b">
        <v>1</v>
      </c>
      <c r="AG49" s="3"/>
      <c r="AH49" s="21" t="s">
        <v>14</v>
      </c>
      <c r="AI49" s="22" t="b">
        <v>1</v>
      </c>
      <c r="AJ49" s="3"/>
      <c r="AK49" s="21" t="s">
        <v>14</v>
      </c>
      <c r="AL49" s="22" t="b">
        <v>1</v>
      </c>
      <c r="AM49" s="3"/>
      <c r="AN49" s="21" t="s">
        <v>14</v>
      </c>
      <c r="AO49" s="22" t="b">
        <v>1</v>
      </c>
      <c r="AP49" s="3"/>
      <c r="AQ49" s="21" t="s">
        <v>14</v>
      </c>
      <c r="AR49" s="22" t="b">
        <v>1</v>
      </c>
      <c r="AS49" s="3"/>
      <c r="AT49" s="21" t="s">
        <v>14</v>
      </c>
      <c r="AU49" s="22" t="b">
        <v>1</v>
      </c>
      <c r="AV49" s="3"/>
      <c r="AW49" s="21" t="s">
        <v>14</v>
      </c>
      <c r="AX49" s="22" t="b">
        <v>1</v>
      </c>
      <c r="AY49" s="3"/>
      <c r="AZ49" s="31" t="s">
        <v>14</v>
      </c>
      <c r="BA49" s="32" t="b">
        <v>1</v>
      </c>
      <c r="BB49" s="3"/>
      <c r="BC49" s="21" t="s">
        <v>14</v>
      </c>
      <c r="BD49" s="22" t="b">
        <v>1</v>
      </c>
      <c r="BE49" s="3"/>
      <c r="BF49" s="21" t="s">
        <v>14</v>
      </c>
      <c r="BG49" s="22" t="b">
        <v>1</v>
      </c>
      <c r="BH49" s="3"/>
      <c r="BI49" s="25"/>
      <c r="BJ49" s="25"/>
    </row>
    <row r="50" spans="10:62" x14ac:dyDescent="0.25">
      <c r="J50" s="21" t="s">
        <v>15</v>
      </c>
      <c r="K50" s="22">
        <v>10</v>
      </c>
      <c r="L50" s="3"/>
      <c r="M50" s="21" t="s">
        <v>15</v>
      </c>
      <c r="N50" s="22">
        <v>10</v>
      </c>
      <c r="O50" s="3"/>
      <c r="P50" s="21" t="s">
        <v>15</v>
      </c>
      <c r="Q50" s="22">
        <v>10</v>
      </c>
      <c r="R50" s="3"/>
      <c r="S50" s="21" t="s">
        <v>15</v>
      </c>
      <c r="T50" s="22">
        <v>10</v>
      </c>
      <c r="U50" s="3"/>
      <c r="V50" s="21" t="s">
        <v>15</v>
      </c>
      <c r="W50" s="22">
        <v>10</v>
      </c>
      <c r="X50" s="3"/>
      <c r="Y50" s="21" t="s">
        <v>15</v>
      </c>
      <c r="Z50" s="22">
        <v>10</v>
      </c>
      <c r="AA50" s="3"/>
      <c r="AB50" s="21" t="s">
        <v>15</v>
      </c>
      <c r="AC50" s="22">
        <v>10</v>
      </c>
      <c r="AD50" s="3"/>
      <c r="AE50" s="21" t="s">
        <v>15</v>
      </c>
      <c r="AF50" s="22">
        <v>10</v>
      </c>
      <c r="AG50" s="3"/>
      <c r="AH50" s="21" t="s">
        <v>15</v>
      </c>
      <c r="AI50" s="22">
        <v>10</v>
      </c>
      <c r="AJ50" s="3"/>
      <c r="AK50" s="21" t="s">
        <v>15</v>
      </c>
      <c r="AL50" s="22">
        <v>10</v>
      </c>
      <c r="AM50" s="3"/>
      <c r="AN50" s="21" t="s">
        <v>15</v>
      </c>
      <c r="AO50" s="22">
        <v>10</v>
      </c>
      <c r="AP50" s="3"/>
      <c r="AQ50" s="21" t="s">
        <v>15</v>
      </c>
      <c r="AR50" s="22">
        <v>10</v>
      </c>
      <c r="AS50" s="3"/>
      <c r="AT50" s="21" t="s">
        <v>15</v>
      </c>
      <c r="AU50" s="22">
        <v>10</v>
      </c>
      <c r="AV50" s="3"/>
      <c r="AW50" s="21" t="s">
        <v>15</v>
      </c>
      <c r="AX50" s="22">
        <v>10</v>
      </c>
      <c r="AY50" s="3"/>
      <c r="AZ50" s="21" t="s">
        <v>15</v>
      </c>
      <c r="BA50" s="22">
        <v>10</v>
      </c>
      <c r="BB50" s="3"/>
      <c r="BC50" s="31" t="s">
        <v>15</v>
      </c>
      <c r="BD50" s="32">
        <v>10</v>
      </c>
      <c r="BE50" s="3"/>
      <c r="BF50" s="21" t="s">
        <v>15</v>
      </c>
      <c r="BG50" s="22">
        <v>10</v>
      </c>
      <c r="BH50" s="3"/>
      <c r="BI50" s="25"/>
      <c r="BJ50" s="25"/>
    </row>
    <row r="51" spans="10:62" x14ac:dyDescent="0.25">
      <c r="J51" s="23" t="s">
        <v>16</v>
      </c>
      <c r="K51" s="24">
        <v>0.01</v>
      </c>
      <c r="L51" s="3"/>
      <c r="M51" s="23" t="s">
        <v>16</v>
      </c>
      <c r="N51" s="24">
        <v>0.01</v>
      </c>
      <c r="O51" s="3"/>
      <c r="P51" s="23" t="s">
        <v>16</v>
      </c>
      <c r="Q51" s="24">
        <v>0.01</v>
      </c>
      <c r="R51" s="3"/>
      <c r="S51" s="23" t="s">
        <v>16</v>
      </c>
      <c r="T51" s="24">
        <v>0.01</v>
      </c>
      <c r="U51" s="3"/>
      <c r="V51" s="23" t="s">
        <v>16</v>
      </c>
      <c r="W51" s="24">
        <v>0.01</v>
      </c>
      <c r="X51" s="3"/>
      <c r="Y51" s="23" t="s">
        <v>16</v>
      </c>
      <c r="Z51" s="24">
        <v>0.01</v>
      </c>
      <c r="AA51" s="3"/>
      <c r="AB51" s="23" t="s">
        <v>16</v>
      </c>
      <c r="AC51" s="24">
        <v>0.01</v>
      </c>
      <c r="AD51" s="3"/>
      <c r="AE51" s="23" t="s">
        <v>16</v>
      </c>
      <c r="AF51" s="24">
        <v>0.01</v>
      </c>
      <c r="AG51" s="3"/>
      <c r="AH51" s="23" t="s">
        <v>16</v>
      </c>
      <c r="AI51" s="24">
        <v>0.01</v>
      </c>
      <c r="AJ51" s="3"/>
      <c r="AK51" s="23" t="s">
        <v>16</v>
      </c>
      <c r="AL51" s="24">
        <v>0.01</v>
      </c>
      <c r="AM51" s="3"/>
      <c r="AN51" s="23" t="s">
        <v>16</v>
      </c>
      <c r="AO51" s="24">
        <v>0.01</v>
      </c>
      <c r="AP51" s="3"/>
      <c r="AQ51" s="23" t="s">
        <v>16</v>
      </c>
      <c r="AR51" s="24">
        <v>0.01</v>
      </c>
      <c r="AS51" s="3"/>
      <c r="AT51" s="23" t="s">
        <v>16</v>
      </c>
      <c r="AU51" s="24">
        <v>0.01</v>
      </c>
      <c r="AV51" s="3"/>
      <c r="AW51" s="23" t="s">
        <v>16</v>
      </c>
      <c r="AX51" s="24">
        <v>0.01</v>
      </c>
      <c r="AY51" s="3"/>
      <c r="AZ51" s="23" t="s">
        <v>16</v>
      </c>
      <c r="BA51" s="24">
        <v>0.01</v>
      </c>
      <c r="BB51" s="3"/>
      <c r="BC51" s="23" t="s">
        <v>16</v>
      </c>
      <c r="BD51" s="24">
        <v>0.01</v>
      </c>
      <c r="BE51" s="3"/>
      <c r="BF51" s="35" t="s">
        <v>16</v>
      </c>
      <c r="BG51" s="36">
        <v>0.01</v>
      </c>
      <c r="BH51" s="3"/>
      <c r="BI51" s="25"/>
      <c r="BJ51" s="25"/>
    </row>
    <row r="52" spans="10:62" x14ac:dyDescent="0.25">
      <c r="J52" s="2" t="s">
        <v>0</v>
      </c>
      <c r="K52" s="2">
        <v>24.83</v>
      </c>
      <c r="M52" s="2" t="s">
        <v>0</v>
      </c>
      <c r="N52" s="2">
        <v>16.760000000000002</v>
      </c>
      <c r="P52" s="2" t="s">
        <v>0</v>
      </c>
      <c r="Q52" s="2">
        <v>20.61</v>
      </c>
      <c r="S52" s="2" t="s">
        <v>0</v>
      </c>
      <c r="T52" s="2">
        <v>22.94</v>
      </c>
      <c r="V52" s="39" t="s">
        <v>0</v>
      </c>
      <c r="W52" s="40">
        <v>22.64</v>
      </c>
      <c r="Y52" s="39" t="s">
        <v>0</v>
      </c>
      <c r="Z52" s="40">
        <v>19.149999999999999</v>
      </c>
      <c r="AB52" s="39" t="s">
        <v>0</v>
      </c>
      <c r="AC52" s="40">
        <v>20.51</v>
      </c>
      <c r="AE52" s="39" t="s">
        <v>0</v>
      </c>
      <c r="AF52" s="40">
        <v>20.83</v>
      </c>
      <c r="AH52" s="39" t="s">
        <v>0</v>
      </c>
      <c r="AI52" s="40">
        <v>21.14</v>
      </c>
      <c r="AK52" s="39" t="s">
        <v>0</v>
      </c>
      <c r="AL52" s="40">
        <v>21.75</v>
      </c>
      <c r="AN52" s="39" t="s">
        <v>0</v>
      </c>
      <c r="AO52" s="40">
        <v>21.78</v>
      </c>
      <c r="AQ52" s="39" t="s">
        <v>0</v>
      </c>
      <c r="AR52" s="40">
        <v>22.09</v>
      </c>
      <c r="AT52" s="39" t="s">
        <v>0</v>
      </c>
      <c r="AU52" s="40">
        <v>22.4</v>
      </c>
      <c r="AW52" s="39" t="s">
        <v>0</v>
      </c>
      <c r="AX52" s="40">
        <v>22.54</v>
      </c>
      <c r="BH52" s="3"/>
      <c r="BI52" s="25"/>
      <c r="BJ52" s="25"/>
    </row>
    <row r="53" spans="10:62" x14ac:dyDescent="0.25">
      <c r="AZ53" s="48" t="s">
        <v>80</v>
      </c>
      <c r="BA53" s="48"/>
      <c r="BB53" s="48"/>
      <c r="BC53" s="48"/>
      <c r="BD53" s="48"/>
      <c r="BE53" s="48"/>
      <c r="BF53" s="48"/>
      <c r="BG53" s="48"/>
      <c r="BH53" s="3"/>
      <c r="BI53" s="25"/>
      <c r="BJ53" s="25"/>
    </row>
    <row r="54" spans="10:62" x14ac:dyDescent="0.25">
      <c r="BH54" s="3"/>
      <c r="BI54" s="25"/>
      <c r="BJ54" s="25"/>
    </row>
  </sheetData>
  <mergeCells count="24">
    <mergeCell ref="A1:B1"/>
    <mergeCell ref="A22:B22"/>
    <mergeCell ref="AZ53:BG53"/>
    <mergeCell ref="AZ14:BG14"/>
    <mergeCell ref="BI37:BJ37"/>
    <mergeCell ref="J16:K16"/>
    <mergeCell ref="M16:N16"/>
    <mergeCell ref="P16:Q16"/>
    <mergeCell ref="S16:T16"/>
    <mergeCell ref="V16:W16"/>
    <mergeCell ref="Y16:Z16"/>
    <mergeCell ref="BI17:BJ17"/>
    <mergeCell ref="BI16:BJ16"/>
    <mergeCell ref="AB16:AC16"/>
    <mergeCell ref="AE16:AF16"/>
    <mergeCell ref="AH16:AI16"/>
    <mergeCell ref="AZ16:BA16"/>
    <mergeCell ref="BC16:BD16"/>
    <mergeCell ref="BF16:BG16"/>
    <mergeCell ref="AK16:AL16"/>
    <mergeCell ref="AN16:AO16"/>
    <mergeCell ref="AQ16:AR16"/>
    <mergeCell ref="AT16:AU16"/>
    <mergeCell ref="AW16:AX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F39B8-6ACA-437E-8581-2F36F755F501}">
  <dimension ref="A1:BJ55"/>
  <sheetViews>
    <sheetView tabSelected="1" zoomScale="80" zoomScaleNormal="80" workbookViewId="0">
      <selection activeCell="A2" sqref="A2:B19"/>
    </sheetView>
  </sheetViews>
  <sheetFormatPr defaultRowHeight="15" x14ac:dyDescent="0.25"/>
  <cols>
    <col min="1" max="1" width="18.140625" customWidth="1"/>
    <col min="2" max="2" width="12.7109375" bestFit="1" customWidth="1"/>
    <col min="6" max="6" width="13.85546875" customWidth="1"/>
    <col min="7" max="7" width="11.140625" bestFit="1" customWidth="1"/>
    <col min="12" max="12" width="12" bestFit="1" customWidth="1"/>
    <col min="17" max="17" width="10.42578125" bestFit="1" customWidth="1"/>
    <col min="22" max="22" width="13.28515625" bestFit="1" customWidth="1"/>
    <col min="35" max="35" width="12.5703125" bestFit="1" customWidth="1"/>
    <col min="40" max="40" width="13.28515625" customWidth="1"/>
  </cols>
  <sheetData>
    <row r="1" spans="1:62" x14ac:dyDescent="0.25">
      <c r="A1" s="44" t="s">
        <v>62</v>
      </c>
      <c r="B1" s="45"/>
      <c r="C1" t="s">
        <v>25</v>
      </c>
      <c r="D1">
        <f>273.16+B2</f>
        <v>293.16000000000003</v>
      </c>
      <c r="F1" s="4" t="s">
        <v>44</v>
      </c>
      <c r="G1" s="6"/>
      <c r="K1" s="4" t="s">
        <v>45</v>
      </c>
      <c r="L1" s="6"/>
      <c r="P1" s="4" t="s">
        <v>46</v>
      </c>
      <c r="Q1" s="6"/>
      <c r="U1" s="4" t="s">
        <v>47</v>
      </c>
      <c r="V1" s="6"/>
      <c r="AA1" s="1"/>
      <c r="AB1" s="4" t="s">
        <v>48</v>
      </c>
      <c r="AC1" s="5"/>
      <c r="AD1" s="5"/>
      <c r="AE1" s="5"/>
      <c r="AF1" s="5"/>
      <c r="AG1" s="5"/>
      <c r="AH1" s="5"/>
      <c r="AI1" s="5"/>
      <c r="AJ1" s="6"/>
      <c r="AM1" s="4" t="s">
        <v>55</v>
      </c>
      <c r="AN1" s="6"/>
    </row>
    <row r="2" spans="1:62" x14ac:dyDescent="0.25">
      <c r="A2" s="17" t="s">
        <v>0</v>
      </c>
      <c r="B2" s="18">
        <v>20</v>
      </c>
      <c r="C2" t="s">
        <v>51</v>
      </c>
      <c r="D2">
        <f>273.16+B5</f>
        <v>293.16000000000003</v>
      </c>
      <c r="F2" s="11" t="s">
        <v>49</v>
      </c>
      <c r="G2" s="13">
        <f>B7</f>
        <v>400</v>
      </c>
      <c r="K2" s="7" t="s">
        <v>50</v>
      </c>
      <c r="L2" s="9">
        <f>0.00000937*D2^2</f>
        <v>0.80528390107200021</v>
      </c>
      <c r="P2" s="11" t="s">
        <v>53</v>
      </c>
      <c r="Q2" s="14">
        <f>B32*B30*D1^4</f>
        <v>406.23154565541967</v>
      </c>
      <c r="U2" s="11" t="s">
        <v>54</v>
      </c>
      <c r="V2" s="13">
        <f>B8*B31*AC2*(B5-B2)*AJ8</f>
        <v>0</v>
      </c>
      <c r="AB2" s="7" t="s">
        <v>17</v>
      </c>
      <c r="AC2" s="8">
        <f>999.973*(1-(((B2-3.9863)*(B2-3.9863)*(B2+288.9414))/(508929.2*(B2+68.12963))))</f>
        <v>998.20668383170653</v>
      </c>
      <c r="AD2" s="8"/>
      <c r="AE2" s="8" t="s">
        <v>27</v>
      </c>
      <c r="AF2" s="8"/>
      <c r="AG2" s="8" t="s">
        <v>29</v>
      </c>
      <c r="AH2" s="8"/>
      <c r="AI2" s="8" t="s">
        <v>31</v>
      </c>
      <c r="AJ2" s="9"/>
      <c r="AM2" s="11" t="s">
        <v>56</v>
      </c>
      <c r="AN2" s="13">
        <f>B34*B35*B37/0.5/B36*(B6-B2)/86400</f>
        <v>-401.52</v>
      </c>
    </row>
    <row r="3" spans="1:62" x14ac:dyDescent="0.25">
      <c r="A3" s="17" t="s">
        <v>1</v>
      </c>
      <c r="B3" s="18">
        <v>1</v>
      </c>
      <c r="K3" s="11" t="s">
        <v>52</v>
      </c>
      <c r="L3" s="14">
        <f>L2*(1+0.17*B11^2)*B30*D2^4</f>
        <v>337.82252345814987</v>
      </c>
      <c r="AB3" s="7" t="s">
        <v>28</v>
      </c>
      <c r="AC3" s="8">
        <f>B23+D1*(B24+D1*(B25+D1*(B26+D1*(B27+D1*(B28+D1*B29)))))</f>
        <v>23.371004503124823</v>
      </c>
      <c r="AD3" s="8"/>
      <c r="AE3" s="8">
        <f>0.622*1/(B10-1)</f>
        <v>6.1462450592885375E-4</v>
      </c>
      <c r="AF3" s="8"/>
      <c r="AG3" s="8">
        <f>0.348*(B10/D2)*(1+AE3)/(1+1.61*AE3)</f>
        <v>1.2020465344013089</v>
      </c>
      <c r="AH3" s="8"/>
      <c r="AI3" s="8">
        <f>-9.806*(AG3-AG6)*2/(AG3*B12^2)</f>
        <v>-1.8265160544685362E-2</v>
      </c>
      <c r="AJ3" s="9"/>
    </row>
    <row r="4" spans="1:62" x14ac:dyDescent="0.25">
      <c r="A4" s="17" t="s">
        <v>2</v>
      </c>
      <c r="B4" s="18">
        <v>1</v>
      </c>
      <c r="AB4" s="7" t="s">
        <v>81</v>
      </c>
      <c r="AC4" s="8">
        <f>2499999-2385.74*D1</f>
        <v>1800595.4616</v>
      </c>
      <c r="AD4" s="8"/>
      <c r="AE4" s="8"/>
      <c r="AF4" s="8"/>
      <c r="AG4" s="8"/>
      <c r="AH4" s="8"/>
      <c r="AI4" s="8"/>
      <c r="AJ4" s="9"/>
      <c r="AL4" s="3"/>
    </row>
    <row r="5" spans="1:62" x14ac:dyDescent="0.25">
      <c r="A5" s="17" t="s">
        <v>3</v>
      </c>
      <c r="B5" s="18">
        <v>20</v>
      </c>
      <c r="AB5" s="7"/>
      <c r="AC5" s="8"/>
      <c r="AD5" s="8"/>
      <c r="AE5" s="8" t="s">
        <v>26</v>
      </c>
      <c r="AF5" s="8"/>
      <c r="AG5" s="8" t="s">
        <v>30</v>
      </c>
      <c r="AH5" s="8"/>
      <c r="AI5" s="8" t="s">
        <v>60</v>
      </c>
      <c r="AJ5" s="9">
        <f>IF(AI3&lt;=-1,12.3,IF(AI3&lt;=-0.01,(1-22*AI3)^0.8,IF(AI3&lt;0.01,1,IF(AI3&lt;2,(1+34*AI3)^-0.8,0.03))))</f>
        <v>1.3102590114946138</v>
      </c>
    </row>
    <row r="6" spans="1:62" x14ac:dyDescent="0.25">
      <c r="A6" s="17" t="s">
        <v>4</v>
      </c>
      <c r="B6" s="18">
        <v>5</v>
      </c>
      <c r="AB6" s="7"/>
      <c r="AC6" s="8"/>
      <c r="AD6" s="8"/>
      <c r="AE6" s="8">
        <f>0.622*AC3/(B10-AC3)</f>
        <v>1.4689105581071811E-2</v>
      </c>
      <c r="AF6" s="8"/>
      <c r="AG6" s="8">
        <f>0.348*(B10/D1)*(1+AE6)/(1+1.61*AE6)</f>
        <v>1.1919710624251105</v>
      </c>
      <c r="AH6" s="8"/>
      <c r="AI6" s="10"/>
      <c r="AJ6" s="9"/>
    </row>
    <row r="7" spans="1:62" x14ac:dyDescent="0.25">
      <c r="A7" s="17" t="s">
        <v>5</v>
      </c>
      <c r="B7" s="18">
        <v>400</v>
      </c>
      <c r="AB7" s="7"/>
      <c r="AC7" s="8"/>
      <c r="AD7" s="8"/>
      <c r="AE7" s="8"/>
      <c r="AF7" s="8"/>
      <c r="AG7" s="8"/>
      <c r="AH7" s="8"/>
      <c r="AI7" s="8"/>
      <c r="AJ7" s="9"/>
    </row>
    <row r="8" spans="1:62" x14ac:dyDescent="0.25">
      <c r="A8" s="17" t="s">
        <v>6</v>
      </c>
      <c r="B8" s="18">
        <v>1</v>
      </c>
      <c r="AB8" s="7"/>
      <c r="AC8" s="8"/>
      <c r="AD8" s="8"/>
      <c r="AE8" s="8"/>
      <c r="AF8" s="8"/>
      <c r="AG8" s="8"/>
      <c r="AH8" s="8"/>
      <c r="AI8" s="8" t="s">
        <v>32</v>
      </c>
      <c r="AJ8" s="9">
        <f>AJ5*(B13+B14*B12^B15)</f>
        <v>6.2892432551741455E-6</v>
      </c>
    </row>
    <row r="9" spans="1:62" x14ac:dyDescent="0.25">
      <c r="A9" s="17" t="s">
        <v>7</v>
      </c>
      <c r="B9" s="18">
        <v>1</v>
      </c>
      <c r="AB9" s="7"/>
      <c r="AC9" s="8"/>
      <c r="AD9" s="8"/>
      <c r="AE9" s="8"/>
      <c r="AF9" s="8"/>
      <c r="AG9" s="8"/>
      <c r="AH9" s="8"/>
      <c r="AI9" s="8"/>
      <c r="AJ9" s="9"/>
    </row>
    <row r="10" spans="1:62" x14ac:dyDescent="0.25">
      <c r="A10" s="17" t="s">
        <v>8</v>
      </c>
      <c r="B10" s="18">
        <v>1013</v>
      </c>
      <c r="AB10" s="7"/>
      <c r="AC10" s="8"/>
      <c r="AD10" s="8"/>
      <c r="AE10" s="8"/>
      <c r="AF10" s="8"/>
      <c r="AG10" s="8"/>
      <c r="AH10" s="8"/>
      <c r="AI10" s="8"/>
      <c r="AJ10" s="9"/>
    </row>
    <row r="11" spans="1:62" x14ac:dyDescent="0.25">
      <c r="A11" s="17" t="s">
        <v>9</v>
      </c>
      <c r="B11" s="18">
        <v>0.1</v>
      </c>
      <c r="AB11" s="7"/>
      <c r="AC11" s="8"/>
      <c r="AD11" s="8"/>
      <c r="AE11" s="8"/>
      <c r="AF11" s="8"/>
      <c r="AG11" s="8"/>
      <c r="AH11" s="8"/>
      <c r="AI11" s="8" t="s">
        <v>33</v>
      </c>
      <c r="AJ11" s="9"/>
    </row>
    <row r="12" spans="1:62" x14ac:dyDescent="0.25">
      <c r="A12" s="17" t="s">
        <v>10</v>
      </c>
      <c r="B12" s="18">
        <v>3</v>
      </c>
      <c r="AB12" s="11"/>
      <c r="AC12" s="12"/>
      <c r="AD12" s="12"/>
      <c r="AE12" s="12"/>
      <c r="AF12" s="12"/>
      <c r="AG12" s="12"/>
      <c r="AH12" s="12"/>
      <c r="AI12" s="12">
        <f>(0.622/B10)*AC4*AC2*(AC3-B9)*AJ8</f>
        <v>155.27496567806469</v>
      </c>
      <c r="AJ12" s="13"/>
    </row>
    <row r="13" spans="1:62" x14ac:dyDescent="0.25">
      <c r="A13" s="17" t="s">
        <v>11</v>
      </c>
      <c r="B13" s="30">
        <v>2.9999999999999999E-7</v>
      </c>
    </row>
    <row r="14" spans="1:62" x14ac:dyDescent="0.25">
      <c r="A14" s="17" t="s">
        <v>12</v>
      </c>
      <c r="B14" s="30">
        <v>1.5E-6</v>
      </c>
      <c r="AZ14" s="48" t="s">
        <v>80</v>
      </c>
      <c r="BA14" s="48"/>
      <c r="BB14" s="48"/>
      <c r="BC14" s="48"/>
      <c r="BD14" s="48"/>
      <c r="BE14" s="48"/>
      <c r="BF14" s="48"/>
      <c r="BG14" s="48"/>
    </row>
    <row r="15" spans="1:62" x14ac:dyDescent="0.25">
      <c r="A15" s="17" t="s">
        <v>13</v>
      </c>
      <c r="B15" s="18">
        <v>1</v>
      </c>
    </row>
    <row r="16" spans="1:62" ht="15.75" thickBot="1" x14ac:dyDescent="0.3">
      <c r="A16" s="17" t="s">
        <v>14</v>
      </c>
      <c r="B16" s="18" t="b">
        <v>1</v>
      </c>
      <c r="J16" s="43" t="s">
        <v>63</v>
      </c>
      <c r="K16" s="43"/>
      <c r="L16" s="26"/>
      <c r="M16" s="43" t="s">
        <v>64</v>
      </c>
      <c r="N16" s="43"/>
      <c r="O16" s="26"/>
      <c r="P16" s="43" t="s">
        <v>65</v>
      </c>
      <c r="Q16" s="43"/>
      <c r="R16" s="26"/>
      <c r="S16" s="43" t="s">
        <v>66</v>
      </c>
      <c r="T16" s="43"/>
      <c r="U16" s="26"/>
      <c r="V16" s="43" t="s">
        <v>67</v>
      </c>
      <c r="W16" s="43"/>
      <c r="X16" s="26"/>
      <c r="Y16" s="43" t="s">
        <v>68</v>
      </c>
      <c r="Z16" s="43"/>
      <c r="AA16" s="26"/>
      <c r="AB16" s="43" t="s">
        <v>69</v>
      </c>
      <c r="AC16" s="43"/>
      <c r="AD16" s="26"/>
      <c r="AE16" s="43" t="s">
        <v>70</v>
      </c>
      <c r="AF16" s="43"/>
      <c r="AG16" s="26"/>
      <c r="AH16" s="43" t="s">
        <v>71</v>
      </c>
      <c r="AI16" s="43"/>
      <c r="AJ16" s="26"/>
      <c r="AK16" s="43" t="s">
        <v>72</v>
      </c>
      <c r="AL16" s="43"/>
      <c r="AM16" s="26"/>
      <c r="AN16" s="43" t="s">
        <v>73</v>
      </c>
      <c r="AO16" s="43"/>
      <c r="AP16" s="26"/>
      <c r="AQ16" s="43" t="s">
        <v>74</v>
      </c>
      <c r="AR16" s="43"/>
      <c r="AS16" s="26"/>
      <c r="AT16" s="43" t="s">
        <v>75</v>
      </c>
      <c r="AU16" s="43"/>
      <c r="AV16" s="26"/>
      <c r="AW16" s="43" t="s">
        <v>76</v>
      </c>
      <c r="AX16" s="43"/>
      <c r="AY16" s="26"/>
      <c r="AZ16" s="43" t="s">
        <v>77</v>
      </c>
      <c r="BA16" s="43"/>
      <c r="BB16" s="26"/>
      <c r="BC16" s="43" t="s">
        <v>78</v>
      </c>
      <c r="BD16" s="43"/>
      <c r="BE16" s="26"/>
      <c r="BF16" s="43" t="s">
        <v>79</v>
      </c>
      <c r="BG16" s="43"/>
      <c r="BI16" s="43" t="s">
        <v>83</v>
      </c>
      <c r="BJ16" s="43"/>
    </row>
    <row r="17" spans="1:62" x14ac:dyDescent="0.25">
      <c r="A17" s="17" t="s">
        <v>15</v>
      </c>
      <c r="B17" s="18">
        <v>10</v>
      </c>
      <c r="F17" s="2" t="s">
        <v>57</v>
      </c>
      <c r="G17" s="15">
        <f>G2+L3-Q2+V2-AI12+AN2</f>
        <v>-225.20398787533452</v>
      </c>
      <c r="J17" s="31" t="s">
        <v>0</v>
      </c>
      <c r="K17" s="32">
        <v>20</v>
      </c>
      <c r="L17" s="3"/>
      <c r="M17" s="21" t="s">
        <v>0</v>
      </c>
      <c r="N17" s="22">
        <v>20</v>
      </c>
      <c r="O17" s="3"/>
      <c r="P17" s="21" t="s">
        <v>0</v>
      </c>
      <c r="Q17" s="28">
        <v>20</v>
      </c>
      <c r="R17" s="3"/>
      <c r="S17" s="21" t="s">
        <v>0</v>
      </c>
      <c r="T17" s="28">
        <v>20</v>
      </c>
      <c r="U17" s="3"/>
      <c r="V17" s="21" t="s">
        <v>0</v>
      </c>
      <c r="W17" s="28">
        <v>20</v>
      </c>
      <c r="X17" s="3"/>
      <c r="Y17" s="21" t="s">
        <v>0</v>
      </c>
      <c r="Z17" s="28">
        <v>20</v>
      </c>
      <c r="AA17" s="3"/>
      <c r="AB17" s="21" t="s">
        <v>0</v>
      </c>
      <c r="AC17" s="28">
        <v>20</v>
      </c>
      <c r="AD17" s="3"/>
      <c r="AE17" s="21" t="s">
        <v>0</v>
      </c>
      <c r="AF17" s="28">
        <v>20</v>
      </c>
      <c r="AG17" s="3"/>
      <c r="AH17" s="21" t="s">
        <v>0</v>
      </c>
      <c r="AI17" s="28">
        <v>20</v>
      </c>
      <c r="AJ17" s="3"/>
      <c r="AK17" s="21" t="s">
        <v>0</v>
      </c>
      <c r="AL17" s="28">
        <v>20</v>
      </c>
      <c r="AM17" s="3"/>
      <c r="AN17" s="21" t="s">
        <v>0</v>
      </c>
      <c r="AO17" s="28">
        <v>20</v>
      </c>
      <c r="AP17" s="3"/>
      <c r="AQ17" s="21" t="s">
        <v>0</v>
      </c>
      <c r="AR17" s="28">
        <v>20</v>
      </c>
      <c r="AS17" s="3"/>
      <c r="AT17" s="21" t="s">
        <v>0</v>
      </c>
      <c r="AU17" s="28">
        <v>20</v>
      </c>
      <c r="AV17" s="3"/>
      <c r="AW17" s="21" t="s">
        <v>0</v>
      </c>
      <c r="AX17" s="28">
        <v>20</v>
      </c>
      <c r="AY17" s="3"/>
      <c r="AZ17" s="21" t="s">
        <v>0</v>
      </c>
      <c r="BA17" s="22">
        <v>20</v>
      </c>
      <c r="BB17" s="3"/>
      <c r="BC17" s="21" t="s">
        <v>0</v>
      </c>
      <c r="BD17" s="22">
        <v>20</v>
      </c>
      <c r="BE17" s="3"/>
      <c r="BF17" s="21" t="s">
        <v>0</v>
      </c>
      <c r="BG17" s="22">
        <v>20</v>
      </c>
      <c r="BH17" s="42"/>
      <c r="BI17" s="21" t="s">
        <v>0</v>
      </c>
      <c r="BJ17" s="22">
        <v>20</v>
      </c>
    </row>
    <row r="18" spans="1:62" x14ac:dyDescent="0.25">
      <c r="A18" s="41" t="s">
        <v>16</v>
      </c>
      <c r="B18" s="18">
        <v>0.01</v>
      </c>
      <c r="F18" s="2" t="s">
        <v>58</v>
      </c>
      <c r="G18" s="15">
        <f>G17*B3*B19/(AC2*B4*B39)</f>
        <v>-3.2368518706064765E-3</v>
      </c>
      <c r="J18" s="21" t="s">
        <v>1</v>
      </c>
      <c r="K18" s="22">
        <v>1</v>
      </c>
      <c r="L18" s="3"/>
      <c r="M18" s="31" t="s">
        <v>1</v>
      </c>
      <c r="N18" s="32">
        <v>2</v>
      </c>
      <c r="O18" s="3"/>
      <c r="P18" s="21" t="s">
        <v>1</v>
      </c>
      <c r="Q18" s="22">
        <v>1</v>
      </c>
      <c r="R18" s="3"/>
      <c r="S18" s="21" t="s">
        <v>1</v>
      </c>
      <c r="T18" s="22">
        <v>1</v>
      </c>
      <c r="U18" s="3"/>
      <c r="V18" s="21" t="s">
        <v>1</v>
      </c>
      <c r="W18" s="22">
        <v>1</v>
      </c>
      <c r="X18" s="3"/>
      <c r="Y18" s="21" t="s">
        <v>1</v>
      </c>
      <c r="Z18" s="22">
        <v>1</v>
      </c>
      <c r="AA18" s="3"/>
      <c r="AB18" s="21" t="s">
        <v>1</v>
      </c>
      <c r="AC18" s="22">
        <v>1</v>
      </c>
      <c r="AD18" s="3"/>
      <c r="AE18" s="21" t="s">
        <v>1</v>
      </c>
      <c r="AF18" s="22">
        <v>1</v>
      </c>
      <c r="AG18" s="3"/>
      <c r="AH18" s="21" t="s">
        <v>1</v>
      </c>
      <c r="AI18" s="22">
        <v>1</v>
      </c>
      <c r="AJ18" s="3"/>
      <c r="AK18" s="21" t="s">
        <v>1</v>
      </c>
      <c r="AL18" s="22">
        <v>1</v>
      </c>
      <c r="AM18" s="3"/>
      <c r="AN18" s="21" t="s">
        <v>1</v>
      </c>
      <c r="AO18" s="22">
        <v>1</v>
      </c>
      <c r="AP18" s="3"/>
      <c r="AQ18" s="21" t="s">
        <v>1</v>
      </c>
      <c r="AR18" s="22">
        <v>1</v>
      </c>
      <c r="AS18" s="3"/>
      <c r="AT18" s="21" t="s">
        <v>1</v>
      </c>
      <c r="AU18" s="22">
        <v>1</v>
      </c>
      <c r="AV18" s="3"/>
      <c r="AW18" s="21" t="s">
        <v>1</v>
      </c>
      <c r="AX18" s="22">
        <v>1</v>
      </c>
      <c r="AY18" s="3"/>
      <c r="AZ18" s="21" t="s">
        <v>1</v>
      </c>
      <c r="BA18" s="22">
        <v>1</v>
      </c>
      <c r="BB18" s="3"/>
      <c r="BC18" s="21" t="s">
        <v>1</v>
      </c>
      <c r="BD18" s="22">
        <v>1</v>
      </c>
      <c r="BE18" s="3"/>
      <c r="BF18" s="21" t="s">
        <v>1</v>
      </c>
      <c r="BG18" s="22">
        <v>1</v>
      </c>
      <c r="BH18" s="3"/>
      <c r="BI18" s="21" t="s">
        <v>1</v>
      </c>
      <c r="BJ18" s="22">
        <v>1</v>
      </c>
    </row>
    <row r="19" spans="1:62" x14ac:dyDescent="0.25">
      <c r="A19" s="19" t="s">
        <v>82</v>
      </c>
      <c r="B19" s="20">
        <v>60</v>
      </c>
      <c r="F19" s="2" t="s">
        <v>0</v>
      </c>
      <c r="G19" s="2">
        <f>G18+B2</f>
        <v>19.996763148129393</v>
      </c>
      <c r="J19" s="21" t="s">
        <v>2</v>
      </c>
      <c r="K19" s="22">
        <v>1</v>
      </c>
      <c r="L19" s="3"/>
      <c r="M19" s="21" t="s">
        <v>2</v>
      </c>
      <c r="N19" s="22">
        <v>1</v>
      </c>
      <c r="O19" s="3"/>
      <c r="P19" s="31" t="s">
        <v>2</v>
      </c>
      <c r="Q19" s="32">
        <v>2</v>
      </c>
      <c r="R19" s="3"/>
      <c r="S19" s="21" t="s">
        <v>2</v>
      </c>
      <c r="T19" s="22">
        <v>1</v>
      </c>
      <c r="U19" s="3"/>
      <c r="V19" s="21" t="s">
        <v>2</v>
      </c>
      <c r="W19" s="22">
        <v>1</v>
      </c>
      <c r="X19" s="3"/>
      <c r="Y19" s="21" t="s">
        <v>2</v>
      </c>
      <c r="Z19" s="22">
        <v>1</v>
      </c>
      <c r="AA19" s="3"/>
      <c r="AB19" s="21" t="s">
        <v>2</v>
      </c>
      <c r="AC19" s="22">
        <v>1</v>
      </c>
      <c r="AD19" s="3"/>
      <c r="AE19" s="21" t="s">
        <v>2</v>
      </c>
      <c r="AF19" s="22">
        <v>1</v>
      </c>
      <c r="AG19" s="3"/>
      <c r="AH19" s="21" t="s">
        <v>2</v>
      </c>
      <c r="AI19" s="22">
        <v>1</v>
      </c>
      <c r="AJ19" s="3"/>
      <c r="AK19" s="21" t="s">
        <v>2</v>
      </c>
      <c r="AL19" s="22">
        <v>1</v>
      </c>
      <c r="AM19" s="3"/>
      <c r="AN19" s="21" t="s">
        <v>2</v>
      </c>
      <c r="AO19" s="22">
        <v>1</v>
      </c>
      <c r="AP19" s="3"/>
      <c r="AQ19" s="21" t="s">
        <v>2</v>
      </c>
      <c r="AR19" s="22">
        <v>1</v>
      </c>
      <c r="AS19" s="3"/>
      <c r="AT19" s="21" t="s">
        <v>2</v>
      </c>
      <c r="AU19" s="22">
        <v>1</v>
      </c>
      <c r="AV19" s="3"/>
      <c r="AW19" s="21" t="s">
        <v>2</v>
      </c>
      <c r="AX19" s="22">
        <v>1</v>
      </c>
      <c r="AY19" s="3"/>
      <c r="AZ19" s="21" t="s">
        <v>2</v>
      </c>
      <c r="BA19" s="22">
        <v>1</v>
      </c>
      <c r="BB19" s="3"/>
      <c r="BC19" s="21" t="s">
        <v>2</v>
      </c>
      <c r="BD19" s="22">
        <v>1</v>
      </c>
      <c r="BE19" s="3"/>
      <c r="BF19" s="21" t="s">
        <v>2</v>
      </c>
      <c r="BG19" s="22">
        <v>1</v>
      </c>
      <c r="BH19" s="3"/>
      <c r="BI19" s="21" t="s">
        <v>2</v>
      </c>
      <c r="BJ19" s="22">
        <v>1</v>
      </c>
    </row>
    <row r="20" spans="1:62" x14ac:dyDescent="0.25">
      <c r="J20" s="21" t="s">
        <v>3</v>
      </c>
      <c r="K20" s="22">
        <v>20</v>
      </c>
      <c r="L20" s="3"/>
      <c r="M20" s="21" t="s">
        <v>3</v>
      </c>
      <c r="N20" s="22">
        <v>20</v>
      </c>
      <c r="O20" s="3"/>
      <c r="P20" s="21" t="s">
        <v>3</v>
      </c>
      <c r="Q20" s="22">
        <v>20</v>
      </c>
      <c r="R20" s="3"/>
      <c r="S20" s="31" t="s">
        <v>3</v>
      </c>
      <c r="T20" s="32">
        <v>30</v>
      </c>
      <c r="U20" s="3"/>
      <c r="V20" s="21" t="s">
        <v>3</v>
      </c>
      <c r="W20" s="22">
        <v>20</v>
      </c>
      <c r="X20" s="3"/>
      <c r="Y20" s="21" t="s">
        <v>3</v>
      </c>
      <c r="Z20" s="22">
        <v>20</v>
      </c>
      <c r="AA20" s="3"/>
      <c r="AB20" s="21" t="s">
        <v>3</v>
      </c>
      <c r="AC20" s="22">
        <v>20</v>
      </c>
      <c r="AD20" s="3"/>
      <c r="AE20" s="21" t="s">
        <v>3</v>
      </c>
      <c r="AF20" s="22">
        <v>20</v>
      </c>
      <c r="AG20" s="3"/>
      <c r="AH20" s="21" t="s">
        <v>3</v>
      </c>
      <c r="AI20" s="22">
        <v>20</v>
      </c>
      <c r="AJ20" s="3"/>
      <c r="AK20" s="21" t="s">
        <v>3</v>
      </c>
      <c r="AL20" s="22">
        <v>20</v>
      </c>
      <c r="AM20" s="3"/>
      <c r="AN20" s="21" t="s">
        <v>3</v>
      </c>
      <c r="AO20" s="22">
        <v>20</v>
      </c>
      <c r="AP20" s="3"/>
      <c r="AQ20" s="21" t="s">
        <v>3</v>
      </c>
      <c r="AR20" s="22">
        <v>20</v>
      </c>
      <c r="AS20" s="3"/>
      <c r="AT20" s="21" t="s">
        <v>3</v>
      </c>
      <c r="AU20" s="22">
        <v>20</v>
      </c>
      <c r="AV20" s="3"/>
      <c r="AW20" s="21" t="s">
        <v>3</v>
      </c>
      <c r="AX20" s="22">
        <v>20</v>
      </c>
      <c r="AY20" s="3"/>
      <c r="AZ20" s="21" t="s">
        <v>3</v>
      </c>
      <c r="BA20" s="22">
        <v>20</v>
      </c>
      <c r="BB20" s="3"/>
      <c r="BC20" s="21" t="s">
        <v>3</v>
      </c>
      <c r="BD20" s="22">
        <v>20</v>
      </c>
      <c r="BE20" s="3"/>
      <c r="BF20" s="21" t="s">
        <v>3</v>
      </c>
      <c r="BG20" s="22">
        <v>20</v>
      </c>
      <c r="BH20" s="3"/>
      <c r="BI20" s="21" t="s">
        <v>3</v>
      </c>
      <c r="BJ20" s="22">
        <v>20</v>
      </c>
    </row>
    <row r="21" spans="1:62" x14ac:dyDescent="0.25">
      <c r="J21" s="21" t="s">
        <v>4</v>
      </c>
      <c r="K21" s="22">
        <v>5</v>
      </c>
      <c r="L21" s="3"/>
      <c r="M21" s="21" t="s">
        <v>4</v>
      </c>
      <c r="N21" s="22">
        <v>5</v>
      </c>
      <c r="O21" s="3"/>
      <c r="P21" s="21" t="s">
        <v>4</v>
      </c>
      <c r="Q21" s="22">
        <v>5</v>
      </c>
      <c r="R21" s="3"/>
      <c r="S21" s="21" t="s">
        <v>4</v>
      </c>
      <c r="T21" s="22">
        <v>5</v>
      </c>
      <c r="U21" s="3"/>
      <c r="V21" s="31" t="s">
        <v>4</v>
      </c>
      <c r="W21" s="32">
        <v>10</v>
      </c>
      <c r="X21" s="3"/>
      <c r="Y21" s="21" t="s">
        <v>4</v>
      </c>
      <c r="Z21" s="22">
        <v>5</v>
      </c>
      <c r="AA21" s="3"/>
      <c r="AB21" s="21" t="s">
        <v>4</v>
      </c>
      <c r="AC21" s="22">
        <v>5</v>
      </c>
      <c r="AD21" s="3"/>
      <c r="AE21" s="21" t="s">
        <v>4</v>
      </c>
      <c r="AF21" s="22">
        <v>5</v>
      </c>
      <c r="AG21" s="3"/>
      <c r="AH21" s="21" t="s">
        <v>4</v>
      </c>
      <c r="AI21" s="22">
        <v>5</v>
      </c>
      <c r="AJ21" s="3"/>
      <c r="AK21" s="21" t="s">
        <v>4</v>
      </c>
      <c r="AL21" s="22">
        <v>5</v>
      </c>
      <c r="AM21" s="3"/>
      <c r="AN21" s="21" t="s">
        <v>4</v>
      </c>
      <c r="AO21" s="22">
        <v>5</v>
      </c>
      <c r="AP21" s="3"/>
      <c r="AQ21" s="21" t="s">
        <v>4</v>
      </c>
      <c r="AR21" s="22">
        <v>5</v>
      </c>
      <c r="AS21" s="3"/>
      <c r="AT21" s="21" t="s">
        <v>4</v>
      </c>
      <c r="AU21" s="22">
        <v>5</v>
      </c>
      <c r="AV21" s="3"/>
      <c r="AW21" s="21" t="s">
        <v>4</v>
      </c>
      <c r="AX21" s="22">
        <v>5</v>
      </c>
      <c r="AY21" s="3"/>
      <c r="AZ21" s="21" t="s">
        <v>4</v>
      </c>
      <c r="BA21" s="22">
        <v>5</v>
      </c>
      <c r="BB21" s="3"/>
      <c r="BC21" s="21" t="s">
        <v>4</v>
      </c>
      <c r="BD21" s="22">
        <v>5</v>
      </c>
      <c r="BE21" s="3"/>
      <c r="BF21" s="21" t="s">
        <v>4</v>
      </c>
      <c r="BG21" s="22">
        <v>5</v>
      </c>
      <c r="BH21" s="3"/>
      <c r="BI21" s="21" t="s">
        <v>4</v>
      </c>
      <c r="BJ21" s="22">
        <v>5</v>
      </c>
    </row>
    <row r="22" spans="1:62" x14ac:dyDescent="0.25">
      <c r="A22" s="46" t="s">
        <v>38</v>
      </c>
      <c r="B22" s="47"/>
      <c r="J22" s="21" t="s">
        <v>5</v>
      </c>
      <c r="K22" s="22">
        <v>400</v>
      </c>
      <c r="L22" s="3"/>
      <c r="M22" s="21" t="s">
        <v>5</v>
      </c>
      <c r="N22" s="22">
        <v>400</v>
      </c>
      <c r="O22" s="3"/>
      <c r="P22" s="21" t="s">
        <v>5</v>
      </c>
      <c r="Q22" s="22">
        <v>400</v>
      </c>
      <c r="R22" s="3"/>
      <c r="S22" s="21" t="s">
        <v>5</v>
      </c>
      <c r="T22" s="22">
        <v>400</v>
      </c>
      <c r="U22" s="3"/>
      <c r="V22" s="21" t="s">
        <v>5</v>
      </c>
      <c r="W22" s="22">
        <v>400</v>
      </c>
      <c r="X22" s="3"/>
      <c r="Y22" s="31" t="s">
        <v>5</v>
      </c>
      <c r="Z22" s="32">
        <v>450</v>
      </c>
      <c r="AA22" s="3"/>
      <c r="AB22" s="21" t="s">
        <v>5</v>
      </c>
      <c r="AC22" s="22">
        <v>400</v>
      </c>
      <c r="AD22" s="3"/>
      <c r="AE22" s="21" t="s">
        <v>5</v>
      </c>
      <c r="AF22" s="22">
        <v>400</v>
      </c>
      <c r="AG22" s="3"/>
      <c r="AH22" s="21" t="s">
        <v>5</v>
      </c>
      <c r="AI22" s="22">
        <v>400</v>
      </c>
      <c r="AJ22" s="3"/>
      <c r="AK22" s="21" t="s">
        <v>5</v>
      </c>
      <c r="AL22" s="22">
        <v>400</v>
      </c>
      <c r="AM22" s="3"/>
      <c r="AN22" s="21" t="s">
        <v>5</v>
      </c>
      <c r="AO22" s="22">
        <v>400</v>
      </c>
      <c r="AP22" s="3"/>
      <c r="AQ22" s="21" t="s">
        <v>5</v>
      </c>
      <c r="AR22" s="22">
        <v>400</v>
      </c>
      <c r="AS22" s="3"/>
      <c r="AT22" s="21" t="s">
        <v>5</v>
      </c>
      <c r="AU22" s="22">
        <v>400</v>
      </c>
      <c r="AV22" s="3"/>
      <c r="AW22" s="21" t="s">
        <v>5</v>
      </c>
      <c r="AX22" s="22">
        <v>400</v>
      </c>
      <c r="AY22" s="3"/>
      <c r="AZ22" s="21" t="s">
        <v>5</v>
      </c>
      <c r="BA22" s="22">
        <v>400</v>
      </c>
      <c r="BB22" s="3"/>
      <c r="BC22" s="21" t="s">
        <v>5</v>
      </c>
      <c r="BD22" s="22">
        <v>400</v>
      </c>
      <c r="BE22" s="3"/>
      <c r="BF22" s="21" t="s">
        <v>5</v>
      </c>
      <c r="BG22" s="22">
        <v>400</v>
      </c>
      <c r="BH22" s="3"/>
      <c r="BI22" s="21" t="s">
        <v>5</v>
      </c>
      <c r="BJ22" s="22">
        <v>400</v>
      </c>
    </row>
    <row r="23" spans="1:62" x14ac:dyDescent="0.25">
      <c r="A23" s="7" t="s">
        <v>18</v>
      </c>
      <c r="B23" s="9">
        <v>6984.5052939999996</v>
      </c>
      <c r="J23" s="21" t="s">
        <v>6</v>
      </c>
      <c r="K23" s="22">
        <v>1</v>
      </c>
      <c r="L23" s="3"/>
      <c r="M23" s="21" t="s">
        <v>6</v>
      </c>
      <c r="N23" s="22">
        <v>1</v>
      </c>
      <c r="O23" s="3"/>
      <c r="P23" s="21" t="s">
        <v>6</v>
      </c>
      <c r="Q23" s="22">
        <v>1</v>
      </c>
      <c r="R23" s="3"/>
      <c r="S23" s="21" t="s">
        <v>6</v>
      </c>
      <c r="T23" s="22">
        <v>1</v>
      </c>
      <c r="U23" s="3"/>
      <c r="V23" s="21" t="s">
        <v>6</v>
      </c>
      <c r="W23" s="22">
        <v>1</v>
      </c>
      <c r="X23" s="3"/>
      <c r="Y23" s="21" t="s">
        <v>6</v>
      </c>
      <c r="Z23" s="22">
        <v>1</v>
      </c>
      <c r="AA23" s="3"/>
      <c r="AB23" s="31" t="s">
        <v>6</v>
      </c>
      <c r="AC23" s="32">
        <v>0.5</v>
      </c>
      <c r="AD23" s="3"/>
      <c r="AE23" s="21" t="s">
        <v>6</v>
      </c>
      <c r="AF23" s="22">
        <v>1</v>
      </c>
      <c r="AG23" s="3"/>
      <c r="AH23" s="21" t="s">
        <v>6</v>
      </c>
      <c r="AI23" s="22">
        <v>1</v>
      </c>
      <c r="AJ23" s="3"/>
      <c r="AK23" s="21" t="s">
        <v>6</v>
      </c>
      <c r="AL23" s="22">
        <v>1</v>
      </c>
      <c r="AM23" s="3"/>
      <c r="AN23" s="21" t="s">
        <v>6</v>
      </c>
      <c r="AO23" s="22">
        <v>1</v>
      </c>
      <c r="AP23" s="3"/>
      <c r="AQ23" s="21" t="s">
        <v>6</v>
      </c>
      <c r="AR23" s="22">
        <v>1</v>
      </c>
      <c r="AS23" s="3"/>
      <c r="AT23" s="21" t="s">
        <v>6</v>
      </c>
      <c r="AU23" s="22">
        <v>1</v>
      </c>
      <c r="AV23" s="3"/>
      <c r="AW23" s="21" t="s">
        <v>6</v>
      </c>
      <c r="AX23" s="22">
        <v>1</v>
      </c>
      <c r="AY23" s="3"/>
      <c r="AZ23" s="21" t="s">
        <v>6</v>
      </c>
      <c r="BA23" s="22">
        <v>1</v>
      </c>
      <c r="BB23" s="3"/>
      <c r="BC23" s="21" t="s">
        <v>6</v>
      </c>
      <c r="BD23" s="22">
        <v>1</v>
      </c>
      <c r="BE23" s="3"/>
      <c r="BF23" s="21" t="s">
        <v>6</v>
      </c>
      <c r="BG23" s="22">
        <v>1</v>
      </c>
      <c r="BH23" s="3"/>
      <c r="BI23" s="21" t="s">
        <v>6</v>
      </c>
      <c r="BJ23" s="22">
        <v>1</v>
      </c>
    </row>
    <row r="24" spans="1:62" x14ac:dyDescent="0.25">
      <c r="A24" s="7" t="s">
        <v>19</v>
      </c>
      <c r="B24" s="9">
        <v>-188.903931</v>
      </c>
      <c r="J24" s="21" t="s">
        <v>7</v>
      </c>
      <c r="K24" s="22">
        <v>1</v>
      </c>
      <c r="L24" s="3"/>
      <c r="M24" s="21" t="s">
        <v>7</v>
      </c>
      <c r="N24" s="22">
        <v>1</v>
      </c>
      <c r="O24" s="3"/>
      <c r="P24" s="21" t="s">
        <v>7</v>
      </c>
      <c r="Q24" s="22">
        <v>1</v>
      </c>
      <c r="R24" s="3"/>
      <c r="S24" s="21" t="s">
        <v>7</v>
      </c>
      <c r="T24" s="22">
        <v>1</v>
      </c>
      <c r="U24" s="3"/>
      <c r="V24" s="21" t="s">
        <v>7</v>
      </c>
      <c r="W24" s="22">
        <v>1</v>
      </c>
      <c r="X24" s="3"/>
      <c r="Y24" s="21" t="s">
        <v>7</v>
      </c>
      <c r="Z24" s="22">
        <v>1</v>
      </c>
      <c r="AA24" s="3"/>
      <c r="AB24" s="21" t="s">
        <v>7</v>
      </c>
      <c r="AC24" s="22">
        <v>1</v>
      </c>
      <c r="AD24" s="3"/>
      <c r="AE24" s="31" t="s">
        <v>7</v>
      </c>
      <c r="AF24" s="32">
        <v>2</v>
      </c>
      <c r="AG24" s="3"/>
      <c r="AH24" s="21" t="s">
        <v>7</v>
      </c>
      <c r="AI24" s="22">
        <v>1</v>
      </c>
      <c r="AJ24" s="3"/>
      <c r="AK24" s="21" t="s">
        <v>7</v>
      </c>
      <c r="AL24" s="22">
        <v>1</v>
      </c>
      <c r="AM24" s="3"/>
      <c r="AN24" s="21" t="s">
        <v>7</v>
      </c>
      <c r="AO24" s="22">
        <v>1</v>
      </c>
      <c r="AP24" s="3"/>
      <c r="AQ24" s="21" t="s">
        <v>7</v>
      </c>
      <c r="AR24" s="22">
        <v>1</v>
      </c>
      <c r="AS24" s="3"/>
      <c r="AT24" s="21" t="s">
        <v>7</v>
      </c>
      <c r="AU24" s="22">
        <v>1</v>
      </c>
      <c r="AV24" s="3"/>
      <c r="AW24" s="21" t="s">
        <v>7</v>
      </c>
      <c r="AX24" s="22">
        <v>1</v>
      </c>
      <c r="AY24" s="3"/>
      <c r="AZ24" s="21" t="s">
        <v>7</v>
      </c>
      <c r="BA24" s="22">
        <v>1</v>
      </c>
      <c r="BB24" s="3"/>
      <c r="BC24" s="21" t="s">
        <v>7</v>
      </c>
      <c r="BD24" s="22">
        <v>1</v>
      </c>
      <c r="BE24" s="3"/>
      <c r="BF24" s="21" t="s">
        <v>7</v>
      </c>
      <c r="BG24" s="22">
        <v>1</v>
      </c>
      <c r="BH24" s="3"/>
      <c r="BI24" s="21" t="s">
        <v>7</v>
      </c>
      <c r="BJ24" s="22">
        <v>1</v>
      </c>
    </row>
    <row r="25" spans="1:62" x14ac:dyDescent="0.25">
      <c r="A25" s="7" t="s">
        <v>20</v>
      </c>
      <c r="B25" s="9">
        <v>2.1333576750000001</v>
      </c>
      <c r="J25" s="21" t="s">
        <v>8</v>
      </c>
      <c r="K25" s="22">
        <v>1013</v>
      </c>
      <c r="L25" s="3"/>
      <c r="M25" s="21" t="s">
        <v>8</v>
      </c>
      <c r="N25" s="22">
        <v>1013</v>
      </c>
      <c r="O25" s="3"/>
      <c r="P25" s="21" t="s">
        <v>8</v>
      </c>
      <c r="Q25" s="22">
        <v>1013</v>
      </c>
      <c r="R25" s="3"/>
      <c r="S25" s="21" t="s">
        <v>8</v>
      </c>
      <c r="T25" s="22">
        <v>1013</v>
      </c>
      <c r="U25" s="3"/>
      <c r="V25" s="21" t="s">
        <v>8</v>
      </c>
      <c r="W25" s="22">
        <v>1013</v>
      </c>
      <c r="X25" s="3"/>
      <c r="Y25" s="21" t="s">
        <v>8</v>
      </c>
      <c r="Z25" s="22">
        <v>1013</v>
      </c>
      <c r="AA25" s="3"/>
      <c r="AB25" s="21" t="s">
        <v>8</v>
      </c>
      <c r="AC25" s="22">
        <v>1013</v>
      </c>
      <c r="AD25" s="3"/>
      <c r="AE25" s="21" t="s">
        <v>8</v>
      </c>
      <c r="AF25" s="22">
        <v>1013</v>
      </c>
      <c r="AG25" s="3"/>
      <c r="AH25" s="31" t="s">
        <v>8</v>
      </c>
      <c r="AI25" s="32">
        <v>970</v>
      </c>
      <c r="AJ25" s="3"/>
      <c r="AK25" s="21" t="s">
        <v>8</v>
      </c>
      <c r="AL25" s="22">
        <v>1013</v>
      </c>
      <c r="AM25" s="3"/>
      <c r="AN25" s="21" t="s">
        <v>8</v>
      </c>
      <c r="AO25" s="22">
        <v>1013</v>
      </c>
      <c r="AP25" s="3"/>
      <c r="AQ25" s="21" t="s">
        <v>8</v>
      </c>
      <c r="AR25" s="22">
        <v>1013</v>
      </c>
      <c r="AS25" s="3"/>
      <c r="AT25" s="21" t="s">
        <v>8</v>
      </c>
      <c r="AU25" s="22">
        <v>1013</v>
      </c>
      <c r="AV25" s="3"/>
      <c r="AW25" s="21" t="s">
        <v>8</v>
      </c>
      <c r="AX25" s="22">
        <v>1013</v>
      </c>
      <c r="AY25" s="3"/>
      <c r="AZ25" s="21" t="s">
        <v>8</v>
      </c>
      <c r="BA25" s="22">
        <v>1013</v>
      </c>
      <c r="BB25" s="3"/>
      <c r="BC25" s="21" t="s">
        <v>8</v>
      </c>
      <c r="BD25" s="22">
        <v>1013</v>
      </c>
      <c r="BE25" s="3"/>
      <c r="BF25" s="21" t="s">
        <v>8</v>
      </c>
      <c r="BG25" s="22">
        <v>1013</v>
      </c>
      <c r="BH25" s="3"/>
      <c r="BI25" s="21" t="s">
        <v>8</v>
      </c>
      <c r="BJ25" s="22">
        <v>1013</v>
      </c>
    </row>
    <row r="26" spans="1:62" x14ac:dyDescent="0.25">
      <c r="A26" s="7" t="s">
        <v>21</v>
      </c>
      <c r="B26" s="9">
        <f>-1.288580973*10^-2</f>
        <v>-1.2885809729999999E-2</v>
      </c>
      <c r="J26" s="21" t="s">
        <v>9</v>
      </c>
      <c r="K26" s="22">
        <v>0.1</v>
      </c>
      <c r="L26" s="3"/>
      <c r="M26" s="21" t="s">
        <v>9</v>
      </c>
      <c r="N26" s="22">
        <v>0.1</v>
      </c>
      <c r="O26" s="3"/>
      <c r="P26" s="21" t="s">
        <v>9</v>
      </c>
      <c r="Q26" s="22">
        <v>0.1</v>
      </c>
      <c r="R26" s="3"/>
      <c r="S26" s="21" t="s">
        <v>9</v>
      </c>
      <c r="T26" s="22">
        <v>0.1</v>
      </c>
      <c r="U26" s="3"/>
      <c r="V26" s="21" t="s">
        <v>9</v>
      </c>
      <c r="W26" s="22">
        <v>0.1</v>
      </c>
      <c r="X26" s="3"/>
      <c r="Y26" s="21" t="s">
        <v>9</v>
      </c>
      <c r="Z26" s="22">
        <v>0.1</v>
      </c>
      <c r="AA26" s="3"/>
      <c r="AB26" s="21" t="s">
        <v>9</v>
      </c>
      <c r="AC26" s="22">
        <v>0.1</v>
      </c>
      <c r="AD26" s="3"/>
      <c r="AE26" s="21" t="s">
        <v>9</v>
      </c>
      <c r="AF26" s="22">
        <v>0.1</v>
      </c>
      <c r="AG26" s="3"/>
      <c r="AH26" s="21" t="s">
        <v>9</v>
      </c>
      <c r="AI26" s="22">
        <v>0.1</v>
      </c>
      <c r="AJ26" s="3"/>
      <c r="AK26" s="31" t="s">
        <v>9</v>
      </c>
      <c r="AL26" s="32">
        <v>0</v>
      </c>
      <c r="AM26" s="3"/>
      <c r="AN26" s="21" t="s">
        <v>9</v>
      </c>
      <c r="AO26" s="22">
        <v>0.1</v>
      </c>
      <c r="AP26" s="3"/>
      <c r="AQ26" s="21" t="s">
        <v>9</v>
      </c>
      <c r="AR26" s="22">
        <v>0.1</v>
      </c>
      <c r="AS26" s="3"/>
      <c r="AT26" s="21" t="s">
        <v>9</v>
      </c>
      <c r="AU26" s="22">
        <v>0.1</v>
      </c>
      <c r="AV26" s="3"/>
      <c r="AW26" s="21" t="s">
        <v>9</v>
      </c>
      <c r="AX26" s="22">
        <v>0.1</v>
      </c>
      <c r="AY26" s="3"/>
      <c r="AZ26" s="21" t="s">
        <v>9</v>
      </c>
      <c r="BA26" s="22">
        <v>0.1</v>
      </c>
      <c r="BB26" s="3"/>
      <c r="BC26" s="21" t="s">
        <v>9</v>
      </c>
      <c r="BD26" s="22">
        <v>0.1</v>
      </c>
      <c r="BE26" s="3"/>
      <c r="BF26" s="21" t="s">
        <v>9</v>
      </c>
      <c r="BG26" s="22">
        <v>0.1</v>
      </c>
      <c r="BH26" s="3"/>
      <c r="BI26" s="21" t="s">
        <v>9</v>
      </c>
      <c r="BJ26" s="22">
        <v>0.1</v>
      </c>
    </row>
    <row r="27" spans="1:62" x14ac:dyDescent="0.25">
      <c r="A27" s="7" t="s">
        <v>22</v>
      </c>
      <c r="B27" s="9">
        <f>0.00004393587233</f>
        <v>4.3935872330000002E-5</v>
      </c>
      <c r="J27" s="21" t="s">
        <v>10</v>
      </c>
      <c r="K27" s="22">
        <v>3</v>
      </c>
      <c r="L27" s="3"/>
      <c r="M27" s="21" t="s">
        <v>10</v>
      </c>
      <c r="N27" s="22">
        <v>3</v>
      </c>
      <c r="O27" s="3"/>
      <c r="P27" s="21" t="s">
        <v>10</v>
      </c>
      <c r="Q27" s="22">
        <v>3</v>
      </c>
      <c r="R27" s="3"/>
      <c r="S27" s="21" t="s">
        <v>10</v>
      </c>
      <c r="T27" s="22">
        <v>3</v>
      </c>
      <c r="U27" s="3"/>
      <c r="V27" s="21" t="s">
        <v>10</v>
      </c>
      <c r="W27" s="22">
        <v>3</v>
      </c>
      <c r="X27" s="3"/>
      <c r="Y27" s="21" t="s">
        <v>10</v>
      </c>
      <c r="Z27" s="22">
        <v>3</v>
      </c>
      <c r="AA27" s="3"/>
      <c r="AB27" s="21" t="s">
        <v>10</v>
      </c>
      <c r="AC27" s="22">
        <v>3</v>
      </c>
      <c r="AD27" s="3"/>
      <c r="AE27" s="21" t="s">
        <v>10</v>
      </c>
      <c r="AF27" s="22">
        <v>3</v>
      </c>
      <c r="AG27" s="3"/>
      <c r="AH27" s="21" t="s">
        <v>10</v>
      </c>
      <c r="AI27" s="22">
        <v>3</v>
      </c>
      <c r="AJ27" s="3"/>
      <c r="AK27" s="21" t="s">
        <v>10</v>
      </c>
      <c r="AL27" s="22">
        <v>3</v>
      </c>
      <c r="AM27" s="3"/>
      <c r="AN27" s="31" t="s">
        <v>10</v>
      </c>
      <c r="AO27" s="32">
        <v>5</v>
      </c>
      <c r="AP27" s="3"/>
      <c r="AQ27" s="21" t="s">
        <v>10</v>
      </c>
      <c r="AR27" s="22">
        <v>3</v>
      </c>
      <c r="AS27" s="3"/>
      <c r="AT27" s="21" t="s">
        <v>10</v>
      </c>
      <c r="AU27" s="22">
        <v>3</v>
      </c>
      <c r="AV27" s="3"/>
      <c r="AW27" s="21" t="s">
        <v>10</v>
      </c>
      <c r="AX27" s="22">
        <v>3</v>
      </c>
      <c r="AY27" s="3"/>
      <c r="AZ27" s="21" t="s">
        <v>10</v>
      </c>
      <c r="BA27" s="22">
        <v>3</v>
      </c>
      <c r="BB27" s="3"/>
      <c r="BC27" s="21" t="s">
        <v>10</v>
      </c>
      <c r="BD27" s="22">
        <v>3</v>
      </c>
      <c r="BE27" s="3"/>
      <c r="BF27" s="21" t="s">
        <v>10</v>
      </c>
      <c r="BG27" s="22">
        <v>3</v>
      </c>
      <c r="BH27" s="3"/>
      <c r="BI27" s="21" t="s">
        <v>10</v>
      </c>
      <c r="BJ27" s="22">
        <v>3</v>
      </c>
    </row>
    <row r="28" spans="1:62" x14ac:dyDescent="0.25">
      <c r="A28" s="7" t="s">
        <v>23</v>
      </c>
      <c r="B28" s="9">
        <f>-0.00000008023923082</f>
        <v>-8.0239230820000005E-8</v>
      </c>
      <c r="J28" s="21" t="s">
        <v>11</v>
      </c>
      <c r="K28" s="37">
        <v>2.9999999999999999E-7</v>
      </c>
      <c r="L28" s="3"/>
      <c r="M28" s="21" t="s">
        <v>11</v>
      </c>
      <c r="N28" s="37">
        <v>2.9999999999999999E-7</v>
      </c>
      <c r="O28" s="3"/>
      <c r="P28" s="21" t="s">
        <v>11</v>
      </c>
      <c r="Q28" s="37">
        <v>2.9999999999999999E-7</v>
      </c>
      <c r="R28" s="3"/>
      <c r="S28" s="21" t="s">
        <v>11</v>
      </c>
      <c r="T28" s="37">
        <v>2.9999999999999999E-7</v>
      </c>
      <c r="U28" s="3"/>
      <c r="V28" s="21" t="s">
        <v>11</v>
      </c>
      <c r="W28" s="37">
        <v>2.9999999999999999E-7</v>
      </c>
      <c r="X28" s="3"/>
      <c r="Y28" s="21" t="s">
        <v>11</v>
      </c>
      <c r="Z28" s="37">
        <v>2.9999999999999999E-7</v>
      </c>
      <c r="AA28" s="3"/>
      <c r="AB28" s="21" t="s">
        <v>11</v>
      </c>
      <c r="AC28" s="37">
        <v>2.9999999999999999E-7</v>
      </c>
      <c r="AD28" s="3"/>
      <c r="AE28" s="21" t="s">
        <v>11</v>
      </c>
      <c r="AF28" s="37">
        <v>2.9999999999999999E-7</v>
      </c>
      <c r="AG28" s="3"/>
      <c r="AH28" s="21" t="s">
        <v>11</v>
      </c>
      <c r="AI28" s="37">
        <v>2.9999999999999999E-7</v>
      </c>
      <c r="AJ28" s="3"/>
      <c r="AK28" s="21" t="s">
        <v>11</v>
      </c>
      <c r="AL28" s="37">
        <v>2.9999999999999999E-7</v>
      </c>
      <c r="AM28" s="3"/>
      <c r="AN28" s="21" t="s">
        <v>11</v>
      </c>
      <c r="AO28" s="37">
        <v>2.9999999999999999E-7</v>
      </c>
      <c r="AP28" s="3"/>
      <c r="AQ28" s="31" t="s">
        <v>11</v>
      </c>
      <c r="AR28" s="38">
        <v>9.9999999999999995E-8</v>
      </c>
      <c r="AS28" s="3"/>
      <c r="AT28" s="21" t="s">
        <v>11</v>
      </c>
      <c r="AU28" s="37">
        <v>2.9999999999999999E-7</v>
      </c>
      <c r="AV28" s="3"/>
      <c r="AW28" s="21" t="s">
        <v>11</v>
      </c>
      <c r="AX28" s="37">
        <v>2.9999999999999999E-7</v>
      </c>
      <c r="AY28" s="3"/>
      <c r="AZ28" s="21" t="s">
        <v>11</v>
      </c>
      <c r="BA28" s="37">
        <v>2.9999999999999999E-7</v>
      </c>
      <c r="BB28" s="3"/>
      <c r="BC28" s="21" t="s">
        <v>11</v>
      </c>
      <c r="BD28" s="37">
        <v>2.9999999999999999E-7</v>
      </c>
      <c r="BE28" s="3"/>
      <c r="BF28" s="21" t="s">
        <v>11</v>
      </c>
      <c r="BG28" s="37">
        <v>2.9999999999999999E-7</v>
      </c>
      <c r="BH28" s="3"/>
      <c r="BI28" s="21" t="s">
        <v>11</v>
      </c>
      <c r="BJ28" s="37">
        <v>2.9999999999999999E-7</v>
      </c>
    </row>
    <row r="29" spans="1:62" x14ac:dyDescent="0.25">
      <c r="A29" s="7" t="s">
        <v>24</v>
      </c>
      <c r="B29" s="9">
        <f>6.136820929E-11</f>
        <v>6.1368209289999995E-11</v>
      </c>
      <c r="J29" s="21" t="s">
        <v>12</v>
      </c>
      <c r="K29" s="37">
        <v>1.5E-6</v>
      </c>
      <c r="L29" s="3"/>
      <c r="M29" s="21" t="s">
        <v>12</v>
      </c>
      <c r="N29" s="37">
        <v>1.5E-6</v>
      </c>
      <c r="O29" s="3"/>
      <c r="P29" s="21" t="s">
        <v>12</v>
      </c>
      <c r="Q29" s="37">
        <v>1.5E-6</v>
      </c>
      <c r="R29" s="3"/>
      <c r="S29" s="21" t="s">
        <v>12</v>
      </c>
      <c r="T29" s="37">
        <v>1.5E-6</v>
      </c>
      <c r="U29" s="3"/>
      <c r="V29" s="21" t="s">
        <v>12</v>
      </c>
      <c r="W29" s="37">
        <v>1.5E-6</v>
      </c>
      <c r="X29" s="3"/>
      <c r="Y29" s="21" t="s">
        <v>12</v>
      </c>
      <c r="Z29" s="37">
        <v>1.5E-6</v>
      </c>
      <c r="AA29" s="3"/>
      <c r="AB29" s="21" t="s">
        <v>12</v>
      </c>
      <c r="AC29" s="37">
        <v>1.5E-6</v>
      </c>
      <c r="AD29" s="3"/>
      <c r="AE29" s="21" t="s">
        <v>12</v>
      </c>
      <c r="AF29" s="37">
        <v>1.5E-6</v>
      </c>
      <c r="AG29" s="3"/>
      <c r="AH29" s="21" t="s">
        <v>12</v>
      </c>
      <c r="AI29" s="37">
        <v>1.5E-6</v>
      </c>
      <c r="AJ29" s="3"/>
      <c r="AK29" s="21" t="s">
        <v>12</v>
      </c>
      <c r="AL29" s="37">
        <v>1.5E-6</v>
      </c>
      <c r="AM29" s="3"/>
      <c r="AN29" s="21" t="s">
        <v>12</v>
      </c>
      <c r="AO29" s="37">
        <v>1.5E-6</v>
      </c>
      <c r="AP29" s="3"/>
      <c r="AQ29" s="21" t="s">
        <v>12</v>
      </c>
      <c r="AR29" s="37">
        <v>1.5E-6</v>
      </c>
      <c r="AS29" s="3"/>
      <c r="AT29" s="31" t="s">
        <v>12</v>
      </c>
      <c r="AU29" s="38">
        <v>9.9999999999999995E-7</v>
      </c>
      <c r="AV29" s="3"/>
      <c r="AW29" s="21" t="s">
        <v>12</v>
      </c>
      <c r="AX29" s="37">
        <v>1.5E-6</v>
      </c>
      <c r="AY29" s="3"/>
      <c r="AZ29" s="21" t="s">
        <v>12</v>
      </c>
      <c r="BA29" s="37">
        <v>1.5E-6</v>
      </c>
      <c r="BB29" s="3"/>
      <c r="BC29" s="21" t="s">
        <v>12</v>
      </c>
      <c r="BD29" s="37">
        <v>1.5E-6</v>
      </c>
      <c r="BE29" s="3"/>
      <c r="BF29" s="21" t="s">
        <v>12</v>
      </c>
      <c r="BG29" s="37">
        <v>1.5E-6</v>
      </c>
      <c r="BH29" s="3"/>
      <c r="BI29" s="21" t="s">
        <v>12</v>
      </c>
      <c r="BJ29" s="37">
        <v>1.5E-6</v>
      </c>
    </row>
    <row r="30" spans="1:62" x14ac:dyDescent="0.25">
      <c r="A30" s="7" t="s">
        <v>34</v>
      </c>
      <c r="B30" s="16">
        <v>5.6699999999999998E-8</v>
      </c>
      <c r="J30" s="21" t="s">
        <v>13</v>
      </c>
      <c r="K30" s="22">
        <v>1</v>
      </c>
      <c r="L30" s="3"/>
      <c r="M30" s="21" t="s">
        <v>13</v>
      </c>
      <c r="N30" s="22">
        <v>1</v>
      </c>
      <c r="O30" s="3"/>
      <c r="P30" s="21" t="s">
        <v>13</v>
      </c>
      <c r="Q30" s="22">
        <v>1</v>
      </c>
      <c r="R30" s="3"/>
      <c r="S30" s="21" t="s">
        <v>13</v>
      </c>
      <c r="T30" s="22">
        <v>1</v>
      </c>
      <c r="U30" s="3"/>
      <c r="V30" s="21" t="s">
        <v>13</v>
      </c>
      <c r="W30" s="22">
        <v>1</v>
      </c>
      <c r="X30" s="3"/>
      <c r="Y30" s="21" t="s">
        <v>13</v>
      </c>
      <c r="Z30" s="22">
        <v>1</v>
      </c>
      <c r="AA30" s="3"/>
      <c r="AB30" s="21" t="s">
        <v>13</v>
      </c>
      <c r="AC30" s="22">
        <v>1</v>
      </c>
      <c r="AD30" s="3"/>
      <c r="AE30" s="21" t="s">
        <v>13</v>
      </c>
      <c r="AF30" s="22">
        <v>1</v>
      </c>
      <c r="AG30" s="3"/>
      <c r="AH30" s="21" t="s">
        <v>13</v>
      </c>
      <c r="AI30" s="22">
        <v>1</v>
      </c>
      <c r="AJ30" s="3"/>
      <c r="AK30" s="21" t="s">
        <v>13</v>
      </c>
      <c r="AL30" s="22">
        <v>1</v>
      </c>
      <c r="AM30" s="3"/>
      <c r="AN30" s="21" t="s">
        <v>13</v>
      </c>
      <c r="AO30" s="22">
        <v>1</v>
      </c>
      <c r="AP30" s="3"/>
      <c r="AQ30" s="21" t="s">
        <v>13</v>
      </c>
      <c r="AR30" s="22">
        <v>1</v>
      </c>
      <c r="AS30" s="3"/>
      <c r="AT30" s="21" t="s">
        <v>13</v>
      </c>
      <c r="AU30" s="22">
        <v>1</v>
      </c>
      <c r="AV30" s="3"/>
      <c r="AW30" s="31" t="s">
        <v>13</v>
      </c>
      <c r="AX30" s="32">
        <v>0.5</v>
      </c>
      <c r="AY30" s="3"/>
      <c r="AZ30" s="21" t="s">
        <v>13</v>
      </c>
      <c r="BA30" s="22">
        <v>1</v>
      </c>
      <c r="BB30" s="3"/>
      <c r="BC30" s="21" t="s">
        <v>13</v>
      </c>
      <c r="BD30" s="22">
        <v>1</v>
      </c>
      <c r="BE30" s="3"/>
      <c r="BF30" s="21" t="s">
        <v>13</v>
      </c>
      <c r="BG30" s="22">
        <v>1</v>
      </c>
      <c r="BH30" s="3"/>
      <c r="BI30" s="21" t="s">
        <v>13</v>
      </c>
      <c r="BJ30" s="22">
        <v>1</v>
      </c>
    </row>
    <row r="31" spans="1:62" x14ac:dyDescent="0.25">
      <c r="A31" s="7" t="s">
        <v>35</v>
      </c>
      <c r="B31" s="9">
        <v>1005</v>
      </c>
      <c r="J31" s="21" t="s">
        <v>14</v>
      </c>
      <c r="K31" s="22" t="b">
        <v>1</v>
      </c>
      <c r="L31" s="3"/>
      <c r="M31" s="21" t="s">
        <v>14</v>
      </c>
      <c r="N31" s="22" t="b">
        <v>1</v>
      </c>
      <c r="O31" s="3"/>
      <c r="P31" s="21" t="s">
        <v>14</v>
      </c>
      <c r="Q31" s="22" t="b">
        <v>1</v>
      </c>
      <c r="R31" s="3"/>
      <c r="S31" s="21" t="s">
        <v>14</v>
      </c>
      <c r="T31" s="22" t="b">
        <v>1</v>
      </c>
      <c r="U31" s="3"/>
      <c r="V31" s="21" t="s">
        <v>14</v>
      </c>
      <c r="W31" s="22" t="b">
        <v>1</v>
      </c>
      <c r="X31" s="3"/>
      <c r="Y31" s="21" t="s">
        <v>14</v>
      </c>
      <c r="Z31" s="22" t="b">
        <v>1</v>
      </c>
      <c r="AA31" s="3"/>
      <c r="AB31" s="21" t="s">
        <v>14</v>
      </c>
      <c r="AC31" s="22" t="b">
        <v>1</v>
      </c>
      <c r="AD31" s="3"/>
      <c r="AE31" s="21" t="s">
        <v>14</v>
      </c>
      <c r="AF31" s="22" t="b">
        <v>1</v>
      </c>
      <c r="AG31" s="3"/>
      <c r="AH31" s="21" t="s">
        <v>14</v>
      </c>
      <c r="AI31" s="22" t="b">
        <v>1</v>
      </c>
      <c r="AJ31" s="3"/>
      <c r="AK31" s="21" t="s">
        <v>14</v>
      </c>
      <c r="AL31" s="22" t="b">
        <v>1</v>
      </c>
      <c r="AM31" s="3"/>
      <c r="AN31" s="21" t="s">
        <v>14</v>
      </c>
      <c r="AO31" s="22" t="b">
        <v>1</v>
      </c>
      <c r="AP31" s="3"/>
      <c r="AQ31" s="21" t="s">
        <v>14</v>
      </c>
      <c r="AR31" s="22" t="b">
        <v>1</v>
      </c>
      <c r="AS31" s="3"/>
      <c r="AT31" s="21" t="s">
        <v>14</v>
      </c>
      <c r="AU31" s="22" t="b">
        <v>1</v>
      </c>
      <c r="AV31" s="3"/>
      <c r="AW31" s="21" t="s">
        <v>14</v>
      </c>
      <c r="AX31" s="22" t="b">
        <v>1</v>
      </c>
      <c r="AY31" s="3"/>
      <c r="AZ31" s="31" t="s">
        <v>14</v>
      </c>
      <c r="BA31" s="32" t="b">
        <v>1</v>
      </c>
      <c r="BB31" s="3"/>
      <c r="BC31" s="21" t="s">
        <v>14</v>
      </c>
      <c r="BD31" s="22" t="b">
        <v>1</v>
      </c>
      <c r="BE31" s="3"/>
      <c r="BF31" s="21" t="s">
        <v>14</v>
      </c>
      <c r="BG31" s="22" t="b">
        <v>1</v>
      </c>
      <c r="BH31" s="3"/>
      <c r="BI31" s="21" t="s">
        <v>14</v>
      </c>
      <c r="BJ31" s="22" t="b">
        <v>1</v>
      </c>
    </row>
    <row r="32" spans="1:62" x14ac:dyDescent="0.25">
      <c r="A32" s="7" t="s">
        <v>36</v>
      </c>
      <c r="B32" s="9">
        <v>0.97</v>
      </c>
      <c r="J32" s="21" t="s">
        <v>15</v>
      </c>
      <c r="K32" s="22">
        <v>10</v>
      </c>
      <c r="L32" s="3"/>
      <c r="M32" s="21" t="s">
        <v>15</v>
      </c>
      <c r="N32" s="22">
        <v>10</v>
      </c>
      <c r="O32" s="3"/>
      <c r="P32" s="21" t="s">
        <v>15</v>
      </c>
      <c r="Q32" s="22">
        <v>10</v>
      </c>
      <c r="R32" s="3"/>
      <c r="S32" s="21" t="s">
        <v>15</v>
      </c>
      <c r="T32" s="22">
        <v>10</v>
      </c>
      <c r="U32" s="3"/>
      <c r="V32" s="21" t="s">
        <v>15</v>
      </c>
      <c r="W32" s="22">
        <v>10</v>
      </c>
      <c r="X32" s="3"/>
      <c r="Y32" s="21" t="s">
        <v>15</v>
      </c>
      <c r="Z32" s="22">
        <v>10</v>
      </c>
      <c r="AA32" s="3"/>
      <c r="AB32" s="21" t="s">
        <v>15</v>
      </c>
      <c r="AC32" s="22">
        <v>10</v>
      </c>
      <c r="AD32" s="3"/>
      <c r="AE32" s="21" t="s">
        <v>15</v>
      </c>
      <c r="AF32" s="22">
        <v>10</v>
      </c>
      <c r="AG32" s="3"/>
      <c r="AH32" s="21" t="s">
        <v>15</v>
      </c>
      <c r="AI32" s="22">
        <v>10</v>
      </c>
      <c r="AJ32" s="3"/>
      <c r="AK32" s="21" t="s">
        <v>15</v>
      </c>
      <c r="AL32" s="22">
        <v>10</v>
      </c>
      <c r="AM32" s="3"/>
      <c r="AN32" s="21" t="s">
        <v>15</v>
      </c>
      <c r="AO32" s="22">
        <v>10</v>
      </c>
      <c r="AP32" s="3"/>
      <c r="AQ32" s="21" t="s">
        <v>15</v>
      </c>
      <c r="AR32" s="22">
        <v>10</v>
      </c>
      <c r="AS32" s="3"/>
      <c r="AT32" s="21" t="s">
        <v>15</v>
      </c>
      <c r="AU32" s="22">
        <v>10</v>
      </c>
      <c r="AV32" s="3"/>
      <c r="AW32" s="21" t="s">
        <v>15</v>
      </c>
      <c r="AX32" s="22">
        <v>10</v>
      </c>
      <c r="AY32" s="3"/>
      <c r="AZ32" s="21" t="s">
        <v>15</v>
      </c>
      <c r="BA32" s="22">
        <v>10</v>
      </c>
      <c r="BB32" s="3"/>
      <c r="BC32" s="31" t="s">
        <v>15</v>
      </c>
      <c r="BD32" s="32">
        <v>10</v>
      </c>
      <c r="BE32" s="3"/>
      <c r="BF32" s="21" t="s">
        <v>15</v>
      </c>
      <c r="BG32" s="22">
        <v>10</v>
      </c>
      <c r="BH32" s="3"/>
      <c r="BI32" s="21" t="s">
        <v>15</v>
      </c>
      <c r="BJ32" s="22">
        <v>10</v>
      </c>
    </row>
    <row r="33" spans="1:62" x14ac:dyDescent="0.25">
      <c r="A33" s="7" t="s">
        <v>37</v>
      </c>
      <c r="B33" s="9">
        <v>-9.8059999999999992</v>
      </c>
      <c r="J33" s="21" t="s">
        <v>16</v>
      </c>
      <c r="K33" s="22">
        <v>0.01</v>
      </c>
      <c r="L33" s="3"/>
      <c r="M33" s="21" t="s">
        <v>16</v>
      </c>
      <c r="N33" s="22">
        <v>0.01</v>
      </c>
      <c r="O33" s="3"/>
      <c r="P33" s="21" t="s">
        <v>16</v>
      </c>
      <c r="Q33" s="22">
        <v>0.01</v>
      </c>
      <c r="R33" s="3"/>
      <c r="S33" s="21" t="s">
        <v>16</v>
      </c>
      <c r="T33" s="22">
        <v>0.01</v>
      </c>
      <c r="U33" s="3"/>
      <c r="V33" s="21" t="s">
        <v>16</v>
      </c>
      <c r="W33" s="22">
        <v>0.01</v>
      </c>
      <c r="X33" s="3"/>
      <c r="Y33" s="21" t="s">
        <v>16</v>
      </c>
      <c r="Z33" s="22">
        <v>0.01</v>
      </c>
      <c r="AA33" s="3"/>
      <c r="AB33" s="21" t="s">
        <v>16</v>
      </c>
      <c r="AC33" s="22">
        <v>0.01</v>
      </c>
      <c r="AD33" s="3"/>
      <c r="AE33" s="21" t="s">
        <v>16</v>
      </c>
      <c r="AF33" s="22">
        <v>0.01</v>
      </c>
      <c r="AG33" s="3"/>
      <c r="AH33" s="21" t="s">
        <v>16</v>
      </c>
      <c r="AI33" s="22">
        <v>0.01</v>
      </c>
      <c r="AJ33" s="3"/>
      <c r="AK33" s="21" t="s">
        <v>16</v>
      </c>
      <c r="AL33" s="22">
        <v>0.01</v>
      </c>
      <c r="AM33" s="3"/>
      <c r="AN33" s="21" t="s">
        <v>16</v>
      </c>
      <c r="AO33" s="22">
        <v>0.01</v>
      </c>
      <c r="AP33" s="3"/>
      <c r="AQ33" s="21" t="s">
        <v>16</v>
      </c>
      <c r="AR33" s="22">
        <v>0.01</v>
      </c>
      <c r="AS33" s="3"/>
      <c r="AT33" s="21" t="s">
        <v>16</v>
      </c>
      <c r="AU33" s="22">
        <v>0.01</v>
      </c>
      <c r="AV33" s="3"/>
      <c r="AW33" s="21" t="s">
        <v>16</v>
      </c>
      <c r="AX33" s="22">
        <v>0.01</v>
      </c>
      <c r="AY33" s="3"/>
      <c r="AZ33" s="21" t="s">
        <v>16</v>
      </c>
      <c r="BA33" s="22">
        <v>0.01</v>
      </c>
      <c r="BB33" s="3"/>
      <c r="BC33" s="21" t="s">
        <v>16</v>
      </c>
      <c r="BD33" s="22">
        <v>0.01</v>
      </c>
      <c r="BE33" s="3"/>
      <c r="BF33" s="31" t="s">
        <v>16</v>
      </c>
      <c r="BG33" s="32">
        <v>0.01</v>
      </c>
      <c r="BH33" s="3"/>
      <c r="BI33" s="21" t="s">
        <v>16</v>
      </c>
      <c r="BJ33" s="22">
        <v>0.01</v>
      </c>
    </row>
    <row r="34" spans="1:62" x14ac:dyDescent="0.25">
      <c r="A34" s="7" t="s">
        <v>39</v>
      </c>
      <c r="B34" s="9">
        <v>1600</v>
      </c>
      <c r="J34" s="23" t="s">
        <v>82</v>
      </c>
      <c r="K34" s="24">
        <v>60</v>
      </c>
      <c r="L34" s="3"/>
      <c r="M34" s="23" t="s">
        <v>82</v>
      </c>
      <c r="N34" s="24">
        <v>60</v>
      </c>
      <c r="O34" s="3"/>
      <c r="P34" s="23" t="s">
        <v>82</v>
      </c>
      <c r="Q34" s="24">
        <v>60</v>
      </c>
      <c r="R34" s="3"/>
      <c r="S34" s="23" t="s">
        <v>82</v>
      </c>
      <c r="T34" s="24">
        <v>60</v>
      </c>
      <c r="U34" s="3"/>
      <c r="V34" s="23" t="s">
        <v>82</v>
      </c>
      <c r="W34" s="24">
        <v>60</v>
      </c>
      <c r="X34" s="3"/>
      <c r="Y34" s="23" t="s">
        <v>82</v>
      </c>
      <c r="Z34" s="24">
        <v>60</v>
      </c>
      <c r="AA34" s="3"/>
      <c r="AB34" s="23" t="s">
        <v>82</v>
      </c>
      <c r="AC34" s="24">
        <v>60</v>
      </c>
      <c r="AD34" s="3"/>
      <c r="AE34" s="23" t="s">
        <v>82</v>
      </c>
      <c r="AF34" s="24">
        <v>60</v>
      </c>
      <c r="AG34" s="3"/>
      <c r="AH34" s="23" t="s">
        <v>82</v>
      </c>
      <c r="AI34" s="24">
        <v>60</v>
      </c>
      <c r="AJ34" s="3"/>
      <c r="AK34" s="23" t="s">
        <v>82</v>
      </c>
      <c r="AL34" s="24">
        <v>60</v>
      </c>
      <c r="AM34" s="3"/>
      <c r="AN34" s="23" t="s">
        <v>82</v>
      </c>
      <c r="AO34" s="24">
        <v>60</v>
      </c>
      <c r="AP34" s="3"/>
      <c r="AQ34" s="23" t="s">
        <v>82</v>
      </c>
      <c r="AR34" s="24">
        <v>60</v>
      </c>
      <c r="AS34" s="3"/>
      <c r="AT34" s="23" t="s">
        <v>82</v>
      </c>
      <c r="AU34" s="24">
        <v>60</v>
      </c>
      <c r="AV34" s="3"/>
      <c r="AW34" s="23" t="s">
        <v>82</v>
      </c>
      <c r="AX34" s="24">
        <v>60</v>
      </c>
      <c r="AY34" s="3"/>
      <c r="AZ34" s="23" t="s">
        <v>82</v>
      </c>
      <c r="BA34" s="24">
        <v>60</v>
      </c>
      <c r="BB34" s="3"/>
      <c r="BC34" s="23" t="s">
        <v>82</v>
      </c>
      <c r="BD34" s="24">
        <v>60</v>
      </c>
      <c r="BE34" s="3"/>
      <c r="BF34" s="23" t="s">
        <v>82</v>
      </c>
      <c r="BG34" s="24">
        <v>60</v>
      </c>
      <c r="BH34" s="3"/>
      <c r="BI34" s="35" t="s">
        <v>82</v>
      </c>
      <c r="BJ34" s="36">
        <v>1000</v>
      </c>
    </row>
    <row r="35" spans="1:62" x14ac:dyDescent="0.25">
      <c r="A35" s="7" t="s">
        <v>40</v>
      </c>
      <c r="B35" s="9">
        <v>1673</v>
      </c>
      <c r="J35" s="2" t="s">
        <v>0</v>
      </c>
      <c r="K35" s="2">
        <v>19.997</v>
      </c>
      <c r="L35" s="3"/>
      <c r="M35" s="2" t="s">
        <v>0</v>
      </c>
      <c r="N35" s="2">
        <v>19.994</v>
      </c>
      <c r="O35" s="3"/>
      <c r="P35" s="2" t="s">
        <v>0</v>
      </c>
      <c r="Q35" s="2">
        <v>19.998000000000001</v>
      </c>
      <c r="R35" s="3"/>
      <c r="S35" s="2" t="s">
        <v>0</v>
      </c>
      <c r="T35" s="2">
        <v>20</v>
      </c>
      <c r="U35" s="3"/>
      <c r="V35" s="2" t="s">
        <v>0</v>
      </c>
      <c r="W35" s="2">
        <v>19.998999999999999</v>
      </c>
      <c r="X35" s="3"/>
      <c r="Y35" s="2" t="s">
        <v>0</v>
      </c>
      <c r="Z35" s="2">
        <v>19.997</v>
      </c>
      <c r="AA35" s="3"/>
      <c r="AB35" s="2" t="s">
        <v>0</v>
      </c>
      <c r="AC35" s="2">
        <v>19.997</v>
      </c>
      <c r="AD35" s="3"/>
      <c r="AE35" s="2" t="s">
        <v>0</v>
      </c>
      <c r="AF35" s="2">
        <v>19.997</v>
      </c>
      <c r="AG35" s="3"/>
      <c r="AH35" s="2" t="s">
        <v>0</v>
      </c>
      <c r="AI35" s="2">
        <v>19.997</v>
      </c>
      <c r="AJ35" s="3"/>
      <c r="AK35" s="2" t="s">
        <v>0</v>
      </c>
      <c r="AL35" s="2">
        <v>19.997</v>
      </c>
      <c r="AM35" s="3"/>
      <c r="AN35" s="2" t="s">
        <v>0</v>
      </c>
      <c r="AO35" s="2">
        <v>19.997</v>
      </c>
      <c r="AP35" s="3"/>
      <c r="AQ35" s="2" t="s">
        <v>0</v>
      </c>
      <c r="AR35" s="2">
        <v>19.997</v>
      </c>
      <c r="AS35" s="3"/>
      <c r="AT35" s="2" t="s">
        <v>0</v>
      </c>
      <c r="AU35" s="2">
        <v>19.997</v>
      </c>
      <c r="AV35" s="3"/>
      <c r="AW35" s="2" t="s">
        <v>0</v>
      </c>
      <c r="AX35" s="2">
        <v>19.998000000000001</v>
      </c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2" t="s">
        <v>0</v>
      </c>
      <c r="BJ35" s="2">
        <v>19.946000000000002</v>
      </c>
    </row>
    <row r="36" spans="1:62" x14ac:dyDescent="0.25">
      <c r="A36" s="7" t="s">
        <v>41</v>
      </c>
      <c r="B36" s="9">
        <v>0.1</v>
      </c>
      <c r="J36" s="33" t="s">
        <v>0</v>
      </c>
      <c r="K36" s="34">
        <v>40</v>
      </c>
      <c r="L36" s="29"/>
      <c r="M36" s="27" t="s">
        <v>0</v>
      </c>
      <c r="N36" s="28">
        <v>20</v>
      </c>
      <c r="O36" s="29"/>
      <c r="P36" s="27" t="s">
        <v>0</v>
      </c>
      <c r="Q36" s="28">
        <v>20</v>
      </c>
      <c r="R36" s="29"/>
      <c r="S36" s="27" t="s">
        <v>0</v>
      </c>
      <c r="T36" s="28">
        <v>20</v>
      </c>
      <c r="U36" s="29"/>
      <c r="V36" s="27" t="s">
        <v>0</v>
      </c>
      <c r="W36" s="28">
        <v>20</v>
      </c>
      <c r="X36" s="29"/>
      <c r="Y36" s="27" t="s">
        <v>0</v>
      </c>
      <c r="Z36" s="28">
        <v>20</v>
      </c>
      <c r="AA36" s="29"/>
      <c r="AB36" s="27" t="s">
        <v>0</v>
      </c>
      <c r="AC36" s="28">
        <v>20</v>
      </c>
      <c r="AD36" s="29"/>
      <c r="AE36" s="27" t="s">
        <v>0</v>
      </c>
      <c r="AF36" s="28">
        <v>20</v>
      </c>
      <c r="AG36" s="29"/>
      <c r="AH36" s="27" t="s">
        <v>0</v>
      </c>
      <c r="AI36" s="28">
        <v>20</v>
      </c>
      <c r="AJ36" s="29"/>
      <c r="AK36" s="27" t="s">
        <v>0</v>
      </c>
      <c r="AL36" s="28">
        <v>20</v>
      </c>
      <c r="AM36" s="29"/>
      <c r="AN36" s="27" t="s">
        <v>0</v>
      </c>
      <c r="AO36" s="28">
        <v>20</v>
      </c>
      <c r="AP36" s="29"/>
      <c r="AQ36" s="27" t="s">
        <v>0</v>
      </c>
      <c r="AR36" s="28">
        <v>20</v>
      </c>
      <c r="AS36" s="29"/>
      <c r="AT36" s="27" t="s">
        <v>0</v>
      </c>
      <c r="AU36" s="28">
        <v>20</v>
      </c>
      <c r="AV36" s="29"/>
      <c r="AW36" s="27" t="s">
        <v>0</v>
      </c>
      <c r="AX36" s="28">
        <v>20</v>
      </c>
      <c r="AY36" s="29"/>
      <c r="AZ36" s="27" t="s">
        <v>0</v>
      </c>
      <c r="BA36" s="28">
        <v>20</v>
      </c>
      <c r="BB36" s="29"/>
      <c r="BC36" s="27" t="s">
        <v>0</v>
      </c>
      <c r="BD36" s="28">
        <v>20</v>
      </c>
      <c r="BE36" s="42"/>
      <c r="BF36" s="27" t="s">
        <v>0</v>
      </c>
      <c r="BG36" s="28">
        <v>20</v>
      </c>
      <c r="BH36" s="42"/>
      <c r="BI36" s="27" t="s">
        <v>0</v>
      </c>
      <c r="BJ36" s="28">
        <v>20</v>
      </c>
    </row>
    <row r="37" spans="1:62" x14ac:dyDescent="0.25">
      <c r="A37" s="7" t="s">
        <v>42</v>
      </c>
      <c r="B37" s="9">
        <v>4.3200000000000002E-2</v>
      </c>
      <c r="J37" s="21" t="s">
        <v>1</v>
      </c>
      <c r="K37" s="22">
        <v>1</v>
      </c>
      <c r="L37" s="3"/>
      <c r="M37" s="31" t="s">
        <v>1</v>
      </c>
      <c r="N37" s="32">
        <v>4</v>
      </c>
      <c r="O37" s="3"/>
      <c r="P37" s="21" t="s">
        <v>1</v>
      </c>
      <c r="Q37" s="22">
        <v>1</v>
      </c>
      <c r="R37" s="3"/>
      <c r="S37" s="21" t="s">
        <v>1</v>
      </c>
      <c r="T37" s="22">
        <v>1</v>
      </c>
      <c r="U37" s="3"/>
      <c r="V37" s="21" t="s">
        <v>1</v>
      </c>
      <c r="W37" s="22">
        <v>1</v>
      </c>
      <c r="X37" s="3"/>
      <c r="Y37" s="21" t="s">
        <v>1</v>
      </c>
      <c r="Z37" s="22">
        <v>1</v>
      </c>
      <c r="AA37" s="3"/>
      <c r="AB37" s="21" t="s">
        <v>1</v>
      </c>
      <c r="AC37" s="22">
        <v>1</v>
      </c>
      <c r="AD37" s="3"/>
      <c r="AE37" s="21" t="s">
        <v>1</v>
      </c>
      <c r="AF37" s="22">
        <v>1</v>
      </c>
      <c r="AG37" s="3"/>
      <c r="AH37" s="21" t="s">
        <v>1</v>
      </c>
      <c r="AI37" s="22">
        <v>1</v>
      </c>
      <c r="AJ37" s="3"/>
      <c r="AK37" s="21" t="s">
        <v>1</v>
      </c>
      <c r="AL37" s="22">
        <v>1</v>
      </c>
      <c r="AM37" s="3"/>
      <c r="AN37" s="21" t="s">
        <v>1</v>
      </c>
      <c r="AO37" s="22">
        <v>1</v>
      </c>
      <c r="AP37" s="3"/>
      <c r="AQ37" s="21" t="s">
        <v>1</v>
      </c>
      <c r="AR37" s="22">
        <v>1</v>
      </c>
      <c r="AS37" s="3"/>
      <c r="AT37" s="21" t="s">
        <v>1</v>
      </c>
      <c r="AU37" s="22">
        <v>1</v>
      </c>
      <c r="AV37" s="3"/>
      <c r="AW37" s="21" t="s">
        <v>1</v>
      </c>
      <c r="AX37" s="22">
        <v>1</v>
      </c>
      <c r="AY37" s="3"/>
      <c r="AZ37" s="21" t="s">
        <v>1</v>
      </c>
      <c r="BA37" s="22">
        <v>1</v>
      </c>
      <c r="BB37" s="3"/>
      <c r="BC37" s="21" t="s">
        <v>1</v>
      </c>
      <c r="BD37" s="22">
        <v>1</v>
      </c>
      <c r="BE37" s="3"/>
      <c r="BF37" s="21" t="s">
        <v>1</v>
      </c>
      <c r="BG37" s="22">
        <v>1</v>
      </c>
      <c r="BH37" s="3"/>
      <c r="BI37" s="21" t="s">
        <v>1</v>
      </c>
      <c r="BJ37" s="22">
        <v>1</v>
      </c>
    </row>
    <row r="38" spans="1:62" x14ac:dyDescent="0.25">
      <c r="A38" s="7" t="s">
        <v>43</v>
      </c>
      <c r="B38" s="9" t="b">
        <v>1</v>
      </c>
      <c r="J38" s="21" t="s">
        <v>2</v>
      </c>
      <c r="K38" s="22">
        <v>1</v>
      </c>
      <c r="L38" s="3"/>
      <c r="M38" s="21" t="s">
        <v>2</v>
      </c>
      <c r="N38" s="22">
        <v>1</v>
      </c>
      <c r="O38" s="3"/>
      <c r="P38" s="31" t="s">
        <v>2</v>
      </c>
      <c r="Q38" s="32">
        <v>4</v>
      </c>
      <c r="R38" s="3"/>
      <c r="S38" s="21" t="s">
        <v>2</v>
      </c>
      <c r="T38" s="22">
        <v>1</v>
      </c>
      <c r="U38" s="3"/>
      <c r="V38" s="21" t="s">
        <v>2</v>
      </c>
      <c r="W38" s="22">
        <v>1</v>
      </c>
      <c r="X38" s="3"/>
      <c r="Y38" s="21" t="s">
        <v>2</v>
      </c>
      <c r="Z38" s="22">
        <v>1</v>
      </c>
      <c r="AA38" s="3"/>
      <c r="AB38" s="21" t="s">
        <v>2</v>
      </c>
      <c r="AC38" s="22">
        <v>1</v>
      </c>
      <c r="AD38" s="3"/>
      <c r="AE38" s="21" t="s">
        <v>2</v>
      </c>
      <c r="AF38" s="22">
        <v>1</v>
      </c>
      <c r="AG38" s="3"/>
      <c r="AH38" s="21" t="s">
        <v>2</v>
      </c>
      <c r="AI38" s="22">
        <v>1</v>
      </c>
      <c r="AJ38" s="3"/>
      <c r="AK38" s="21" t="s">
        <v>2</v>
      </c>
      <c r="AL38" s="22">
        <v>1</v>
      </c>
      <c r="AM38" s="3"/>
      <c r="AN38" s="21" t="s">
        <v>2</v>
      </c>
      <c r="AO38" s="22">
        <v>1</v>
      </c>
      <c r="AP38" s="3"/>
      <c r="AQ38" s="21" t="s">
        <v>2</v>
      </c>
      <c r="AR38" s="22">
        <v>1</v>
      </c>
      <c r="AS38" s="3"/>
      <c r="AT38" s="21" t="s">
        <v>2</v>
      </c>
      <c r="AU38" s="22">
        <v>1</v>
      </c>
      <c r="AV38" s="3"/>
      <c r="AW38" s="21" t="s">
        <v>2</v>
      </c>
      <c r="AX38" s="22">
        <v>1</v>
      </c>
      <c r="AY38" s="3"/>
      <c r="AZ38" s="21" t="s">
        <v>2</v>
      </c>
      <c r="BA38" s="22">
        <v>1</v>
      </c>
      <c r="BB38" s="3"/>
      <c r="BC38" s="21" t="s">
        <v>2</v>
      </c>
      <c r="BD38" s="22">
        <v>1</v>
      </c>
      <c r="BE38" s="3"/>
      <c r="BF38" s="21" t="s">
        <v>2</v>
      </c>
      <c r="BG38" s="22">
        <v>1</v>
      </c>
      <c r="BH38" s="3"/>
      <c r="BI38" s="21" t="s">
        <v>2</v>
      </c>
      <c r="BJ38" s="22">
        <v>1</v>
      </c>
    </row>
    <row r="39" spans="1:62" x14ac:dyDescent="0.25">
      <c r="A39" s="11" t="s">
        <v>59</v>
      </c>
      <c r="B39" s="13">
        <f>IF(B2&lt;=0,4218,IF(B2&lt;=5,4202,IF(B2&lt;=10,4192,IF(B2&lt;=15,4186,IF(B2&lt;=20,4182,IF(B2&lt;=25,4180,4178))))))</f>
        <v>4182</v>
      </c>
      <c r="J39" s="21" t="s">
        <v>3</v>
      </c>
      <c r="K39" s="22">
        <v>20</v>
      </c>
      <c r="L39" s="3"/>
      <c r="M39" s="21" t="s">
        <v>3</v>
      </c>
      <c r="N39" s="22">
        <v>20</v>
      </c>
      <c r="O39" s="3"/>
      <c r="P39" s="21" t="s">
        <v>3</v>
      </c>
      <c r="Q39" s="22">
        <v>20</v>
      </c>
      <c r="R39" s="3"/>
      <c r="S39" s="31" t="s">
        <v>3</v>
      </c>
      <c r="T39" s="32">
        <v>40</v>
      </c>
      <c r="U39" s="3"/>
      <c r="V39" s="21" t="s">
        <v>3</v>
      </c>
      <c r="W39" s="22">
        <v>20</v>
      </c>
      <c r="X39" s="3"/>
      <c r="Y39" s="21" t="s">
        <v>3</v>
      </c>
      <c r="Z39" s="22">
        <v>20</v>
      </c>
      <c r="AA39" s="3"/>
      <c r="AB39" s="21" t="s">
        <v>3</v>
      </c>
      <c r="AC39" s="22">
        <v>20</v>
      </c>
      <c r="AD39" s="3"/>
      <c r="AE39" s="21" t="s">
        <v>3</v>
      </c>
      <c r="AF39" s="22">
        <v>20</v>
      </c>
      <c r="AG39" s="3"/>
      <c r="AH39" s="21" t="s">
        <v>3</v>
      </c>
      <c r="AI39" s="22">
        <v>20</v>
      </c>
      <c r="AJ39" s="3"/>
      <c r="AK39" s="21" t="s">
        <v>3</v>
      </c>
      <c r="AL39" s="22">
        <v>20</v>
      </c>
      <c r="AM39" s="3"/>
      <c r="AN39" s="21" t="s">
        <v>3</v>
      </c>
      <c r="AO39" s="22">
        <v>20</v>
      </c>
      <c r="AP39" s="3"/>
      <c r="AQ39" s="21" t="s">
        <v>3</v>
      </c>
      <c r="AR39" s="22">
        <v>20</v>
      </c>
      <c r="AS39" s="3"/>
      <c r="AT39" s="21" t="s">
        <v>3</v>
      </c>
      <c r="AU39" s="22">
        <v>20</v>
      </c>
      <c r="AV39" s="3"/>
      <c r="AW39" s="21" t="s">
        <v>3</v>
      </c>
      <c r="AX39" s="22">
        <v>20</v>
      </c>
      <c r="AY39" s="3"/>
      <c r="AZ39" s="21" t="s">
        <v>3</v>
      </c>
      <c r="BA39" s="22">
        <v>20</v>
      </c>
      <c r="BB39" s="3"/>
      <c r="BC39" s="21" t="s">
        <v>3</v>
      </c>
      <c r="BD39" s="22">
        <v>20</v>
      </c>
      <c r="BE39" s="3"/>
      <c r="BF39" s="21" t="s">
        <v>3</v>
      </c>
      <c r="BG39" s="22">
        <v>20</v>
      </c>
      <c r="BH39" s="3"/>
      <c r="BI39" s="21" t="s">
        <v>3</v>
      </c>
      <c r="BJ39" s="22">
        <v>20</v>
      </c>
    </row>
    <row r="40" spans="1:62" x14ac:dyDescent="0.25">
      <c r="J40" s="21" t="s">
        <v>4</v>
      </c>
      <c r="K40" s="22">
        <v>5</v>
      </c>
      <c r="L40" s="3"/>
      <c r="M40" s="21" t="s">
        <v>4</v>
      </c>
      <c r="N40" s="22">
        <v>5</v>
      </c>
      <c r="O40" s="3"/>
      <c r="P40" s="21" t="s">
        <v>4</v>
      </c>
      <c r="Q40" s="22">
        <v>5</v>
      </c>
      <c r="R40" s="3"/>
      <c r="S40" s="21" t="s">
        <v>4</v>
      </c>
      <c r="T40" s="22">
        <v>5</v>
      </c>
      <c r="U40" s="3"/>
      <c r="V40" s="31" t="s">
        <v>4</v>
      </c>
      <c r="W40" s="32">
        <v>15</v>
      </c>
      <c r="X40" s="3"/>
      <c r="Y40" s="21" t="s">
        <v>4</v>
      </c>
      <c r="Z40" s="22">
        <v>5</v>
      </c>
      <c r="AA40" s="3"/>
      <c r="AB40" s="21" t="s">
        <v>4</v>
      </c>
      <c r="AC40" s="22">
        <v>5</v>
      </c>
      <c r="AD40" s="3"/>
      <c r="AE40" s="21" t="s">
        <v>4</v>
      </c>
      <c r="AF40" s="22">
        <v>5</v>
      </c>
      <c r="AG40" s="3"/>
      <c r="AH40" s="21" t="s">
        <v>4</v>
      </c>
      <c r="AI40" s="22">
        <v>5</v>
      </c>
      <c r="AJ40" s="3"/>
      <c r="AK40" s="21" t="s">
        <v>4</v>
      </c>
      <c r="AL40" s="22">
        <v>5</v>
      </c>
      <c r="AM40" s="3"/>
      <c r="AN40" s="21" t="s">
        <v>4</v>
      </c>
      <c r="AO40" s="22">
        <v>5</v>
      </c>
      <c r="AP40" s="3"/>
      <c r="AQ40" s="21" t="s">
        <v>4</v>
      </c>
      <c r="AR40" s="22">
        <v>5</v>
      </c>
      <c r="AS40" s="3"/>
      <c r="AT40" s="21" t="s">
        <v>4</v>
      </c>
      <c r="AU40" s="22">
        <v>5</v>
      </c>
      <c r="AV40" s="3"/>
      <c r="AW40" s="21" t="s">
        <v>4</v>
      </c>
      <c r="AX40" s="22">
        <v>5</v>
      </c>
      <c r="AY40" s="3"/>
      <c r="AZ40" s="21" t="s">
        <v>4</v>
      </c>
      <c r="BA40" s="22">
        <v>5</v>
      </c>
      <c r="BB40" s="3"/>
      <c r="BC40" s="21" t="s">
        <v>4</v>
      </c>
      <c r="BD40" s="22">
        <v>5</v>
      </c>
      <c r="BE40" s="3"/>
      <c r="BF40" s="21" t="s">
        <v>4</v>
      </c>
      <c r="BG40" s="22">
        <v>5</v>
      </c>
      <c r="BH40" s="3"/>
      <c r="BI40" s="21" t="s">
        <v>4</v>
      </c>
      <c r="BJ40" s="22">
        <v>5</v>
      </c>
    </row>
    <row r="41" spans="1:62" x14ac:dyDescent="0.25">
      <c r="J41" s="21" t="s">
        <v>5</v>
      </c>
      <c r="K41" s="22">
        <v>400</v>
      </c>
      <c r="L41" s="3"/>
      <c r="M41" s="21" t="s">
        <v>5</v>
      </c>
      <c r="N41" s="22">
        <v>400</v>
      </c>
      <c r="O41" s="3"/>
      <c r="P41" s="21" t="s">
        <v>5</v>
      </c>
      <c r="Q41" s="22">
        <v>400</v>
      </c>
      <c r="R41" s="3"/>
      <c r="S41" s="21" t="s">
        <v>5</v>
      </c>
      <c r="T41" s="22">
        <v>400</v>
      </c>
      <c r="U41" s="3"/>
      <c r="V41" s="21" t="s">
        <v>5</v>
      </c>
      <c r="W41" s="22">
        <v>400</v>
      </c>
      <c r="X41" s="3"/>
      <c r="Y41" s="31" t="s">
        <v>5</v>
      </c>
      <c r="Z41" s="32">
        <v>350</v>
      </c>
      <c r="AA41" s="3"/>
      <c r="AB41" s="21" t="s">
        <v>5</v>
      </c>
      <c r="AC41" s="22">
        <v>400</v>
      </c>
      <c r="AD41" s="3"/>
      <c r="AE41" s="21" t="s">
        <v>5</v>
      </c>
      <c r="AF41" s="22">
        <v>400</v>
      </c>
      <c r="AG41" s="3"/>
      <c r="AH41" s="21" t="s">
        <v>5</v>
      </c>
      <c r="AI41" s="22">
        <v>400</v>
      </c>
      <c r="AJ41" s="3"/>
      <c r="AK41" s="21" t="s">
        <v>5</v>
      </c>
      <c r="AL41" s="22">
        <v>400</v>
      </c>
      <c r="AM41" s="3"/>
      <c r="AN41" s="21" t="s">
        <v>5</v>
      </c>
      <c r="AO41" s="22">
        <v>400</v>
      </c>
      <c r="AP41" s="3"/>
      <c r="AQ41" s="21" t="s">
        <v>5</v>
      </c>
      <c r="AR41" s="22">
        <v>400</v>
      </c>
      <c r="AS41" s="3"/>
      <c r="AT41" s="21" t="s">
        <v>5</v>
      </c>
      <c r="AU41" s="22">
        <v>400</v>
      </c>
      <c r="AV41" s="3"/>
      <c r="AW41" s="21" t="s">
        <v>5</v>
      </c>
      <c r="AX41" s="22">
        <v>400</v>
      </c>
      <c r="AY41" s="3"/>
      <c r="AZ41" s="21" t="s">
        <v>5</v>
      </c>
      <c r="BA41" s="22">
        <v>400</v>
      </c>
      <c r="BB41" s="3"/>
      <c r="BC41" s="21" t="s">
        <v>5</v>
      </c>
      <c r="BD41" s="22">
        <v>400</v>
      </c>
      <c r="BE41" s="3"/>
      <c r="BF41" s="21" t="s">
        <v>5</v>
      </c>
      <c r="BG41" s="22">
        <v>400</v>
      </c>
      <c r="BH41" s="3"/>
      <c r="BI41" s="21" t="s">
        <v>5</v>
      </c>
      <c r="BJ41" s="22">
        <v>400</v>
      </c>
    </row>
    <row r="42" spans="1:62" x14ac:dyDescent="0.25">
      <c r="J42" s="21" t="s">
        <v>6</v>
      </c>
      <c r="K42" s="22">
        <v>1</v>
      </c>
      <c r="L42" s="3"/>
      <c r="M42" s="21" t="s">
        <v>6</v>
      </c>
      <c r="N42" s="22">
        <v>1</v>
      </c>
      <c r="O42" s="3"/>
      <c r="P42" s="21" t="s">
        <v>6</v>
      </c>
      <c r="Q42" s="22">
        <v>1</v>
      </c>
      <c r="R42" s="3"/>
      <c r="S42" s="21" t="s">
        <v>6</v>
      </c>
      <c r="T42" s="22">
        <v>1</v>
      </c>
      <c r="U42" s="3"/>
      <c r="V42" s="21" t="s">
        <v>6</v>
      </c>
      <c r="W42" s="22">
        <v>1</v>
      </c>
      <c r="X42" s="3"/>
      <c r="Y42" s="21" t="s">
        <v>6</v>
      </c>
      <c r="Z42" s="22">
        <v>1</v>
      </c>
      <c r="AA42" s="3"/>
      <c r="AB42" s="31" t="s">
        <v>6</v>
      </c>
      <c r="AC42" s="32">
        <v>1.5</v>
      </c>
      <c r="AD42" s="3"/>
      <c r="AE42" s="21" t="s">
        <v>6</v>
      </c>
      <c r="AF42" s="22">
        <v>1</v>
      </c>
      <c r="AG42" s="3"/>
      <c r="AH42" s="21" t="s">
        <v>6</v>
      </c>
      <c r="AI42" s="22">
        <v>1</v>
      </c>
      <c r="AJ42" s="3"/>
      <c r="AK42" s="21" t="s">
        <v>6</v>
      </c>
      <c r="AL42" s="22">
        <v>1</v>
      </c>
      <c r="AM42" s="3"/>
      <c r="AN42" s="21" t="s">
        <v>6</v>
      </c>
      <c r="AO42" s="22">
        <v>1</v>
      </c>
      <c r="AP42" s="3"/>
      <c r="AQ42" s="21" t="s">
        <v>6</v>
      </c>
      <c r="AR42" s="22">
        <v>1</v>
      </c>
      <c r="AS42" s="3"/>
      <c r="AT42" s="21" t="s">
        <v>6</v>
      </c>
      <c r="AU42" s="22">
        <v>1</v>
      </c>
      <c r="AV42" s="3"/>
      <c r="AW42" s="21" t="s">
        <v>6</v>
      </c>
      <c r="AX42" s="22">
        <v>1</v>
      </c>
      <c r="AY42" s="3"/>
      <c r="AZ42" s="21" t="s">
        <v>6</v>
      </c>
      <c r="BA42" s="22">
        <v>1</v>
      </c>
      <c r="BB42" s="3"/>
      <c r="BC42" s="21" t="s">
        <v>6</v>
      </c>
      <c r="BD42" s="22">
        <v>1</v>
      </c>
      <c r="BE42" s="3"/>
      <c r="BF42" s="21" t="s">
        <v>6</v>
      </c>
      <c r="BG42" s="22">
        <v>1</v>
      </c>
      <c r="BH42" s="3"/>
      <c r="BI42" s="21" t="s">
        <v>6</v>
      </c>
      <c r="BJ42" s="22">
        <v>1</v>
      </c>
    </row>
    <row r="43" spans="1:62" x14ac:dyDescent="0.25">
      <c r="J43" s="21" t="s">
        <v>7</v>
      </c>
      <c r="K43" s="22">
        <v>1</v>
      </c>
      <c r="L43" s="3"/>
      <c r="M43" s="21" t="s">
        <v>7</v>
      </c>
      <c r="N43" s="22">
        <v>1</v>
      </c>
      <c r="O43" s="3"/>
      <c r="P43" s="21" t="s">
        <v>7</v>
      </c>
      <c r="Q43" s="22">
        <v>1</v>
      </c>
      <c r="R43" s="3"/>
      <c r="S43" s="21" t="s">
        <v>7</v>
      </c>
      <c r="T43" s="22">
        <v>1</v>
      </c>
      <c r="U43" s="3"/>
      <c r="V43" s="21" t="s">
        <v>7</v>
      </c>
      <c r="W43" s="22">
        <v>1</v>
      </c>
      <c r="X43" s="3"/>
      <c r="Y43" s="21" t="s">
        <v>7</v>
      </c>
      <c r="Z43" s="22">
        <v>1</v>
      </c>
      <c r="AA43" s="3"/>
      <c r="AB43" s="21" t="s">
        <v>7</v>
      </c>
      <c r="AC43" s="22">
        <v>1</v>
      </c>
      <c r="AD43" s="3"/>
      <c r="AE43" s="31" t="s">
        <v>7</v>
      </c>
      <c r="AF43" s="32">
        <v>5</v>
      </c>
      <c r="AG43" s="3"/>
      <c r="AH43" s="21" t="s">
        <v>7</v>
      </c>
      <c r="AI43" s="22">
        <v>1</v>
      </c>
      <c r="AJ43" s="3"/>
      <c r="AK43" s="21" t="s">
        <v>7</v>
      </c>
      <c r="AL43" s="22">
        <v>1</v>
      </c>
      <c r="AM43" s="3"/>
      <c r="AN43" s="21" t="s">
        <v>7</v>
      </c>
      <c r="AO43" s="22">
        <v>1</v>
      </c>
      <c r="AP43" s="3"/>
      <c r="AQ43" s="21" t="s">
        <v>7</v>
      </c>
      <c r="AR43" s="22">
        <v>1</v>
      </c>
      <c r="AS43" s="3"/>
      <c r="AT43" s="21" t="s">
        <v>7</v>
      </c>
      <c r="AU43" s="22">
        <v>1</v>
      </c>
      <c r="AV43" s="3"/>
      <c r="AW43" s="21" t="s">
        <v>7</v>
      </c>
      <c r="AX43" s="22">
        <v>1</v>
      </c>
      <c r="AY43" s="3"/>
      <c r="AZ43" s="21" t="s">
        <v>7</v>
      </c>
      <c r="BA43" s="22">
        <v>1</v>
      </c>
      <c r="BB43" s="3"/>
      <c r="BC43" s="21" t="s">
        <v>7</v>
      </c>
      <c r="BD43" s="22">
        <v>1</v>
      </c>
      <c r="BE43" s="3"/>
      <c r="BF43" s="21" t="s">
        <v>7</v>
      </c>
      <c r="BG43" s="22">
        <v>1</v>
      </c>
      <c r="BH43" s="3"/>
      <c r="BI43" s="21" t="s">
        <v>7</v>
      </c>
      <c r="BJ43" s="22">
        <v>1</v>
      </c>
    </row>
    <row r="44" spans="1:62" x14ac:dyDescent="0.25">
      <c r="J44" s="21" t="s">
        <v>8</v>
      </c>
      <c r="K44" s="22">
        <v>1013</v>
      </c>
      <c r="L44" s="3"/>
      <c r="M44" s="21" t="s">
        <v>8</v>
      </c>
      <c r="N44" s="22">
        <v>1013</v>
      </c>
      <c r="O44" s="3"/>
      <c r="P44" s="21" t="s">
        <v>8</v>
      </c>
      <c r="Q44" s="22">
        <v>1013</v>
      </c>
      <c r="R44" s="3"/>
      <c r="S44" s="21" t="s">
        <v>8</v>
      </c>
      <c r="T44" s="22">
        <v>1013</v>
      </c>
      <c r="U44" s="3"/>
      <c r="V44" s="21" t="s">
        <v>8</v>
      </c>
      <c r="W44" s="22">
        <v>1013</v>
      </c>
      <c r="X44" s="3"/>
      <c r="Y44" s="21" t="s">
        <v>8</v>
      </c>
      <c r="Z44" s="22">
        <v>1013</v>
      </c>
      <c r="AA44" s="3"/>
      <c r="AB44" s="21" t="s">
        <v>8</v>
      </c>
      <c r="AC44" s="22">
        <v>1013</v>
      </c>
      <c r="AD44" s="3"/>
      <c r="AE44" s="21" t="s">
        <v>8</v>
      </c>
      <c r="AF44" s="22">
        <v>1013</v>
      </c>
      <c r="AG44" s="3"/>
      <c r="AH44" s="31" t="s">
        <v>8</v>
      </c>
      <c r="AI44" s="32">
        <v>1050</v>
      </c>
      <c r="AJ44" s="3"/>
      <c r="AK44" s="21" t="s">
        <v>8</v>
      </c>
      <c r="AL44" s="22">
        <v>1013</v>
      </c>
      <c r="AM44" s="3"/>
      <c r="AN44" s="21" t="s">
        <v>8</v>
      </c>
      <c r="AO44" s="22">
        <v>1013</v>
      </c>
      <c r="AP44" s="3"/>
      <c r="AQ44" s="21" t="s">
        <v>8</v>
      </c>
      <c r="AR44" s="22">
        <v>1013</v>
      </c>
      <c r="AS44" s="3"/>
      <c r="AT44" s="21" t="s">
        <v>8</v>
      </c>
      <c r="AU44" s="22">
        <v>1013</v>
      </c>
      <c r="AV44" s="3"/>
      <c r="AW44" s="21" t="s">
        <v>8</v>
      </c>
      <c r="AX44" s="22">
        <v>1013</v>
      </c>
      <c r="AY44" s="3"/>
      <c r="AZ44" s="21" t="s">
        <v>8</v>
      </c>
      <c r="BA44" s="22">
        <v>1013</v>
      </c>
      <c r="BB44" s="3"/>
      <c r="BC44" s="21" t="s">
        <v>8</v>
      </c>
      <c r="BD44" s="22">
        <v>1013</v>
      </c>
      <c r="BE44" s="3"/>
      <c r="BF44" s="21" t="s">
        <v>8</v>
      </c>
      <c r="BG44" s="22">
        <v>1013</v>
      </c>
      <c r="BH44" s="3"/>
      <c r="BI44" s="21" t="s">
        <v>8</v>
      </c>
      <c r="BJ44" s="22">
        <v>1013</v>
      </c>
    </row>
    <row r="45" spans="1:62" x14ac:dyDescent="0.25">
      <c r="J45" s="21" t="s">
        <v>9</v>
      </c>
      <c r="K45" s="22">
        <v>0.1</v>
      </c>
      <c r="L45" s="3"/>
      <c r="M45" s="21" t="s">
        <v>9</v>
      </c>
      <c r="N45" s="22">
        <v>0.1</v>
      </c>
      <c r="O45" s="3"/>
      <c r="P45" s="21" t="s">
        <v>9</v>
      </c>
      <c r="Q45" s="22">
        <v>0.1</v>
      </c>
      <c r="R45" s="3"/>
      <c r="S45" s="21" t="s">
        <v>9</v>
      </c>
      <c r="T45" s="22">
        <v>0.1</v>
      </c>
      <c r="U45" s="3"/>
      <c r="V45" s="21" t="s">
        <v>9</v>
      </c>
      <c r="W45" s="22">
        <v>0.1</v>
      </c>
      <c r="X45" s="3"/>
      <c r="Y45" s="21" t="s">
        <v>9</v>
      </c>
      <c r="Z45" s="22">
        <v>0.1</v>
      </c>
      <c r="AA45" s="3"/>
      <c r="AB45" s="21" t="s">
        <v>9</v>
      </c>
      <c r="AC45" s="22">
        <v>0.1</v>
      </c>
      <c r="AD45" s="3"/>
      <c r="AE45" s="21" t="s">
        <v>9</v>
      </c>
      <c r="AF45" s="22">
        <v>0.1</v>
      </c>
      <c r="AG45" s="3"/>
      <c r="AH45" s="21" t="s">
        <v>9</v>
      </c>
      <c r="AI45" s="22">
        <v>0.1</v>
      </c>
      <c r="AJ45" s="3"/>
      <c r="AK45" s="31" t="s">
        <v>9</v>
      </c>
      <c r="AL45" s="32">
        <v>0.5</v>
      </c>
      <c r="AM45" s="3"/>
      <c r="AN45" s="21" t="s">
        <v>9</v>
      </c>
      <c r="AO45" s="22">
        <v>0.1</v>
      </c>
      <c r="AP45" s="3"/>
      <c r="AQ45" s="21" t="s">
        <v>9</v>
      </c>
      <c r="AR45" s="22">
        <v>0.1</v>
      </c>
      <c r="AS45" s="3"/>
      <c r="AT45" s="21" t="s">
        <v>9</v>
      </c>
      <c r="AU45" s="22">
        <v>0.1</v>
      </c>
      <c r="AV45" s="3"/>
      <c r="AW45" s="21" t="s">
        <v>9</v>
      </c>
      <c r="AX45" s="22">
        <v>0.1</v>
      </c>
      <c r="AY45" s="3"/>
      <c r="AZ45" s="21" t="s">
        <v>9</v>
      </c>
      <c r="BA45" s="22">
        <v>0.1</v>
      </c>
      <c r="BB45" s="3"/>
      <c r="BC45" s="21" t="s">
        <v>9</v>
      </c>
      <c r="BD45" s="22">
        <v>0.1</v>
      </c>
      <c r="BE45" s="3"/>
      <c r="BF45" s="21" t="s">
        <v>9</v>
      </c>
      <c r="BG45" s="22">
        <v>0.1</v>
      </c>
      <c r="BH45" s="3"/>
      <c r="BI45" s="21" t="s">
        <v>9</v>
      </c>
      <c r="BJ45" s="22">
        <v>0.1</v>
      </c>
    </row>
    <row r="46" spans="1:62" x14ac:dyDescent="0.25">
      <c r="J46" s="21" t="s">
        <v>10</v>
      </c>
      <c r="K46" s="22">
        <v>3</v>
      </c>
      <c r="L46" s="3"/>
      <c r="M46" s="21" t="s">
        <v>10</v>
      </c>
      <c r="N46" s="22">
        <v>3</v>
      </c>
      <c r="O46" s="3"/>
      <c r="P46" s="21" t="s">
        <v>10</v>
      </c>
      <c r="Q46" s="22">
        <v>3</v>
      </c>
      <c r="R46" s="3"/>
      <c r="S46" s="21" t="s">
        <v>10</v>
      </c>
      <c r="T46" s="22">
        <v>3</v>
      </c>
      <c r="U46" s="3"/>
      <c r="V46" s="21" t="s">
        <v>10</v>
      </c>
      <c r="W46" s="22">
        <v>3</v>
      </c>
      <c r="X46" s="3"/>
      <c r="Y46" s="21" t="s">
        <v>10</v>
      </c>
      <c r="Z46" s="22">
        <v>3</v>
      </c>
      <c r="AA46" s="3"/>
      <c r="AB46" s="21" t="s">
        <v>10</v>
      </c>
      <c r="AC46" s="22">
        <v>3</v>
      </c>
      <c r="AD46" s="3"/>
      <c r="AE46" s="21" t="s">
        <v>10</v>
      </c>
      <c r="AF46" s="22">
        <v>3</v>
      </c>
      <c r="AG46" s="3"/>
      <c r="AH46" s="21" t="s">
        <v>10</v>
      </c>
      <c r="AI46" s="22">
        <v>3</v>
      </c>
      <c r="AJ46" s="3"/>
      <c r="AK46" s="21" t="s">
        <v>10</v>
      </c>
      <c r="AL46" s="22">
        <v>3</v>
      </c>
      <c r="AM46" s="3"/>
      <c r="AN46" s="31" t="s">
        <v>10</v>
      </c>
      <c r="AO46" s="32">
        <v>30</v>
      </c>
      <c r="AP46" s="3"/>
      <c r="AQ46" s="21" t="s">
        <v>10</v>
      </c>
      <c r="AR46" s="22">
        <v>3</v>
      </c>
      <c r="AS46" s="3"/>
      <c r="AT46" s="21" t="s">
        <v>10</v>
      </c>
      <c r="AU46" s="22">
        <v>3</v>
      </c>
      <c r="AV46" s="3"/>
      <c r="AW46" s="21" t="s">
        <v>10</v>
      </c>
      <c r="AX46" s="22">
        <v>3</v>
      </c>
      <c r="AY46" s="3"/>
      <c r="AZ46" s="21" t="s">
        <v>10</v>
      </c>
      <c r="BA46" s="22">
        <v>3</v>
      </c>
      <c r="BB46" s="3"/>
      <c r="BC46" s="21" t="s">
        <v>10</v>
      </c>
      <c r="BD46" s="22">
        <v>3</v>
      </c>
      <c r="BE46" s="3"/>
      <c r="BF46" s="21" t="s">
        <v>10</v>
      </c>
      <c r="BG46" s="22">
        <v>3</v>
      </c>
      <c r="BH46" s="3"/>
      <c r="BI46" s="21" t="s">
        <v>10</v>
      </c>
      <c r="BJ46" s="22">
        <v>3</v>
      </c>
    </row>
    <row r="47" spans="1:62" x14ac:dyDescent="0.25">
      <c r="J47" s="21" t="s">
        <v>11</v>
      </c>
      <c r="K47" s="37">
        <v>2.9999999999999999E-7</v>
      </c>
      <c r="L47" s="3"/>
      <c r="M47" s="21" t="s">
        <v>11</v>
      </c>
      <c r="N47" s="37">
        <v>2.9999999999999999E-7</v>
      </c>
      <c r="O47" s="3"/>
      <c r="P47" s="21" t="s">
        <v>11</v>
      </c>
      <c r="Q47" s="37">
        <v>2.9999999999999999E-7</v>
      </c>
      <c r="R47" s="3"/>
      <c r="S47" s="21" t="s">
        <v>11</v>
      </c>
      <c r="T47" s="37">
        <v>2.9999999999999999E-7</v>
      </c>
      <c r="U47" s="3"/>
      <c r="V47" s="21" t="s">
        <v>11</v>
      </c>
      <c r="W47" s="37">
        <v>2.9999999999999999E-7</v>
      </c>
      <c r="X47" s="3"/>
      <c r="Y47" s="21" t="s">
        <v>11</v>
      </c>
      <c r="Z47" s="37">
        <v>2.9999999999999999E-7</v>
      </c>
      <c r="AA47" s="3"/>
      <c r="AB47" s="21" t="s">
        <v>11</v>
      </c>
      <c r="AC47" s="37">
        <v>2.9999999999999999E-7</v>
      </c>
      <c r="AD47" s="3"/>
      <c r="AE47" s="21" t="s">
        <v>11</v>
      </c>
      <c r="AF47" s="37">
        <v>2.9999999999999999E-7</v>
      </c>
      <c r="AG47" s="3"/>
      <c r="AH47" s="21" t="s">
        <v>11</v>
      </c>
      <c r="AI47" s="37">
        <v>2.9999999999999999E-7</v>
      </c>
      <c r="AJ47" s="3"/>
      <c r="AK47" s="21" t="s">
        <v>11</v>
      </c>
      <c r="AL47" s="37">
        <v>2.9999999999999999E-7</v>
      </c>
      <c r="AM47" s="3"/>
      <c r="AN47" s="21" t="s">
        <v>11</v>
      </c>
      <c r="AO47" s="37">
        <v>2.9999999999999999E-7</v>
      </c>
      <c r="AP47" s="3"/>
      <c r="AQ47" s="31" t="s">
        <v>11</v>
      </c>
      <c r="AR47" s="38">
        <v>6.9999999999999997E-7</v>
      </c>
      <c r="AS47" s="3"/>
      <c r="AT47" s="21" t="s">
        <v>11</v>
      </c>
      <c r="AU47" s="37">
        <v>2.9999999999999999E-7</v>
      </c>
      <c r="AV47" s="3"/>
      <c r="AW47" s="21" t="s">
        <v>11</v>
      </c>
      <c r="AX47" s="37">
        <v>2.9999999999999999E-7</v>
      </c>
      <c r="AY47" s="3"/>
      <c r="AZ47" s="21" t="s">
        <v>11</v>
      </c>
      <c r="BA47" s="37">
        <v>2.9999999999999999E-7</v>
      </c>
      <c r="BB47" s="3"/>
      <c r="BC47" s="21" t="s">
        <v>11</v>
      </c>
      <c r="BD47" s="37">
        <v>2.9999999999999999E-7</v>
      </c>
      <c r="BE47" s="3"/>
      <c r="BF47" s="21" t="s">
        <v>11</v>
      </c>
      <c r="BG47" s="37">
        <v>2.9999999999999999E-7</v>
      </c>
      <c r="BH47" s="3"/>
      <c r="BI47" s="21" t="s">
        <v>11</v>
      </c>
      <c r="BJ47" s="37">
        <v>2.9999999999999999E-7</v>
      </c>
    </row>
    <row r="48" spans="1:62" x14ac:dyDescent="0.25">
      <c r="J48" s="21" t="s">
        <v>12</v>
      </c>
      <c r="K48" s="37">
        <v>1.5E-6</v>
      </c>
      <c r="L48" s="3"/>
      <c r="M48" s="21" t="s">
        <v>12</v>
      </c>
      <c r="N48" s="37">
        <v>1.5E-6</v>
      </c>
      <c r="O48" s="3"/>
      <c r="P48" s="21" t="s">
        <v>12</v>
      </c>
      <c r="Q48" s="37">
        <v>1.5E-6</v>
      </c>
      <c r="R48" s="3"/>
      <c r="S48" s="21" t="s">
        <v>12</v>
      </c>
      <c r="T48" s="37">
        <v>1.5E-6</v>
      </c>
      <c r="U48" s="3"/>
      <c r="V48" s="21" t="s">
        <v>12</v>
      </c>
      <c r="W48" s="37">
        <v>1.5E-6</v>
      </c>
      <c r="X48" s="3"/>
      <c r="Y48" s="21" t="s">
        <v>12</v>
      </c>
      <c r="Z48" s="37">
        <v>1.5E-6</v>
      </c>
      <c r="AA48" s="3"/>
      <c r="AB48" s="21" t="s">
        <v>12</v>
      </c>
      <c r="AC48" s="37">
        <v>1.5E-6</v>
      </c>
      <c r="AD48" s="3"/>
      <c r="AE48" s="21" t="s">
        <v>12</v>
      </c>
      <c r="AF48" s="37">
        <v>1.5E-6</v>
      </c>
      <c r="AG48" s="3"/>
      <c r="AH48" s="21" t="s">
        <v>12</v>
      </c>
      <c r="AI48" s="37">
        <v>1.5E-6</v>
      </c>
      <c r="AJ48" s="3"/>
      <c r="AK48" s="21" t="s">
        <v>12</v>
      </c>
      <c r="AL48" s="37">
        <v>1.5E-6</v>
      </c>
      <c r="AM48" s="3"/>
      <c r="AN48" s="21" t="s">
        <v>12</v>
      </c>
      <c r="AO48" s="37">
        <v>1.5E-6</v>
      </c>
      <c r="AP48" s="3"/>
      <c r="AQ48" s="21" t="s">
        <v>12</v>
      </c>
      <c r="AR48" s="37">
        <v>1.5E-6</v>
      </c>
      <c r="AS48" s="3"/>
      <c r="AT48" s="31" t="s">
        <v>12</v>
      </c>
      <c r="AU48" s="38">
        <v>1.9999999999999999E-6</v>
      </c>
      <c r="AV48" s="3"/>
      <c r="AW48" s="21" t="s">
        <v>12</v>
      </c>
      <c r="AX48" s="37">
        <v>1.5E-6</v>
      </c>
      <c r="AY48" s="3"/>
      <c r="AZ48" s="21" t="s">
        <v>12</v>
      </c>
      <c r="BA48" s="37">
        <v>1.5E-6</v>
      </c>
      <c r="BB48" s="3"/>
      <c r="BC48" s="21" t="s">
        <v>12</v>
      </c>
      <c r="BD48" s="37">
        <v>1.5E-6</v>
      </c>
      <c r="BE48" s="3"/>
      <c r="BF48" s="21" t="s">
        <v>12</v>
      </c>
      <c r="BG48" s="37">
        <v>1.5E-6</v>
      </c>
      <c r="BH48" s="3"/>
      <c r="BI48" s="21" t="s">
        <v>12</v>
      </c>
      <c r="BJ48" s="37">
        <v>1.5E-6</v>
      </c>
    </row>
    <row r="49" spans="10:62" x14ac:dyDescent="0.25">
      <c r="J49" s="21" t="s">
        <v>13</v>
      </c>
      <c r="K49" s="22">
        <v>1</v>
      </c>
      <c r="L49" s="3"/>
      <c r="M49" s="21" t="s">
        <v>13</v>
      </c>
      <c r="N49" s="22">
        <v>1</v>
      </c>
      <c r="O49" s="3"/>
      <c r="P49" s="21" t="s">
        <v>13</v>
      </c>
      <c r="Q49" s="22">
        <v>1</v>
      </c>
      <c r="R49" s="3"/>
      <c r="S49" s="21" t="s">
        <v>13</v>
      </c>
      <c r="T49" s="22">
        <v>1</v>
      </c>
      <c r="U49" s="3"/>
      <c r="V49" s="21" t="s">
        <v>13</v>
      </c>
      <c r="W49" s="22">
        <v>1</v>
      </c>
      <c r="X49" s="3"/>
      <c r="Y49" s="21" t="s">
        <v>13</v>
      </c>
      <c r="Z49" s="22">
        <v>1</v>
      </c>
      <c r="AA49" s="3"/>
      <c r="AB49" s="21" t="s">
        <v>13</v>
      </c>
      <c r="AC49" s="22">
        <v>1</v>
      </c>
      <c r="AD49" s="3"/>
      <c r="AE49" s="21" t="s">
        <v>13</v>
      </c>
      <c r="AF49" s="22">
        <v>1</v>
      </c>
      <c r="AG49" s="3"/>
      <c r="AH49" s="21" t="s">
        <v>13</v>
      </c>
      <c r="AI49" s="22">
        <v>1</v>
      </c>
      <c r="AJ49" s="3"/>
      <c r="AK49" s="21" t="s">
        <v>13</v>
      </c>
      <c r="AL49" s="22">
        <v>1</v>
      </c>
      <c r="AM49" s="3"/>
      <c r="AN49" s="21" t="s">
        <v>13</v>
      </c>
      <c r="AO49" s="22">
        <v>1</v>
      </c>
      <c r="AP49" s="3"/>
      <c r="AQ49" s="21" t="s">
        <v>13</v>
      </c>
      <c r="AR49" s="22">
        <v>1</v>
      </c>
      <c r="AS49" s="3"/>
      <c r="AT49" s="21" t="s">
        <v>13</v>
      </c>
      <c r="AU49" s="22">
        <v>1</v>
      </c>
      <c r="AV49" s="3"/>
      <c r="AW49" s="31" t="s">
        <v>13</v>
      </c>
      <c r="AX49" s="32">
        <v>3</v>
      </c>
      <c r="AY49" s="3"/>
      <c r="AZ49" s="21" t="s">
        <v>13</v>
      </c>
      <c r="BA49" s="22">
        <v>1</v>
      </c>
      <c r="BB49" s="3"/>
      <c r="BC49" s="21" t="s">
        <v>13</v>
      </c>
      <c r="BD49" s="22">
        <v>1</v>
      </c>
      <c r="BE49" s="3"/>
      <c r="BF49" s="21" t="s">
        <v>13</v>
      </c>
      <c r="BG49" s="22">
        <v>1</v>
      </c>
      <c r="BH49" s="3"/>
      <c r="BI49" s="21" t="s">
        <v>13</v>
      </c>
      <c r="BJ49" s="22">
        <v>1</v>
      </c>
    </row>
    <row r="50" spans="10:62" x14ac:dyDescent="0.25">
      <c r="J50" s="21" t="s">
        <v>14</v>
      </c>
      <c r="K50" s="22" t="b">
        <v>1</v>
      </c>
      <c r="L50" s="3"/>
      <c r="M50" s="21" t="s">
        <v>14</v>
      </c>
      <c r="N50" s="22" t="b">
        <v>1</v>
      </c>
      <c r="O50" s="3"/>
      <c r="P50" s="21" t="s">
        <v>14</v>
      </c>
      <c r="Q50" s="22" t="b">
        <v>1</v>
      </c>
      <c r="R50" s="3"/>
      <c r="S50" s="21" t="s">
        <v>14</v>
      </c>
      <c r="T50" s="22" t="b">
        <v>1</v>
      </c>
      <c r="U50" s="3"/>
      <c r="V50" s="21" t="s">
        <v>14</v>
      </c>
      <c r="W50" s="22" t="b">
        <v>1</v>
      </c>
      <c r="X50" s="3"/>
      <c r="Y50" s="21" t="s">
        <v>14</v>
      </c>
      <c r="Z50" s="22" t="b">
        <v>1</v>
      </c>
      <c r="AA50" s="3"/>
      <c r="AB50" s="21" t="s">
        <v>14</v>
      </c>
      <c r="AC50" s="22" t="b">
        <v>1</v>
      </c>
      <c r="AD50" s="3"/>
      <c r="AE50" s="21" t="s">
        <v>14</v>
      </c>
      <c r="AF50" s="22" t="b">
        <v>1</v>
      </c>
      <c r="AG50" s="3"/>
      <c r="AH50" s="21" t="s">
        <v>14</v>
      </c>
      <c r="AI50" s="22" t="b">
        <v>1</v>
      </c>
      <c r="AJ50" s="3"/>
      <c r="AK50" s="21" t="s">
        <v>14</v>
      </c>
      <c r="AL50" s="22" t="b">
        <v>1</v>
      </c>
      <c r="AM50" s="3"/>
      <c r="AN50" s="21" t="s">
        <v>14</v>
      </c>
      <c r="AO50" s="22" t="b">
        <v>1</v>
      </c>
      <c r="AP50" s="3"/>
      <c r="AQ50" s="21" t="s">
        <v>14</v>
      </c>
      <c r="AR50" s="22" t="b">
        <v>1</v>
      </c>
      <c r="AS50" s="3"/>
      <c r="AT50" s="21" t="s">
        <v>14</v>
      </c>
      <c r="AU50" s="22" t="b">
        <v>1</v>
      </c>
      <c r="AV50" s="3"/>
      <c r="AW50" s="21" t="s">
        <v>14</v>
      </c>
      <c r="AX50" s="22" t="b">
        <v>1</v>
      </c>
      <c r="AY50" s="3"/>
      <c r="AZ50" s="31" t="s">
        <v>14</v>
      </c>
      <c r="BA50" s="32" t="b">
        <v>1</v>
      </c>
      <c r="BB50" s="3"/>
      <c r="BC50" s="21" t="s">
        <v>14</v>
      </c>
      <c r="BD50" s="22" t="b">
        <v>1</v>
      </c>
      <c r="BE50" s="3"/>
      <c r="BF50" s="21" t="s">
        <v>14</v>
      </c>
      <c r="BG50" s="22" t="b">
        <v>1</v>
      </c>
      <c r="BH50" s="3"/>
      <c r="BI50" s="21" t="s">
        <v>14</v>
      </c>
      <c r="BJ50" s="22" t="b">
        <v>1</v>
      </c>
    </row>
    <row r="51" spans="10:62" x14ac:dyDescent="0.25">
      <c r="J51" s="21" t="s">
        <v>15</v>
      </c>
      <c r="K51" s="22">
        <v>10</v>
      </c>
      <c r="L51" s="3"/>
      <c r="M51" s="21" t="s">
        <v>15</v>
      </c>
      <c r="N51" s="22">
        <v>10</v>
      </c>
      <c r="O51" s="3"/>
      <c r="P51" s="21" t="s">
        <v>15</v>
      </c>
      <c r="Q51" s="22">
        <v>10</v>
      </c>
      <c r="R51" s="3"/>
      <c r="S51" s="21" t="s">
        <v>15</v>
      </c>
      <c r="T51" s="22">
        <v>10</v>
      </c>
      <c r="U51" s="3"/>
      <c r="V51" s="21" t="s">
        <v>15</v>
      </c>
      <c r="W51" s="22">
        <v>10</v>
      </c>
      <c r="X51" s="3"/>
      <c r="Y51" s="21" t="s">
        <v>15</v>
      </c>
      <c r="Z51" s="22">
        <v>10</v>
      </c>
      <c r="AA51" s="3"/>
      <c r="AB51" s="21" t="s">
        <v>15</v>
      </c>
      <c r="AC51" s="22">
        <v>10</v>
      </c>
      <c r="AD51" s="3"/>
      <c r="AE51" s="21" t="s">
        <v>15</v>
      </c>
      <c r="AF51" s="22">
        <v>10</v>
      </c>
      <c r="AG51" s="3"/>
      <c r="AH51" s="21" t="s">
        <v>15</v>
      </c>
      <c r="AI51" s="22">
        <v>10</v>
      </c>
      <c r="AJ51" s="3"/>
      <c r="AK51" s="21" t="s">
        <v>15</v>
      </c>
      <c r="AL51" s="22">
        <v>10</v>
      </c>
      <c r="AM51" s="3"/>
      <c r="AN51" s="21" t="s">
        <v>15</v>
      </c>
      <c r="AO51" s="22">
        <v>10</v>
      </c>
      <c r="AP51" s="3"/>
      <c r="AQ51" s="21" t="s">
        <v>15</v>
      </c>
      <c r="AR51" s="22">
        <v>10</v>
      </c>
      <c r="AS51" s="3"/>
      <c r="AT51" s="21" t="s">
        <v>15</v>
      </c>
      <c r="AU51" s="22">
        <v>10</v>
      </c>
      <c r="AV51" s="3"/>
      <c r="AW51" s="21" t="s">
        <v>15</v>
      </c>
      <c r="AX51" s="22">
        <v>10</v>
      </c>
      <c r="AY51" s="3"/>
      <c r="AZ51" s="21" t="s">
        <v>15</v>
      </c>
      <c r="BA51" s="22">
        <v>10</v>
      </c>
      <c r="BB51" s="3"/>
      <c r="BC51" s="31" t="s">
        <v>15</v>
      </c>
      <c r="BD51" s="32">
        <v>10</v>
      </c>
      <c r="BE51" s="3"/>
      <c r="BF51" s="21" t="s">
        <v>15</v>
      </c>
      <c r="BG51" s="22">
        <v>10</v>
      </c>
      <c r="BH51" s="3"/>
      <c r="BI51" s="21" t="s">
        <v>15</v>
      </c>
      <c r="BJ51" s="22">
        <v>10</v>
      </c>
    </row>
    <row r="52" spans="10:62" x14ac:dyDescent="0.25">
      <c r="J52" s="21" t="s">
        <v>16</v>
      </c>
      <c r="K52" s="22">
        <v>0.01</v>
      </c>
      <c r="L52" s="3"/>
      <c r="M52" s="21" t="s">
        <v>16</v>
      </c>
      <c r="N52" s="22">
        <v>0.01</v>
      </c>
      <c r="O52" s="3"/>
      <c r="P52" s="21" t="s">
        <v>16</v>
      </c>
      <c r="Q52" s="22">
        <v>0.01</v>
      </c>
      <c r="R52" s="3"/>
      <c r="S52" s="21" t="s">
        <v>16</v>
      </c>
      <c r="T52" s="22">
        <v>0.01</v>
      </c>
      <c r="U52" s="3"/>
      <c r="V52" s="21" t="s">
        <v>16</v>
      </c>
      <c r="W52" s="22">
        <v>0.01</v>
      </c>
      <c r="X52" s="3"/>
      <c r="Y52" s="21" t="s">
        <v>16</v>
      </c>
      <c r="Z52" s="22">
        <v>0.01</v>
      </c>
      <c r="AA52" s="3"/>
      <c r="AB52" s="21" t="s">
        <v>16</v>
      </c>
      <c r="AC52" s="22">
        <v>0.01</v>
      </c>
      <c r="AD52" s="3"/>
      <c r="AE52" s="21" t="s">
        <v>16</v>
      </c>
      <c r="AF52" s="22">
        <v>0.01</v>
      </c>
      <c r="AG52" s="3"/>
      <c r="AH52" s="21" t="s">
        <v>16</v>
      </c>
      <c r="AI52" s="22">
        <v>0.01</v>
      </c>
      <c r="AJ52" s="3"/>
      <c r="AK52" s="21" t="s">
        <v>16</v>
      </c>
      <c r="AL52" s="22">
        <v>0.01</v>
      </c>
      <c r="AM52" s="3"/>
      <c r="AN52" s="21" t="s">
        <v>16</v>
      </c>
      <c r="AO52" s="22">
        <v>0.01</v>
      </c>
      <c r="AP52" s="3"/>
      <c r="AQ52" s="21" t="s">
        <v>16</v>
      </c>
      <c r="AR52" s="22">
        <v>0.01</v>
      </c>
      <c r="AS52" s="3"/>
      <c r="AT52" s="21" t="s">
        <v>16</v>
      </c>
      <c r="AU52" s="22">
        <v>0.01</v>
      </c>
      <c r="AV52" s="3"/>
      <c r="AW52" s="21" t="s">
        <v>16</v>
      </c>
      <c r="AX52" s="22">
        <v>0.01</v>
      </c>
      <c r="AY52" s="3"/>
      <c r="AZ52" s="21" t="s">
        <v>16</v>
      </c>
      <c r="BA52" s="22">
        <v>0.01</v>
      </c>
      <c r="BB52" s="3"/>
      <c r="BC52" s="21" t="s">
        <v>16</v>
      </c>
      <c r="BD52" s="22">
        <v>0.01</v>
      </c>
      <c r="BE52" s="3"/>
      <c r="BF52" s="21" t="s">
        <v>16</v>
      </c>
      <c r="BG52" s="22">
        <v>0.01</v>
      </c>
      <c r="BH52" s="3"/>
      <c r="BI52" s="21" t="s">
        <v>16</v>
      </c>
      <c r="BJ52" s="22">
        <v>0.01</v>
      </c>
    </row>
    <row r="53" spans="10:62" x14ac:dyDescent="0.25">
      <c r="J53" s="23" t="s">
        <v>82</v>
      </c>
      <c r="K53" s="24">
        <v>60</v>
      </c>
      <c r="L53" s="3"/>
      <c r="M53" s="23" t="s">
        <v>82</v>
      </c>
      <c r="N53" s="24">
        <v>60</v>
      </c>
      <c r="O53" s="3"/>
      <c r="P53" s="23" t="s">
        <v>82</v>
      </c>
      <c r="Q53" s="24">
        <v>60</v>
      </c>
      <c r="R53" s="3"/>
      <c r="S53" s="23" t="s">
        <v>82</v>
      </c>
      <c r="T53" s="24">
        <v>60</v>
      </c>
      <c r="U53" s="3"/>
      <c r="V53" s="23" t="s">
        <v>82</v>
      </c>
      <c r="W53" s="24">
        <v>60</v>
      </c>
      <c r="X53" s="3"/>
      <c r="Y53" s="23" t="s">
        <v>82</v>
      </c>
      <c r="Z53" s="24">
        <v>60</v>
      </c>
      <c r="AA53" s="3"/>
      <c r="AB53" s="23" t="s">
        <v>82</v>
      </c>
      <c r="AC53" s="24">
        <v>60</v>
      </c>
      <c r="AD53" s="3"/>
      <c r="AE53" s="23" t="s">
        <v>82</v>
      </c>
      <c r="AF53" s="24">
        <v>60</v>
      </c>
      <c r="AG53" s="3"/>
      <c r="AH53" s="23" t="s">
        <v>82</v>
      </c>
      <c r="AI53" s="24">
        <v>60</v>
      </c>
      <c r="AJ53" s="3"/>
      <c r="AK53" s="23" t="s">
        <v>82</v>
      </c>
      <c r="AL53" s="24">
        <v>60</v>
      </c>
      <c r="AM53" s="3"/>
      <c r="AN53" s="23" t="s">
        <v>82</v>
      </c>
      <c r="AO53" s="24">
        <v>60</v>
      </c>
      <c r="AP53" s="3"/>
      <c r="AQ53" s="23" t="s">
        <v>82</v>
      </c>
      <c r="AR53" s="24">
        <v>60</v>
      </c>
      <c r="AS53" s="3"/>
      <c r="AT53" s="23" t="s">
        <v>82</v>
      </c>
      <c r="AU53" s="24">
        <v>60</v>
      </c>
      <c r="AV53" s="3"/>
      <c r="AW53" s="23" t="s">
        <v>82</v>
      </c>
      <c r="AX53" s="24">
        <v>60</v>
      </c>
      <c r="AY53" s="3"/>
      <c r="AZ53" s="23" t="s">
        <v>82</v>
      </c>
      <c r="BA53" s="24">
        <v>60</v>
      </c>
      <c r="BB53" s="3"/>
      <c r="BC53" s="23" t="s">
        <v>82</v>
      </c>
      <c r="BD53" s="24">
        <v>60</v>
      </c>
      <c r="BE53" s="3"/>
      <c r="BF53" s="23" t="s">
        <v>82</v>
      </c>
      <c r="BG53" s="24">
        <v>60</v>
      </c>
      <c r="BH53" s="3"/>
      <c r="BI53" s="35" t="s">
        <v>82</v>
      </c>
      <c r="BJ53" s="36">
        <v>10000</v>
      </c>
    </row>
    <row r="54" spans="10:62" x14ac:dyDescent="0.25">
      <c r="J54" s="2" t="s">
        <v>0</v>
      </c>
      <c r="K54" s="2">
        <v>39.963999999999999</v>
      </c>
      <c r="M54" s="2" t="s">
        <v>0</v>
      </c>
      <c r="N54" s="2">
        <v>19.986999999999998</v>
      </c>
      <c r="P54" s="2" t="s">
        <v>0</v>
      </c>
      <c r="Q54" s="2">
        <v>19.998999999999999</v>
      </c>
      <c r="S54" s="2" t="s">
        <v>0</v>
      </c>
      <c r="T54" s="2">
        <v>20.001000000000001</v>
      </c>
      <c r="V54" s="39" t="s">
        <v>0</v>
      </c>
      <c r="W54" s="40">
        <v>20.001000000000001</v>
      </c>
      <c r="Y54" s="39" t="s">
        <v>0</v>
      </c>
      <c r="Z54" s="40">
        <v>19.995999999999999</v>
      </c>
      <c r="AB54" s="39" t="s">
        <v>0</v>
      </c>
      <c r="AC54" s="40">
        <v>19.997</v>
      </c>
      <c r="AE54" s="39" t="s">
        <v>0</v>
      </c>
      <c r="AF54" s="2">
        <v>19.997</v>
      </c>
      <c r="AH54" s="39" t="s">
        <v>0</v>
      </c>
      <c r="AI54" s="2">
        <v>19.997</v>
      </c>
      <c r="AK54" s="39" t="s">
        <v>0</v>
      </c>
      <c r="AL54" s="2">
        <v>19.997</v>
      </c>
      <c r="AN54" s="39" t="s">
        <v>0</v>
      </c>
      <c r="AO54" s="40">
        <v>19.983000000000001</v>
      </c>
      <c r="AQ54" s="39" t="s">
        <v>0</v>
      </c>
      <c r="AR54" s="2">
        <v>19.997</v>
      </c>
      <c r="AT54" s="39" t="s">
        <v>0</v>
      </c>
      <c r="AU54" s="2">
        <v>19.995999999999999</v>
      </c>
      <c r="AW54" s="39" t="s">
        <v>0</v>
      </c>
      <c r="AX54" s="40">
        <v>19.98</v>
      </c>
      <c r="BH54" s="3"/>
      <c r="BI54" s="2" t="s">
        <v>0</v>
      </c>
      <c r="BJ54" s="2">
        <v>19.460999999999999</v>
      </c>
    </row>
    <row r="55" spans="10:62" x14ac:dyDescent="0.25">
      <c r="AZ55" s="48" t="s">
        <v>80</v>
      </c>
      <c r="BA55" s="48"/>
      <c r="BB55" s="48"/>
      <c r="BC55" s="48"/>
      <c r="BD55" s="48"/>
      <c r="BE55" s="48"/>
      <c r="BF55" s="48"/>
      <c r="BG55" s="48"/>
    </row>
  </sheetData>
  <mergeCells count="22">
    <mergeCell ref="AZ55:BG55"/>
    <mergeCell ref="AZ16:BA16"/>
    <mergeCell ref="BC16:BD16"/>
    <mergeCell ref="BF16:BG16"/>
    <mergeCell ref="BI16:BJ16"/>
    <mergeCell ref="A22:B22"/>
    <mergeCell ref="AH16:AI16"/>
    <mergeCell ref="AK16:AL16"/>
    <mergeCell ref="AN16:AO16"/>
    <mergeCell ref="AQ16:AR16"/>
    <mergeCell ref="AT16:AU16"/>
    <mergeCell ref="AW16:AX16"/>
    <mergeCell ref="A1:B1"/>
    <mergeCell ref="AZ14:BG14"/>
    <mergeCell ref="J16:K16"/>
    <mergeCell ref="M16:N16"/>
    <mergeCell ref="P16:Q16"/>
    <mergeCell ref="S16:T16"/>
    <mergeCell ref="V16:W16"/>
    <mergeCell ref="Y16:Z16"/>
    <mergeCell ref="AB16:AC16"/>
    <mergeCell ref="AE16:AF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0F523-498D-45CE-9B79-264657CDF2D7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61</v>
      </c>
    </row>
    <row r="2" spans="1:1" x14ac:dyDescent="0.25">
      <c r="A2">
        <f>6984.505294+293.16*(-188.903931+293.16*(2.133357675+293.16*(-1.288580973*10^-2+293.16*(4.393587233*10^-5+293.16*(-8.023923082*10^-8+293.16*6.136820929*10^-11)))))</f>
        <v>23.371004503141194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Manual Calc for Unittest</vt:lpstr>
      <vt:lpstr>Unittest TwaterC = 20</vt:lpstr>
      <vt:lpstr>Scrap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Mudge, Isaac J CIV USARMY CEMVN (USA)</dc:creator>
  <cp:lastModifiedBy>Mudge, Isaac J MVN</cp:lastModifiedBy>
  <dcterms:created xsi:type="dcterms:W3CDTF">2015-06-05T18:17:20Z</dcterms:created>
  <dcterms:modified xsi:type="dcterms:W3CDTF">2023-08-19T20:29:18Z</dcterms:modified>
</cp:coreProperties>
</file>