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906D3938-4CF7-4090-9117-203003A1ED34}" xr6:coauthVersionLast="47" xr6:coauthVersionMax="47" xr10:uidLastSave="{00000000-0000-0000-0000-000000000000}"/>
  <bookViews>
    <workbookView xWindow="-14310" yWindow="-18120" windowWidth="29040" windowHeight="17640" firstSheet="1" activeTab="6" xr2:uid="{0D6685A3-9F3A-4630-99AF-4A1490A22806}"/>
  </bookViews>
  <sheets>
    <sheet name="Diagram" sheetId="15" r:id="rId1"/>
    <sheet name="Constants" sheetId="18" r:id="rId2"/>
    <sheet name="Cell 0" sheetId="5" r:id="rId3"/>
    <sheet name="Cell 1" sheetId="14" r:id="rId4"/>
    <sheet name="Cell 4" sheetId="16" r:id="rId5"/>
    <sheet name="Cell 6" sheetId="17" r:id="rId6"/>
    <sheet name="Matrix" sheetId="2" r:id="rId7"/>
    <sheet name="Matrix-No-Diffusion" sheetId="13" r:id="rId8"/>
    <sheet name="Sheet1" sheetId="11" r:id="rId9"/>
    <sheet name="Delta T" sheetId="1" r:id="rId10"/>
    <sheet name="Face Area" sheetId="4" r:id="rId11"/>
    <sheet name="Distance Between Cells" sheetId="8" r:id="rId12"/>
    <sheet name="Flow Across Face" sheetId="10" r:id="rId13"/>
    <sheet name="Total-No-Diffusion" sheetId="7" r:id="rId14"/>
    <sheet name="Total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" l="1"/>
  <c r="W7" i="2"/>
  <c r="W9" i="2"/>
  <c r="W3" i="2"/>
  <c r="V4" i="2"/>
  <c r="V5" i="2"/>
  <c r="V6" i="2"/>
  <c r="V7" i="2"/>
  <c r="V8" i="2"/>
  <c r="V9" i="2"/>
  <c r="V10" i="2"/>
  <c r="V3" i="2"/>
  <c r="H48" i="17"/>
  <c r="Q14" i="2"/>
  <c r="Q13" i="2"/>
  <c r="N9" i="2"/>
  <c r="N7" i="2"/>
  <c r="B37" i="16" l="1"/>
  <c r="E37" i="16"/>
  <c r="E37" i="14"/>
  <c r="B37" i="14"/>
  <c r="E37" i="5"/>
  <c r="B37" i="5"/>
  <c r="B47" i="5" s="1"/>
  <c r="E37" i="17"/>
  <c r="B37" i="17"/>
  <c r="C52" i="5"/>
  <c r="D52" i="5"/>
  <c r="E52" i="5"/>
  <c r="F52" i="5"/>
  <c r="G52" i="5"/>
  <c r="H52" i="5"/>
  <c r="I52" i="5"/>
  <c r="C51" i="5"/>
  <c r="D51" i="5"/>
  <c r="E51" i="5"/>
  <c r="F51" i="5"/>
  <c r="G51" i="5"/>
  <c r="H51" i="5"/>
  <c r="I51" i="5"/>
  <c r="H47" i="17"/>
  <c r="D4" i="17"/>
  <c r="C4" i="17"/>
  <c r="F48" i="16"/>
  <c r="D4" i="16"/>
  <c r="C4" i="16"/>
  <c r="C48" i="14"/>
  <c r="B48" i="14"/>
  <c r="D4" i="14"/>
  <c r="C4" i="14"/>
  <c r="F48" i="5"/>
  <c r="B48" i="5"/>
  <c r="D4" i="5"/>
  <c r="C4" i="5"/>
  <c r="H13" i="17"/>
  <c r="H13" i="16"/>
  <c r="H13" i="14"/>
  <c r="H14" i="14" s="1"/>
  <c r="H13" i="5"/>
  <c r="H14" i="5" s="1"/>
  <c r="B6" i="18"/>
  <c r="B52" i="5" l="1"/>
  <c r="B51" i="5"/>
  <c r="C3" i="2" s="1"/>
  <c r="M13" i="17"/>
  <c r="G13" i="17"/>
  <c r="H37" i="17" s="1"/>
  <c r="B51" i="17" s="1"/>
  <c r="I52" i="17"/>
  <c r="H52" i="17"/>
  <c r="G52" i="17"/>
  <c r="E52" i="17"/>
  <c r="D52" i="17"/>
  <c r="B52" i="17"/>
  <c r="I51" i="17"/>
  <c r="G51" i="17"/>
  <c r="E51" i="17"/>
  <c r="D51" i="17"/>
  <c r="N37" i="17"/>
  <c r="C48" i="17" s="1"/>
  <c r="C52" i="17" s="1"/>
  <c r="M52" i="17"/>
  <c r="N37" i="16"/>
  <c r="F47" i="16"/>
  <c r="M51" i="16"/>
  <c r="M13" i="16"/>
  <c r="G13" i="16"/>
  <c r="H37" i="16" s="1"/>
  <c r="I52" i="16"/>
  <c r="H52" i="16"/>
  <c r="G52" i="16"/>
  <c r="E52" i="16"/>
  <c r="D52" i="16"/>
  <c r="I51" i="16"/>
  <c r="H51" i="16"/>
  <c r="G51" i="16"/>
  <c r="E51" i="16"/>
  <c r="D51" i="16"/>
  <c r="M52" i="14"/>
  <c r="N41" i="14"/>
  <c r="N37" i="14"/>
  <c r="C47" i="14"/>
  <c r="I52" i="14"/>
  <c r="H52" i="14"/>
  <c r="G52" i="14"/>
  <c r="E52" i="14"/>
  <c r="D52" i="14"/>
  <c r="I51" i="14"/>
  <c r="J4" i="2" s="1"/>
  <c r="G51" i="14"/>
  <c r="H4" i="2" s="1"/>
  <c r="E51" i="14"/>
  <c r="F4" i="2" s="1"/>
  <c r="D51" i="14"/>
  <c r="E4" i="2" s="1"/>
  <c r="M14" i="14"/>
  <c r="G14" i="14"/>
  <c r="M13" i="14"/>
  <c r="G13" i="14"/>
  <c r="D3" i="13"/>
  <c r="E3" i="13"/>
  <c r="F3" i="13"/>
  <c r="H3" i="13"/>
  <c r="I3" i="13"/>
  <c r="J3" i="13"/>
  <c r="C51" i="17" l="1"/>
  <c r="F52" i="17"/>
  <c r="K37" i="17"/>
  <c r="M51" i="17"/>
  <c r="C52" i="14"/>
  <c r="K37" i="16"/>
  <c r="M52" i="16"/>
  <c r="B52" i="16"/>
  <c r="F52" i="16"/>
  <c r="H41" i="14"/>
  <c r="H51" i="14" s="1"/>
  <c r="I4" i="2" s="1"/>
  <c r="K37" i="14"/>
  <c r="H37" i="14"/>
  <c r="K41" i="14"/>
  <c r="B51" i="14" s="1"/>
  <c r="C4" i="2" s="1"/>
  <c r="F52" i="14"/>
  <c r="B52" i="14"/>
  <c r="F51" i="14"/>
  <c r="G4" i="2" s="1"/>
  <c r="M51" i="14"/>
  <c r="N4" i="2" s="1"/>
  <c r="C51" i="14" l="1"/>
  <c r="D4" i="2" s="1"/>
  <c r="F51" i="17"/>
  <c r="H51" i="17"/>
  <c r="C9" i="2" s="1" a="1"/>
  <c r="C9" i="2" s="1"/>
  <c r="S3" i="2" s="1" a="1"/>
  <c r="S3" i="2" s="1"/>
  <c r="B51" i="16"/>
  <c r="F51" i="16"/>
  <c r="C7" i="2" s="1" a="1"/>
  <c r="C7" i="2" s="1"/>
  <c r="C52" i="16"/>
  <c r="C51" i="16"/>
  <c r="M14" i="5"/>
  <c r="N37" i="5" l="1"/>
  <c r="E3" i="2" l="1"/>
  <c r="E3" i="7" s="1"/>
  <c r="F3" i="2"/>
  <c r="F3" i="6" s="1"/>
  <c r="H3" i="2"/>
  <c r="I3" i="2"/>
  <c r="J3" i="2"/>
  <c r="N41" i="5"/>
  <c r="G3" i="13" s="1"/>
  <c r="C3" i="13"/>
  <c r="M13" i="5"/>
  <c r="G14" i="5"/>
  <c r="G13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7" i="7"/>
  <c r="D7" i="7"/>
  <c r="E7" i="7"/>
  <c r="F7" i="7"/>
  <c r="G7" i="7"/>
  <c r="H7" i="7"/>
  <c r="I7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H3" i="7"/>
  <c r="I3" i="7"/>
  <c r="F3" i="7" l="1"/>
  <c r="E3" i="6"/>
  <c r="E12" i="13" a="1"/>
  <c r="E12" i="13" s="1"/>
  <c r="M52" i="5"/>
  <c r="M51" i="5"/>
  <c r="H37" i="5"/>
  <c r="D3" i="2" s="1"/>
  <c r="K41" i="5"/>
  <c r="H41" i="5"/>
  <c r="G3" i="2" s="1"/>
  <c r="K37" i="5"/>
  <c r="E12" i="2" l="1" a="1"/>
  <c r="E12" i="2" s="1"/>
  <c r="G3" i="6"/>
  <c r="G3" i="7"/>
  <c r="D3" i="7"/>
  <c r="D3" i="6"/>
  <c r="N3" i="13"/>
  <c r="N3" i="2"/>
  <c r="C3" i="6" l="1"/>
  <c r="E12" i="6" s="1" a="1"/>
  <c r="E12" i="6" s="1"/>
  <c r="C3" i="7"/>
  <c r="E12" i="7" s="1" a="1"/>
  <c r="E1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<sst xmlns="http://schemas.openxmlformats.org/spreadsheetml/2006/main" count="402" uniqueCount="75">
  <si>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</si>
  <si>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</si>
  <si>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</si>
  <si>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</si>
  <si>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</si>
  <si>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</si>
  <si>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</si>
  <si>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</si>
  <si>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</si>
  <si>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</si>
  <si>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</si>
  <si>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</si>
  <si>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</si>
  <si>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</si>
  <si>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</si>
  <si>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</si>
  <si>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</si>
  <si>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</si>
  <si>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</si>
  <si>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</si>
  <si>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</si>
  <si>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</si>
  <si>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</si>
  <si>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</si>
  <si>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</si>
  <si>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</si>
  <si>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</si>
  <si>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</si>
  <si>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</si>
  <si>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</si>
  <si>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</si>
  <si>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</si>
  <si>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</si>
  <si>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</si>
  <si>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</si>
  <si>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</si>
  <si>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</si>
  <si>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</si>
  <si>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</si>
  <si>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</si>
  <si>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</si>
  <si>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</si>
  <si>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</si>
  <si>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</si>
  <si>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</si>
  <si>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</si>
  <si>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</si>
  <si>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</si>
  <si>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</si>
  <si>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</si>
  <si>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</si>
  <si>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</si>
  <si>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</si>
  <si>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</si>
  <si>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</si>
  <si>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</si>
  <si>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</si>
  <si>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</si>
  <si>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</si>
  <si>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</si>
  <si>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</si>
  <si>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</si>
  <si>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</si>
  <si>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</si>
  <si>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</si>
  <si>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</si>
  <si>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</si>
  <si>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</si>
  <si>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</si>
  <si>
    <t>https://doc.cfd.direct/notes/cfd-general-principles/example-of-building-a-matrix-equation</t>
  </si>
  <si>
    <t>Diffusion Coefficient</t>
  </si>
  <si>
    <t>http://www.hypertextbookshop.com/biofilmbook/working_version/artifacts/tables/Module_004/Table4-1_DiffCoeffH2O.htm</t>
  </si>
  <si>
    <t>ft3</t>
  </si>
  <si>
    <t>add ghost volume flowing in</t>
  </si>
  <si>
    <t xml:space="preserve">assume everything advecting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</si>
</sst>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9" borderId="0" xfId="0" applyFill="1"/>
    <xf numFmtId="0" fontId="0" fillId="0" borderId="0" xfId="0" applyFill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15</xdr:row>
      <xdr:rowOff>63500</xdr:rowOff>
    </xdr:from>
    <xdr:to>
      <xdr:col>14</xdr:col>
      <xdr:colOff>381000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workbookViewId="0">
      <selection activeCell="C2" sqref="C2:F2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A4-B6EB-4A45-9877-35DDB2F0DB00}">
  <dimension ref="B5:H7"/>
  <sheetViews>
    <sheetView workbookViewId="0">
      <selection activeCell="B6" sqref="B6"/>
    </sheetView>
  </sheetViews>
  <sheetFormatPr defaultRowHeight="14.5" x14ac:dyDescent="0.35"/>
  <cols>
    <col min="2" max="2" width="18.81640625" bestFit="1" customWidth="1"/>
  </cols>
  <sheetData>
    <row r="5" spans="2:8" x14ac:dyDescent="0.35">
      <c r="B5" t="s">
        <v>70</v>
      </c>
    </row>
    <row r="6" spans="2:8" x14ac:dyDescent="0.35">
      <c r="B6">
        <f>18.8*10^-9</f>
        <v>1.8800000000000003E-8</v>
      </c>
    </row>
    <row r="7" spans="2:8" x14ac:dyDescent="0.35">
      <c r="H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2"/>
  <sheetViews>
    <sheetView workbookViewId="0">
      <selection activeCell="E38" sqref="E38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72</v>
      </c>
      <c r="G3" t="s">
        <v>19</v>
      </c>
    </row>
    <row r="4" spans="2:16" x14ac:dyDescent="0.35">
      <c r="B4" s="8" t="s">
        <v>13</v>
      </c>
      <c r="C4">
        <f>C3/35.315</f>
        <v>0.70799280758884331</v>
      </c>
      <c r="D4">
        <f>D3/35.315</f>
        <v>0.70793008636556709</v>
      </c>
      <c r="E4" t="s">
        <v>17</v>
      </c>
    </row>
    <row r="5" spans="2:16" x14ac:dyDescent="0.35">
      <c r="B5" s="8" t="s">
        <v>16</v>
      </c>
      <c r="C5">
        <v>300</v>
      </c>
      <c r="D5">
        <v>300</v>
      </c>
      <c r="E5" t="s">
        <v>18</v>
      </c>
    </row>
    <row r="6" spans="2:16" x14ac:dyDescent="0.35">
      <c r="B6" s="8" t="s">
        <v>20</v>
      </c>
      <c r="C6">
        <v>100</v>
      </c>
      <c r="D6" t="s">
        <v>9</v>
      </c>
    </row>
    <row r="10" spans="2:16" s="18" customFormat="1" x14ac:dyDescent="0.35">
      <c r="B10" s="19" t="s">
        <v>21</v>
      </c>
      <c r="M10" s="18" t="s">
        <v>42</v>
      </c>
    </row>
    <row r="11" spans="2:16" x14ac:dyDescent="0.35">
      <c r="B11" s="21"/>
      <c r="C11" s="20"/>
      <c r="D11" s="20"/>
      <c r="E11" s="22" t="s">
        <v>32</v>
      </c>
      <c r="F11" s="22" t="s">
        <v>40</v>
      </c>
      <c r="G11" s="22" t="s">
        <v>41</v>
      </c>
      <c r="H11" s="20"/>
      <c r="I11" s="20"/>
      <c r="J11" s="20"/>
      <c r="K11" s="20"/>
      <c r="L11" s="20"/>
      <c r="M11" s="20"/>
    </row>
    <row r="12" spans="2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2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1.8800000000000003E-8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2:16" x14ac:dyDescent="0.35">
      <c r="B14">
        <v>0</v>
      </c>
      <c r="C14">
        <v>4</v>
      </c>
      <c r="D14">
        <v>3</v>
      </c>
      <c r="E14">
        <v>-4.1666679999999998E-2</v>
      </c>
      <c r="F14">
        <v>-8.3331499999999992E-3</v>
      </c>
      <c r="G14">
        <f>E14/F14</f>
        <v>5.0001116024552541</v>
      </c>
      <c r="H14">
        <f>H13</f>
        <v>1.8800000000000003E-8</v>
      </c>
      <c r="I14" s="5">
        <v>500002.5</v>
      </c>
      <c r="J14" s="5">
        <v>102.5</v>
      </c>
      <c r="K14" s="5">
        <v>500000</v>
      </c>
      <c r="L14" s="5">
        <v>102.5</v>
      </c>
      <c r="M14">
        <f>SQRT((K14-I14)^2-(L14-J14)^2)</f>
        <v>2.5</v>
      </c>
    </row>
    <row r="15" spans="2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38</v>
      </c>
      <c r="G19">
        <v>1</v>
      </c>
      <c r="H19">
        <v>0</v>
      </c>
      <c r="P19" t="s">
        <v>59</v>
      </c>
    </row>
    <row r="20" spans="2:16" x14ac:dyDescent="0.35">
      <c r="B20">
        <v>0</v>
      </c>
      <c r="C20">
        <v>4</v>
      </c>
      <c r="D20">
        <v>3</v>
      </c>
      <c r="E20">
        <v>-4.1666679999999998E-2</v>
      </c>
      <c r="F20" t="s">
        <v>39</v>
      </c>
      <c r="G20">
        <v>1</v>
      </c>
      <c r="H20">
        <v>4</v>
      </c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5"/>
      <c r="C36" s="25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8.333517E-2</v>
      </c>
      <c r="C37" t="s">
        <v>2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1.8800415116121397E-8</v>
      </c>
      <c r="I37" s="6" t="s">
        <v>3</v>
      </c>
      <c r="J37" s="6" t="s">
        <v>45</v>
      </c>
      <c r="K37" s="6">
        <f>G13*H13/M13</f>
        <v>1.8800415116121397E-8</v>
      </c>
      <c r="L37" s="6" t="s">
        <v>2</v>
      </c>
      <c r="M37" t="s">
        <v>45</v>
      </c>
      <c r="N37" s="7">
        <f>E19</f>
        <v>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51</v>
      </c>
    </row>
    <row r="41" spans="1:16" x14ac:dyDescent="0.35">
      <c r="H41" s="6">
        <f>G14*H14/M14</f>
        <v>3.7600839250463518E-8</v>
      </c>
      <c r="I41" s="6" t="s">
        <v>5</v>
      </c>
      <c r="J41" s="6" t="s">
        <v>45</v>
      </c>
      <c r="K41" s="6">
        <f>G14*H14/M14</f>
        <v>3.7600839250463518E-8</v>
      </c>
      <c r="L41" s="6" t="s">
        <v>2</v>
      </c>
      <c r="M41" t="s">
        <v>45</v>
      </c>
      <c r="N41" s="7">
        <f>E20</f>
        <v>-4.1666679999999998E-2</v>
      </c>
      <c r="O41" s="7" t="s">
        <v>5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>
        <f>B37</f>
        <v>8.333517E-2</v>
      </c>
      <c r="C47" s="8"/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4.1666370000000001E-2</v>
      </c>
      <c r="C48" s="7"/>
      <c r="D48" s="7"/>
      <c r="E48" s="7"/>
      <c r="F48" s="7">
        <f>N41</f>
        <v>-4.1666679999999998E-2</v>
      </c>
      <c r="G48" s="7"/>
      <c r="H48" s="7"/>
      <c r="I48" s="7"/>
    </row>
    <row r="49" spans="1:13" x14ac:dyDescent="0.35">
      <c r="A49" t="s">
        <v>55</v>
      </c>
      <c r="B49" s="6"/>
      <c r="C49" s="6"/>
      <c r="D49" s="6"/>
      <c r="E49" s="6"/>
      <c r="F49" s="6"/>
      <c r="G49" s="6"/>
      <c r="H49" s="6"/>
      <c r="I49" s="6"/>
    </row>
    <row r="51" spans="1:13" x14ac:dyDescent="0.35">
      <c r="A51" t="s">
        <v>56</v>
      </c>
      <c r="B51">
        <f>SUM(B47:B49)</f>
        <v>0.12500153999999999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-4.1666679999999998E-2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SUM(B47:B49)</f>
        <v>0.12500153999999999</v>
      </c>
      <c r="C52">
        <f t="shared" ref="C52:I52" si="1">SUM(C47:C49)</f>
        <v>0</v>
      </c>
      <c r="D52">
        <f t="shared" si="1"/>
        <v>0</v>
      </c>
      <c r="E52">
        <f t="shared" si="1"/>
        <v>0</v>
      </c>
      <c r="F52">
        <f t="shared" si="1"/>
        <v>-4.1666679999999998E-2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1">
    <mergeCell ref="B36:C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2"/>
  <sheetViews>
    <sheetView topLeftCell="A2" workbookViewId="0">
      <selection activeCell="E38" sqref="E38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25.002766000000001</v>
      </c>
      <c r="D3">
        <v>25.000167999999999</v>
      </c>
      <c r="E3" t="s">
        <v>17</v>
      </c>
      <c r="G3" t="s">
        <v>19</v>
      </c>
    </row>
    <row r="4" spans="1:16" x14ac:dyDescent="0.35">
      <c r="A4" s="25"/>
      <c r="B4" s="8"/>
      <c r="C4">
        <f>C3/35.315</f>
        <v>0.70799280758884331</v>
      </c>
      <c r="D4">
        <f>D3/35.315</f>
        <v>0.70791924111567328</v>
      </c>
    </row>
    <row r="5" spans="1:16" x14ac:dyDescent="0.35">
      <c r="A5" s="25"/>
      <c r="B5" s="8" t="s">
        <v>16</v>
      </c>
      <c r="C5">
        <v>300</v>
      </c>
      <c r="D5">
        <v>300</v>
      </c>
      <c r="E5" t="s">
        <v>18</v>
      </c>
    </row>
    <row r="6" spans="1:16" x14ac:dyDescent="0.35">
      <c r="A6" s="25"/>
      <c r="B6" s="8" t="s">
        <v>20</v>
      </c>
      <c r="C6">
        <v>100</v>
      </c>
      <c r="D6" t="s">
        <v>9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1.8800000000000003E-8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1:16" x14ac:dyDescent="0.35">
      <c r="B14">
        <v>1</v>
      </c>
      <c r="C14">
        <v>6</v>
      </c>
      <c r="D14">
        <v>5</v>
      </c>
      <c r="E14">
        <v>4.1666269999999998E-2</v>
      </c>
      <c r="F14">
        <v>8.3331900000000007E-3</v>
      </c>
      <c r="G14">
        <f>E14/F14</f>
        <v>5.0000384006604905</v>
      </c>
      <c r="H14">
        <f>H13</f>
        <v>1.8800000000000003E-8</v>
      </c>
      <c r="I14" s="5">
        <v>500007.5</v>
      </c>
      <c r="J14" s="5">
        <v>102.5</v>
      </c>
      <c r="K14" s="5">
        <v>500010</v>
      </c>
      <c r="L14" s="5">
        <v>102.5</v>
      </c>
      <c r="M14">
        <f>SQRT((K14-I14)^2-(L14-J14)^2)</f>
        <v>2.5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39</v>
      </c>
      <c r="G19">
        <v>-1</v>
      </c>
      <c r="H19">
        <v>0</v>
      </c>
      <c r="P19" t="s">
        <v>59</v>
      </c>
    </row>
    <row r="20" spans="2:16" x14ac:dyDescent="0.35">
      <c r="B20">
        <v>1</v>
      </c>
      <c r="C20">
        <v>6</v>
      </c>
      <c r="D20">
        <v>5</v>
      </c>
      <c r="E20">
        <v>4.1666269999999998E-2</v>
      </c>
      <c r="F20" t="s">
        <v>38</v>
      </c>
      <c r="G20">
        <v>1</v>
      </c>
      <c r="H20">
        <v>1</v>
      </c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5"/>
      <c r="C36" s="25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8.3333893333333325E-2</v>
      </c>
      <c r="C37" t="s">
        <v>3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1.8800415116121397E-8</v>
      </c>
      <c r="I37" s="6" t="s">
        <v>2</v>
      </c>
      <c r="J37" s="6" t="s">
        <v>45</v>
      </c>
      <c r="K37" s="6">
        <f>G13*H13/M13</f>
        <v>1.8800415116121397E-8</v>
      </c>
      <c r="L37" s="6" t="s">
        <v>3</v>
      </c>
      <c r="M37" t="s">
        <v>45</v>
      </c>
      <c r="N37" s="7">
        <f>E19*G19</f>
        <v>-4.1666370000000001E-2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67</v>
      </c>
    </row>
    <row r="41" spans="1:16" x14ac:dyDescent="0.35">
      <c r="H41" s="6">
        <f>G14*H14/M14</f>
        <v>3.7600288772966896E-8</v>
      </c>
      <c r="I41" s="6" t="s">
        <v>7</v>
      </c>
      <c r="J41" s="6" t="s">
        <v>45</v>
      </c>
      <c r="K41" s="6">
        <f>G14*H14/M14</f>
        <v>3.7600288772966896E-8</v>
      </c>
      <c r="L41" s="6" t="s">
        <v>3</v>
      </c>
      <c r="M41" t="s">
        <v>45</v>
      </c>
      <c r="N41" s="7">
        <f>E20*G20</f>
        <v>4.1666269999999998E-2</v>
      </c>
      <c r="O41" s="7" t="s">
        <v>3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>
        <f>B37</f>
        <v>8.3333893333333325E-2</v>
      </c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-4.1666370000000001E-2</v>
      </c>
      <c r="C48" s="7">
        <f>N41</f>
        <v>4.1666269999999998E-2</v>
      </c>
      <c r="D48" s="7"/>
      <c r="E48" s="7"/>
      <c r="F48" s="7"/>
      <c r="G48" s="7"/>
      <c r="H48" s="7"/>
      <c r="I48" s="7"/>
    </row>
    <row r="49" spans="1:13" x14ac:dyDescent="0.35">
      <c r="A49" t="s">
        <v>55</v>
      </c>
      <c r="B49" s="6"/>
      <c r="C49" s="6"/>
      <c r="D49" s="6"/>
      <c r="E49" s="6"/>
      <c r="F49" s="6"/>
      <c r="G49" s="6"/>
      <c r="H49" s="6"/>
      <c r="I49" s="6"/>
    </row>
    <row r="51" spans="1:13" x14ac:dyDescent="0.35">
      <c r="A51" t="s">
        <v>56</v>
      </c>
      <c r="B51">
        <f>SUM(B47:B49)</f>
        <v>-4.1666370000000001E-2</v>
      </c>
      <c r="C51">
        <f t="shared" ref="C51:I51" si="0">SUM(C47:C49)</f>
        <v>0.12500016333333333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B47+B48</f>
        <v>-4.1666370000000001E-2</v>
      </c>
      <c r="C52">
        <f t="shared" ref="C52:I52" si="1">C47+C48</f>
        <v>0.12500016333333333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2">
    <mergeCell ref="B36:C36"/>
    <mergeCell ref="A3:A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P52"/>
  <sheetViews>
    <sheetView workbookViewId="0">
      <selection activeCell="B38" sqref="B38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21.000109999999999</v>
      </c>
      <c r="D3">
        <v>21.000022999999999</v>
      </c>
      <c r="E3" t="s">
        <v>72</v>
      </c>
      <c r="G3" t="s">
        <v>19</v>
      </c>
    </row>
    <row r="4" spans="1:16" x14ac:dyDescent="0.35">
      <c r="A4" s="25"/>
      <c r="B4" s="8"/>
      <c r="C4">
        <f>C3/35.315</f>
        <v>0.59465128132521594</v>
      </c>
      <c r="D4">
        <f>D3/35.315</f>
        <v>0.59464881778281187</v>
      </c>
      <c r="E4" t="s">
        <v>17</v>
      </c>
    </row>
    <row r="5" spans="1:16" x14ac:dyDescent="0.35">
      <c r="A5" s="25"/>
      <c r="B5" s="8" t="s">
        <v>16</v>
      </c>
      <c r="C5">
        <v>300</v>
      </c>
      <c r="D5">
        <v>300</v>
      </c>
      <c r="E5" t="s">
        <v>18</v>
      </c>
    </row>
    <row r="6" spans="1:16" x14ac:dyDescent="0.35">
      <c r="A6" s="25"/>
      <c r="B6" s="8" t="s">
        <v>20</v>
      </c>
      <c r="C6">
        <v>100</v>
      </c>
      <c r="D6" t="s">
        <v>9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f>Constants!B6</f>
        <v>1.8800000000000003E-8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  <c r="P14" t="s">
        <v>69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38</v>
      </c>
      <c r="G19">
        <v>-1</v>
      </c>
      <c r="H19">
        <v>4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5"/>
      <c r="C36" s="25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7.0000076666666661E-2</v>
      </c>
      <c r="C37" t="s">
        <v>5</v>
      </c>
      <c r="D37" t="s">
        <v>10</v>
      </c>
      <c r="E37" s="9">
        <f>C3/C5*C6</f>
        <v>7.0000366666666665</v>
      </c>
      <c r="F37" t="s">
        <v>44</v>
      </c>
      <c r="G37" t="s">
        <v>49</v>
      </c>
      <c r="H37" s="6">
        <f>G13*H13/M13</f>
        <v>3.7600839250463518E-8</v>
      </c>
      <c r="I37" s="6" t="s">
        <v>2</v>
      </c>
      <c r="J37" s="6" t="s">
        <v>45</v>
      </c>
      <c r="K37" s="6">
        <f>G13*H13/M13</f>
        <v>3.7600839250463518E-8</v>
      </c>
      <c r="L37" s="6" t="s">
        <v>5</v>
      </c>
      <c r="M37" t="s">
        <v>45</v>
      </c>
      <c r="N37" s="7">
        <f>E19*G19</f>
        <v>4.1666679999999998E-2</v>
      </c>
      <c r="O37" s="7" t="s">
        <v>5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>
        <f>B37</f>
        <v>7.0000076666666661E-2</v>
      </c>
      <c r="G47" s="8"/>
      <c r="H47" s="8"/>
      <c r="I47" s="8"/>
    </row>
    <row r="48" spans="1:16" x14ac:dyDescent="0.35">
      <c r="A48" t="s">
        <v>54</v>
      </c>
      <c r="B48" s="7"/>
      <c r="C48" s="7"/>
      <c r="D48" s="7"/>
      <c r="E48" s="7"/>
      <c r="F48" s="7">
        <f>N37</f>
        <v>4.1666679999999998E-2</v>
      </c>
      <c r="G48" s="7"/>
      <c r="H48" s="7"/>
      <c r="I48" s="7"/>
    </row>
    <row r="49" spans="1:13" x14ac:dyDescent="0.35">
      <c r="A49" t="s">
        <v>55</v>
      </c>
      <c r="B49" s="6"/>
      <c r="C49" s="6"/>
      <c r="D49" s="6"/>
      <c r="E49" s="6"/>
      <c r="F49" s="6"/>
      <c r="G49" s="6"/>
      <c r="H49" s="6"/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0.11166675666666666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7.0000366666666665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0</v>
      </c>
      <c r="D52">
        <f t="shared" si="1"/>
        <v>0</v>
      </c>
      <c r="E52">
        <f t="shared" si="1"/>
        <v>0</v>
      </c>
      <c r="F52">
        <f t="shared" si="1"/>
        <v>0.11166675666666666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7.0000366666666665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2"/>
  <sheetViews>
    <sheetView workbookViewId="0">
      <selection activeCell="H49" sqref="H49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21</v>
      </c>
      <c r="D3">
        <v>21</v>
      </c>
      <c r="E3" t="s">
        <v>72</v>
      </c>
      <c r="G3" t="s">
        <v>19</v>
      </c>
    </row>
    <row r="4" spans="1:16" x14ac:dyDescent="0.35">
      <c r="A4" s="25"/>
      <c r="B4" s="8"/>
      <c r="C4">
        <f>C3/35.315</f>
        <v>0.59464816650148666</v>
      </c>
      <c r="D4">
        <f>D3/35.315</f>
        <v>0.59464816650148666</v>
      </c>
      <c r="E4" t="s">
        <v>17</v>
      </c>
    </row>
    <row r="5" spans="1:16" x14ac:dyDescent="0.35">
      <c r="A5" s="25"/>
      <c r="B5" s="8" t="s">
        <v>16</v>
      </c>
      <c r="C5">
        <v>300</v>
      </c>
      <c r="D5">
        <v>300</v>
      </c>
      <c r="E5" t="s">
        <v>18</v>
      </c>
    </row>
    <row r="6" spans="1:16" x14ac:dyDescent="0.35">
      <c r="A6" s="25"/>
      <c r="B6" s="8" t="s">
        <v>20</v>
      </c>
      <c r="C6">
        <v>100</v>
      </c>
      <c r="D6" t="s">
        <v>9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f>Constants!B6</f>
        <v>1.8800000000000003E-8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39</v>
      </c>
      <c r="G19">
        <v>-1</v>
      </c>
      <c r="H19">
        <v>1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5"/>
      <c r="C36" s="25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7.0000000000000007E-2</v>
      </c>
      <c r="C37" t="s">
        <v>7</v>
      </c>
      <c r="D37" t="s">
        <v>10</v>
      </c>
      <c r="E37" s="9">
        <f>C3/C5*C6</f>
        <v>7.0000000000000009</v>
      </c>
      <c r="F37" t="s">
        <v>44</v>
      </c>
      <c r="G37" t="s">
        <v>49</v>
      </c>
      <c r="H37" s="6">
        <f>G13*H13/M13</f>
        <v>3.7600288772966896E-8</v>
      </c>
      <c r="I37" s="6" t="s">
        <v>3</v>
      </c>
      <c r="J37" s="6" t="s">
        <v>45</v>
      </c>
      <c r="K37" s="6">
        <f>G13*H13/M13</f>
        <v>3.7600288772966896E-8</v>
      </c>
      <c r="L37" s="6" t="s">
        <v>7</v>
      </c>
      <c r="M37" t="s">
        <v>45</v>
      </c>
      <c r="N37" s="7">
        <f>E19*G19</f>
        <v>-4.1666269999999998E-2</v>
      </c>
      <c r="O37" s="7" t="s">
        <v>3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/>
      <c r="G47" s="8"/>
      <c r="H47" s="8">
        <f>B37</f>
        <v>7.0000000000000007E-2</v>
      </c>
      <c r="I47" s="8"/>
    </row>
    <row r="48" spans="1:16" x14ac:dyDescent="0.35">
      <c r="A48" t="s">
        <v>54</v>
      </c>
      <c r="B48" s="7"/>
      <c r="C48" s="7">
        <f>N37</f>
        <v>-4.1666269999999998E-2</v>
      </c>
      <c r="D48" s="7"/>
      <c r="E48" s="7"/>
      <c r="F48" s="7"/>
      <c r="G48" s="7"/>
      <c r="H48" s="7">
        <f>12.49987932/300</f>
        <v>4.16662644E-2</v>
      </c>
      <c r="I48" s="7"/>
    </row>
    <row r="49" spans="1:13" x14ac:dyDescent="0.35">
      <c r="A49" t="s">
        <v>55</v>
      </c>
      <c r="B49" s="6"/>
      <c r="C49" s="6"/>
      <c r="D49" s="6"/>
      <c r="E49" s="6"/>
      <c r="F49" s="6"/>
      <c r="G49" s="6"/>
      <c r="H49" s="6"/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-4.1666269999999998E-2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0.11166626440000001</v>
      </c>
      <c r="I51">
        <f t="shared" si="0"/>
        <v>0</v>
      </c>
      <c r="M51" s="10">
        <f>E37</f>
        <v>7.0000000000000009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-4.1666269999999998E-2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0.11166626440000001</v>
      </c>
      <c r="I52">
        <f t="shared" si="1"/>
        <v>0</v>
      </c>
      <c r="M52">
        <f>E37</f>
        <v>7.0000000000000009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Z19"/>
  <sheetViews>
    <sheetView tabSelected="1" topLeftCell="A7" zoomScale="110" zoomScaleNormal="110" workbookViewId="0">
      <selection activeCell="Y5" sqref="Y5"/>
    </sheetView>
  </sheetViews>
  <sheetFormatPr defaultColWidth="8.26953125" defaultRowHeight="45.5" customHeight="1" x14ac:dyDescent="0.35"/>
  <cols>
    <col min="5" max="5" width="9.54296875" bestFit="1" customWidth="1"/>
    <col min="14" max="14" width="11.81640625" bestFit="1" customWidth="1"/>
  </cols>
  <sheetData>
    <row r="1" spans="2:26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26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26" ht="45.5" customHeight="1" x14ac:dyDescent="0.35">
      <c r="B3" s="3">
        <v>0</v>
      </c>
      <c r="C3">
        <f>'Cell 0'!B51</f>
        <v>0.12500153999999999</v>
      </c>
      <c r="D3">
        <f>'Cell 0'!C51</f>
        <v>0</v>
      </c>
      <c r="E3">
        <f>'Cell 0'!D51</f>
        <v>0</v>
      </c>
      <c r="F3">
        <f>'Cell 0'!E51</f>
        <v>0</v>
      </c>
      <c r="G3">
        <f>'Cell 0'!F51</f>
        <v>-4.1666679999999998E-2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0'!M51</f>
        <v>8.3342553333333331</v>
      </c>
      <c r="R3">
        <v>100</v>
      </c>
      <c r="S3" cm="1">
        <f t="array" ref="S3:S10">MMULT(C3:J10, R3:R10)</f>
        <v>8.3334860000000006</v>
      </c>
      <c r="V3">
        <f>N3-S3</f>
        <v>7.6933333333251142E-4</v>
      </c>
      <c r="W3" s="29">
        <f>N3/S3 - 1</f>
        <v>9.2318308728467358E-5</v>
      </c>
    </row>
    <row r="4" spans="2:26" ht="45.5" customHeight="1" x14ac:dyDescent="0.35">
      <c r="B4" s="3">
        <v>1</v>
      </c>
      <c r="C4">
        <f>'Cell 1'!B51</f>
        <v>-4.1666370000000001E-2</v>
      </c>
      <c r="D4">
        <f>'Cell 1'!C51</f>
        <v>0.12500016333333333</v>
      </c>
      <c r="E4">
        <f>'Cell 1'!D51</f>
        <v>0</v>
      </c>
      <c r="F4">
        <f>'Cell 1'!E51</f>
        <v>0</v>
      </c>
      <c r="G4">
        <f>'Cell 1'!F51</f>
        <v>0</v>
      </c>
      <c r="H4">
        <f>'Cell 1'!G51</f>
        <v>0</v>
      </c>
      <c r="I4">
        <f>'Cell 1'!H51</f>
        <v>0</v>
      </c>
      <c r="J4">
        <f>'Cell 1'!I51</f>
        <v>0</v>
      </c>
      <c r="L4" t="s">
        <v>3</v>
      </c>
      <c r="N4">
        <f>'Cell 1'!M51</f>
        <v>8.3342553333333331</v>
      </c>
      <c r="R4">
        <v>100</v>
      </c>
      <c r="S4">
        <v>8.3333793333333332</v>
      </c>
      <c r="V4">
        <f t="shared" ref="V4:V10" si="0">N4-S4</f>
        <v>8.7599999999987688E-4</v>
      </c>
      <c r="W4" s="29">
        <f t="shared" ref="W4:W10" si="1">N4/S4 - 1</f>
        <v>1.0511941974078454E-4</v>
      </c>
    </row>
    <row r="5" spans="2:26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  <c r="N5">
        <v>0</v>
      </c>
      <c r="R5">
        <v>0</v>
      </c>
      <c r="S5">
        <v>0</v>
      </c>
      <c r="V5">
        <f t="shared" si="0"/>
        <v>0</v>
      </c>
      <c r="W5" s="29"/>
    </row>
    <row r="6" spans="2:26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  <c r="N6">
        <v>0</v>
      </c>
      <c r="R6">
        <v>0</v>
      </c>
      <c r="S6">
        <v>0</v>
      </c>
      <c r="V6">
        <f t="shared" si="0"/>
        <v>0</v>
      </c>
      <c r="W6" s="29"/>
    </row>
    <row r="7" spans="2:26" ht="45.5" customHeight="1" x14ac:dyDescent="0.35">
      <c r="B7" s="3">
        <v>4</v>
      </c>
      <c r="C7" cm="1">
        <f t="array" ref="C7:J7">'Cell 4'!B51:I51</f>
        <v>0</v>
      </c>
      <c r="D7">
        <v>0</v>
      </c>
      <c r="E7">
        <v>0</v>
      </c>
      <c r="F7">
        <v>0</v>
      </c>
      <c r="G7">
        <v>0.11166675666666666</v>
      </c>
      <c r="H7">
        <v>0</v>
      </c>
      <c r="I7">
        <v>0</v>
      </c>
      <c r="J7">
        <v>0</v>
      </c>
      <c r="L7" t="s">
        <v>5</v>
      </c>
      <c r="N7" s="4">
        <f>(12.5+21.00011)/300*100</f>
        <v>11.166703333333333</v>
      </c>
      <c r="R7">
        <v>100</v>
      </c>
      <c r="S7">
        <v>11.166675666666666</v>
      </c>
      <c r="V7">
        <f t="shared" si="0"/>
        <v>2.7666666666092965E-5</v>
      </c>
      <c r="W7" s="29">
        <f t="shared" si="1"/>
        <v>2.477609943429826E-6</v>
      </c>
    </row>
    <row r="8" spans="2:26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  <c r="N8">
        <v>0</v>
      </c>
      <c r="R8">
        <v>0</v>
      </c>
      <c r="S8">
        <v>0</v>
      </c>
      <c r="V8">
        <f t="shared" si="0"/>
        <v>0</v>
      </c>
      <c r="W8" s="29"/>
    </row>
    <row r="9" spans="2:26" ht="45.5" customHeight="1" x14ac:dyDescent="0.35">
      <c r="B9" s="3">
        <v>6</v>
      </c>
      <c r="C9" cm="1">
        <f t="array" ref="C9:J9">'Cell 6'!B51:I51</f>
        <v>0</v>
      </c>
      <c r="D9">
        <v>-4.1666269999999998E-2</v>
      </c>
      <c r="E9">
        <v>0</v>
      </c>
      <c r="F9">
        <v>0</v>
      </c>
      <c r="G9">
        <v>0</v>
      </c>
      <c r="H9">
        <v>0</v>
      </c>
      <c r="I9" s="27">
        <v>0.11166626440000001</v>
      </c>
      <c r="J9">
        <v>0</v>
      </c>
      <c r="L9" t="s">
        <v>7</v>
      </c>
      <c r="N9" s="28">
        <f>'Cell 6'!M51</f>
        <v>7.0000000000000009</v>
      </c>
      <c r="R9">
        <v>100</v>
      </c>
      <c r="S9">
        <v>6.9999994399999999</v>
      </c>
      <c r="V9">
        <f t="shared" si="0"/>
        <v>5.6000000103750835E-7</v>
      </c>
      <c r="W9" s="29">
        <f t="shared" si="1"/>
        <v>8.000000661922968E-8</v>
      </c>
      <c r="X9" s="28"/>
      <c r="Y9" s="28"/>
      <c r="Z9" s="28"/>
    </row>
    <row r="10" spans="2:26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  <c r="N10">
        <v>0</v>
      </c>
      <c r="R10">
        <v>0</v>
      </c>
      <c r="S10">
        <v>0</v>
      </c>
      <c r="V10">
        <f t="shared" si="0"/>
        <v>0</v>
      </c>
      <c r="W10" s="29"/>
    </row>
    <row r="11" spans="2:26" ht="45.5" customHeight="1" x14ac:dyDescent="0.35">
      <c r="V11" s="28"/>
    </row>
    <row r="12" spans="2:26" ht="45.5" customHeight="1" x14ac:dyDescent="0.35">
      <c r="D12" t="s">
        <v>2</v>
      </c>
      <c r="E12" cm="1">
        <f t="array" ref="E12:E19">MMULT(MINVERSE(C3:J10), N3:N10)</f>
        <v>100.00623717684918</v>
      </c>
    </row>
    <row r="13" spans="2:26" ht="45.5" customHeight="1" x14ac:dyDescent="0.35">
      <c r="D13" t="s">
        <v>3</v>
      </c>
      <c r="E13">
        <v>100.00908703227311</v>
      </c>
      <c r="M13" s="4"/>
      <c r="N13" t="s">
        <v>73</v>
      </c>
      <c r="Q13">
        <f>(12.5+21.00011)/300*100</f>
        <v>11.166703333333333</v>
      </c>
    </row>
    <row r="14" spans="2:26" ht="45.5" customHeight="1" x14ac:dyDescent="0.35">
      <c r="D14" t="s">
        <v>1</v>
      </c>
      <c r="E14">
        <v>0</v>
      </c>
      <c r="M14" s="27"/>
      <c r="N14" t="s">
        <v>74</v>
      </c>
      <c r="Q14">
        <f>12.49987932/300</f>
        <v>4.16662644E-2</v>
      </c>
    </row>
    <row r="15" spans="2:26" ht="45.5" customHeight="1" x14ac:dyDescent="0.35">
      <c r="D15" t="s">
        <v>4</v>
      </c>
      <c r="E15">
        <v>0</v>
      </c>
    </row>
    <row r="16" spans="2:26" ht="45.5" customHeight="1" x14ac:dyDescent="0.35">
      <c r="D16" t="s">
        <v>5</v>
      </c>
      <c r="E16">
        <v>100.00024776099434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100.00339567856261</v>
      </c>
    </row>
    <row r="19" spans="4:5" ht="45.5" customHeight="1" x14ac:dyDescent="0.35">
      <c r="D19" t="s">
        <v>68</v>
      </c>
      <c r="E19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0'!B52</f>
        <v>0.12500153999999999</v>
      </c>
      <c r="D3">
        <f>'Cell 0'!C52</f>
        <v>0</v>
      </c>
      <c r="E3">
        <f>'Cell 0'!D52</f>
        <v>0</v>
      </c>
      <c r="F3">
        <f>'Cell 0'!E52</f>
        <v>0</v>
      </c>
      <c r="G3">
        <f>'Cell 0'!F52</f>
        <v>-4.1666679999999998E-2</v>
      </c>
      <c r="H3">
        <f>'Cell 0'!G52</f>
        <v>0</v>
      </c>
      <c r="I3">
        <f>'Cell 0'!H52</f>
        <v>0</v>
      </c>
      <c r="J3">
        <f>'Cell 0'!I52</f>
        <v>0</v>
      </c>
      <c r="L3" t="s">
        <v>2</v>
      </c>
      <c r="N3">
        <f>'Cell 0'!M51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0.166667906</v>
      </c>
      <c r="D3">
        <f>Matrix!D3+'Delta T'!D3+'Distance Between Cells'!D3</f>
        <v>0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-8.3333362999999994E-2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-8.3332736000000004E-2</v>
      </c>
      <c r="D4">
        <f>Matrix!D4+'Delta T'!D4+'Distance Between Cells'!D4</f>
        <v>0.16666642933333334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0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0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0.15333343966666665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-8.3332535999999999E-2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0.1533325304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86.418045405955098</v>
      </c>
    </row>
    <row r="13" spans="2:23" ht="45.5" customHeight="1" x14ac:dyDescent="0.35">
      <c r="D13" t="s">
        <v>3</v>
      </c>
      <c r="E13">
        <v>93.214377029010848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72.826287472852826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94.138256627598707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0.46667467708764598</v>
      </c>
      <c r="D3">
        <f>Matrix!D3+'Delta T'!D3+'Face Area'!D3+'Distance Between Cells'!D3</f>
        <v>-0.100002250671386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-0.28333788341624999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-0.18333498667138601</v>
      </c>
      <c r="D4">
        <f>Matrix!D4+'Delta T'!D4+'Face Area'!D4+'Distance Between Cells'!D4</f>
        <v>0.46667009144270832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-0.200001411437988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-0.20000452041625899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0.35333796008292562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-0.28333394743798801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0.353333941837988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86.196407771651906</v>
      </c>
    </row>
    <row r="13" spans="2:21" ht="45.5" customHeight="1" x14ac:dyDescent="0.35">
      <c r="D13" t="s">
        <v>3</v>
      </c>
      <c r="E13">
        <v>91.124549055209599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80.394352046615055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91.939496924643251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Diagram</vt:lpstr>
      <vt:lpstr>Constants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2023-09-13T22:38:34Z</dcterms:modified>
</cp:coreProperties>
</file>