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rdan\Documents\GitHub\ClearWater-riverine\examples\dev_sandbox\data\mini_grid\"/>
    </mc:Choice>
  </mc:AlternateContent>
  <xr:revisionPtr revIDLastSave="0" documentId="13_ncr:1_{5848EEE2-F5CB-493C-A3EA-8FD86EAA7456}" xr6:coauthVersionLast="47" xr6:coauthVersionMax="47" xr10:uidLastSave="{00000000-0000-0000-0000-000000000000}"/>
  <bookViews>
    <workbookView xWindow="14490" yWindow="-18120" windowWidth="29040" windowHeight="17640" activeTab="6" xr2:uid="{0D6685A3-9F3A-4630-99AF-4A1490A22806}"/>
  </bookViews>
  <sheets>
    <sheet name="Diagram" sheetId="15" r:id="rId1"/>
    <sheet name="Constants" sheetId="18" r:id="rId2"/>
    <sheet name="Cell 0" sheetId="5" r:id="rId3"/>
    <sheet name="Cell 1" sheetId="14" r:id="rId4"/>
    <sheet name="Cell 4" sheetId="16" r:id="rId5"/>
    <sheet name="Cell 6" sheetId="17" r:id="rId6"/>
    <sheet name="Matrix" sheetId="2" r:id="rId7"/>
    <sheet name="Matrix-No-Diffusion" sheetId="13" r:id="rId8"/>
    <sheet name="Sheet1" sheetId="11" r:id="rId9"/>
    <sheet name="Delta T" sheetId="1" r:id="rId10"/>
    <sheet name="Face Area" sheetId="4" r:id="rId11"/>
    <sheet name="Distance Between Cells" sheetId="8" r:id="rId12"/>
    <sheet name="Flow Across Face" sheetId="10" r:id="rId13"/>
    <sheet name="Total-No-Diffusion" sheetId="7" r:id="rId14"/>
    <sheet name="Total" sheetId="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14" l="1"/>
  <c r="K4" i="14"/>
  <c r="K3" i="14"/>
  <c r="K6" i="5"/>
  <c r="K6" i="14"/>
  <c r="K8" i="14" s="1"/>
  <c r="M8" i="14" s="1"/>
  <c r="N8" i="5"/>
  <c r="Q13" i="2"/>
  <c r="N7" i="2"/>
  <c r="M5" i="16"/>
  <c r="M4" i="16"/>
  <c r="M3" i="16"/>
  <c r="M6" i="16" s="1"/>
  <c r="M51" i="16"/>
  <c r="H48" i="17"/>
  <c r="Q14" i="2"/>
  <c r="M6" i="17"/>
  <c r="M5" i="17"/>
  <c r="M4" i="17"/>
  <c r="M3" i="17"/>
  <c r="K7" i="14"/>
  <c r="K8" i="5"/>
  <c r="K7" i="5"/>
  <c r="K5" i="5"/>
  <c r="K4" i="5"/>
  <c r="N9" i="2"/>
  <c r="K3" i="5"/>
  <c r="G13" i="16"/>
  <c r="G3" i="16"/>
  <c r="F3" i="16"/>
  <c r="M13" i="17"/>
  <c r="M13" i="16"/>
  <c r="B37" i="16" l="1"/>
  <c r="E37" i="16"/>
  <c r="E37" i="14"/>
  <c r="B37" i="14"/>
  <c r="E37" i="5"/>
  <c r="B37" i="5"/>
  <c r="B47" i="5" s="1"/>
  <c r="E37" i="17"/>
  <c r="B37" i="17"/>
  <c r="D52" i="5"/>
  <c r="E52" i="5"/>
  <c r="G52" i="5"/>
  <c r="H52" i="5"/>
  <c r="I52" i="5"/>
  <c r="D51" i="5"/>
  <c r="E51" i="5"/>
  <c r="G51" i="5"/>
  <c r="H51" i="5"/>
  <c r="I51" i="5"/>
  <c r="H47" i="17"/>
  <c r="D4" i="17"/>
  <c r="C4" i="17"/>
  <c r="D4" i="16"/>
  <c r="C4" i="16"/>
  <c r="B48" i="14"/>
  <c r="D4" i="14"/>
  <c r="C4" i="14"/>
  <c r="D4" i="5"/>
  <c r="C4" i="5"/>
  <c r="H13" i="17"/>
  <c r="H13" i="16"/>
  <c r="H37" i="16" s="1"/>
  <c r="H13" i="14"/>
  <c r="H14" i="14" s="1"/>
  <c r="H13" i="5"/>
  <c r="H14" i="5" s="1"/>
  <c r="G13" i="17" l="1"/>
  <c r="H37" i="17" s="1"/>
  <c r="I52" i="17"/>
  <c r="H52" i="17"/>
  <c r="G52" i="17"/>
  <c r="E52" i="17"/>
  <c r="D52" i="17"/>
  <c r="B52" i="17"/>
  <c r="I51" i="17"/>
  <c r="G51" i="17"/>
  <c r="E51" i="17"/>
  <c r="D51" i="17"/>
  <c r="N37" i="17"/>
  <c r="C48" i="17" s="1"/>
  <c r="C52" i="17" s="1"/>
  <c r="M52" i="17"/>
  <c r="N37" i="16"/>
  <c r="F48" i="16" s="1"/>
  <c r="F47" i="16"/>
  <c r="B49" i="16"/>
  <c r="I52" i="16"/>
  <c r="H52" i="16"/>
  <c r="G52" i="16"/>
  <c r="E52" i="16"/>
  <c r="D52" i="16"/>
  <c r="I51" i="16"/>
  <c r="H51" i="16"/>
  <c r="G51" i="16"/>
  <c r="E51" i="16"/>
  <c r="D51" i="16"/>
  <c r="M52" i="14"/>
  <c r="N41" i="14"/>
  <c r="C48" i="14" s="1"/>
  <c r="N37" i="14"/>
  <c r="C47" i="14"/>
  <c r="I52" i="14"/>
  <c r="H52" i="14"/>
  <c r="G52" i="14"/>
  <c r="E52" i="14"/>
  <c r="D52" i="14"/>
  <c r="I51" i="14"/>
  <c r="J4" i="2" s="1"/>
  <c r="G51" i="14"/>
  <c r="H4" i="2" s="1"/>
  <c r="E51" i="14"/>
  <c r="F4" i="2" s="1"/>
  <c r="D51" i="14"/>
  <c r="E4" i="2" s="1"/>
  <c r="M14" i="14"/>
  <c r="G14" i="14"/>
  <c r="M13" i="14"/>
  <c r="G13" i="14"/>
  <c r="E3" i="13"/>
  <c r="F3" i="13"/>
  <c r="H3" i="13"/>
  <c r="I3" i="13"/>
  <c r="J3" i="13"/>
  <c r="B51" i="17" l="1"/>
  <c r="C49" i="17"/>
  <c r="C51" i="17"/>
  <c r="F52" i="17"/>
  <c r="K37" i="17"/>
  <c r="H49" i="17" s="1"/>
  <c r="M51" i="17"/>
  <c r="C52" i="14"/>
  <c r="K37" i="16"/>
  <c r="F49" i="16" s="1"/>
  <c r="M52" i="16"/>
  <c r="F52" i="16"/>
  <c r="H41" i="14"/>
  <c r="K37" i="14"/>
  <c r="H37" i="14"/>
  <c r="B49" i="14" s="1"/>
  <c r="K41" i="14"/>
  <c r="F52" i="14"/>
  <c r="B52" i="14"/>
  <c r="F51" i="14"/>
  <c r="G4" i="2" s="1"/>
  <c r="M51" i="14"/>
  <c r="N4" i="2" s="1"/>
  <c r="B51" i="14" l="1"/>
  <c r="C4" i="2" s="1"/>
  <c r="C49" i="14"/>
  <c r="H49" i="14"/>
  <c r="H51" i="14" s="1"/>
  <c r="I4" i="2" s="1"/>
  <c r="C51" i="14"/>
  <c r="D4" i="2" s="1"/>
  <c r="F51" i="17"/>
  <c r="H51" i="17"/>
  <c r="C9" i="2" s="1" a="1"/>
  <c r="C9" i="2" s="1"/>
  <c r="F51" i="16"/>
  <c r="C52" i="16"/>
  <c r="C51" i="16"/>
  <c r="M14" i="5"/>
  <c r="N37" i="5" l="1"/>
  <c r="B48" i="5" s="1"/>
  <c r="E3" i="2" l="1"/>
  <c r="E3" i="7" s="1"/>
  <c r="F3" i="2"/>
  <c r="F3" i="6" s="1"/>
  <c r="H3" i="2"/>
  <c r="I3" i="2"/>
  <c r="J3" i="2"/>
  <c r="N41" i="5"/>
  <c r="M13" i="5"/>
  <c r="G14" i="5"/>
  <c r="G13" i="5"/>
  <c r="I9" i="6"/>
  <c r="C4" i="6"/>
  <c r="D4" i="6"/>
  <c r="E4" i="6"/>
  <c r="F4" i="6"/>
  <c r="G4" i="6"/>
  <c r="H4" i="6"/>
  <c r="I4" i="6"/>
  <c r="C5" i="6"/>
  <c r="D5" i="6"/>
  <c r="E5" i="6"/>
  <c r="F5" i="6"/>
  <c r="G5" i="6"/>
  <c r="H5" i="6"/>
  <c r="I5" i="6"/>
  <c r="C6" i="6"/>
  <c r="D6" i="6"/>
  <c r="E6" i="6"/>
  <c r="F6" i="6"/>
  <c r="G6" i="6"/>
  <c r="H6" i="6"/>
  <c r="I6" i="6"/>
  <c r="C8" i="6"/>
  <c r="D8" i="6"/>
  <c r="E8" i="6"/>
  <c r="F8" i="6"/>
  <c r="G8" i="6"/>
  <c r="H8" i="6"/>
  <c r="I8" i="6"/>
  <c r="C9" i="6"/>
  <c r="D9" i="6"/>
  <c r="E9" i="6"/>
  <c r="F9" i="6"/>
  <c r="G9" i="6"/>
  <c r="H9" i="6"/>
  <c r="H3" i="6"/>
  <c r="I3" i="6"/>
  <c r="C4" i="7"/>
  <c r="D4" i="7"/>
  <c r="E4" i="7"/>
  <c r="F4" i="7"/>
  <c r="G4" i="7"/>
  <c r="H4" i="7"/>
  <c r="I4" i="7"/>
  <c r="C5" i="7"/>
  <c r="D5" i="7"/>
  <c r="E5" i="7"/>
  <c r="F5" i="7"/>
  <c r="G5" i="7"/>
  <c r="H5" i="7"/>
  <c r="I5" i="7"/>
  <c r="C6" i="7"/>
  <c r="D6" i="7"/>
  <c r="E6" i="7"/>
  <c r="F6" i="7"/>
  <c r="G6" i="7"/>
  <c r="H6" i="7"/>
  <c r="I6" i="7"/>
  <c r="C8" i="7"/>
  <c r="D8" i="7"/>
  <c r="E8" i="7"/>
  <c r="F8" i="7"/>
  <c r="G8" i="7"/>
  <c r="H8" i="7"/>
  <c r="I8" i="7"/>
  <c r="C9" i="7"/>
  <c r="D9" i="7"/>
  <c r="E9" i="7"/>
  <c r="F9" i="7"/>
  <c r="G9" i="7"/>
  <c r="H9" i="7"/>
  <c r="I9" i="7"/>
  <c r="H3" i="7"/>
  <c r="I3" i="7"/>
  <c r="F48" i="5" l="1"/>
  <c r="F3" i="7"/>
  <c r="E3" i="6"/>
  <c r="M52" i="5"/>
  <c r="M51" i="5"/>
  <c r="H37" i="5"/>
  <c r="C49" i="5" s="1"/>
  <c r="K41" i="5"/>
  <c r="H41" i="5"/>
  <c r="F49" i="5" s="1"/>
  <c r="K37" i="5"/>
  <c r="B49" i="5" l="1"/>
  <c r="F51" i="5"/>
  <c r="G3" i="2" s="1"/>
  <c r="F52" i="5"/>
  <c r="G3" i="13" s="1"/>
  <c r="N3" i="13"/>
  <c r="N3" i="2"/>
  <c r="B52" i="5" l="1"/>
  <c r="C3" i="13" s="1"/>
  <c r="B51" i="5"/>
  <c r="C3" i="2" s="1"/>
  <c r="C3" i="7" s="1"/>
  <c r="C52" i="5"/>
  <c r="D3" i="13" s="1"/>
  <c r="E12" i="13" s="1" a="1"/>
  <c r="E12" i="13" s="1"/>
  <c r="C51" i="5"/>
  <c r="D3" i="2" s="1"/>
  <c r="G3" i="7"/>
  <c r="G3" i="6"/>
  <c r="B51" i="16"/>
  <c r="C7" i="2" s="1" a="1"/>
  <c r="I7" i="6" s="1"/>
  <c r="B52" i="16"/>
  <c r="C3" i="6" l="1"/>
  <c r="D3" i="7"/>
  <c r="D3" i="6"/>
  <c r="C7" i="2"/>
  <c r="H7" i="6"/>
  <c r="F7" i="7"/>
  <c r="G7" i="6"/>
  <c r="H7" i="7"/>
  <c r="E7" i="7"/>
  <c r="D7" i="7"/>
  <c r="E7" i="6"/>
  <c r="G7" i="7"/>
  <c r="I7" i="7"/>
  <c r="D7" i="6"/>
  <c r="F7" i="6"/>
  <c r="S3" i="2" l="1" a="1"/>
  <c r="E12" i="2" a="1"/>
  <c r="E12" i="2" s="1"/>
  <c r="C7" i="6"/>
  <c r="E12" i="6" s="1" a="1"/>
  <c r="E12" i="6" s="1"/>
  <c r="C7" i="7"/>
  <c r="E12" i="7" s="1" a="1"/>
  <c r="E12" i="7" s="1"/>
  <c r="V7" i="2" l="1"/>
  <c r="V6" i="2"/>
  <c r="W7" i="2"/>
  <c r="S3" i="2"/>
  <c r="V4" i="2"/>
  <c r="V8" i="2"/>
  <c r="V5" i="2"/>
  <c r="V9" i="2"/>
  <c r="W9" i="2"/>
  <c r="V10" i="2"/>
  <c r="W4" i="2"/>
  <c r="W3" i="2" l="1"/>
  <c r="V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<sst xmlns="http://schemas.openxmlformats.org/spreadsheetml/2006/main" count="429" uniqueCount="94">
  <si>
    <t>n+1</t>
  </si>
  <si>
    <t>C_2</t>
  </si>
  <si>
    <t>C_0</t>
  </si>
  <si>
    <t>C_1</t>
  </si>
  <si>
    <t>C_3</t>
  </si>
  <si>
    <t>C_4</t>
  </si>
  <si>
    <t>C_5</t>
  </si>
  <si>
    <t>C_6</t>
  </si>
  <si>
    <t>A-MATRIX</t>
  </si>
  <si>
    <t>x</t>
  </si>
  <si>
    <t>=</t>
  </si>
  <si>
    <t>b</t>
  </si>
  <si>
    <t>n</t>
  </si>
  <si>
    <t>Volume</t>
  </si>
  <si>
    <t>n=0</t>
  </si>
  <si>
    <t>n=1</t>
  </si>
  <si>
    <t>Delta t</t>
  </si>
  <si>
    <t>m3</t>
  </si>
  <si>
    <t>seconds</t>
  </si>
  <si>
    <t>&lt;--- is this ft3? (HDF File)</t>
  </si>
  <si>
    <t>Concentration</t>
  </si>
  <si>
    <t>Faces</t>
  </si>
  <si>
    <t>Cell</t>
  </si>
  <si>
    <t>Cell A</t>
  </si>
  <si>
    <t>Cell B</t>
  </si>
  <si>
    <t>Face #</t>
  </si>
  <si>
    <t>Face Vertical Area</t>
  </si>
  <si>
    <t>Diffusion Coeff</t>
  </si>
  <si>
    <t>Face Flow</t>
  </si>
  <si>
    <t>Direction</t>
  </si>
  <si>
    <t>Face Normal Flow</t>
  </si>
  <si>
    <t>Velocity</t>
  </si>
  <si>
    <t>n=1, m3/s</t>
  </si>
  <si>
    <t>Cell A Y</t>
  </si>
  <si>
    <t>Cell B Y</t>
  </si>
  <si>
    <t>Cell A X</t>
  </si>
  <si>
    <t>Cell B X</t>
  </si>
  <si>
    <t>Distance</t>
  </si>
  <si>
    <t>Out</t>
  </si>
  <si>
    <t>In</t>
  </si>
  <si>
    <t>n=1, m/s</t>
  </si>
  <si>
    <t>n=1, m2</t>
  </si>
  <si>
    <t>m</t>
  </si>
  <si>
    <t>Load</t>
  </si>
  <si>
    <t>+</t>
  </si>
  <si>
    <t>-</t>
  </si>
  <si>
    <t>FACE 0</t>
  </si>
  <si>
    <t>DIFFUSION</t>
  </si>
  <si>
    <t>ADVECTION</t>
  </si>
  <si>
    <t>[</t>
  </si>
  <si>
    <t>]</t>
  </si>
  <si>
    <t>FACE 3</t>
  </si>
  <si>
    <t>C</t>
  </si>
  <si>
    <t>load</t>
  </si>
  <si>
    <t>advection</t>
  </si>
  <si>
    <t>diffusion</t>
  </si>
  <si>
    <t>total</t>
  </si>
  <si>
    <t>Source: https://www.youtube.com/watch?v=JVE0fNkc540</t>
  </si>
  <si>
    <t>Only first-order accurate</t>
  </si>
  <si>
    <t>Not accurate</t>
  </si>
  <si>
    <t>The most stable scheme for convection dominated flows.</t>
  </si>
  <si>
    <t>Generate an initial, stable solution.</t>
  </si>
  <si>
    <t>Upwind Differencing</t>
  </si>
  <si>
    <t>https://doc.cfd.direct/notes/cfd-general-principles/advection-discretisation</t>
  </si>
  <si>
    <t>Linear scheme tends to generate unbounded solutions which are unstable.</t>
  </si>
  <si>
    <t>no-diffusion</t>
  </si>
  <si>
    <t>Adjust</t>
  </si>
  <si>
    <t>FACE 5</t>
  </si>
  <si>
    <t>C_7</t>
  </si>
  <si>
    <t>https://doc.cfd.direct/notes/cfd-general-principles/example-of-building-a-matrix-equation</t>
  </si>
  <si>
    <t>Diffusion Coefficient</t>
  </si>
  <si>
    <t>http://www.hypertextbookshop.com/biofilmbook/working_version/artifacts/tables/Module_004/Table4-1_DiffCoeffH2O.htm</t>
  </si>
  <si>
    <t>ft3</t>
  </si>
  <si>
    <t>https://www.sciencedirect.com/science/article/pii/S0360132319308030</t>
  </si>
  <si>
    <t>.</t>
  </si>
  <si>
    <t>initial</t>
  </si>
  <si>
    <t>mb</t>
  </si>
  <si>
    <t>loss</t>
  </si>
  <si>
    <t>increase</t>
  </si>
  <si>
    <t>calculated</t>
  </si>
  <si>
    <t>actual</t>
  </si>
  <si>
    <t>diff</t>
  </si>
  <si>
    <t>flow in</t>
  </si>
  <si>
    <t>delta v</t>
  </si>
  <si>
    <t>flow out</t>
  </si>
  <si>
    <t>rate</t>
  </si>
  <si>
    <t>"upwind" advection out</t>
  </si>
  <si>
    <t>voluem out</t>
  </si>
  <si>
    <t>volume in</t>
  </si>
  <si>
    <t xml:space="preserve">make up for nothing flowing in </t>
  </si>
  <si>
    <t>((volume out) + (delta V) + (volume) )/ (delta t) * 100</t>
  </si>
  <si>
    <t>advection: (volume in) - (delta V) / delta T</t>
  </si>
  <si>
    <t>&lt;-- this is equal to the difference between flow in and flow out for this cell.</t>
  </si>
  <si>
    <t>&lt;--this is equal to the difference between flow in and flow out for this 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</si>
</sst>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00"/>
  </numFmts>
  <fonts count="10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/>
        <bgColor indexed="64"/>
      </patternFill>
    </fill>
  </fills>
  <borders count="8">
    <border>
      <left/>
      <right/>
      <top/>
      <bottom/>
      <diagonal/>
    </border>
    <border>
      <left/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 style="thick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0" fillId="2" borderId="0" xfId="0" applyFill="1"/>
    <xf numFmtId="1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1" xfId="0" applyBorder="1"/>
    <xf numFmtId="0" fontId="0" fillId="0" borderId="2" xfId="0" applyBorder="1"/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4" xfId="0" applyBorder="1"/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5" fillId="8" borderId="0" xfId="0" applyFont="1" applyFill="1"/>
    <xf numFmtId="0" fontId="4" fillId="8" borderId="0" xfId="0" applyFont="1" applyFill="1"/>
    <xf numFmtId="0" fontId="5" fillId="0" borderId="0" xfId="0" applyFont="1"/>
    <xf numFmtId="0" fontId="4" fillId="0" borderId="0" xfId="0" applyFont="1"/>
    <xf numFmtId="0" fontId="7" fillId="0" borderId="0" xfId="0" applyFont="1"/>
    <xf numFmtId="0" fontId="2" fillId="3" borderId="0" xfId="0" applyFont="1" applyFill="1"/>
    <xf numFmtId="0" fontId="2" fillId="4" borderId="0" xfId="0" applyFont="1" applyFill="1"/>
    <xf numFmtId="0" fontId="0" fillId="9" borderId="0" xfId="0" applyFill="1"/>
    <xf numFmtId="164" fontId="0" fillId="0" borderId="0" xfId="1" applyNumberFormat="1" applyFont="1"/>
    <xf numFmtId="165" fontId="0" fillId="0" borderId="0" xfId="0" applyNumberFormat="1"/>
    <xf numFmtId="0" fontId="9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</xdr:row>
      <xdr:rowOff>685800</xdr:rowOff>
    </xdr:from>
    <xdr:to>
      <xdr:col>7</xdr:col>
      <xdr:colOff>209550</xdr:colOff>
      <xdr:row>7</xdr:row>
      <xdr:rowOff>692731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DE4565-B3C2-EF4A-8DED-517B34810C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34" t="15860" r="12198" b="3150"/>
        <a:stretch/>
      </xdr:blipFill>
      <xdr:spPr bwMode="auto">
        <a:xfrm>
          <a:off x="1695450" y="3486150"/>
          <a:ext cx="9248775" cy="70078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15</xdr:row>
      <xdr:rowOff>63500</xdr:rowOff>
    </xdr:from>
    <xdr:to>
      <xdr:col>14</xdr:col>
      <xdr:colOff>387350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EB8C97-98B4-8A46-6B0E-AE7AD3B0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2235200"/>
          <a:ext cx="3371850" cy="9253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87120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2166B-F76B-423B-BAD6-21771668C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00325"/>
          <a:ext cx="3371850" cy="9253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23F00D-8B69-46E5-B6C4-96C24330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44775"/>
          <a:ext cx="3371850" cy="9411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229E79-DD69-4B60-B7AD-1CBF7C50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597150"/>
          <a:ext cx="3371850" cy="928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9825-4C9A-405C-9D4D-EC3EEE786EB2}">
  <dimension ref="B1:F3"/>
  <sheetViews>
    <sheetView workbookViewId="0">
      <selection activeCell="K6" sqref="K6"/>
    </sheetView>
  </sheetViews>
  <sheetFormatPr defaultColWidth="22" defaultRowHeight="110.5" customHeight="1" x14ac:dyDescent="0.35"/>
  <sheetData>
    <row r="1" spans="2:6" ht="110.5" customHeight="1" thickBot="1" x14ac:dyDescent="0.4">
      <c r="C1" s="12"/>
      <c r="D1" s="15"/>
      <c r="E1" s="15"/>
      <c r="F1" s="12"/>
    </row>
    <row r="2" spans="2:6" ht="110.5" customHeight="1" thickTop="1" thickBot="1" x14ac:dyDescent="0.4">
      <c r="B2" s="11"/>
      <c r="C2" s="13">
        <v>4</v>
      </c>
      <c r="D2" s="14">
        <v>0</v>
      </c>
      <c r="E2" s="17">
        <v>1</v>
      </c>
      <c r="F2" s="16">
        <v>6</v>
      </c>
    </row>
    <row r="3" spans="2:6" ht="110.5" customHeight="1" thickTop="1" x14ac:dyDescent="0.3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C1EA4-B6EB-4A45-9877-35DDB2F0DB00}">
  <dimension ref="B5:H10"/>
  <sheetViews>
    <sheetView workbookViewId="0">
      <selection activeCell="B7" sqref="B7"/>
    </sheetView>
  </sheetViews>
  <sheetFormatPr defaultRowHeight="14.5" x14ac:dyDescent="0.35"/>
  <cols>
    <col min="2" max="2" width="18.81640625" bestFit="1" customWidth="1"/>
  </cols>
  <sheetData>
    <row r="5" spans="2:8" x14ac:dyDescent="0.35">
      <c r="B5" t="s">
        <v>70</v>
      </c>
    </row>
    <row r="6" spans="2:8" x14ac:dyDescent="0.35">
      <c r="B6" s="5">
        <v>1E-3</v>
      </c>
    </row>
    <row r="7" spans="2:8" x14ac:dyDescent="0.35">
      <c r="H7" t="s">
        <v>71</v>
      </c>
    </row>
    <row r="10" spans="2:8" x14ac:dyDescent="0.35">
      <c r="H10" t="s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79220-0CA2-48BC-B882-E6E428182D5B}">
  <dimension ref="A1:P52"/>
  <sheetViews>
    <sheetView workbookViewId="0">
      <selection activeCell="O48" sqref="O48"/>
    </sheetView>
  </sheetViews>
  <sheetFormatPr defaultRowHeight="14.5" x14ac:dyDescent="0.35"/>
  <cols>
    <col min="2" max="2" width="13.6328125" customWidth="1"/>
    <col min="3" max="3" width="11.81640625" bestFit="1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3" max="13" width="8.54296875" customWidth="1"/>
    <col min="14" max="14" width="10.90625" bestFit="1" customWidth="1"/>
  </cols>
  <sheetData>
    <row r="1" spans="2:16" s="18" customFormat="1" x14ac:dyDescent="0.35">
      <c r="B1" s="19" t="s">
        <v>22</v>
      </c>
    </row>
    <row r="2" spans="2:16" x14ac:dyDescent="0.35">
      <c r="C2" t="s">
        <v>14</v>
      </c>
      <c r="D2" t="s">
        <v>15</v>
      </c>
      <c r="K2" t="s">
        <v>76</v>
      </c>
    </row>
    <row r="3" spans="2:16" x14ac:dyDescent="0.35">
      <c r="B3" s="8" t="s">
        <v>13</v>
      </c>
      <c r="C3">
        <v>25.002766000000001</v>
      </c>
      <c r="D3">
        <v>25.000551000000002</v>
      </c>
      <c r="E3" t="s">
        <v>72</v>
      </c>
      <c r="G3" t="s">
        <v>19</v>
      </c>
      <c r="J3" t="s">
        <v>75</v>
      </c>
      <c r="K3">
        <f>C3</f>
        <v>25.002766000000001</v>
      </c>
    </row>
    <row r="4" spans="2:16" x14ac:dyDescent="0.35">
      <c r="B4" s="8" t="s">
        <v>13</v>
      </c>
      <c r="C4">
        <f>C3/35.315</f>
        <v>0.70799280758884331</v>
      </c>
      <c r="D4">
        <f>D3/35.315</f>
        <v>0.70793008636556709</v>
      </c>
      <c r="E4" t="s">
        <v>17</v>
      </c>
      <c r="J4" t="s">
        <v>77</v>
      </c>
      <c r="K4">
        <f>E19*300</f>
        <v>12.499911000000001</v>
      </c>
    </row>
    <row r="5" spans="2:16" x14ac:dyDescent="0.35">
      <c r="B5" s="8" t="s">
        <v>16</v>
      </c>
      <c r="C5">
        <v>300</v>
      </c>
      <c r="D5">
        <v>300</v>
      </c>
      <c r="E5" t="s">
        <v>18</v>
      </c>
      <c r="J5" t="s">
        <v>78</v>
      </c>
      <c r="K5">
        <f>E20*-300</f>
        <v>12.500003999999999</v>
      </c>
    </row>
    <row r="6" spans="2:16" x14ac:dyDescent="0.35">
      <c r="B6" s="8" t="s">
        <v>20</v>
      </c>
      <c r="C6">
        <v>100</v>
      </c>
      <c r="D6" t="s">
        <v>9</v>
      </c>
      <c r="J6" t="s">
        <v>79</v>
      </c>
      <c r="K6">
        <f>K3-K4+K5</f>
        <v>25.002859000000001</v>
      </c>
    </row>
    <row r="7" spans="2:16" x14ac:dyDescent="0.35">
      <c r="J7" t="s">
        <v>80</v>
      </c>
      <c r="K7">
        <f>D3</f>
        <v>25.000551000000002</v>
      </c>
    </row>
    <row r="8" spans="2:16" x14ac:dyDescent="0.35">
      <c r="J8" s="28" t="s">
        <v>81</v>
      </c>
      <c r="K8" s="28">
        <f>K6-K7</f>
        <v>2.3079999999993106E-3</v>
      </c>
      <c r="N8" s="4">
        <f>K8/300 *100</f>
        <v>7.6933333333310361E-4</v>
      </c>
    </row>
    <row r="10" spans="2:16" s="18" customFormat="1" x14ac:dyDescent="0.35">
      <c r="B10" s="19" t="s">
        <v>21</v>
      </c>
      <c r="M10" s="18" t="s">
        <v>42</v>
      </c>
    </row>
    <row r="11" spans="2:16" x14ac:dyDescent="0.35">
      <c r="B11" s="21"/>
      <c r="C11" s="20"/>
      <c r="D11" s="20"/>
      <c r="E11" s="22" t="s">
        <v>32</v>
      </c>
      <c r="F11" s="22" t="s">
        <v>40</v>
      </c>
      <c r="G11" s="22" t="s">
        <v>41</v>
      </c>
      <c r="H11" s="20"/>
      <c r="I11" s="20"/>
      <c r="J11" s="20"/>
      <c r="K11" s="20"/>
      <c r="L11" s="20"/>
      <c r="M11" s="20"/>
    </row>
    <row r="12" spans="2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2:16" x14ac:dyDescent="0.35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2:16" x14ac:dyDescent="0.35">
      <c r="B14">
        <v>0</v>
      </c>
      <c r="C14">
        <v>4</v>
      </c>
      <c r="D14">
        <v>3</v>
      </c>
      <c r="E14">
        <v>-4.1666679999999998E-2</v>
      </c>
      <c r="F14">
        <v>-8.3331499999999992E-3</v>
      </c>
      <c r="G14">
        <f>E14/F14</f>
        <v>5.0001116024552541</v>
      </c>
      <c r="H14">
        <f>H13</f>
        <v>1E-3</v>
      </c>
      <c r="I14" s="5">
        <v>500002.5</v>
      </c>
      <c r="J14" s="5">
        <v>102.5</v>
      </c>
      <c r="K14" s="5">
        <v>500000</v>
      </c>
      <c r="L14" s="5">
        <v>102.5</v>
      </c>
      <c r="M14">
        <f>SQRT((K14-I14)^2-(L14-J14)^2)</f>
        <v>2.5</v>
      </c>
    </row>
    <row r="15" spans="2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1</v>
      </c>
      <c r="D19">
        <v>0</v>
      </c>
      <c r="E19">
        <v>4.1666370000000001E-2</v>
      </c>
      <c r="F19" t="s">
        <v>38</v>
      </c>
      <c r="G19">
        <v>1</v>
      </c>
      <c r="H19">
        <v>0</v>
      </c>
      <c r="P19" t="s">
        <v>59</v>
      </c>
    </row>
    <row r="20" spans="2:16" x14ac:dyDescent="0.35">
      <c r="B20">
        <v>0</v>
      </c>
      <c r="C20">
        <v>4</v>
      </c>
      <c r="D20">
        <v>3</v>
      </c>
      <c r="E20">
        <v>-4.1666679999999998E-2</v>
      </c>
      <c r="F20" t="s">
        <v>39</v>
      </c>
      <c r="G20">
        <v>1</v>
      </c>
      <c r="H20">
        <v>4</v>
      </c>
      <c r="P20" t="s">
        <v>60</v>
      </c>
    </row>
    <row r="21" spans="2:16" x14ac:dyDescent="0.35">
      <c r="E21" t="s">
        <v>74</v>
      </c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46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8.333517E-2</v>
      </c>
      <c r="C37" t="s">
        <v>2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3</v>
      </c>
      <c r="J37" s="6" t="s">
        <v>45</v>
      </c>
      <c r="K37" s="6">
        <f>G13*H13/M13</f>
        <v>1.0000220806447549E-3</v>
      </c>
      <c r="L37" s="6" t="s">
        <v>2</v>
      </c>
      <c r="M37" t="s">
        <v>45</v>
      </c>
      <c r="N37" s="7">
        <f>E19</f>
        <v>4.1666370000000001E-2</v>
      </c>
      <c r="O37" s="7" t="s">
        <v>2</v>
      </c>
    </row>
    <row r="39" spans="1:16" x14ac:dyDescent="0.35">
      <c r="K39" t="s">
        <v>44</v>
      </c>
    </row>
    <row r="40" spans="1:16" x14ac:dyDescent="0.35">
      <c r="H40" t="s">
        <v>51</v>
      </c>
    </row>
    <row r="41" spans="1:16" x14ac:dyDescent="0.35">
      <c r="H41" s="6">
        <f>G14*H14/M14</f>
        <v>2.0000446409821015E-3</v>
      </c>
      <c r="I41" s="6" t="s">
        <v>5</v>
      </c>
      <c r="J41" s="6" t="s">
        <v>45</v>
      </c>
      <c r="K41" s="6">
        <f>G14*H14/M14</f>
        <v>2.0000446409821015E-3</v>
      </c>
      <c r="L41" s="6" t="s">
        <v>2</v>
      </c>
      <c r="M41" t="s">
        <v>45</v>
      </c>
      <c r="N41" s="7">
        <f>E20</f>
        <v>-4.1666679999999998E-2</v>
      </c>
      <c r="O41" s="7" t="s">
        <v>5</v>
      </c>
      <c r="P41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>
        <f>B37</f>
        <v>8.333517E-2</v>
      </c>
      <c r="C47" s="8"/>
      <c r="D47" s="8"/>
      <c r="E47" s="8"/>
      <c r="F47" s="8"/>
      <c r="G47" s="8"/>
      <c r="H47" s="8"/>
      <c r="I47" s="8"/>
    </row>
    <row r="48" spans="1:16" x14ac:dyDescent="0.35">
      <c r="A48" t="s">
        <v>54</v>
      </c>
      <c r="B48" s="7">
        <f>N37</f>
        <v>4.1666370000000001E-2</v>
      </c>
      <c r="C48" s="7"/>
      <c r="D48" s="7"/>
      <c r="E48" s="7"/>
      <c r="F48" s="7">
        <f>N41</f>
        <v>-4.1666679999999998E-2</v>
      </c>
      <c r="G48" s="7"/>
      <c r="H48" s="7"/>
      <c r="I48" s="7"/>
    </row>
    <row r="49" spans="1:13" x14ac:dyDescent="0.35">
      <c r="A49" t="s">
        <v>55</v>
      </c>
      <c r="B49" s="6">
        <f>K37+K41</f>
        <v>3.0000667216268564E-3</v>
      </c>
      <c r="C49" s="6">
        <f>H37*-1</f>
        <v>-1.0000220806447549E-3</v>
      </c>
      <c r="D49" s="6"/>
      <c r="E49" s="6"/>
      <c r="F49" s="6">
        <f>H41*-1</f>
        <v>-2.0000446409821015E-3</v>
      </c>
      <c r="G49" s="6"/>
      <c r="H49" s="6"/>
      <c r="I49" s="6"/>
    </row>
    <row r="51" spans="1:13" x14ac:dyDescent="0.35">
      <c r="A51" t="s">
        <v>56</v>
      </c>
      <c r="B51">
        <f>SUM(B47:B49)</f>
        <v>0.12800160672162686</v>
      </c>
      <c r="C51">
        <f t="shared" ref="C51:I51" si="0">SUM(C47:C49)</f>
        <v>-1.0000220806447549E-3</v>
      </c>
      <c r="D51">
        <f t="shared" si="0"/>
        <v>0</v>
      </c>
      <c r="E51">
        <f t="shared" si="0"/>
        <v>0</v>
      </c>
      <c r="F51">
        <f t="shared" si="0"/>
        <v>-4.3666724640982098E-2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8.3342553333333331</v>
      </c>
    </row>
    <row r="52" spans="1:13" x14ac:dyDescent="0.35">
      <c r="A52" t="s">
        <v>65</v>
      </c>
      <c r="B52">
        <f>SUM(B47:B49)</f>
        <v>0.12800160672162686</v>
      </c>
      <c r="C52">
        <f t="shared" ref="C52:I52" si="1">SUM(C47:C49)</f>
        <v>-1.0000220806447549E-3</v>
      </c>
      <c r="D52">
        <f t="shared" si="1"/>
        <v>0</v>
      </c>
      <c r="E52">
        <f t="shared" si="1"/>
        <v>0</v>
      </c>
      <c r="F52">
        <f t="shared" si="1"/>
        <v>-4.3666724640982098E-2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1">
    <mergeCell ref="B36:C3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4236B-66F9-423D-A03D-51068852B328}">
  <dimension ref="A1:P52"/>
  <sheetViews>
    <sheetView workbookViewId="0">
      <selection activeCell="M8" sqref="M8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6" s="18" customFormat="1" x14ac:dyDescent="0.35">
      <c r="B1" s="19" t="s">
        <v>22</v>
      </c>
    </row>
    <row r="2" spans="1:16" x14ac:dyDescent="0.35">
      <c r="C2" t="s">
        <v>14</v>
      </c>
      <c r="D2" t="s">
        <v>15</v>
      </c>
    </row>
    <row r="3" spans="1:16" x14ac:dyDescent="0.35">
      <c r="A3" s="29"/>
      <c r="B3" s="8" t="s">
        <v>13</v>
      </c>
      <c r="C3">
        <v>25.002766000000001</v>
      </c>
      <c r="D3">
        <v>25.000167999999999</v>
      </c>
      <c r="E3" t="s">
        <v>17</v>
      </c>
      <c r="G3" t="s">
        <v>19</v>
      </c>
      <c r="J3" t="s">
        <v>75</v>
      </c>
      <c r="K3">
        <f>C3</f>
        <v>25.002766000000001</v>
      </c>
    </row>
    <row r="4" spans="1:16" x14ac:dyDescent="0.35">
      <c r="A4" s="29"/>
      <c r="B4" s="8"/>
      <c r="C4">
        <f>C3/35.315</f>
        <v>0.70799280758884331</v>
      </c>
      <c r="D4">
        <f>D3/35.315</f>
        <v>0.70791924111567328</v>
      </c>
      <c r="J4" t="s">
        <v>77</v>
      </c>
      <c r="K4">
        <f>E20*300</f>
        <v>12.499881</v>
      </c>
    </row>
    <row r="5" spans="1:16" x14ac:dyDescent="0.35">
      <c r="A5" s="29"/>
      <c r="B5" s="8" t="s">
        <v>16</v>
      </c>
      <c r="C5">
        <v>300</v>
      </c>
      <c r="D5">
        <v>300</v>
      </c>
      <c r="E5" t="s">
        <v>18</v>
      </c>
      <c r="J5" t="s">
        <v>78</v>
      </c>
      <c r="K5">
        <f>E19*300</f>
        <v>12.499911000000001</v>
      </c>
    </row>
    <row r="6" spans="1:16" x14ac:dyDescent="0.35">
      <c r="A6" s="29"/>
      <c r="B6" s="8" t="s">
        <v>20</v>
      </c>
      <c r="C6">
        <v>100</v>
      </c>
      <c r="D6" t="s">
        <v>9</v>
      </c>
      <c r="J6" t="s">
        <v>79</v>
      </c>
      <c r="K6">
        <f>K3-K4+K5</f>
        <v>25.002796000000004</v>
      </c>
    </row>
    <row r="7" spans="1:16" x14ac:dyDescent="0.35">
      <c r="J7" t="s">
        <v>80</v>
      </c>
      <c r="K7">
        <f>D3</f>
        <v>25.000167999999999</v>
      </c>
    </row>
    <row r="8" spans="1:16" x14ac:dyDescent="0.35">
      <c r="J8" s="28" t="s">
        <v>81</v>
      </c>
      <c r="K8" s="28">
        <f>K6-K7</f>
        <v>2.6280000000049597E-3</v>
      </c>
      <c r="M8" s="4">
        <f>K8/300*100</f>
        <v>8.7600000000165313E-4</v>
      </c>
    </row>
    <row r="10" spans="1:16" s="18" customFormat="1" x14ac:dyDescent="0.35">
      <c r="B10" s="19" t="s">
        <v>21</v>
      </c>
      <c r="M10" s="18" t="s">
        <v>42</v>
      </c>
    </row>
    <row r="11" spans="1:16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 x14ac:dyDescent="0.35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1:16" x14ac:dyDescent="0.35">
      <c r="B14">
        <v>1</v>
      </c>
      <c r="C14">
        <v>6</v>
      </c>
      <c r="D14">
        <v>5</v>
      </c>
      <c r="E14">
        <v>4.1666269999999998E-2</v>
      </c>
      <c r="F14">
        <v>8.3331900000000007E-3</v>
      </c>
      <c r="G14">
        <f>E14/F14</f>
        <v>5.0000384006604905</v>
      </c>
      <c r="H14">
        <f>H13</f>
        <v>1E-3</v>
      </c>
      <c r="I14" s="5">
        <v>500007.5</v>
      </c>
      <c r="J14" s="5">
        <v>102.5</v>
      </c>
      <c r="K14" s="5">
        <v>500010</v>
      </c>
      <c r="L14" s="5">
        <v>102.5</v>
      </c>
      <c r="M14">
        <f>SQRT((K14-I14)^2-(L14-J14)^2)</f>
        <v>2.5</v>
      </c>
    </row>
    <row r="15" spans="1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1</v>
      </c>
      <c r="D19">
        <v>0</v>
      </c>
      <c r="E19">
        <v>4.1666370000000001E-2</v>
      </c>
      <c r="F19" t="s">
        <v>39</v>
      </c>
      <c r="G19">
        <v>-1</v>
      </c>
      <c r="H19">
        <v>0</v>
      </c>
      <c r="P19" t="s">
        <v>59</v>
      </c>
    </row>
    <row r="20" spans="2:16" x14ac:dyDescent="0.35">
      <c r="B20">
        <v>1</v>
      </c>
      <c r="C20">
        <v>6</v>
      </c>
      <c r="D20">
        <v>5</v>
      </c>
      <c r="E20">
        <v>4.1666269999999998E-2</v>
      </c>
      <c r="F20" t="s">
        <v>38</v>
      </c>
      <c r="G20">
        <v>1</v>
      </c>
      <c r="H20">
        <v>1</v>
      </c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46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8.3333893333333325E-2</v>
      </c>
      <c r="C37" t="s">
        <v>3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2</v>
      </c>
      <c r="J37" s="6" t="s">
        <v>45</v>
      </c>
      <c r="K37" s="6">
        <f>G13*H13/M13</f>
        <v>1.0000220806447549E-3</v>
      </c>
      <c r="L37" s="6" t="s">
        <v>3</v>
      </c>
      <c r="M37" t="s">
        <v>45</v>
      </c>
      <c r="N37" s="7">
        <f>E19*G19</f>
        <v>-4.1666370000000001E-2</v>
      </c>
      <c r="O37" s="7" t="s">
        <v>2</v>
      </c>
    </row>
    <row r="39" spans="1:16" x14ac:dyDescent="0.35">
      <c r="K39" t="s">
        <v>44</v>
      </c>
    </row>
    <row r="40" spans="1:16" x14ac:dyDescent="0.35">
      <c r="H40" t="s">
        <v>67</v>
      </c>
    </row>
    <row r="41" spans="1:16" x14ac:dyDescent="0.35">
      <c r="H41" s="6">
        <f>G14*H14/M14</f>
        <v>2.0000153602641965E-3</v>
      </c>
      <c r="I41" s="6" t="s">
        <v>7</v>
      </c>
      <c r="J41" s="6" t="s">
        <v>45</v>
      </c>
      <c r="K41" s="6">
        <f>G14*H14/M14</f>
        <v>2.0000153602641965E-3</v>
      </c>
      <c r="L41" s="6" t="s">
        <v>3</v>
      </c>
      <c r="M41" t="s">
        <v>45</v>
      </c>
      <c r="N41" s="7">
        <f>E20*G20</f>
        <v>4.1666269999999998E-2</v>
      </c>
      <c r="O41" s="7" t="s">
        <v>3</v>
      </c>
      <c r="P41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>
        <f>B37</f>
        <v>8.3333893333333325E-2</v>
      </c>
      <c r="D47" s="8"/>
      <c r="E47" s="8"/>
      <c r="F47" s="8"/>
      <c r="G47" s="8"/>
      <c r="H47" s="8"/>
      <c r="I47" s="8"/>
    </row>
    <row r="48" spans="1:16" x14ac:dyDescent="0.35">
      <c r="A48" t="s">
        <v>54</v>
      </c>
      <c r="B48" s="7">
        <f>N37</f>
        <v>-4.1666370000000001E-2</v>
      </c>
      <c r="C48" s="7">
        <f>N41</f>
        <v>4.1666269999999998E-2</v>
      </c>
      <c r="D48" s="7"/>
      <c r="E48" s="7"/>
      <c r="F48" s="7"/>
      <c r="G48" s="7"/>
      <c r="H48" s="7"/>
      <c r="I48" s="7"/>
    </row>
    <row r="49" spans="1:13" x14ac:dyDescent="0.35">
      <c r="A49" t="s">
        <v>55</v>
      </c>
      <c r="B49" s="6">
        <f>-H37</f>
        <v>-1.0000220806447549E-3</v>
      </c>
      <c r="C49" s="6">
        <f>K37+K41</f>
        <v>3.0000374409089514E-3</v>
      </c>
      <c r="D49" s="6"/>
      <c r="E49" s="6"/>
      <c r="F49" s="6"/>
      <c r="G49" s="6"/>
      <c r="H49" s="6">
        <f>-H41</f>
        <v>-2.0000153602641965E-3</v>
      </c>
      <c r="I49" s="6"/>
    </row>
    <row r="51" spans="1:13" x14ac:dyDescent="0.35">
      <c r="A51" t="s">
        <v>56</v>
      </c>
      <c r="B51">
        <f>SUM(B47:B49)</f>
        <v>-4.2666392080644759E-2</v>
      </c>
      <c r="C51">
        <f t="shared" ref="C51:I51" si="0">SUM(C47:C49)</f>
        <v>0.12800020077424229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-2.0000153602641965E-3</v>
      </c>
      <c r="I51">
        <f t="shared" si="0"/>
        <v>0</v>
      </c>
      <c r="M51" s="10">
        <f>E37</f>
        <v>8.3342553333333331</v>
      </c>
    </row>
    <row r="52" spans="1:13" x14ac:dyDescent="0.35">
      <c r="A52" t="s">
        <v>65</v>
      </c>
      <c r="B52">
        <f>B47+B48</f>
        <v>-4.1666370000000001E-2</v>
      </c>
      <c r="C52">
        <f t="shared" ref="C52:I52" si="1">C47+C48</f>
        <v>0.12500016333333333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2">
    <mergeCell ref="B36:C36"/>
    <mergeCell ref="A3:A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26ABE-99FB-4A09-878D-0022A8B4B1C7}">
  <dimension ref="A1:Q52"/>
  <sheetViews>
    <sheetView workbookViewId="0">
      <selection activeCell="L4" sqref="L4:M5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8.1796875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7" s="18" customFormat="1" x14ac:dyDescent="0.35">
      <c r="B1" s="19" t="s">
        <v>22</v>
      </c>
    </row>
    <row r="2" spans="1:17" x14ac:dyDescent="0.35">
      <c r="C2" t="s">
        <v>14</v>
      </c>
      <c r="D2" t="s">
        <v>15</v>
      </c>
    </row>
    <row r="3" spans="1:17" x14ac:dyDescent="0.35">
      <c r="A3" s="29"/>
      <c r="B3" s="8" t="s">
        <v>13</v>
      </c>
      <c r="C3">
        <v>21.000109999999999</v>
      </c>
      <c r="D3">
        <v>21.000022999999999</v>
      </c>
      <c r="E3" t="s">
        <v>72</v>
      </c>
      <c r="F3" s="27">
        <f>C3-D3</f>
        <v>8.7000000000614364E-5</v>
      </c>
      <c r="G3" s="27">
        <f>12.500004-F3</f>
        <v>12.499917</v>
      </c>
      <c r="L3" t="s">
        <v>87</v>
      </c>
      <c r="M3">
        <f>E19*D5*-1</f>
        <v>12.500003999999999</v>
      </c>
    </row>
    <row r="4" spans="1:17" x14ac:dyDescent="0.35">
      <c r="A4" s="29"/>
      <c r="B4" s="8"/>
      <c r="C4">
        <f>C3/35.315</f>
        <v>0.59465128132521594</v>
      </c>
      <c r="D4">
        <f>D3/35.315</f>
        <v>0.59464881778281187</v>
      </c>
      <c r="E4" t="s">
        <v>17</v>
      </c>
      <c r="L4" t="s">
        <v>83</v>
      </c>
      <c r="M4">
        <f>D3-C3</f>
        <v>-8.7000000000614364E-5</v>
      </c>
    </row>
    <row r="5" spans="1:17" x14ac:dyDescent="0.35">
      <c r="A5" s="29"/>
      <c r="B5" s="8" t="s">
        <v>16</v>
      </c>
      <c r="C5">
        <v>300</v>
      </c>
      <c r="D5">
        <v>300</v>
      </c>
      <c r="E5" t="s">
        <v>18</v>
      </c>
      <c r="L5" t="s">
        <v>88</v>
      </c>
      <c r="M5">
        <f>M4+M3</f>
        <v>12.499916999999998</v>
      </c>
      <c r="O5">
        <v>12.499916999999998</v>
      </c>
      <c r="Q5">
        <v>12.499916999999998</v>
      </c>
    </row>
    <row r="6" spans="1:17" x14ac:dyDescent="0.35">
      <c r="A6" s="29"/>
      <c r="B6" s="8" t="s">
        <v>20</v>
      </c>
      <c r="C6">
        <v>100</v>
      </c>
      <c r="D6" t="s">
        <v>9</v>
      </c>
      <c r="L6" t="s">
        <v>85</v>
      </c>
      <c r="M6">
        <f>M5/300</f>
        <v>4.1666389999999991E-2</v>
      </c>
    </row>
    <row r="10" spans="1:17" s="18" customFormat="1" x14ac:dyDescent="0.35">
      <c r="B10" s="19" t="s">
        <v>21</v>
      </c>
      <c r="M10" s="18" t="s">
        <v>42</v>
      </c>
    </row>
    <row r="11" spans="1:17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7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7" x14ac:dyDescent="0.35">
      <c r="B13">
        <v>0</v>
      </c>
      <c r="C13">
        <v>4</v>
      </c>
      <c r="D13">
        <v>3</v>
      </c>
      <c r="E13">
        <v>-4.1666679999999998E-2</v>
      </c>
      <c r="F13">
        <v>-8.3331499999999992E-3</v>
      </c>
      <c r="G13">
        <f>E13/F13</f>
        <v>5.0001116024552541</v>
      </c>
      <c r="H13">
        <f>Constants!B6</f>
        <v>1E-3</v>
      </c>
      <c r="I13" s="5">
        <v>500002.5</v>
      </c>
      <c r="J13" s="5">
        <v>102.5</v>
      </c>
      <c r="K13" s="5">
        <v>500000</v>
      </c>
      <c r="L13" s="5">
        <v>102.5</v>
      </c>
      <c r="M13">
        <f>SQRT((K13-I13)^2-(L13-J13)^2)</f>
        <v>2.5</v>
      </c>
    </row>
    <row r="14" spans="1:17" x14ac:dyDescent="0.35">
      <c r="I14" s="5"/>
      <c r="J14" s="5"/>
      <c r="K14" s="5"/>
      <c r="L14" s="5"/>
      <c r="P14" t="s">
        <v>69</v>
      </c>
    </row>
    <row r="15" spans="1:17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4</v>
      </c>
      <c r="D19">
        <v>3</v>
      </c>
      <c r="E19">
        <v>-4.1666679999999998E-2</v>
      </c>
      <c r="F19" t="s">
        <v>38</v>
      </c>
      <c r="G19">
        <v>-1</v>
      </c>
      <c r="H19">
        <v>4</v>
      </c>
      <c r="P19" t="s">
        <v>59</v>
      </c>
    </row>
    <row r="20" spans="2:16" x14ac:dyDescent="0.35"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51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7.0000076666666661E-2</v>
      </c>
      <c r="C37" t="s">
        <v>5</v>
      </c>
      <c r="D37" t="s">
        <v>10</v>
      </c>
      <c r="E37" s="9">
        <f>C3/C5*C6</f>
        <v>7.0000366666666665</v>
      </c>
      <c r="F37" t="s">
        <v>44</v>
      </c>
      <c r="G37" t="s">
        <v>49</v>
      </c>
      <c r="H37" s="6">
        <f>G13*H13/M13</f>
        <v>2.0000446409821015E-3</v>
      </c>
      <c r="I37" s="6" t="s">
        <v>2</v>
      </c>
      <c r="J37" s="6" t="s">
        <v>45</v>
      </c>
      <c r="K37" s="6">
        <f>G13*H13/M13</f>
        <v>2.0000446409821015E-3</v>
      </c>
      <c r="L37" s="6" t="s">
        <v>5</v>
      </c>
      <c r="M37" t="s">
        <v>45</v>
      </c>
      <c r="N37" s="7">
        <f>E19*G19</f>
        <v>4.1666679999999998E-2</v>
      </c>
      <c r="O37" s="7" t="s">
        <v>5</v>
      </c>
      <c r="P37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/>
      <c r="D47" s="8"/>
      <c r="E47" s="8"/>
      <c r="F47" s="8">
        <f>B37</f>
        <v>7.0000076666666661E-2</v>
      </c>
      <c r="G47" s="8"/>
      <c r="H47" s="8"/>
      <c r="I47" s="8"/>
    </row>
    <row r="48" spans="1:16" x14ac:dyDescent="0.35">
      <c r="A48" t="s">
        <v>54</v>
      </c>
      <c r="B48" s="7"/>
      <c r="C48" s="7"/>
      <c r="D48" s="7"/>
      <c r="E48" s="7"/>
      <c r="F48" s="7">
        <f>N37</f>
        <v>4.1666679999999998E-2</v>
      </c>
      <c r="G48" s="7"/>
      <c r="H48" s="7"/>
      <c r="I48" s="7"/>
    </row>
    <row r="49" spans="1:13" x14ac:dyDescent="0.35">
      <c r="A49" t="s">
        <v>55</v>
      </c>
      <c r="B49" s="6">
        <f>-H37</f>
        <v>-2.0000446409821015E-3</v>
      </c>
      <c r="C49" s="6"/>
      <c r="D49" s="6"/>
      <c r="E49" s="6"/>
      <c r="F49" s="6">
        <f>K37</f>
        <v>2.0000446409821015E-3</v>
      </c>
      <c r="G49" s="6"/>
      <c r="H49" s="6"/>
      <c r="I49" s="6"/>
    </row>
    <row r="51" spans="1:13" x14ac:dyDescent="0.35">
      <c r="A51" t="s">
        <v>56</v>
      </c>
      <c r="B51">
        <f>SUM(B47:B49)</f>
        <v>-2.0000446409821015E-3</v>
      </c>
      <c r="C51">
        <f t="shared" ref="C51:I51" si="0">SUM(C47:C49)</f>
        <v>0</v>
      </c>
      <c r="D51">
        <f t="shared" si="0"/>
        <v>0</v>
      </c>
      <c r="E51">
        <f t="shared" si="0"/>
        <v>0</v>
      </c>
      <c r="F51">
        <f t="shared" si="0"/>
        <v>0.11366680130764877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7.0000366666666665</v>
      </c>
    </row>
    <row r="52" spans="1:13" x14ac:dyDescent="0.35">
      <c r="A52" t="s">
        <v>65</v>
      </c>
      <c r="B52">
        <f>B47+B48</f>
        <v>0</v>
      </c>
      <c r="C52">
        <f t="shared" ref="C52:I52" si="1">C47+C48</f>
        <v>0</v>
      </c>
      <c r="D52">
        <f t="shared" si="1"/>
        <v>0</v>
      </c>
      <c r="E52">
        <f t="shared" si="1"/>
        <v>0</v>
      </c>
      <c r="F52">
        <f t="shared" si="1"/>
        <v>0.11166675666666666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7.0000366666666665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1D4CD-3FDB-4235-A1C3-31288C66CE2D}">
  <dimension ref="A1:P52"/>
  <sheetViews>
    <sheetView workbookViewId="0">
      <selection activeCell="M5" sqref="M5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6" s="18" customFormat="1" x14ac:dyDescent="0.35">
      <c r="B1" s="19" t="s">
        <v>22</v>
      </c>
    </row>
    <row r="2" spans="1:16" x14ac:dyDescent="0.35">
      <c r="C2" t="s">
        <v>14</v>
      </c>
      <c r="D2" t="s">
        <v>15</v>
      </c>
    </row>
    <row r="3" spans="1:16" x14ac:dyDescent="0.35">
      <c r="A3" s="29"/>
      <c r="B3" s="8" t="s">
        <v>13</v>
      </c>
      <c r="C3">
        <v>20</v>
      </c>
      <c r="D3">
        <v>21</v>
      </c>
      <c r="E3" t="s">
        <v>72</v>
      </c>
      <c r="G3" t="s">
        <v>19</v>
      </c>
      <c r="L3" t="s">
        <v>82</v>
      </c>
      <c r="M3">
        <f>E19*C5</f>
        <v>12.499881</v>
      </c>
      <c r="N3" t="s">
        <v>17</v>
      </c>
    </row>
    <row r="4" spans="1:16" x14ac:dyDescent="0.35">
      <c r="A4" s="29"/>
      <c r="B4" s="8"/>
      <c r="C4">
        <f>C3/35.315</f>
        <v>0.56633158714427301</v>
      </c>
      <c r="D4">
        <f>D3/35.315</f>
        <v>0.59464816650148666</v>
      </c>
      <c r="E4" t="s">
        <v>17</v>
      </c>
      <c r="L4" t="s">
        <v>83</v>
      </c>
      <c r="M4">
        <f>D3-C3</f>
        <v>1</v>
      </c>
    </row>
    <row r="5" spans="1:16" x14ac:dyDescent="0.35">
      <c r="A5" s="29"/>
      <c r="B5" s="8" t="s">
        <v>16</v>
      </c>
      <c r="C5">
        <v>300</v>
      </c>
      <c r="D5">
        <v>300</v>
      </c>
      <c r="E5" t="s">
        <v>18</v>
      </c>
      <c r="L5" t="s">
        <v>84</v>
      </c>
      <c r="M5">
        <f>M3-M4</f>
        <v>11.499881</v>
      </c>
    </row>
    <row r="6" spans="1:16" x14ac:dyDescent="0.35">
      <c r="A6" s="29"/>
      <c r="B6" s="8" t="s">
        <v>20</v>
      </c>
      <c r="C6">
        <v>100</v>
      </c>
      <c r="D6" t="s">
        <v>9</v>
      </c>
      <c r="L6" t="s">
        <v>85</v>
      </c>
      <c r="M6">
        <f>M5/300</f>
        <v>3.8332936666666664E-2</v>
      </c>
    </row>
    <row r="10" spans="1:16" s="18" customFormat="1" x14ac:dyDescent="0.35">
      <c r="B10" s="19" t="s">
        <v>21</v>
      </c>
      <c r="M10" s="18" t="s">
        <v>42</v>
      </c>
    </row>
    <row r="11" spans="1:16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 x14ac:dyDescent="0.35">
      <c r="B13">
        <v>1</v>
      </c>
      <c r="C13">
        <v>6</v>
      </c>
      <c r="D13">
        <v>5</v>
      </c>
      <c r="E13">
        <v>4.1666269999999998E-2</v>
      </c>
      <c r="F13">
        <v>8.3331900000000007E-3</v>
      </c>
      <c r="G13">
        <f>E13/F13</f>
        <v>5.0000384006604905</v>
      </c>
      <c r="H13">
        <f>Constants!B6</f>
        <v>1E-3</v>
      </c>
      <c r="I13" s="5">
        <v>500007.5</v>
      </c>
      <c r="J13" s="5">
        <v>102.5</v>
      </c>
      <c r="K13" s="5">
        <v>500010</v>
      </c>
      <c r="L13" s="5">
        <v>102.5</v>
      </c>
      <c r="M13">
        <f>SQRT((K13-I13)^2-(L13-J13)^2)</f>
        <v>2.5</v>
      </c>
    </row>
    <row r="14" spans="1:16" x14ac:dyDescent="0.35">
      <c r="I14" s="5"/>
      <c r="J14" s="5"/>
      <c r="K14" s="5"/>
      <c r="L14" s="5"/>
    </row>
    <row r="15" spans="1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1</v>
      </c>
      <c r="C19">
        <v>6</v>
      </c>
      <c r="D19">
        <v>5</v>
      </c>
      <c r="E19">
        <v>4.1666269999999998E-2</v>
      </c>
      <c r="F19" t="s">
        <v>39</v>
      </c>
      <c r="G19">
        <v>-1</v>
      </c>
      <c r="H19">
        <v>1</v>
      </c>
      <c r="P19" t="s">
        <v>59</v>
      </c>
    </row>
    <row r="20" spans="2:16" x14ac:dyDescent="0.35"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51</v>
      </c>
    </row>
    <row r="36" spans="1:16" x14ac:dyDescent="0.35">
      <c r="B36" s="29"/>
      <c r="C36" s="29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7.0000000000000007E-2</v>
      </c>
      <c r="C37" t="s">
        <v>7</v>
      </c>
      <c r="D37" t="s">
        <v>10</v>
      </c>
      <c r="E37" s="9">
        <f>C3/C5*C6</f>
        <v>6.666666666666667</v>
      </c>
      <c r="F37" t="s">
        <v>44</v>
      </c>
      <c r="G37" t="s">
        <v>49</v>
      </c>
      <c r="H37" s="6">
        <f>G13*H13/M13</f>
        <v>2.0000153602641965E-3</v>
      </c>
      <c r="I37" s="6" t="s">
        <v>3</v>
      </c>
      <c r="J37" s="6" t="s">
        <v>45</v>
      </c>
      <c r="K37" s="6">
        <f>G13*H13/M13</f>
        <v>2.0000153602641965E-3</v>
      </c>
      <c r="L37" s="6" t="s">
        <v>7</v>
      </c>
      <c r="M37" t="s">
        <v>45</v>
      </c>
      <c r="N37" s="7">
        <f>E19*G19</f>
        <v>-4.1666269999999998E-2</v>
      </c>
      <c r="O37" s="7" t="s">
        <v>3</v>
      </c>
      <c r="P37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/>
      <c r="D47" s="8"/>
      <c r="E47" s="8"/>
      <c r="F47" s="8"/>
      <c r="G47" s="8"/>
      <c r="H47" s="8">
        <f>B37</f>
        <v>7.0000000000000007E-2</v>
      </c>
      <c r="I47" s="8"/>
    </row>
    <row r="48" spans="1:16" x14ac:dyDescent="0.35">
      <c r="A48" t="s">
        <v>54</v>
      </c>
      <c r="B48" s="7"/>
      <c r="C48" s="7">
        <f>N37</f>
        <v>-4.1666269999999998E-2</v>
      </c>
      <c r="D48" s="7"/>
      <c r="E48" s="7"/>
      <c r="F48" s="7"/>
      <c r="G48" s="7"/>
      <c r="H48" s="7">
        <f>M6</f>
        <v>3.8332936666666664E-2</v>
      </c>
      <c r="I48" s="7"/>
    </row>
    <row r="49" spans="1:13" x14ac:dyDescent="0.35">
      <c r="A49" t="s">
        <v>55</v>
      </c>
      <c r="B49" s="6"/>
      <c r="C49" s="6">
        <f>-H37</f>
        <v>-2.0000153602641965E-3</v>
      </c>
      <c r="D49" s="6"/>
      <c r="E49" s="6"/>
      <c r="F49" s="6"/>
      <c r="G49" s="6"/>
      <c r="H49" s="6">
        <f>K37</f>
        <v>2.0000153602641965E-3</v>
      </c>
      <c r="I49" s="6"/>
    </row>
    <row r="51" spans="1:13" x14ac:dyDescent="0.35">
      <c r="A51" t="s">
        <v>56</v>
      </c>
      <c r="B51">
        <f>SUM(B47:B49)</f>
        <v>0</v>
      </c>
      <c r="C51">
        <f t="shared" ref="C51:I51" si="0">SUM(C47:C49)</f>
        <v>-4.3666285360264193E-2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0.11033295202693087</v>
      </c>
      <c r="I51">
        <f t="shared" si="0"/>
        <v>0</v>
      </c>
      <c r="M51" s="10">
        <f>E37</f>
        <v>6.666666666666667</v>
      </c>
    </row>
    <row r="52" spans="1:13" x14ac:dyDescent="0.35">
      <c r="A52" t="s">
        <v>65</v>
      </c>
      <c r="B52">
        <f>B47+B48</f>
        <v>0</v>
      </c>
      <c r="C52">
        <f t="shared" ref="C52:I52" si="1">C47+C48</f>
        <v>-4.1666269999999998E-2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0.10833293666666667</v>
      </c>
      <c r="I52">
        <f t="shared" si="1"/>
        <v>0</v>
      </c>
      <c r="M52">
        <f>E37</f>
        <v>6.666666666666667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6B46-C872-40BF-8072-9D3544872922}">
  <dimension ref="B1:X19"/>
  <sheetViews>
    <sheetView tabSelected="1" zoomScale="95" zoomScaleNormal="110" workbookViewId="0">
      <selection activeCell="X5" sqref="X5"/>
    </sheetView>
  </sheetViews>
  <sheetFormatPr defaultColWidth="8.26953125" defaultRowHeight="45.5" customHeight="1" x14ac:dyDescent="0.35"/>
  <cols>
    <col min="5" max="5" width="9.6328125" customWidth="1"/>
    <col min="6" max="10" width="8.36328125" bestFit="1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4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1"/>
      <c r="K1" s="2"/>
      <c r="L1" s="1" t="s">
        <v>9</v>
      </c>
      <c r="M1" s="1" t="s">
        <v>10</v>
      </c>
      <c r="N1" s="1" t="s">
        <v>11</v>
      </c>
      <c r="S1">
        <v>12.499917</v>
      </c>
    </row>
    <row r="2" spans="2:2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24" ht="45.5" customHeight="1" x14ac:dyDescent="0.35">
      <c r="B3" s="3">
        <v>0</v>
      </c>
      <c r="C3">
        <f>'Cell 0'!B51</f>
        <v>0.12800160672162686</v>
      </c>
      <c r="D3">
        <f>'Cell 0'!C51</f>
        <v>-1.0000220806447549E-3</v>
      </c>
      <c r="E3">
        <f>'Cell 0'!D51</f>
        <v>0</v>
      </c>
      <c r="F3">
        <f>'Cell 0'!E51</f>
        <v>0</v>
      </c>
      <c r="G3">
        <f>'Cell 0'!F51</f>
        <v>-4.3666724640982098E-2</v>
      </c>
      <c r="H3">
        <f>'Cell 0'!G51</f>
        <v>0</v>
      </c>
      <c r="I3">
        <f>'Cell 0'!H51</f>
        <v>0</v>
      </c>
      <c r="J3">
        <f>'Cell 0'!I51</f>
        <v>0</v>
      </c>
      <c r="L3" t="s">
        <v>2</v>
      </c>
      <c r="N3">
        <f>'Cell 0'!M51</f>
        <v>8.3342553333333331</v>
      </c>
      <c r="R3">
        <v>100</v>
      </c>
      <c r="S3" cm="1">
        <f t="array" ref="S3:S10">MMULT(C3:J10, R3:R10)</f>
        <v>8.3334860000000006</v>
      </c>
      <c r="V3">
        <f>N3-S3</f>
        <v>7.6933333333251142E-4</v>
      </c>
      <c r="W3" s="26">
        <f>N3/S3 - 1</f>
        <v>9.2318308728467358E-5</v>
      </c>
      <c r="X3" t="s">
        <v>92</v>
      </c>
    </row>
    <row r="4" spans="2:24" ht="45.5" customHeight="1" x14ac:dyDescent="0.35">
      <c r="B4" s="3">
        <v>1</v>
      </c>
      <c r="C4">
        <f>'Cell 1'!B51</f>
        <v>-4.2666392080644759E-2</v>
      </c>
      <c r="D4">
        <f>'Cell 1'!C51</f>
        <v>0.12800020077424229</v>
      </c>
      <c r="E4">
        <f>'Cell 1'!D51</f>
        <v>0</v>
      </c>
      <c r="F4">
        <f>'Cell 1'!E51</f>
        <v>0</v>
      </c>
      <c r="G4">
        <f>'Cell 1'!F51</f>
        <v>0</v>
      </c>
      <c r="H4">
        <f>'Cell 1'!G51</f>
        <v>0</v>
      </c>
      <c r="I4">
        <f>'Cell 1'!H51</f>
        <v>-2.0000153602641965E-3</v>
      </c>
      <c r="J4">
        <f>'Cell 1'!I51</f>
        <v>0</v>
      </c>
      <c r="L4" t="s">
        <v>3</v>
      </c>
      <c r="N4">
        <f>'Cell 1'!M51</f>
        <v>8.3342553333333331</v>
      </c>
      <c r="R4">
        <v>100</v>
      </c>
      <c r="S4">
        <v>8.3333793333333332</v>
      </c>
      <c r="V4">
        <f t="shared" ref="V4:V10" si="0">N4-S4</f>
        <v>8.7599999999987688E-4</v>
      </c>
      <c r="W4" s="26">
        <f t="shared" ref="W4:W9" si="1">N4/S4 - 1</f>
        <v>1.0511941974078454E-4</v>
      </c>
      <c r="X4" t="s">
        <v>93</v>
      </c>
    </row>
    <row r="5" spans="2:24" ht="45.5" customHeight="1" x14ac:dyDescent="0.35">
      <c r="B5" s="3">
        <v>2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L5" t="s">
        <v>1</v>
      </c>
      <c r="N5">
        <v>0</v>
      </c>
      <c r="R5">
        <v>0</v>
      </c>
      <c r="S5">
        <v>0</v>
      </c>
      <c r="V5">
        <f t="shared" si="0"/>
        <v>0</v>
      </c>
      <c r="W5" s="26"/>
    </row>
    <row r="6" spans="2:24" ht="45.5" customHeight="1" x14ac:dyDescent="0.35">
      <c r="B6" s="3">
        <v>3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L6" t="s">
        <v>4</v>
      </c>
      <c r="N6">
        <v>0</v>
      </c>
      <c r="R6">
        <v>0</v>
      </c>
      <c r="S6">
        <v>0</v>
      </c>
      <c r="V6">
        <f t="shared" si="0"/>
        <v>0</v>
      </c>
      <c r="W6" s="26"/>
    </row>
    <row r="7" spans="2:24" ht="45.5" customHeight="1" x14ac:dyDescent="0.35">
      <c r="B7" s="3">
        <v>4</v>
      </c>
      <c r="C7" cm="1">
        <f t="array" ref="C7:J7">'Cell 4'!B51:I51</f>
        <v>-2.0000446409821015E-3</v>
      </c>
      <c r="D7">
        <v>0</v>
      </c>
      <c r="E7">
        <v>0</v>
      </c>
      <c r="F7">
        <v>0</v>
      </c>
      <c r="G7">
        <v>0.11366680130764877</v>
      </c>
      <c r="H7">
        <v>0</v>
      </c>
      <c r="I7">
        <v>0</v>
      </c>
      <c r="J7">
        <v>0</v>
      </c>
      <c r="L7" t="s">
        <v>5</v>
      </c>
      <c r="N7" s="4">
        <f>(12.499917+21.00011)/300*100</f>
        <v>11.166675666666666</v>
      </c>
      <c r="R7">
        <v>100</v>
      </c>
      <c r="S7">
        <v>11.166675666666666</v>
      </c>
      <c r="V7">
        <f t="shared" si="0"/>
        <v>0</v>
      </c>
      <c r="W7" s="26">
        <f t="shared" si="1"/>
        <v>0</v>
      </c>
    </row>
    <row r="8" spans="2:24" ht="45.5" customHeight="1" x14ac:dyDescent="0.35">
      <c r="B8" s="3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L8" t="s">
        <v>6</v>
      </c>
      <c r="N8">
        <v>0</v>
      </c>
      <c r="R8">
        <v>0</v>
      </c>
      <c r="S8">
        <v>0</v>
      </c>
      <c r="V8">
        <f t="shared" si="0"/>
        <v>0</v>
      </c>
      <c r="W8" s="26"/>
    </row>
    <row r="9" spans="2:24" ht="45.5" customHeight="1" x14ac:dyDescent="0.35">
      <c r="B9" s="3">
        <v>6</v>
      </c>
      <c r="C9" cm="1">
        <f t="array" ref="C9:J9">'Cell 6'!B51:I51</f>
        <v>0</v>
      </c>
      <c r="D9">
        <v>-4.3666285360264193E-2</v>
      </c>
      <c r="E9">
        <v>0</v>
      </c>
      <c r="F9">
        <v>0</v>
      </c>
      <c r="G9">
        <v>0</v>
      </c>
      <c r="H9">
        <v>0</v>
      </c>
      <c r="I9" s="25">
        <v>0.11033295202693087</v>
      </c>
      <c r="J9">
        <v>0</v>
      </c>
      <c r="L9" t="s">
        <v>7</v>
      </c>
      <c r="N9">
        <f>'Cell 6'!M51</f>
        <v>6.666666666666667</v>
      </c>
      <c r="R9">
        <v>100</v>
      </c>
      <c r="S9">
        <v>6.6666666666666687</v>
      </c>
      <c r="V9">
        <f t="shared" si="0"/>
        <v>0</v>
      </c>
      <c r="W9" s="26">
        <f t="shared" si="1"/>
        <v>0</v>
      </c>
    </row>
    <row r="10" spans="2:24" ht="45.5" customHeight="1" x14ac:dyDescent="0.35">
      <c r="B10" s="3"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L10" t="s">
        <v>68</v>
      </c>
      <c r="N10">
        <v>0</v>
      </c>
      <c r="R10">
        <v>0</v>
      </c>
      <c r="S10">
        <v>0</v>
      </c>
      <c r="V10">
        <f t="shared" si="0"/>
        <v>0</v>
      </c>
      <c r="W10" s="26"/>
    </row>
    <row r="12" spans="2:24" ht="45.5" customHeight="1" x14ac:dyDescent="0.35">
      <c r="D12" t="s">
        <v>2</v>
      </c>
      <c r="E12" cm="1">
        <f t="array" ref="E12:E19">MMULT(MINVERSE(C3:J10), N3:N10)</f>
        <v>100.00611688705736</v>
      </c>
    </row>
    <row r="13" spans="2:24" ht="45.5" customHeight="1" x14ac:dyDescent="0.35">
      <c r="D13" t="s">
        <v>3</v>
      </c>
      <c r="E13">
        <v>100.00893795688603</v>
      </c>
      <c r="M13" s="4"/>
      <c r="N13" t="s">
        <v>89</v>
      </c>
      <c r="Q13">
        <f>N7</f>
        <v>11.166675666666666</v>
      </c>
      <c r="R13" t="s">
        <v>90</v>
      </c>
    </row>
    <row r="14" spans="2:24" ht="45.5" customHeight="1" x14ac:dyDescent="0.35">
      <c r="D14" t="s">
        <v>1</v>
      </c>
      <c r="E14">
        <v>0</v>
      </c>
      <c r="M14" s="25"/>
      <c r="N14" t="s">
        <v>86</v>
      </c>
      <c r="Q14">
        <f>'Cell 6'!M6</f>
        <v>3.8332936666666664E-2</v>
      </c>
      <c r="R14" t="s">
        <v>91</v>
      </c>
    </row>
    <row r="15" spans="2:24" ht="45.5" customHeight="1" x14ac:dyDescent="0.35">
      <c r="D15" t="s">
        <v>4</v>
      </c>
      <c r="E15">
        <v>0</v>
      </c>
    </row>
    <row r="16" spans="2:24" ht="45.5" customHeight="1" x14ac:dyDescent="0.35">
      <c r="D16" t="s">
        <v>5</v>
      </c>
      <c r="E16">
        <v>100.00010763078615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100.00353736004297</v>
      </c>
    </row>
    <row r="19" spans="4:5" ht="45.5" customHeight="1" x14ac:dyDescent="0.35">
      <c r="D19" t="s">
        <v>68</v>
      </c>
      <c r="E19">
        <v>0</v>
      </c>
    </row>
  </sheetData>
  <mergeCells count="1">
    <mergeCell ref="B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7C51-26FD-476D-A4AB-4D8217DA3413}">
  <dimension ref="B1:N18"/>
  <sheetViews>
    <sheetView topLeftCell="B1" zoomScale="70" zoomScaleNormal="70" workbookViewId="0">
      <selection activeCell="O14" sqref="O14"/>
    </sheetView>
  </sheetViews>
  <sheetFormatPr defaultColWidth="8.26953125" defaultRowHeight="45.5" customHeight="1" x14ac:dyDescent="0.35"/>
  <cols>
    <col min="5" max="5" width="9.54296875" bestFit="1" customWidth="1"/>
  </cols>
  <sheetData>
    <row r="1" spans="2:14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1"/>
      <c r="K1" s="2"/>
      <c r="L1" s="1" t="s">
        <v>9</v>
      </c>
      <c r="M1" s="1" t="s">
        <v>10</v>
      </c>
      <c r="N1" s="1" t="s">
        <v>11</v>
      </c>
    </row>
    <row r="2" spans="2:1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14" ht="45.5" customHeight="1" x14ac:dyDescent="0.35">
      <c r="B3" s="3">
        <v>0</v>
      </c>
      <c r="C3">
        <f>'Cell 0'!B52</f>
        <v>0.12800160672162686</v>
      </c>
      <c r="D3">
        <f>'Cell 0'!C52</f>
        <v>-1.0000220806447549E-3</v>
      </c>
      <c r="E3">
        <f>'Cell 0'!D52</f>
        <v>0</v>
      </c>
      <c r="F3">
        <f>'Cell 0'!E52</f>
        <v>0</v>
      </c>
      <c r="G3">
        <f>'Cell 0'!F52</f>
        <v>-4.3666724640982098E-2</v>
      </c>
      <c r="H3">
        <f>'Cell 0'!G52</f>
        <v>0</v>
      </c>
      <c r="I3">
        <f>'Cell 0'!H52</f>
        <v>0</v>
      </c>
      <c r="J3">
        <f>'Cell 0'!I52</f>
        <v>0</v>
      </c>
      <c r="L3" t="s">
        <v>2</v>
      </c>
      <c r="N3">
        <f>'Cell 0'!M51</f>
        <v>8.3342553333333331</v>
      </c>
    </row>
    <row r="4" spans="2:14" ht="45.5" customHeight="1" x14ac:dyDescent="0.35">
      <c r="B4" s="3">
        <v>1</v>
      </c>
      <c r="L4" t="s">
        <v>3</v>
      </c>
    </row>
    <row r="5" spans="2:14" ht="45.5" customHeight="1" x14ac:dyDescent="0.35">
      <c r="B5" s="3">
        <v>2</v>
      </c>
      <c r="L5" t="s">
        <v>1</v>
      </c>
    </row>
    <row r="6" spans="2:14" ht="45.5" customHeight="1" x14ac:dyDescent="0.35">
      <c r="B6" s="3">
        <v>3</v>
      </c>
      <c r="L6" t="s">
        <v>4</v>
      </c>
    </row>
    <row r="7" spans="2:14" ht="45.5" customHeight="1" x14ac:dyDescent="0.35">
      <c r="B7" s="3">
        <v>4</v>
      </c>
      <c r="L7" t="s">
        <v>5</v>
      </c>
    </row>
    <row r="8" spans="2:14" ht="45.5" customHeight="1" x14ac:dyDescent="0.35">
      <c r="B8" s="3">
        <v>5</v>
      </c>
      <c r="L8" t="s">
        <v>6</v>
      </c>
    </row>
    <row r="9" spans="2:14" ht="45.5" customHeight="1" x14ac:dyDescent="0.35">
      <c r="B9" s="3">
        <v>6</v>
      </c>
      <c r="L9" t="s">
        <v>7</v>
      </c>
    </row>
    <row r="10" spans="2:14" ht="45.5" customHeight="1" x14ac:dyDescent="0.35">
      <c r="B10" s="3">
        <v>7</v>
      </c>
    </row>
    <row r="12" spans="2:14" ht="45.5" customHeight="1" x14ac:dyDescent="0.35">
      <c r="D12" t="s">
        <v>2</v>
      </c>
      <c r="E12" t="e" cm="1">
        <f t="array" ref="E12">MMULT(MINVERSE(C3:J9), N3:N9)</f>
        <v>#VALUE!</v>
      </c>
    </row>
    <row r="13" spans="2:14" ht="45.5" customHeight="1" x14ac:dyDescent="0.35">
      <c r="D13" t="s">
        <v>3</v>
      </c>
    </row>
    <row r="14" spans="2:14" ht="45.5" customHeight="1" x14ac:dyDescent="0.35">
      <c r="D14" t="s">
        <v>1</v>
      </c>
    </row>
    <row r="15" spans="2:14" ht="45.5" customHeight="1" x14ac:dyDescent="0.35">
      <c r="D15" t="s">
        <v>4</v>
      </c>
    </row>
    <row r="16" spans="2:14" ht="45.5" customHeight="1" x14ac:dyDescent="0.35">
      <c r="D16" t="s">
        <v>5</v>
      </c>
    </row>
    <row r="17" spans="4:4" ht="45.5" customHeight="1" x14ac:dyDescent="0.35">
      <c r="D17" t="s">
        <v>6</v>
      </c>
    </row>
    <row r="18" spans="4:4" ht="45.5" customHeight="1" x14ac:dyDescent="0.35">
      <c r="D18" t="s">
        <v>7</v>
      </c>
    </row>
  </sheetData>
  <mergeCells count="1">
    <mergeCell ref="B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487B4-28D2-4B35-9AEF-1A41EBED104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0680-5B59-40AC-AB01-A466D4D431DD}">
  <dimension ref="B1:M9"/>
  <sheetViews>
    <sheetView zoomScale="110" zoomScaleNormal="110" workbookViewId="0">
      <selection activeCell="I9" sqref="I9"/>
    </sheetView>
  </sheetViews>
  <sheetFormatPr defaultColWidth="8.26953125" defaultRowHeight="45.5" customHeight="1" x14ac:dyDescent="0.35"/>
  <cols>
    <col min="5" max="5" width="8.26953125" customWidth="1"/>
  </cols>
  <sheetData>
    <row r="1" spans="2:1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C3">
        <v>4.1666366000000003E-2</v>
      </c>
      <c r="G3">
        <v>-4.1666683000000003E-2</v>
      </c>
      <c r="K3" t="s">
        <v>2</v>
      </c>
      <c r="M3">
        <v>8.3342552185058594</v>
      </c>
    </row>
    <row r="4" spans="2:13" ht="45.5" customHeight="1" x14ac:dyDescent="0.35">
      <c r="B4" s="3">
        <v>1</v>
      </c>
      <c r="C4" s="4">
        <v>-4.1666366000000003E-2</v>
      </c>
      <c r="D4" s="4">
        <v>4.1666266E-2</v>
      </c>
      <c r="K4" t="s">
        <v>3</v>
      </c>
      <c r="M4">
        <v>8.3342552185058594</v>
      </c>
    </row>
    <row r="5" spans="2:13" ht="45.5" customHeight="1" x14ac:dyDescent="0.35">
      <c r="B5" s="3">
        <v>2</v>
      </c>
      <c r="K5" t="s">
        <v>1</v>
      </c>
      <c r="M5">
        <v>0</v>
      </c>
    </row>
    <row r="6" spans="2:13" ht="45.5" customHeight="1" x14ac:dyDescent="0.35">
      <c r="B6" s="3">
        <v>3</v>
      </c>
      <c r="K6" t="s">
        <v>4</v>
      </c>
      <c r="M6">
        <v>0</v>
      </c>
    </row>
    <row r="7" spans="2:13" ht="45.5" customHeight="1" x14ac:dyDescent="0.35">
      <c r="B7" s="3">
        <v>4</v>
      </c>
      <c r="G7">
        <v>4.1666683000000003E-2</v>
      </c>
      <c r="K7" t="s">
        <v>5</v>
      </c>
      <c r="M7">
        <v>11.166705156366</v>
      </c>
    </row>
    <row r="8" spans="2:13" ht="45.5" customHeight="1" x14ac:dyDescent="0.35">
      <c r="B8" s="3">
        <v>5</v>
      </c>
      <c r="K8" t="s">
        <v>6</v>
      </c>
      <c r="M8">
        <v>0</v>
      </c>
    </row>
    <row r="9" spans="2:13" ht="45.5" customHeight="1" x14ac:dyDescent="0.35">
      <c r="B9" s="3">
        <v>6</v>
      </c>
      <c r="D9">
        <v>-4.1666266E-2</v>
      </c>
      <c r="I9">
        <v>4.1666266E-2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DFA7-E61E-4ADC-BFF8-E39AADF9E9D6}">
  <dimension ref="B1:M9"/>
  <sheetViews>
    <sheetView zoomScale="120" zoomScaleNormal="120" workbookViewId="0">
      <selection activeCell="I4" sqref="I4"/>
    </sheetView>
  </sheetViews>
  <sheetFormatPr defaultColWidth="8.26953125" defaultRowHeight="45.5" customHeight="1" x14ac:dyDescent="0.35"/>
  <sheetData>
    <row r="1" spans="2:1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C3">
        <v>0.30000677108764601</v>
      </c>
      <c r="D3">
        <v>-0.100002250671386</v>
      </c>
      <c r="G3">
        <v>-0.20000452041625</v>
      </c>
      <c r="K3" t="s">
        <v>2</v>
      </c>
      <c r="M3">
        <v>8.3342552185058594</v>
      </c>
    </row>
    <row r="4" spans="2:13" ht="45.5" customHeight="1" x14ac:dyDescent="0.35">
      <c r="B4" s="3">
        <v>1</v>
      </c>
      <c r="C4">
        <v>-0.100002250671386</v>
      </c>
      <c r="D4">
        <v>0.30000366210937501</v>
      </c>
      <c r="I4">
        <v>-0.200001411437988</v>
      </c>
      <c r="K4" t="s">
        <v>3</v>
      </c>
      <c r="M4">
        <v>8.3342552185058594</v>
      </c>
    </row>
    <row r="5" spans="2:13" ht="45.5" customHeight="1" x14ac:dyDescent="0.35">
      <c r="B5" s="3">
        <v>2</v>
      </c>
      <c r="K5" t="s">
        <v>1</v>
      </c>
      <c r="M5">
        <v>0</v>
      </c>
    </row>
    <row r="6" spans="2:13" ht="45.5" customHeight="1" x14ac:dyDescent="0.35">
      <c r="B6" s="3">
        <v>3</v>
      </c>
      <c r="K6" t="s">
        <v>4</v>
      </c>
      <c r="M6">
        <v>0</v>
      </c>
    </row>
    <row r="7" spans="2:13" ht="45.5" customHeight="1" x14ac:dyDescent="0.35">
      <c r="B7" s="3">
        <v>4</v>
      </c>
      <c r="C7">
        <v>-0.20000452041625899</v>
      </c>
      <c r="G7">
        <v>0.20000452041625899</v>
      </c>
      <c r="K7" t="s">
        <v>5</v>
      </c>
      <c r="M7">
        <v>11.166705156366</v>
      </c>
    </row>
    <row r="8" spans="2:13" ht="45.5" customHeight="1" x14ac:dyDescent="0.35">
      <c r="B8" s="3">
        <v>5</v>
      </c>
      <c r="K8" t="s">
        <v>6</v>
      </c>
      <c r="M8">
        <v>0</v>
      </c>
    </row>
    <row r="9" spans="2:13" ht="45.5" customHeight="1" x14ac:dyDescent="0.35">
      <c r="B9" s="3">
        <v>6</v>
      </c>
      <c r="D9">
        <v>-0.200001411437988</v>
      </c>
      <c r="I9">
        <v>0.200001411437988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BD86-2495-4984-B5F3-6D4DD628368B}">
  <dimension ref="B1:M9"/>
  <sheetViews>
    <sheetView zoomScale="120" zoomScaleNormal="120" workbookViewId="0">
      <selection activeCell="O5" sqref="O5"/>
    </sheetView>
  </sheetViews>
  <sheetFormatPr defaultColWidth="8.26953125" defaultRowHeight="45.5" customHeight="1" x14ac:dyDescent="0.35"/>
  <sheetData>
    <row r="1" spans="2:1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K3" t="s">
        <v>2</v>
      </c>
    </row>
    <row r="4" spans="2:13" ht="45.5" customHeight="1" x14ac:dyDescent="0.35">
      <c r="B4" s="3">
        <v>1</v>
      </c>
      <c r="K4" t="s">
        <v>3</v>
      </c>
    </row>
    <row r="5" spans="2:13" ht="45.5" customHeight="1" x14ac:dyDescent="0.35">
      <c r="B5" s="3">
        <v>2</v>
      </c>
      <c r="K5" t="s">
        <v>1</v>
      </c>
    </row>
    <row r="6" spans="2:13" ht="45.5" customHeight="1" x14ac:dyDescent="0.35">
      <c r="B6" s="3">
        <v>3</v>
      </c>
      <c r="K6" t="s">
        <v>4</v>
      </c>
    </row>
    <row r="7" spans="2:13" ht="45.5" customHeight="1" x14ac:dyDescent="0.35">
      <c r="B7" s="3">
        <v>4</v>
      </c>
      <c r="K7" t="s">
        <v>5</v>
      </c>
    </row>
    <row r="8" spans="2:13" ht="45.5" customHeight="1" x14ac:dyDescent="0.35">
      <c r="B8" s="3">
        <v>5</v>
      </c>
      <c r="K8" t="s">
        <v>6</v>
      </c>
    </row>
    <row r="9" spans="2:13" ht="45.5" customHeight="1" x14ac:dyDescent="0.35">
      <c r="B9" s="3">
        <v>6</v>
      </c>
      <c r="K9" t="s">
        <v>7</v>
      </c>
    </row>
  </sheetData>
  <mergeCells count="1">
    <mergeCell ref="B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8B94-C086-4105-BBEE-59F985EE19A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C273-7DB2-44F4-A0A4-6FE5EDD8BB88}">
  <dimension ref="B1:W18"/>
  <sheetViews>
    <sheetView zoomScale="90" zoomScaleNormal="90" workbookViewId="0">
      <selection activeCell="E18" sqref="E18"/>
    </sheetView>
  </sheetViews>
  <sheetFormatPr defaultColWidth="8.26953125" defaultRowHeight="45.5" customHeight="1" x14ac:dyDescent="0.35"/>
  <sheetData>
    <row r="1" spans="2:23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2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3" ht="45.5" customHeight="1" x14ac:dyDescent="0.35">
      <c r="B3" s="3">
        <v>0</v>
      </c>
      <c r="C3">
        <f>Matrix!C3+'Delta T'!C3+'Distance Between Cells'!C3</f>
        <v>0.16966797272162687</v>
      </c>
      <c r="D3">
        <f>Matrix!D3+'Delta T'!D3+'Distance Between Cells'!D3</f>
        <v>-1.0000220806447549E-3</v>
      </c>
      <c r="E3">
        <f>Matrix!E3+'Delta T'!E3+'Distance Between Cells'!E3</f>
        <v>0</v>
      </c>
      <c r="F3">
        <f>Matrix!F3+'Delta T'!F3+'Distance Between Cells'!F3</f>
        <v>0</v>
      </c>
      <c r="G3">
        <f>Matrix!G3+'Delta T'!G3+'Distance Between Cells'!G3</f>
        <v>-8.5333407640982101E-2</v>
      </c>
      <c r="H3">
        <f>Matrix!H3+'Delta T'!H3+'Distance Between Cells'!H3</f>
        <v>0</v>
      </c>
      <c r="I3">
        <f>Matrix!I3+'Delta T'!I3+'Distance Between Cells'!I3</f>
        <v>0</v>
      </c>
      <c r="K3" t="s">
        <v>2</v>
      </c>
      <c r="M3">
        <v>8.3342552185058594</v>
      </c>
    </row>
    <row r="4" spans="2:23" ht="45.5" customHeight="1" x14ac:dyDescent="0.35">
      <c r="B4" s="3">
        <v>1</v>
      </c>
      <c r="C4">
        <f>Matrix!C4+'Delta T'!C4+'Distance Between Cells'!C4</f>
        <v>-8.4332758080644762E-2</v>
      </c>
      <c r="D4">
        <f>Matrix!D4+'Delta T'!D4+'Distance Between Cells'!D4</f>
        <v>0.1696664667742423</v>
      </c>
      <c r="E4">
        <f>Matrix!E4+'Delta T'!E4+'Distance Between Cells'!E4</f>
        <v>0</v>
      </c>
      <c r="F4">
        <f>Matrix!F4+'Delta T'!F4+'Distance Between Cells'!F4</f>
        <v>0</v>
      </c>
      <c r="G4">
        <f>Matrix!G4+'Delta T'!G4+'Distance Between Cells'!G4</f>
        <v>0</v>
      </c>
      <c r="H4">
        <f>Matrix!H4+'Delta T'!H4+'Distance Between Cells'!H4</f>
        <v>0</v>
      </c>
      <c r="I4">
        <f>Matrix!I4+'Delta T'!I4+'Distance Between Cells'!I4</f>
        <v>-2.0000153602641965E-3</v>
      </c>
      <c r="K4" t="s">
        <v>3</v>
      </c>
      <c r="M4">
        <v>8.3342552185058594</v>
      </c>
      <c r="T4">
        <v>4</v>
      </c>
      <c r="U4" s="3">
        <v>0</v>
      </c>
      <c r="V4" s="3">
        <v>1</v>
      </c>
      <c r="W4">
        <v>6</v>
      </c>
    </row>
    <row r="5" spans="2:23" ht="45.5" customHeight="1" x14ac:dyDescent="0.35">
      <c r="B5" s="3">
        <v>2</v>
      </c>
      <c r="C5">
        <f>Matrix!C5+'Delta T'!C5+'Distance Between Cells'!C5</f>
        <v>0</v>
      </c>
      <c r="D5">
        <f>Matrix!D5+'Delta T'!D5+'Distance Between Cells'!D5</f>
        <v>0</v>
      </c>
      <c r="E5">
        <f>Matrix!E5+'Delta T'!E5+'Distance Between Cells'!E5</f>
        <v>1</v>
      </c>
      <c r="F5">
        <f>Matrix!F5+'Delta T'!F5+'Distance Between Cells'!F5</f>
        <v>0</v>
      </c>
      <c r="G5">
        <f>Matrix!G5+'Delta T'!G5+'Distance Between Cells'!G5</f>
        <v>0</v>
      </c>
      <c r="H5">
        <f>Matrix!H5+'Delta T'!H5+'Distance Between Cells'!H5</f>
        <v>0</v>
      </c>
      <c r="I5">
        <f>Matrix!I5+'Delta T'!I5+'Distance Between Cells'!I5</f>
        <v>0</v>
      </c>
      <c r="K5" t="s">
        <v>1</v>
      </c>
      <c r="M5">
        <v>0</v>
      </c>
    </row>
    <row r="6" spans="2:23" ht="45.5" customHeight="1" x14ac:dyDescent="0.35">
      <c r="B6" s="3">
        <v>3</v>
      </c>
      <c r="C6">
        <f>Matrix!C6+'Delta T'!C6+'Distance Between Cells'!C6</f>
        <v>0</v>
      </c>
      <c r="D6">
        <f>Matrix!D6+'Delta T'!D6+'Distance Between Cells'!D6</f>
        <v>0</v>
      </c>
      <c r="E6">
        <f>Matrix!E6+'Delta T'!E6+'Distance Between Cells'!E6</f>
        <v>0</v>
      </c>
      <c r="F6">
        <f>Matrix!F6+'Delta T'!F6+'Distance Between Cells'!F6</f>
        <v>1</v>
      </c>
      <c r="G6">
        <f>Matrix!G6+'Delta T'!G6+'Distance Between Cells'!G6</f>
        <v>0</v>
      </c>
      <c r="H6">
        <f>Matrix!H6+'Delta T'!H6+'Distance Between Cells'!H6</f>
        <v>0</v>
      </c>
      <c r="I6">
        <f>Matrix!I6+'Delta T'!I6+'Distance Between Cells'!I6</f>
        <v>0</v>
      </c>
      <c r="K6" t="s">
        <v>4</v>
      </c>
      <c r="M6">
        <v>0</v>
      </c>
    </row>
    <row r="7" spans="2:23" ht="45.5" customHeight="1" x14ac:dyDescent="0.35">
      <c r="B7" s="3">
        <v>4</v>
      </c>
      <c r="C7">
        <f>Matrix!C7+'Delta T'!C7+'Distance Between Cells'!C7</f>
        <v>-2.0000446409821015E-3</v>
      </c>
      <c r="D7">
        <f>Matrix!D7+'Delta T'!D7+'Distance Between Cells'!D7</f>
        <v>0</v>
      </c>
      <c r="E7">
        <f>Matrix!E7+'Delta T'!E7+'Distance Between Cells'!E7</f>
        <v>0</v>
      </c>
      <c r="F7">
        <f>Matrix!F7+'Delta T'!F7+'Distance Between Cells'!F7</f>
        <v>0</v>
      </c>
      <c r="G7">
        <f>Matrix!G7+'Delta T'!G7+'Distance Between Cells'!G7</f>
        <v>0.15533348430764876</v>
      </c>
      <c r="H7">
        <f>Matrix!H7+'Delta T'!H7+'Distance Between Cells'!H7</f>
        <v>0</v>
      </c>
      <c r="I7">
        <f>Matrix!I7+'Delta T'!I7+'Distance Between Cells'!I7</f>
        <v>0</v>
      </c>
      <c r="K7" t="s">
        <v>5</v>
      </c>
      <c r="M7">
        <v>11.166705156366</v>
      </c>
    </row>
    <row r="8" spans="2:23" ht="45.5" customHeight="1" x14ac:dyDescent="0.35">
      <c r="B8" s="3">
        <v>5</v>
      </c>
      <c r="C8">
        <f>Matrix!C8+'Delta T'!C8+'Distance Between Cells'!C8</f>
        <v>0</v>
      </c>
      <c r="D8">
        <f>Matrix!D8+'Delta T'!D8+'Distance Between Cells'!D8</f>
        <v>0</v>
      </c>
      <c r="E8">
        <f>Matrix!E8+'Delta T'!E8+'Distance Between Cells'!E8</f>
        <v>0</v>
      </c>
      <c r="F8">
        <f>Matrix!F8+'Delta T'!F8+'Distance Between Cells'!F8</f>
        <v>0</v>
      </c>
      <c r="G8">
        <f>Matrix!G8+'Delta T'!G8+'Distance Between Cells'!G8</f>
        <v>0</v>
      </c>
      <c r="H8">
        <f>Matrix!H8+'Delta T'!H8+'Distance Between Cells'!H8</f>
        <v>1</v>
      </c>
      <c r="I8">
        <f>Matrix!I8+'Delta T'!I8+'Distance Between Cells'!I8</f>
        <v>0</v>
      </c>
      <c r="K8" t="s">
        <v>6</v>
      </c>
      <c r="M8">
        <v>0</v>
      </c>
    </row>
    <row r="9" spans="2:23" ht="45.5" customHeight="1" x14ac:dyDescent="0.35">
      <c r="B9" s="3">
        <v>6</v>
      </c>
      <c r="C9">
        <f>Matrix!C9+'Delta T'!C9+'Distance Between Cells'!C9</f>
        <v>0</v>
      </c>
      <c r="D9">
        <f>Matrix!D9+'Delta T'!D9+'Distance Between Cells'!D9</f>
        <v>-8.5332551360264186E-2</v>
      </c>
      <c r="E9">
        <f>Matrix!E9+'Delta T'!E9+'Distance Between Cells'!E9</f>
        <v>0</v>
      </c>
      <c r="F9">
        <f>Matrix!F9+'Delta T'!F9+'Distance Between Cells'!F9</f>
        <v>0</v>
      </c>
      <c r="G9">
        <f>Matrix!G9+'Delta T'!G9+'Distance Between Cells'!G9</f>
        <v>0</v>
      </c>
      <c r="H9">
        <f>Matrix!H9+'Delta T'!H9+'Distance Between Cells'!H9</f>
        <v>0</v>
      </c>
      <c r="I9">
        <f>Matrix!I9+'Delta T'!I9+'Distance Between Cells'!I9</f>
        <v>0.15199921802693087</v>
      </c>
      <c r="K9" t="s">
        <v>7</v>
      </c>
      <c r="M9">
        <v>6.6666666666666599</v>
      </c>
    </row>
    <row r="12" spans="2:23" ht="45.5" customHeight="1" x14ac:dyDescent="0.35">
      <c r="D12" t="s">
        <v>2</v>
      </c>
      <c r="E12" cm="1">
        <f t="array" ref="E12:E18">MMULT(MINVERSE(C3:I9), M3:M9)</f>
        <v>86.38556536335129</v>
      </c>
    </row>
    <row r="13" spans="2:23" ht="45.5" customHeight="1" x14ac:dyDescent="0.35">
      <c r="D13" t="s">
        <v>3</v>
      </c>
      <c r="E13">
        <v>93.193117041125248</v>
      </c>
    </row>
    <row r="14" spans="2:23" ht="45.5" customHeight="1" x14ac:dyDescent="0.35">
      <c r="D14" t="s">
        <v>1</v>
      </c>
      <c r="E14">
        <v>0</v>
      </c>
    </row>
    <row r="15" spans="2:23" ht="45.5" customHeight="1" x14ac:dyDescent="0.35">
      <c r="D15" t="s">
        <v>4</v>
      </c>
      <c r="E15">
        <v>0</v>
      </c>
    </row>
    <row r="16" spans="2:23" ht="45.5" customHeight="1" x14ac:dyDescent="0.35">
      <c r="D16" t="s">
        <v>5</v>
      </c>
      <c r="E16">
        <v>73.000874177074095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96.178607382121001</v>
      </c>
    </row>
  </sheetData>
  <mergeCells count="1">
    <mergeCell ref="B1:I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6E72-7372-4C3B-AD40-0CE7B3853F9B}">
  <dimension ref="B1:U18"/>
  <sheetViews>
    <sheetView zoomScale="110" zoomScaleNormal="110" workbookViewId="0">
      <selection activeCell="E11" sqref="E11"/>
    </sheetView>
  </sheetViews>
  <sheetFormatPr defaultColWidth="8.26953125" defaultRowHeight="45.5" customHeight="1" x14ac:dyDescent="0.35"/>
  <sheetData>
    <row r="1" spans="2:21" ht="45.5" customHeight="1" x14ac:dyDescent="0.35">
      <c r="B1" s="30" t="s">
        <v>8</v>
      </c>
      <c r="C1" s="30"/>
      <c r="D1" s="30"/>
      <c r="E1" s="30"/>
      <c r="F1" s="30"/>
      <c r="G1" s="30"/>
      <c r="H1" s="30"/>
      <c r="I1" s="30"/>
      <c r="J1" s="2"/>
      <c r="K1" s="1" t="s">
        <v>9</v>
      </c>
      <c r="L1" s="1" t="s">
        <v>10</v>
      </c>
      <c r="M1" s="1" t="s">
        <v>11</v>
      </c>
    </row>
    <row r="2" spans="2:21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1" ht="45.5" customHeight="1" x14ac:dyDescent="0.35">
      <c r="B3" s="3">
        <v>0</v>
      </c>
      <c r="C3">
        <f>Matrix!C3+'Delta T'!C3+'Face Area'!C3+'Distance Between Cells'!C3</f>
        <v>0.46967474380927288</v>
      </c>
      <c r="D3">
        <f>Matrix!D3+'Delta T'!D3+'Face Area'!D3+'Distance Between Cells'!D3</f>
        <v>-0.10100227275203076</v>
      </c>
      <c r="E3">
        <f>Matrix!E3+'Delta T'!E3+'Face Area'!E3+'Distance Between Cells'!E3</f>
        <v>0</v>
      </c>
      <c r="F3">
        <f>Matrix!F3+'Delta T'!F3+'Face Area'!F3+'Distance Between Cells'!F3</f>
        <v>0</v>
      </c>
      <c r="G3">
        <f>Matrix!G3+'Delta T'!G3+'Face Area'!G3+'Distance Between Cells'!G3</f>
        <v>-0.28533792805723213</v>
      </c>
      <c r="H3">
        <f>Matrix!H3+'Delta T'!H3+'Face Area'!H3+'Distance Between Cells'!H3</f>
        <v>0</v>
      </c>
      <c r="I3">
        <f>Matrix!I3+'Delta T'!I3+'Face Area'!I3+'Distance Between Cells'!I3</f>
        <v>0</v>
      </c>
      <c r="K3" t="s">
        <v>2</v>
      </c>
      <c r="M3">
        <v>8.3342552185058505</v>
      </c>
    </row>
    <row r="4" spans="2:21" ht="45.5" customHeight="1" x14ac:dyDescent="0.35">
      <c r="B4" s="3">
        <v>1</v>
      </c>
      <c r="C4">
        <f>Matrix!C4+'Delta T'!C4+'Face Area'!C4+'Distance Between Cells'!C4</f>
        <v>-0.18433500875203077</v>
      </c>
      <c r="D4">
        <f>Matrix!D4+'Delta T'!D4+'Face Area'!D4+'Distance Between Cells'!D4</f>
        <v>0.46967012888361731</v>
      </c>
      <c r="E4">
        <f>Matrix!E4+'Delta T'!E4+'Face Area'!E4+'Distance Between Cells'!E4</f>
        <v>0</v>
      </c>
      <c r="F4">
        <f>Matrix!F4+'Delta T'!F4+'Face Area'!F4+'Distance Between Cells'!F4</f>
        <v>0</v>
      </c>
      <c r="G4">
        <f>Matrix!G4+'Delta T'!G4+'Face Area'!G4+'Distance Between Cells'!G4</f>
        <v>0</v>
      </c>
      <c r="H4">
        <f>Matrix!H4+'Delta T'!H4+'Face Area'!H4+'Distance Between Cells'!H4</f>
        <v>0</v>
      </c>
      <c r="I4">
        <f>Matrix!I4+'Delta T'!I4+'Face Area'!I4+'Distance Between Cells'!I4</f>
        <v>-0.2020014267982522</v>
      </c>
      <c r="K4" t="s">
        <v>3</v>
      </c>
      <c r="M4">
        <v>8.3342552185058594</v>
      </c>
      <c r="R4">
        <v>4</v>
      </c>
      <c r="S4">
        <v>0</v>
      </c>
      <c r="T4">
        <v>1</v>
      </c>
      <c r="U4">
        <v>6</v>
      </c>
    </row>
    <row r="5" spans="2:21" ht="45.5" customHeight="1" x14ac:dyDescent="0.35">
      <c r="B5" s="3">
        <v>2</v>
      </c>
      <c r="C5">
        <f>Matrix!C5+'Delta T'!C5+'Face Area'!C5+'Distance Between Cells'!C5</f>
        <v>0</v>
      </c>
      <c r="D5">
        <f>Matrix!D5+'Delta T'!D5+'Face Area'!D5+'Distance Between Cells'!D5</f>
        <v>0</v>
      </c>
      <c r="E5">
        <f>Matrix!E5+'Delta T'!E5+'Face Area'!E5+'Distance Between Cells'!E5</f>
        <v>1</v>
      </c>
      <c r="F5">
        <f>Matrix!F5+'Delta T'!F5+'Face Area'!F5+'Distance Between Cells'!F5</f>
        <v>0</v>
      </c>
      <c r="G5">
        <f>Matrix!G5+'Delta T'!G5+'Face Area'!G5+'Distance Between Cells'!G5</f>
        <v>0</v>
      </c>
      <c r="H5">
        <f>Matrix!H5+'Delta T'!H5+'Face Area'!H5+'Distance Between Cells'!H5</f>
        <v>0</v>
      </c>
      <c r="I5">
        <f>Matrix!I5+'Delta T'!I5+'Face Area'!I5+'Distance Between Cells'!I5</f>
        <v>0</v>
      </c>
      <c r="K5" t="s">
        <v>1</v>
      </c>
      <c r="M5">
        <v>0</v>
      </c>
    </row>
    <row r="6" spans="2:21" ht="45.5" customHeight="1" x14ac:dyDescent="0.35">
      <c r="B6" s="3">
        <v>3</v>
      </c>
      <c r="C6">
        <f>Matrix!C6+'Delta T'!C6+'Face Area'!C6+'Distance Between Cells'!C6</f>
        <v>0</v>
      </c>
      <c r="D6">
        <f>Matrix!D6+'Delta T'!D6+'Face Area'!D6+'Distance Between Cells'!D6</f>
        <v>0</v>
      </c>
      <c r="E6">
        <f>Matrix!E6+'Delta T'!E6+'Face Area'!E6+'Distance Between Cells'!E6</f>
        <v>0</v>
      </c>
      <c r="F6">
        <f>Matrix!F6+'Delta T'!F6+'Face Area'!F6+'Distance Between Cells'!F6</f>
        <v>1</v>
      </c>
      <c r="G6">
        <f>Matrix!G6+'Delta T'!G6+'Face Area'!G6+'Distance Between Cells'!G6</f>
        <v>0</v>
      </c>
      <c r="H6">
        <f>Matrix!H6+'Delta T'!H6+'Face Area'!H6+'Distance Between Cells'!H6</f>
        <v>0</v>
      </c>
      <c r="I6">
        <f>Matrix!I6+'Delta T'!I6+'Face Area'!I6+'Distance Between Cells'!I6</f>
        <v>0</v>
      </c>
      <c r="K6" t="s">
        <v>4</v>
      </c>
      <c r="M6">
        <v>0</v>
      </c>
    </row>
    <row r="7" spans="2:21" ht="45.5" customHeight="1" x14ac:dyDescent="0.35">
      <c r="B7" s="3">
        <v>4</v>
      </c>
      <c r="C7">
        <f>Matrix!C7+'Delta T'!C7+'Face Area'!C7+'Distance Between Cells'!C7</f>
        <v>-0.2020045650572411</v>
      </c>
      <c r="D7">
        <f>Matrix!D7+'Delta T'!D7+'Face Area'!D7+'Distance Between Cells'!D7</f>
        <v>0</v>
      </c>
      <c r="E7">
        <f>Matrix!E7+'Delta T'!E7+'Face Area'!E7+'Distance Between Cells'!E7</f>
        <v>0</v>
      </c>
      <c r="F7">
        <f>Matrix!F7+'Delta T'!F7+'Face Area'!F7+'Distance Between Cells'!F7</f>
        <v>0</v>
      </c>
      <c r="G7">
        <f>Matrix!G7+'Delta T'!G7+'Face Area'!G7+'Distance Between Cells'!G7</f>
        <v>0.35533800472390775</v>
      </c>
      <c r="H7">
        <f>Matrix!H7+'Delta T'!H7+'Face Area'!H7+'Distance Between Cells'!H7</f>
        <v>0</v>
      </c>
      <c r="I7">
        <f>Matrix!I7+'Delta T'!I7+'Face Area'!I7+'Distance Between Cells'!I7</f>
        <v>0</v>
      </c>
      <c r="K7" t="s">
        <v>5</v>
      </c>
      <c r="M7">
        <v>11.166705156366</v>
      </c>
    </row>
    <row r="8" spans="2:21" ht="45.5" customHeight="1" x14ac:dyDescent="0.35">
      <c r="B8" s="3">
        <v>5</v>
      </c>
      <c r="C8">
        <f>Matrix!C8+'Delta T'!C8+'Face Area'!C8+'Distance Between Cells'!C8</f>
        <v>0</v>
      </c>
      <c r="D8">
        <f>Matrix!D8+'Delta T'!D8+'Face Area'!D8+'Distance Between Cells'!D8</f>
        <v>0</v>
      </c>
      <c r="E8">
        <f>Matrix!E8+'Delta T'!E8+'Face Area'!E8+'Distance Between Cells'!E8</f>
        <v>0</v>
      </c>
      <c r="F8">
        <f>Matrix!F8+'Delta T'!F8+'Face Area'!F8+'Distance Between Cells'!F8</f>
        <v>0</v>
      </c>
      <c r="G8">
        <f>Matrix!G8+'Delta T'!G8+'Face Area'!G8+'Distance Between Cells'!G8</f>
        <v>0</v>
      </c>
      <c r="H8">
        <f>Matrix!H8+'Delta T'!H8+'Face Area'!H8+'Distance Between Cells'!H8</f>
        <v>1</v>
      </c>
      <c r="I8">
        <f>Matrix!I8+'Delta T'!I8+'Face Area'!I8+'Distance Between Cells'!I8</f>
        <v>0</v>
      </c>
      <c r="K8" t="s">
        <v>6</v>
      </c>
      <c r="M8">
        <v>0</v>
      </c>
    </row>
    <row r="9" spans="2:21" ht="45.5" customHeight="1" x14ac:dyDescent="0.35">
      <c r="B9" s="3">
        <v>6</v>
      </c>
      <c r="C9">
        <f>Matrix!C9+'Delta T'!C9+'Face Area'!C9+'Distance Between Cells'!C9</f>
        <v>0</v>
      </c>
      <c r="D9">
        <f>Matrix!D9+'Delta T'!D9+'Face Area'!D9+'Distance Between Cells'!D9</f>
        <v>-0.28533396279825218</v>
      </c>
      <c r="E9">
        <f>Matrix!E9+'Delta T'!E9+'Face Area'!E9+'Distance Between Cells'!E9</f>
        <v>0</v>
      </c>
      <c r="F9">
        <f>Matrix!F9+'Delta T'!F9+'Face Area'!F9+'Distance Between Cells'!F9</f>
        <v>0</v>
      </c>
      <c r="G9">
        <f>Matrix!G9+'Delta T'!G9+'Face Area'!G9+'Distance Between Cells'!G9</f>
        <v>0</v>
      </c>
      <c r="H9">
        <f>Matrix!H9+'Delta T'!H9+'Face Area'!H9+'Distance Between Cells'!H9</f>
        <v>0</v>
      </c>
      <c r="I9">
        <f>Matrix!I9+'Delta T'!I9+'Face Area'!I9+'Distance Between Cells'!I9</f>
        <v>0.35200062946491883</v>
      </c>
      <c r="K9" t="s">
        <v>7</v>
      </c>
      <c r="M9">
        <v>6.6666666666666599</v>
      </c>
    </row>
    <row r="12" spans="2:21" ht="45.5" customHeight="1" x14ac:dyDescent="0.35">
      <c r="D12" t="s">
        <v>2</v>
      </c>
      <c r="E12" cm="1">
        <f t="array" ref="E12:E18">MMULT(MINVERSE(C3:I9), M3:M9)</f>
        <v>86.436906110567477</v>
      </c>
    </row>
    <row r="13" spans="2:21" ht="45.5" customHeight="1" x14ac:dyDescent="0.35">
      <c r="D13" t="s">
        <v>3</v>
      </c>
      <c r="E13">
        <v>91.830497482739418</v>
      </c>
    </row>
    <row r="14" spans="2:21" ht="45.5" customHeight="1" x14ac:dyDescent="0.35">
      <c r="D14" t="s">
        <v>1</v>
      </c>
      <c r="E14">
        <v>0</v>
      </c>
    </row>
    <row r="15" spans="2:21" ht="45.5" customHeight="1" x14ac:dyDescent="0.35">
      <c r="D15" t="s">
        <v>4</v>
      </c>
      <c r="E15">
        <v>0</v>
      </c>
    </row>
    <row r="16" spans="2:21" ht="45.5" customHeight="1" x14ac:dyDescent="0.35">
      <c r="D16" t="s">
        <v>5</v>
      </c>
      <c r="E16">
        <v>80.563729180524291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93.377748980495568</v>
      </c>
    </row>
  </sheetData>
  <mergeCells count="1">
    <mergeCell ref="B1:I1"/>
  </mergeCells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Diagram</vt:lpstr>
      <vt:lpstr>Constants</vt:lpstr>
      <vt:lpstr>Cell 0</vt:lpstr>
      <vt:lpstr>Cell 1</vt:lpstr>
      <vt:lpstr>Cell 4</vt:lpstr>
      <vt:lpstr>Cell 6</vt:lpstr>
      <vt:lpstr>Matrix</vt:lpstr>
      <vt:lpstr>Matrix-No-Diffusion</vt:lpstr>
      <vt:lpstr>Sheet1</vt:lpstr>
      <vt:lpstr>Delta T</vt:lpstr>
      <vt:lpstr>Face Area</vt:lpstr>
      <vt:lpstr>Distance Between Cells</vt:lpstr>
      <vt:lpstr>Flow Across Face</vt:lpstr>
      <vt:lpstr>Total-No-Diffusion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Jordan</dc:creator>
  <cp:lastModifiedBy>Sarah Jordan</cp:lastModifiedBy>
  <dcterms:created xsi:type="dcterms:W3CDTF">2023-08-29T21:46:02Z</dcterms:created>
  <dcterms:modified xsi:type="dcterms:W3CDTF">2023-09-15T14:08:19Z</dcterms:modified>
</cp:coreProperties>
</file>