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ordan\Documents\GitHub\ClearWater-riverine\examples\dev_sandbox\data\mini_grid\"/>
    </mc:Choice>
  </mc:AlternateContent>
  <xr:revisionPtr revIDLastSave="0" documentId="13_ncr:1_{4C04CA07-C62F-4FB5-BC09-EACEC326F9BB}" xr6:coauthVersionLast="47" xr6:coauthVersionMax="47" xr10:uidLastSave="{00000000-0000-0000-0000-000000000000}"/>
  <bookViews>
    <workbookView xWindow="40680" yWindow="0" windowWidth="26520" windowHeight="21000" activeTab="2" xr2:uid="{0D6685A3-9F3A-4630-99AF-4A1490A22806}"/>
  </bookViews>
  <sheets>
    <sheet name="Diagram" sheetId="15" r:id="rId1"/>
    <sheet name="Constants" sheetId="18" r:id="rId2"/>
    <sheet name="Cell 0" sheetId="5" r:id="rId3"/>
    <sheet name="Cell 1" sheetId="14" r:id="rId4"/>
    <sheet name="Cell 4" sheetId="16" r:id="rId5"/>
    <sheet name="Cell 6" sheetId="17" r:id="rId6"/>
    <sheet name="Matrix" sheetId="2" r:id="rId7"/>
    <sheet name="Matrix-No-Diffusion" sheetId="13" r:id="rId8"/>
    <sheet name="Sheet1" sheetId="11" r:id="rId9"/>
    <sheet name="Delta T" sheetId="1" r:id="rId10"/>
    <sheet name="Face Area" sheetId="4" r:id="rId11"/>
    <sheet name="Distance Between Cells" sheetId="8" r:id="rId12"/>
    <sheet name="Flow Across Face" sheetId="10" r:id="rId13"/>
    <sheet name="Total-No-Diffusion" sheetId="7" r:id="rId14"/>
    <sheet name="Total" sheetId="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2" l="1"/>
  <c r="H12" i="17"/>
  <c r="H12" i="16"/>
  <c r="H13" i="14"/>
  <c r="H12" i="14"/>
  <c r="H13" i="5"/>
  <c r="H12" i="5"/>
  <c r="B6" i="18"/>
  <c r="B36" i="17"/>
  <c r="H46" i="17"/>
  <c r="C46" i="14"/>
  <c r="N9" i="2" l="1"/>
  <c r="N4" i="2"/>
  <c r="C47" i="17"/>
  <c r="M12" i="17"/>
  <c r="G12" i="17"/>
  <c r="H36" i="17" s="1"/>
  <c r="B50" i="17" s="1"/>
  <c r="I51" i="17"/>
  <c r="H51" i="17"/>
  <c r="G51" i="17"/>
  <c r="E51" i="17"/>
  <c r="D51" i="17"/>
  <c r="C51" i="17"/>
  <c r="B51" i="17"/>
  <c r="I50" i="17"/>
  <c r="G50" i="17"/>
  <c r="E50" i="17"/>
  <c r="D50" i="17"/>
  <c r="N36" i="17"/>
  <c r="E36" i="17"/>
  <c r="M51" i="17" s="1"/>
  <c r="C47" i="14"/>
  <c r="F46" i="16"/>
  <c r="N36" i="16"/>
  <c r="F47" i="16" s="1"/>
  <c r="H36" i="16"/>
  <c r="B48" i="16" s="1"/>
  <c r="B36" i="16"/>
  <c r="E36" i="16"/>
  <c r="M12" i="16"/>
  <c r="G12" i="16"/>
  <c r="I51" i="16"/>
  <c r="H51" i="16"/>
  <c r="G51" i="16"/>
  <c r="E51" i="16"/>
  <c r="D51" i="16"/>
  <c r="I50" i="16"/>
  <c r="H50" i="16"/>
  <c r="G50" i="16"/>
  <c r="E50" i="16"/>
  <c r="D50" i="16"/>
  <c r="M50" i="16"/>
  <c r="E4" i="2"/>
  <c r="F4" i="2"/>
  <c r="H4" i="2"/>
  <c r="J4" i="2"/>
  <c r="E36" i="14"/>
  <c r="M51" i="14"/>
  <c r="N40" i="14"/>
  <c r="N36" i="14"/>
  <c r="B36" i="14"/>
  <c r="I51" i="14"/>
  <c r="H51" i="14"/>
  <c r="G51" i="14"/>
  <c r="E51" i="14"/>
  <c r="D51" i="14"/>
  <c r="I50" i="14"/>
  <c r="G50" i="14"/>
  <c r="E50" i="14"/>
  <c r="D50" i="14"/>
  <c r="B47" i="14"/>
  <c r="M13" i="14"/>
  <c r="G13" i="14"/>
  <c r="M12" i="14"/>
  <c r="G12" i="14"/>
  <c r="C51" i="5"/>
  <c r="D3" i="13" s="1"/>
  <c r="D51" i="5"/>
  <c r="E3" i="13" s="1"/>
  <c r="E51" i="5"/>
  <c r="F3" i="13" s="1"/>
  <c r="G51" i="5"/>
  <c r="H3" i="13" s="1"/>
  <c r="H51" i="5"/>
  <c r="I3" i="13" s="1"/>
  <c r="I51" i="5"/>
  <c r="J3" i="13" s="1"/>
  <c r="C48" i="17" l="1"/>
  <c r="C50" i="17"/>
  <c r="F51" i="17"/>
  <c r="K36" i="17"/>
  <c r="M50" i="17"/>
  <c r="C51" i="14"/>
  <c r="K36" i="16"/>
  <c r="M51" i="16"/>
  <c r="B51" i="16"/>
  <c r="F51" i="16"/>
  <c r="H40" i="14"/>
  <c r="H48" i="14" s="1"/>
  <c r="H50" i="14" s="1"/>
  <c r="I4" i="2" s="1"/>
  <c r="K36" i="14"/>
  <c r="C48" i="14" s="1"/>
  <c r="C50" i="14" s="1"/>
  <c r="D4" i="2" s="1"/>
  <c r="H36" i="14"/>
  <c r="B48" i="14" s="1"/>
  <c r="K40" i="14"/>
  <c r="B50" i="14" s="1"/>
  <c r="C4" i="2" s="1"/>
  <c r="F51" i="14"/>
  <c r="B51" i="14"/>
  <c r="F50" i="14"/>
  <c r="G4" i="2" s="1"/>
  <c r="M50" i="14"/>
  <c r="F50" i="17" l="1"/>
  <c r="H48" i="17"/>
  <c r="H50" i="17" s="1"/>
  <c r="C9" i="2" s="1" a="1"/>
  <c r="C9" i="2" s="1"/>
  <c r="B50" i="16"/>
  <c r="F48" i="16"/>
  <c r="F50" i="16" s="1"/>
  <c r="C7" i="2" s="1" a="1"/>
  <c r="C7" i="2" s="1"/>
  <c r="C51" i="16"/>
  <c r="C50" i="16"/>
  <c r="M13" i="5"/>
  <c r="N36" i="5" l="1"/>
  <c r="B47" i="5" s="1"/>
  <c r="D50" i="5" l="1"/>
  <c r="E3" i="2" s="1"/>
  <c r="E50" i="5"/>
  <c r="F3" i="2" s="1"/>
  <c r="G50" i="5"/>
  <c r="H3" i="2" s="1"/>
  <c r="H50" i="5"/>
  <c r="I3" i="2" s="1"/>
  <c r="I50" i="5"/>
  <c r="J3" i="2" s="1"/>
  <c r="N40" i="5"/>
  <c r="F47" i="5" s="1"/>
  <c r="F51" i="5" s="1"/>
  <c r="G3" i="13" s="1"/>
  <c r="E36" i="5"/>
  <c r="B36" i="5"/>
  <c r="B46" i="5" s="1"/>
  <c r="B51" i="5" s="1"/>
  <c r="C3" i="13" s="1"/>
  <c r="M12" i="5"/>
  <c r="G13" i="5"/>
  <c r="G12" i="5"/>
  <c r="I9" i="6"/>
  <c r="C4" i="6"/>
  <c r="D4" i="6"/>
  <c r="E4" i="6"/>
  <c r="F4" i="6"/>
  <c r="G4" i="6"/>
  <c r="H4" i="6"/>
  <c r="I4" i="6"/>
  <c r="C5" i="6"/>
  <c r="D5" i="6"/>
  <c r="E5" i="6"/>
  <c r="F5" i="6"/>
  <c r="G5" i="6"/>
  <c r="H5" i="6"/>
  <c r="I5" i="6"/>
  <c r="C6" i="6"/>
  <c r="D6" i="6"/>
  <c r="E6" i="6"/>
  <c r="F6" i="6"/>
  <c r="G6" i="6"/>
  <c r="H6" i="6"/>
  <c r="I6" i="6"/>
  <c r="C7" i="6"/>
  <c r="D7" i="6"/>
  <c r="E7" i="6"/>
  <c r="F7" i="6"/>
  <c r="G7" i="6"/>
  <c r="H7" i="6"/>
  <c r="I7" i="6"/>
  <c r="C8" i="6"/>
  <c r="D8" i="6"/>
  <c r="E8" i="6"/>
  <c r="F8" i="6"/>
  <c r="G8" i="6"/>
  <c r="H8" i="6"/>
  <c r="I8" i="6"/>
  <c r="C9" i="6"/>
  <c r="D9" i="6"/>
  <c r="E9" i="6"/>
  <c r="F9" i="6"/>
  <c r="G9" i="6"/>
  <c r="H9" i="6"/>
  <c r="E3" i="6"/>
  <c r="F3" i="6"/>
  <c r="H3" i="6"/>
  <c r="I3" i="6"/>
  <c r="C4" i="7"/>
  <c r="D4" i="7"/>
  <c r="E4" i="7"/>
  <c r="F4" i="7"/>
  <c r="G4" i="7"/>
  <c r="H4" i="7"/>
  <c r="I4" i="7"/>
  <c r="C5" i="7"/>
  <c r="D5" i="7"/>
  <c r="E5" i="7"/>
  <c r="F5" i="7"/>
  <c r="G5" i="7"/>
  <c r="H5" i="7"/>
  <c r="I5" i="7"/>
  <c r="C6" i="7"/>
  <c r="D6" i="7"/>
  <c r="E6" i="7"/>
  <c r="F6" i="7"/>
  <c r="G6" i="7"/>
  <c r="H6" i="7"/>
  <c r="I6" i="7"/>
  <c r="C7" i="7"/>
  <c r="D7" i="7"/>
  <c r="E7" i="7"/>
  <c r="F7" i="7"/>
  <c r="G7" i="7"/>
  <c r="H7" i="7"/>
  <c r="I7" i="7"/>
  <c r="C8" i="7"/>
  <c r="D8" i="7"/>
  <c r="E8" i="7"/>
  <c r="F8" i="7"/>
  <c r="G8" i="7"/>
  <c r="H8" i="7"/>
  <c r="I8" i="7"/>
  <c r="C9" i="7"/>
  <c r="D9" i="7"/>
  <c r="E9" i="7"/>
  <c r="F9" i="7"/>
  <c r="G9" i="7"/>
  <c r="H9" i="7"/>
  <c r="I9" i="7"/>
  <c r="E3" i="7"/>
  <c r="F3" i="7"/>
  <c r="H3" i="7"/>
  <c r="I3" i="7"/>
  <c r="E12" i="13" l="1" a="1"/>
  <c r="E12" i="13" s="1"/>
  <c r="M51" i="5"/>
  <c r="M50" i="5"/>
  <c r="H36" i="5"/>
  <c r="C48" i="5" s="1"/>
  <c r="C50" i="5" s="1"/>
  <c r="D3" i="2" s="1"/>
  <c r="K40" i="5"/>
  <c r="H40" i="5"/>
  <c r="F48" i="5" s="1"/>
  <c r="F50" i="5" s="1"/>
  <c r="G3" i="2" s="1"/>
  <c r="K36" i="5"/>
  <c r="G3" i="6" l="1"/>
  <c r="G3" i="7"/>
  <c r="D3" i="7"/>
  <c r="D3" i="6"/>
  <c r="N3" i="13"/>
  <c r="N3" i="2"/>
  <c r="B48" i="5"/>
  <c r="B50" i="5" s="1"/>
  <c r="C3" i="2" s="1"/>
  <c r="E12" i="2" s="1" a="1"/>
  <c r="E12" i="2" s="1"/>
  <c r="C3" i="6" l="1"/>
  <c r="E12" i="6" s="1" a="1"/>
  <c r="E12" i="6" s="1"/>
  <c r="C3" i="7"/>
  <c r="E12" i="7" s="1" a="1"/>
  <c r="E12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<sst xmlns="http://schemas.openxmlformats.org/spreadsheetml/2006/main" count="396" uniqueCount="72">
  <si>
    <t>n+1</t>
  </si>
  <si>
    <t>C_2</t>
  </si>
  <si>
    <t>C_0</t>
  </si>
  <si>
    <t>C_1</t>
  </si>
  <si>
    <t>C_3</t>
  </si>
  <si>
    <t>C_4</t>
  </si>
  <si>
    <t>C_5</t>
  </si>
  <si>
    <t>C_6</t>
  </si>
  <si>
    <t>A-MATRIX</t>
  </si>
  <si>
    <t>x</t>
  </si>
  <si>
    <t>=</t>
  </si>
  <si>
    <t>b</t>
  </si>
  <si>
    <t>n</t>
  </si>
  <si>
    <t>Volume</t>
  </si>
  <si>
    <t>n=0</t>
  </si>
  <si>
    <t>n=1</t>
  </si>
  <si>
    <t>Delta t</t>
  </si>
  <si>
    <t>m3</t>
  </si>
  <si>
    <t>seconds</t>
  </si>
  <si>
    <t>&lt;--- is this ft3? (HDF File)</t>
  </si>
  <si>
    <t>Concentration</t>
  </si>
  <si>
    <t>Faces</t>
  </si>
  <si>
    <t>Cell</t>
  </si>
  <si>
    <t>Cell A</t>
  </si>
  <si>
    <t>Cell B</t>
  </si>
  <si>
    <t>Face #</t>
  </si>
  <si>
    <t>Face Vertical Area</t>
  </si>
  <si>
    <t>Diffusion Coeff</t>
  </si>
  <si>
    <t>Face Flow</t>
  </si>
  <si>
    <t>Direction</t>
  </si>
  <si>
    <t>Face Normal Flow</t>
  </si>
  <si>
    <t>Velocity</t>
  </si>
  <si>
    <t>n=1, m3/s</t>
  </si>
  <si>
    <t>Cell A Y</t>
  </si>
  <si>
    <t>Cell B Y</t>
  </si>
  <si>
    <t>Cell A X</t>
  </si>
  <si>
    <t>Cell B X</t>
  </si>
  <si>
    <t>Distance</t>
  </si>
  <si>
    <t>Out</t>
  </si>
  <si>
    <t>In</t>
  </si>
  <si>
    <t>n=1, m/s</t>
  </si>
  <si>
    <t>n=1, m2</t>
  </si>
  <si>
    <t>m</t>
  </si>
  <si>
    <t>Load</t>
  </si>
  <si>
    <t>+</t>
  </si>
  <si>
    <t>-</t>
  </si>
  <si>
    <t>FACE 0</t>
  </si>
  <si>
    <t>DIFFUSION</t>
  </si>
  <si>
    <t>ADVECTION</t>
  </si>
  <si>
    <t>[</t>
  </si>
  <si>
    <t>]</t>
  </si>
  <si>
    <t>FACE 3</t>
  </si>
  <si>
    <t>C</t>
  </si>
  <si>
    <t>load</t>
  </si>
  <si>
    <t>advection</t>
  </si>
  <si>
    <t>diffusion</t>
  </si>
  <si>
    <t>total</t>
  </si>
  <si>
    <t>Source: https://www.youtube.com/watch?v=JVE0fNkc540</t>
  </si>
  <si>
    <t>Only first-order accurate</t>
  </si>
  <si>
    <t>Not accurate</t>
  </si>
  <si>
    <t>The most stable scheme for convection dominated flows.</t>
  </si>
  <si>
    <t>Generate an initial, stable solution.</t>
  </si>
  <si>
    <t>Upwind Differencing</t>
  </si>
  <si>
    <t>https://doc.cfd.direct/notes/cfd-general-principles/advection-discretisation</t>
  </si>
  <si>
    <t>Linear scheme tends to generate unbounded solutions which are unstable.</t>
  </si>
  <si>
    <t>no-diffusion</t>
  </si>
  <si>
    <t>Adjust</t>
  </si>
  <si>
    <t>FACE 5</t>
  </si>
  <si>
    <t>C_7</t>
  </si>
  <si>
    <t>https://doc.cfd.direct/notes/cfd-general-principles/example-of-building-a-matrix-equation</t>
  </si>
  <si>
    <t>Diffusion Coefficient</t>
  </si>
  <si>
    <t>http://www.hypertextbookshop.com/biofilmbook/working_version/artifacts/tables/Module_004/Table4-1_DiffCoeffH2O.htm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</si>
</sst>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8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 style="dotted">
        <color indexed="64"/>
      </left>
      <right style="thick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2" borderId="0" xfId="0" applyFill="1"/>
    <xf numFmtId="11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1" xfId="0" applyBorder="1"/>
    <xf numFmtId="0" fontId="0" fillId="0" borderId="2" xfId="0" applyBorder="1"/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4" xfId="0" applyBorder="1"/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8" borderId="0" xfId="0" applyFont="1" applyFill="1"/>
    <xf numFmtId="0" fontId="4" fillId="8" borderId="0" xfId="0" applyFont="1" applyFill="1"/>
    <xf numFmtId="0" fontId="5" fillId="0" borderId="0" xfId="0" applyFont="1"/>
    <xf numFmtId="0" fontId="4" fillId="0" borderId="0" xfId="0" applyFont="1"/>
    <xf numFmtId="0" fontId="7" fillId="0" borderId="0" xfId="0" applyFont="1"/>
    <xf numFmtId="0" fontId="2" fillId="3" borderId="0" xfId="0" applyFont="1" applyFill="1"/>
    <xf numFmtId="0" fontId="2" fillId="4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209550</xdr:colOff>
      <xdr:row>14</xdr:row>
      <xdr:rowOff>63500</xdr:rowOff>
    </xdr:from>
    <xdr:to>
      <xdr:col>14</xdr:col>
      <xdr:colOff>381000</xdr:colOff>
      <xdr:row>19</xdr:row>
      <xdr:rowOff>83945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EB8C97-98B4-8A46-6B0E-AE7AD3B011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29550" y="2235200"/>
          <a:ext cx="3371850" cy="9253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323850</xdr:colOff>
      <xdr:row>14</xdr:row>
      <xdr:rowOff>66675</xdr:rowOff>
    </xdr:from>
    <xdr:to>
      <xdr:col>14</xdr:col>
      <xdr:colOff>495300</xdr:colOff>
      <xdr:row>19</xdr:row>
      <xdr:rowOff>83945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62166B-F76B-423B-BAD6-21771668C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2600325"/>
          <a:ext cx="3371850" cy="9253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323850</xdr:colOff>
      <xdr:row>14</xdr:row>
      <xdr:rowOff>66675</xdr:rowOff>
    </xdr:from>
    <xdr:to>
      <xdr:col>14</xdr:col>
      <xdr:colOff>495300</xdr:colOff>
      <xdr:row>19</xdr:row>
      <xdr:rowOff>87120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223F00D-8B69-46E5-B6C4-96C24330E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2644775"/>
          <a:ext cx="3371850" cy="94119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323850</xdr:colOff>
      <xdr:row>14</xdr:row>
      <xdr:rowOff>66675</xdr:rowOff>
    </xdr:from>
    <xdr:to>
      <xdr:col>14</xdr:col>
      <xdr:colOff>495300</xdr:colOff>
      <xdr:row>19</xdr:row>
      <xdr:rowOff>87120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229E79-DD69-4B60-B7AD-1CBF7C500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2597150"/>
          <a:ext cx="3371850" cy="9284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29825-4C9A-405C-9D4D-EC3EEE786EB2}">
  <dimension ref="B1:F3"/>
  <sheetViews>
    <sheetView workbookViewId="0">
      <selection activeCell="C2" sqref="C2:F2"/>
    </sheetView>
  </sheetViews>
  <sheetFormatPr defaultColWidth="22" defaultRowHeight="110.5" customHeight="1" x14ac:dyDescent="0.35"/>
  <sheetData>
    <row r="1" spans="2:6" ht="110.5" customHeight="1" thickBot="1" x14ac:dyDescent="0.4">
      <c r="C1" s="12"/>
      <c r="D1" s="15"/>
      <c r="E1" s="15"/>
      <c r="F1" s="12"/>
    </row>
    <row r="2" spans="2:6" ht="110.5" customHeight="1" thickTop="1" thickBot="1" x14ac:dyDescent="0.4">
      <c r="B2" s="11"/>
      <c r="C2" s="13">
        <v>4</v>
      </c>
      <c r="D2" s="14">
        <v>0</v>
      </c>
      <c r="E2" s="17">
        <v>1</v>
      </c>
      <c r="F2" s="16">
        <v>6</v>
      </c>
    </row>
    <row r="3" spans="2:6" ht="110.5" customHeight="1" thickTop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C1EA4-B6EB-4A45-9877-35DDB2F0DB00}">
  <dimension ref="B5:H7"/>
  <sheetViews>
    <sheetView workbookViewId="0">
      <selection activeCell="B6" sqref="B6"/>
    </sheetView>
  </sheetViews>
  <sheetFormatPr defaultRowHeight="14.5" x14ac:dyDescent="0.35"/>
  <cols>
    <col min="2" max="2" width="18.81640625" bestFit="1" customWidth="1"/>
  </cols>
  <sheetData>
    <row r="5" spans="2:8" x14ac:dyDescent="0.35">
      <c r="B5" t="s">
        <v>70</v>
      </c>
    </row>
    <row r="6" spans="2:8" x14ac:dyDescent="0.35">
      <c r="B6">
        <f>18.8*10^-9</f>
        <v>1.8800000000000003E-8</v>
      </c>
    </row>
    <row r="7" spans="2:8" x14ac:dyDescent="0.35">
      <c r="H7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79220-0CA2-48BC-B882-E6E428182D5B}">
  <dimension ref="A1:P51"/>
  <sheetViews>
    <sheetView tabSelected="1" workbookViewId="0">
      <selection activeCell="E62" sqref="E62"/>
    </sheetView>
  </sheetViews>
  <sheetFormatPr defaultRowHeight="14.5" x14ac:dyDescent="0.35"/>
  <cols>
    <col min="2" max="2" width="13.6328125" customWidth="1"/>
    <col min="5" max="5" width="16.1796875" bestFit="1" customWidth="1"/>
    <col min="6" max="6" width="13.90625" bestFit="1" customWidth="1"/>
    <col min="7" max="7" width="22.08984375" bestFit="1" customWidth="1"/>
    <col min="9" max="9" width="8.36328125" bestFit="1" customWidth="1"/>
    <col min="14" max="14" width="10.90625" bestFit="1" customWidth="1"/>
  </cols>
  <sheetData>
    <row r="1" spans="2:16" s="18" customFormat="1" x14ac:dyDescent="0.35">
      <c r="B1" s="19" t="s">
        <v>22</v>
      </c>
    </row>
    <row r="2" spans="2:16" x14ac:dyDescent="0.35">
      <c r="C2" t="s">
        <v>14</v>
      </c>
      <c r="D2" t="s">
        <v>15</v>
      </c>
    </row>
    <row r="3" spans="2:16" x14ac:dyDescent="0.35">
      <c r="B3" s="8" t="s">
        <v>13</v>
      </c>
      <c r="C3">
        <v>25.002766000000001</v>
      </c>
      <c r="D3">
        <v>25.000551000000002</v>
      </c>
      <c r="E3" t="s">
        <v>17</v>
      </c>
      <c r="G3" t="s">
        <v>19</v>
      </c>
    </row>
    <row r="4" spans="2:16" x14ac:dyDescent="0.35">
      <c r="B4" s="8" t="s">
        <v>16</v>
      </c>
      <c r="C4">
        <v>300</v>
      </c>
      <c r="D4">
        <v>300</v>
      </c>
      <c r="E4" t="s">
        <v>18</v>
      </c>
    </row>
    <row r="5" spans="2:16" x14ac:dyDescent="0.35">
      <c r="B5" s="8" t="s">
        <v>20</v>
      </c>
      <c r="C5">
        <v>100</v>
      </c>
      <c r="D5" t="s">
        <v>9</v>
      </c>
    </row>
    <row r="9" spans="2:16" s="18" customFormat="1" x14ac:dyDescent="0.35">
      <c r="B9" s="19" t="s">
        <v>21</v>
      </c>
      <c r="M9" s="18" t="s">
        <v>42</v>
      </c>
    </row>
    <row r="10" spans="2:16" x14ac:dyDescent="0.35">
      <c r="B10" s="21"/>
      <c r="C10" s="20"/>
      <c r="D10" s="20"/>
      <c r="E10" s="22" t="s">
        <v>32</v>
      </c>
      <c r="F10" s="22" t="s">
        <v>40</v>
      </c>
      <c r="G10" s="22" t="s">
        <v>41</v>
      </c>
      <c r="H10" s="20"/>
      <c r="I10" s="20"/>
      <c r="J10" s="20"/>
      <c r="K10" s="20"/>
      <c r="L10" s="20"/>
      <c r="M10" s="20"/>
    </row>
    <row r="11" spans="2:16" x14ac:dyDescent="0.35">
      <c r="B11" s="23" t="s">
        <v>23</v>
      </c>
      <c r="C11" s="23" t="s">
        <v>24</v>
      </c>
      <c r="D11" s="23" t="s">
        <v>25</v>
      </c>
      <c r="E11" s="23" t="s">
        <v>30</v>
      </c>
      <c r="F11" s="23" t="s">
        <v>31</v>
      </c>
      <c r="G11" s="23" t="s">
        <v>26</v>
      </c>
      <c r="H11" s="23" t="s">
        <v>27</v>
      </c>
      <c r="I11" s="23" t="s">
        <v>33</v>
      </c>
      <c r="J11" s="23" t="s">
        <v>35</v>
      </c>
      <c r="K11" s="23" t="s">
        <v>34</v>
      </c>
      <c r="L11" s="23" t="s">
        <v>36</v>
      </c>
      <c r="M11" s="23" t="s">
        <v>37</v>
      </c>
    </row>
    <row r="12" spans="2:16" x14ac:dyDescent="0.35">
      <c r="B12">
        <v>0</v>
      </c>
      <c r="C12">
        <v>1</v>
      </c>
      <c r="D12">
        <v>0</v>
      </c>
      <c r="E12">
        <v>4.1666370000000001E-2</v>
      </c>
      <c r="F12">
        <v>8.3330899999999996E-3</v>
      </c>
      <c r="G12">
        <f>E12/F12</f>
        <v>5.0001104032237746</v>
      </c>
      <c r="H12">
        <f>Constants!B6</f>
        <v>1.8800000000000003E-8</v>
      </c>
      <c r="I12" s="5">
        <v>500002.5</v>
      </c>
      <c r="J12" s="5">
        <v>102.5</v>
      </c>
      <c r="K12" s="5">
        <v>500007.5</v>
      </c>
      <c r="L12" s="5">
        <v>102.5</v>
      </c>
      <c r="M12">
        <f>SQRT((K12-I12)^2-(L12-J12)^2)</f>
        <v>5</v>
      </c>
    </row>
    <row r="13" spans="2:16" x14ac:dyDescent="0.35">
      <c r="B13">
        <v>0</v>
      </c>
      <c r="C13">
        <v>4</v>
      </c>
      <c r="D13">
        <v>3</v>
      </c>
      <c r="E13">
        <v>-4.1666679999999998E-2</v>
      </c>
      <c r="F13">
        <v>-8.3331499999999992E-3</v>
      </c>
      <c r="G13">
        <f>E13/F13</f>
        <v>5.0001116024552541</v>
      </c>
      <c r="H13">
        <f>H12</f>
        <v>1.8800000000000003E-8</v>
      </c>
      <c r="I13" s="5">
        <v>500002.5</v>
      </c>
      <c r="J13" s="5">
        <v>102.5</v>
      </c>
      <c r="K13" s="5">
        <v>500000</v>
      </c>
      <c r="L13" s="5">
        <v>102.5</v>
      </c>
      <c r="M13">
        <f>SQRT((K13-I13)^2-(L13-J13)^2)</f>
        <v>2.5</v>
      </c>
    </row>
    <row r="14" spans="2:16" x14ac:dyDescent="0.35">
      <c r="P14" t="s">
        <v>63</v>
      </c>
    </row>
    <row r="16" spans="2:16" x14ac:dyDescent="0.35">
      <c r="E16" t="s">
        <v>32</v>
      </c>
      <c r="H16" s="3" t="s">
        <v>62</v>
      </c>
      <c r="P16" t="s">
        <v>57</v>
      </c>
    </row>
    <row r="17" spans="2:16" x14ac:dyDescent="0.35">
      <c r="B17" s="24" t="s">
        <v>23</v>
      </c>
      <c r="C17" s="24" t="s">
        <v>24</v>
      </c>
      <c r="D17" s="24" t="s">
        <v>25</v>
      </c>
      <c r="E17" s="24" t="s">
        <v>28</v>
      </c>
      <c r="F17" s="24" t="s">
        <v>29</v>
      </c>
      <c r="G17" s="24" t="s">
        <v>66</v>
      </c>
      <c r="H17" s="24" t="s">
        <v>52</v>
      </c>
      <c r="P17" t="s">
        <v>58</v>
      </c>
    </row>
    <row r="18" spans="2:16" x14ac:dyDescent="0.35">
      <c r="B18">
        <v>0</v>
      </c>
      <c r="C18">
        <v>1</v>
      </c>
      <c r="D18">
        <v>0</v>
      </c>
      <c r="E18">
        <v>4.1666370000000001E-2</v>
      </c>
      <c r="F18" t="s">
        <v>38</v>
      </c>
      <c r="G18">
        <v>1</v>
      </c>
      <c r="H18">
        <v>0</v>
      </c>
      <c r="P18" t="s">
        <v>59</v>
      </c>
    </row>
    <row r="19" spans="2:16" x14ac:dyDescent="0.35">
      <c r="B19">
        <v>0</v>
      </c>
      <c r="C19">
        <v>4</v>
      </c>
      <c r="D19">
        <v>3</v>
      </c>
      <c r="E19">
        <v>-4.1666679999999998E-2</v>
      </c>
      <c r="F19" t="s">
        <v>39</v>
      </c>
      <c r="G19">
        <v>1</v>
      </c>
      <c r="H19">
        <v>4</v>
      </c>
      <c r="P19" t="s">
        <v>60</v>
      </c>
    </row>
    <row r="20" spans="2:16" x14ac:dyDescent="0.35">
      <c r="P20" t="s">
        <v>61</v>
      </c>
    </row>
    <row r="21" spans="2:16" x14ac:dyDescent="0.35">
      <c r="H21" s="3"/>
      <c r="P21" t="s">
        <v>64</v>
      </c>
    </row>
    <row r="22" spans="2:16" hidden="1" x14ac:dyDescent="0.35"/>
    <row r="23" spans="2:16" hidden="1" x14ac:dyDescent="0.35"/>
    <row r="24" spans="2:16" hidden="1" x14ac:dyDescent="0.35"/>
    <row r="25" spans="2:16" hidden="1" x14ac:dyDescent="0.35"/>
    <row r="26" spans="2:16" hidden="1" x14ac:dyDescent="0.35"/>
    <row r="27" spans="2:16" hidden="1" x14ac:dyDescent="0.35"/>
    <row r="28" spans="2:16" hidden="1" x14ac:dyDescent="0.35"/>
    <row r="29" spans="2:16" hidden="1" x14ac:dyDescent="0.35"/>
    <row r="30" spans="2:16" hidden="1" x14ac:dyDescent="0.35"/>
    <row r="31" spans="2:16" hidden="1" x14ac:dyDescent="0.35"/>
    <row r="32" spans="2:16" hidden="1" x14ac:dyDescent="0.35"/>
    <row r="34" spans="1:16" x14ac:dyDescent="0.35">
      <c r="H34" t="s">
        <v>46</v>
      </c>
    </row>
    <row r="35" spans="1:16" x14ac:dyDescent="0.35">
      <c r="B35" s="25"/>
      <c r="C35" s="25"/>
      <c r="H35" s="6" t="s">
        <v>47</v>
      </c>
      <c r="I35" s="6"/>
      <c r="J35" s="6"/>
      <c r="K35" s="6"/>
      <c r="L35" s="6"/>
      <c r="N35" s="7" t="s">
        <v>48</v>
      </c>
      <c r="O35" s="7"/>
    </row>
    <row r="36" spans="1:16" x14ac:dyDescent="0.35">
      <c r="B36" s="8">
        <f>D3/D4</f>
        <v>8.333517E-2</v>
      </c>
      <c r="C36" t="s">
        <v>2</v>
      </c>
      <c r="D36" t="s">
        <v>10</v>
      </c>
      <c r="E36" s="9">
        <f>C3/C4*C5</f>
        <v>8.3342553333333331</v>
      </c>
      <c r="F36" t="s">
        <v>44</v>
      </c>
      <c r="G36" t="s">
        <v>49</v>
      </c>
      <c r="H36" s="6">
        <f>G12*H12/M12</f>
        <v>1.8800415116121397E-8</v>
      </c>
      <c r="I36" s="6" t="s">
        <v>3</v>
      </c>
      <c r="J36" s="6" t="s">
        <v>45</v>
      </c>
      <c r="K36" s="6">
        <f>G12*H12/M12</f>
        <v>1.8800415116121397E-8</v>
      </c>
      <c r="L36" s="6" t="s">
        <v>2</v>
      </c>
      <c r="M36" t="s">
        <v>45</v>
      </c>
      <c r="N36" s="7">
        <f>E18</f>
        <v>4.1666370000000001E-2</v>
      </c>
      <c r="O36" s="7" t="s">
        <v>2</v>
      </c>
    </row>
    <row r="38" spans="1:16" x14ac:dyDescent="0.35">
      <c r="K38" t="s">
        <v>44</v>
      </c>
    </row>
    <row r="39" spans="1:16" x14ac:dyDescent="0.35">
      <c r="H39" t="s">
        <v>51</v>
      </c>
    </row>
    <row r="40" spans="1:16" x14ac:dyDescent="0.35">
      <c r="H40" s="6">
        <f>G13*H13/M13</f>
        <v>3.7600839250463518E-8</v>
      </c>
      <c r="I40" s="6" t="s">
        <v>5</v>
      </c>
      <c r="J40" s="6" t="s">
        <v>45</v>
      </c>
      <c r="K40" s="6">
        <f>G13*H13/M13</f>
        <v>3.7600839250463518E-8</v>
      </c>
      <c r="L40" s="6" t="s">
        <v>2</v>
      </c>
      <c r="M40" t="s">
        <v>45</v>
      </c>
      <c r="N40" s="7">
        <f>E19</f>
        <v>-4.1666679999999998E-2</v>
      </c>
      <c r="O40" s="7" t="s">
        <v>5</v>
      </c>
      <c r="P40" t="s">
        <v>50</v>
      </c>
    </row>
    <row r="44" spans="1:16" x14ac:dyDescent="0.35">
      <c r="B44" t="s">
        <v>43</v>
      </c>
    </row>
    <row r="45" spans="1:16" x14ac:dyDescent="0.35">
      <c r="B45">
        <v>0</v>
      </c>
      <c r="C45">
        <v>1</v>
      </c>
      <c r="D45">
        <v>2</v>
      </c>
      <c r="E45">
        <v>3</v>
      </c>
      <c r="F45">
        <v>4</v>
      </c>
      <c r="G45">
        <v>5</v>
      </c>
      <c r="H45">
        <v>6</v>
      </c>
      <c r="I45">
        <v>7</v>
      </c>
      <c r="M45" s="3" t="s">
        <v>11</v>
      </c>
    </row>
    <row r="46" spans="1:16" x14ac:dyDescent="0.35">
      <c r="A46" t="s">
        <v>53</v>
      </c>
      <c r="B46" s="8">
        <f>B36</f>
        <v>8.333517E-2</v>
      </c>
      <c r="C46" s="8"/>
      <c r="D46" s="8"/>
      <c r="E46" s="8"/>
      <c r="F46" s="8"/>
      <c r="G46" s="8"/>
      <c r="H46" s="8"/>
      <c r="I46" s="8"/>
    </row>
    <row r="47" spans="1:16" x14ac:dyDescent="0.35">
      <c r="A47" t="s">
        <v>54</v>
      </c>
      <c r="B47" s="7">
        <f>N36</f>
        <v>4.1666370000000001E-2</v>
      </c>
      <c r="C47" s="7"/>
      <c r="D47" s="7"/>
      <c r="E47" s="7"/>
      <c r="F47" s="7">
        <f>N40</f>
        <v>-4.1666679999999998E-2</v>
      </c>
      <c r="G47" s="7"/>
      <c r="H47" s="7"/>
      <c r="I47" s="7"/>
    </row>
    <row r="48" spans="1:16" x14ac:dyDescent="0.35">
      <c r="A48" t="s">
        <v>55</v>
      </c>
      <c r="B48" s="6">
        <f>K36+K40</f>
        <v>5.6401254366584912E-8</v>
      </c>
      <c r="C48" s="6">
        <f>-H36</f>
        <v>-1.8800415116121397E-8</v>
      </c>
      <c r="D48" s="6"/>
      <c r="E48" s="6"/>
      <c r="F48" s="6">
        <f>-H40</f>
        <v>-3.7600839250463518E-8</v>
      </c>
      <c r="G48" s="6"/>
      <c r="H48" s="6"/>
      <c r="I48" s="6"/>
    </row>
    <row r="50" spans="1:13" x14ac:dyDescent="0.35">
      <c r="A50" t="s">
        <v>56</v>
      </c>
      <c r="B50">
        <f>SUM(B46:B48)</f>
        <v>0.12500159640125436</v>
      </c>
      <c r="C50">
        <f t="shared" ref="C50:I50" si="0">SUM(C46:C48)</f>
        <v>-1.8800415116121397E-8</v>
      </c>
      <c r="D50">
        <f t="shared" si="0"/>
        <v>0</v>
      </c>
      <c r="E50">
        <f t="shared" si="0"/>
        <v>0</v>
      </c>
      <c r="F50">
        <f t="shared" si="0"/>
        <v>-4.1666717600839245E-2</v>
      </c>
      <c r="G50">
        <f t="shared" si="0"/>
        <v>0</v>
      </c>
      <c r="H50">
        <f t="shared" si="0"/>
        <v>0</v>
      </c>
      <c r="I50">
        <f t="shared" si="0"/>
        <v>0</v>
      </c>
      <c r="M50" s="10">
        <f>E36</f>
        <v>8.3342553333333331</v>
      </c>
    </row>
    <row r="51" spans="1:13" x14ac:dyDescent="0.35">
      <c r="A51" t="s">
        <v>65</v>
      </c>
      <c r="B51">
        <f>B46+B47</f>
        <v>0.12500153999999999</v>
      </c>
      <c r="C51">
        <f t="shared" ref="C51:I51" si="1">C46+C47</f>
        <v>0</v>
      </c>
      <c r="D51">
        <f t="shared" si="1"/>
        <v>0</v>
      </c>
      <c r="E51">
        <f t="shared" si="1"/>
        <v>0</v>
      </c>
      <c r="F51">
        <f t="shared" si="1"/>
        <v>-4.1666679999999998E-2</v>
      </c>
      <c r="G51">
        <f t="shared" si="1"/>
        <v>0</v>
      </c>
      <c r="H51">
        <f t="shared" si="1"/>
        <v>0</v>
      </c>
      <c r="I51">
        <f t="shared" si="1"/>
        <v>0</v>
      </c>
      <c r="M51">
        <f>E36</f>
        <v>8.3342553333333331</v>
      </c>
    </row>
  </sheetData>
  <mergeCells count="1">
    <mergeCell ref="B35:C3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4236B-66F9-423D-A03D-51068852B328}">
  <dimension ref="A1:P51"/>
  <sheetViews>
    <sheetView topLeftCell="A2" workbookViewId="0">
      <selection activeCell="H14" sqref="H14"/>
    </sheetView>
  </sheetViews>
  <sheetFormatPr defaultRowHeight="14.5" x14ac:dyDescent="0.35"/>
  <cols>
    <col min="2" max="2" width="13.6328125" customWidth="1"/>
    <col min="5" max="5" width="16.1796875" bestFit="1" customWidth="1"/>
    <col min="6" max="6" width="13.90625" bestFit="1" customWidth="1"/>
    <col min="7" max="7" width="22.08984375" bestFit="1" customWidth="1"/>
    <col min="9" max="9" width="8.36328125" bestFit="1" customWidth="1"/>
    <col min="14" max="14" width="10.90625" bestFit="1" customWidth="1"/>
  </cols>
  <sheetData>
    <row r="1" spans="1:16" s="18" customFormat="1" x14ac:dyDescent="0.35">
      <c r="B1" s="19" t="s">
        <v>22</v>
      </c>
    </row>
    <row r="2" spans="1:16" x14ac:dyDescent="0.35">
      <c r="C2" t="s">
        <v>14</v>
      </c>
      <c r="D2" t="s">
        <v>15</v>
      </c>
    </row>
    <row r="3" spans="1:16" x14ac:dyDescent="0.35">
      <c r="A3" s="25"/>
      <c r="B3" s="8" t="s">
        <v>13</v>
      </c>
      <c r="C3">
        <v>25.002766000000001</v>
      </c>
      <c r="D3">
        <v>25.000167999999999</v>
      </c>
      <c r="E3" t="s">
        <v>17</v>
      </c>
      <c r="G3" t="s">
        <v>19</v>
      </c>
    </row>
    <row r="4" spans="1:16" x14ac:dyDescent="0.35">
      <c r="A4" s="25"/>
      <c r="B4" s="8" t="s">
        <v>16</v>
      </c>
      <c r="C4">
        <v>300</v>
      </c>
      <c r="D4">
        <v>300</v>
      </c>
      <c r="E4" t="s">
        <v>18</v>
      </c>
    </row>
    <row r="5" spans="1:16" x14ac:dyDescent="0.35">
      <c r="A5" s="25"/>
      <c r="B5" s="8" t="s">
        <v>20</v>
      </c>
      <c r="C5">
        <v>100</v>
      </c>
      <c r="D5" t="s">
        <v>9</v>
      </c>
    </row>
    <row r="9" spans="1:16" s="18" customFormat="1" x14ac:dyDescent="0.35">
      <c r="B9" s="19" t="s">
        <v>21</v>
      </c>
      <c r="M9" s="18" t="s">
        <v>42</v>
      </c>
    </row>
    <row r="10" spans="1:16" s="20" customFormat="1" x14ac:dyDescent="0.35">
      <c r="B10" s="21"/>
      <c r="E10" s="22" t="s">
        <v>32</v>
      </c>
      <c r="F10" s="22" t="s">
        <v>40</v>
      </c>
      <c r="G10" s="22" t="s">
        <v>41</v>
      </c>
    </row>
    <row r="11" spans="1:16" x14ac:dyDescent="0.35">
      <c r="B11" s="23" t="s">
        <v>23</v>
      </c>
      <c r="C11" s="23" t="s">
        <v>24</v>
      </c>
      <c r="D11" s="23" t="s">
        <v>25</v>
      </c>
      <c r="E11" s="23" t="s">
        <v>30</v>
      </c>
      <c r="F11" s="23" t="s">
        <v>31</v>
      </c>
      <c r="G11" s="23" t="s">
        <v>26</v>
      </c>
      <c r="H11" s="23" t="s">
        <v>27</v>
      </c>
      <c r="I11" s="23" t="s">
        <v>33</v>
      </c>
      <c r="J11" s="23" t="s">
        <v>35</v>
      </c>
      <c r="K11" s="23" t="s">
        <v>34</v>
      </c>
      <c r="L11" s="23" t="s">
        <v>36</v>
      </c>
      <c r="M11" s="23" t="s">
        <v>37</v>
      </c>
    </row>
    <row r="12" spans="1:16" x14ac:dyDescent="0.35">
      <c r="B12">
        <v>0</v>
      </c>
      <c r="C12">
        <v>1</v>
      </c>
      <c r="D12">
        <v>0</v>
      </c>
      <c r="E12">
        <v>4.1666370000000001E-2</v>
      </c>
      <c r="F12">
        <v>8.3330899999999996E-3</v>
      </c>
      <c r="G12">
        <f>E12/F12</f>
        <v>5.0001104032237746</v>
      </c>
      <c r="H12">
        <f>Constants!B6</f>
        <v>1.8800000000000003E-8</v>
      </c>
      <c r="I12" s="5">
        <v>500002.5</v>
      </c>
      <c r="J12" s="5">
        <v>102.5</v>
      </c>
      <c r="K12" s="5">
        <v>500007.5</v>
      </c>
      <c r="L12" s="5">
        <v>102.5</v>
      </c>
      <c r="M12">
        <f>SQRT((K12-I12)^2-(L12-J12)^2)</f>
        <v>5</v>
      </c>
    </row>
    <row r="13" spans="1:16" x14ac:dyDescent="0.35">
      <c r="B13">
        <v>1</v>
      </c>
      <c r="C13">
        <v>6</v>
      </c>
      <c r="D13">
        <v>5</v>
      </c>
      <c r="E13">
        <v>4.1666269999999998E-2</v>
      </c>
      <c r="F13">
        <v>8.3331900000000007E-3</v>
      </c>
      <c r="G13">
        <f>E13/F13</f>
        <v>5.0000384006604905</v>
      </c>
      <c r="H13">
        <f>H12</f>
        <v>1.8800000000000003E-8</v>
      </c>
      <c r="I13" s="5">
        <v>500007.5</v>
      </c>
      <c r="J13" s="5">
        <v>102.5</v>
      </c>
      <c r="K13" s="5">
        <v>500010</v>
      </c>
      <c r="L13" s="5">
        <v>102.5</v>
      </c>
      <c r="M13">
        <f>SQRT((K13-I13)^2-(L13-J13)^2)</f>
        <v>2.5</v>
      </c>
    </row>
    <row r="14" spans="1:16" x14ac:dyDescent="0.35">
      <c r="P14" t="s">
        <v>63</v>
      </c>
    </row>
    <row r="16" spans="1:16" x14ac:dyDescent="0.35">
      <c r="E16" t="s">
        <v>32</v>
      </c>
      <c r="H16" s="3" t="s">
        <v>62</v>
      </c>
      <c r="P16" t="s">
        <v>57</v>
      </c>
    </row>
    <row r="17" spans="2:16" x14ac:dyDescent="0.35">
      <c r="B17" s="24" t="s">
        <v>23</v>
      </c>
      <c r="C17" s="24" t="s">
        <v>24</v>
      </c>
      <c r="D17" s="24" t="s">
        <v>25</v>
      </c>
      <c r="E17" s="24" t="s">
        <v>28</v>
      </c>
      <c r="F17" s="24" t="s">
        <v>29</v>
      </c>
      <c r="G17" s="24" t="s">
        <v>66</v>
      </c>
      <c r="H17" s="24" t="s">
        <v>52</v>
      </c>
      <c r="P17" t="s">
        <v>58</v>
      </c>
    </row>
    <row r="18" spans="2:16" x14ac:dyDescent="0.35">
      <c r="B18">
        <v>0</v>
      </c>
      <c r="C18">
        <v>1</v>
      </c>
      <c r="D18">
        <v>0</v>
      </c>
      <c r="E18">
        <v>4.1666370000000001E-2</v>
      </c>
      <c r="F18" t="s">
        <v>39</v>
      </c>
      <c r="G18">
        <v>-1</v>
      </c>
      <c r="H18">
        <v>0</v>
      </c>
      <c r="P18" t="s">
        <v>59</v>
      </c>
    </row>
    <row r="19" spans="2:16" x14ac:dyDescent="0.35">
      <c r="B19">
        <v>1</v>
      </c>
      <c r="C19">
        <v>6</v>
      </c>
      <c r="D19">
        <v>5</v>
      </c>
      <c r="E19">
        <v>4.1666269999999998E-2</v>
      </c>
      <c r="F19" t="s">
        <v>38</v>
      </c>
      <c r="G19">
        <v>1</v>
      </c>
      <c r="H19">
        <v>1</v>
      </c>
      <c r="P19" t="s">
        <v>60</v>
      </c>
    </row>
    <row r="20" spans="2:16" x14ac:dyDescent="0.35">
      <c r="P20" t="s">
        <v>61</v>
      </c>
    </row>
    <row r="21" spans="2:16" x14ac:dyDescent="0.35">
      <c r="H21" s="3"/>
      <c r="P21" t="s">
        <v>64</v>
      </c>
    </row>
    <row r="22" spans="2:16" hidden="1" x14ac:dyDescent="0.35"/>
    <row r="23" spans="2:16" hidden="1" x14ac:dyDescent="0.35"/>
    <row r="24" spans="2:16" hidden="1" x14ac:dyDescent="0.35"/>
    <row r="25" spans="2:16" hidden="1" x14ac:dyDescent="0.35"/>
    <row r="26" spans="2:16" hidden="1" x14ac:dyDescent="0.35"/>
    <row r="27" spans="2:16" hidden="1" x14ac:dyDescent="0.35"/>
    <row r="28" spans="2:16" hidden="1" x14ac:dyDescent="0.35"/>
    <row r="29" spans="2:16" hidden="1" x14ac:dyDescent="0.35"/>
    <row r="30" spans="2:16" hidden="1" x14ac:dyDescent="0.35"/>
    <row r="31" spans="2:16" hidden="1" x14ac:dyDescent="0.35"/>
    <row r="32" spans="2:16" hidden="1" x14ac:dyDescent="0.35"/>
    <row r="34" spans="1:16" x14ac:dyDescent="0.35">
      <c r="H34" t="s">
        <v>46</v>
      </c>
    </row>
    <row r="35" spans="1:16" x14ac:dyDescent="0.35">
      <c r="B35" s="25"/>
      <c r="C35" s="25"/>
      <c r="H35" s="6" t="s">
        <v>47</v>
      </c>
      <c r="I35" s="6"/>
      <c r="J35" s="6"/>
      <c r="K35" s="6"/>
      <c r="L35" s="6"/>
      <c r="N35" s="7" t="s">
        <v>48</v>
      </c>
      <c r="O35" s="7"/>
    </row>
    <row r="36" spans="1:16" x14ac:dyDescent="0.35">
      <c r="B36" s="8">
        <f>D3/D4</f>
        <v>8.3333893333333325E-2</v>
      </c>
      <c r="C36" t="s">
        <v>3</v>
      </c>
      <c r="D36" t="s">
        <v>10</v>
      </c>
      <c r="E36" s="9">
        <f>C3/C4*C5</f>
        <v>8.3342553333333331</v>
      </c>
      <c r="F36" t="s">
        <v>44</v>
      </c>
      <c r="G36" t="s">
        <v>49</v>
      </c>
      <c r="H36" s="6">
        <f>G12*H12/M12</f>
        <v>1.8800415116121397E-8</v>
      </c>
      <c r="I36" s="6" t="s">
        <v>2</v>
      </c>
      <c r="J36" s="6" t="s">
        <v>45</v>
      </c>
      <c r="K36" s="6">
        <f>G12*H12/M12</f>
        <v>1.8800415116121397E-8</v>
      </c>
      <c r="L36" s="6" t="s">
        <v>3</v>
      </c>
      <c r="M36" t="s">
        <v>45</v>
      </c>
      <c r="N36" s="7">
        <f>E18*G18</f>
        <v>-4.1666370000000001E-2</v>
      </c>
      <c r="O36" s="7" t="s">
        <v>2</v>
      </c>
    </row>
    <row r="38" spans="1:16" x14ac:dyDescent="0.35">
      <c r="K38" t="s">
        <v>44</v>
      </c>
    </row>
    <row r="39" spans="1:16" x14ac:dyDescent="0.35">
      <c r="H39" t="s">
        <v>67</v>
      </c>
    </row>
    <row r="40" spans="1:16" x14ac:dyDescent="0.35">
      <c r="H40" s="6">
        <f>G13*H13/M13</f>
        <v>3.7600288772966896E-8</v>
      </c>
      <c r="I40" s="6" t="s">
        <v>7</v>
      </c>
      <c r="J40" s="6" t="s">
        <v>45</v>
      </c>
      <c r="K40" s="6">
        <f>G13*H13/M13</f>
        <v>3.7600288772966896E-8</v>
      </c>
      <c r="L40" s="6" t="s">
        <v>3</v>
      </c>
      <c r="M40" t="s">
        <v>45</v>
      </c>
      <c r="N40" s="7">
        <f>E19*G19</f>
        <v>4.1666269999999998E-2</v>
      </c>
      <c r="O40" s="7" t="s">
        <v>3</v>
      </c>
      <c r="P40" t="s">
        <v>50</v>
      </c>
    </row>
    <row r="44" spans="1:16" x14ac:dyDescent="0.35">
      <c r="B44" t="s">
        <v>43</v>
      </c>
    </row>
    <row r="45" spans="1:16" x14ac:dyDescent="0.35">
      <c r="B45">
        <v>0</v>
      </c>
      <c r="C45">
        <v>1</v>
      </c>
      <c r="D45">
        <v>2</v>
      </c>
      <c r="E45">
        <v>3</v>
      </c>
      <c r="F45">
        <v>4</v>
      </c>
      <c r="G45">
        <v>5</v>
      </c>
      <c r="H45">
        <v>6</v>
      </c>
      <c r="I45">
        <v>7</v>
      </c>
      <c r="M45" s="3" t="s">
        <v>11</v>
      </c>
    </row>
    <row r="46" spans="1:16" x14ac:dyDescent="0.35">
      <c r="A46" t="s">
        <v>53</v>
      </c>
      <c r="B46" s="8"/>
      <c r="C46" s="8">
        <f>B36</f>
        <v>8.3333893333333325E-2</v>
      </c>
      <c r="D46" s="8"/>
      <c r="E46" s="8"/>
      <c r="F46" s="8"/>
      <c r="G46" s="8"/>
      <c r="H46" s="8"/>
      <c r="I46" s="8"/>
    </row>
    <row r="47" spans="1:16" x14ac:dyDescent="0.35">
      <c r="A47" t="s">
        <v>54</v>
      </c>
      <c r="B47" s="7">
        <f>N36</f>
        <v>-4.1666370000000001E-2</v>
      </c>
      <c r="C47" s="7">
        <f>N40</f>
        <v>4.1666269999999998E-2</v>
      </c>
      <c r="D47" s="7"/>
      <c r="E47" s="7"/>
      <c r="F47" s="7"/>
      <c r="G47" s="7"/>
      <c r="H47" s="7"/>
      <c r="I47" s="7"/>
    </row>
    <row r="48" spans="1:16" x14ac:dyDescent="0.35">
      <c r="A48" t="s">
        <v>55</v>
      </c>
      <c r="B48" s="6">
        <f>H36*-1</f>
        <v>-1.8800415116121397E-8</v>
      </c>
      <c r="C48" s="6">
        <f>K40+K36</f>
        <v>5.640070388908829E-8</v>
      </c>
      <c r="D48" s="6"/>
      <c r="E48" s="6"/>
      <c r="F48" s="6"/>
      <c r="G48" s="6"/>
      <c r="H48" s="6">
        <f>-H40</f>
        <v>-3.7600288772966896E-8</v>
      </c>
      <c r="I48" s="6"/>
    </row>
    <row r="50" spans="1:13" x14ac:dyDescent="0.35">
      <c r="A50" t="s">
        <v>56</v>
      </c>
      <c r="B50">
        <f>SUM(B46:B48)</f>
        <v>-4.1666388800415115E-2</v>
      </c>
      <c r="C50">
        <f t="shared" ref="C50:I50" si="0">SUM(C46:C48)</f>
        <v>0.12500021973403722</v>
      </c>
      <c r="D50">
        <f t="shared" si="0"/>
        <v>0</v>
      </c>
      <c r="E50">
        <f t="shared" si="0"/>
        <v>0</v>
      </c>
      <c r="F50">
        <f t="shared" si="0"/>
        <v>0</v>
      </c>
      <c r="G50">
        <f t="shared" si="0"/>
        <v>0</v>
      </c>
      <c r="H50">
        <f t="shared" si="0"/>
        <v>-3.7600288772966896E-8</v>
      </c>
      <c r="I50">
        <f t="shared" si="0"/>
        <v>0</v>
      </c>
      <c r="M50" s="10">
        <f>E36</f>
        <v>8.3342553333333331</v>
      </c>
    </row>
    <row r="51" spans="1:13" x14ac:dyDescent="0.35">
      <c r="A51" t="s">
        <v>65</v>
      </c>
      <c r="B51">
        <f>B46+B47</f>
        <v>-4.1666370000000001E-2</v>
      </c>
      <c r="C51">
        <f t="shared" ref="C51:I51" si="1">C46+C47</f>
        <v>0.12500016333333333</v>
      </c>
      <c r="D51">
        <f t="shared" si="1"/>
        <v>0</v>
      </c>
      <c r="E51">
        <f t="shared" si="1"/>
        <v>0</v>
      </c>
      <c r="F51">
        <f t="shared" si="1"/>
        <v>0</v>
      </c>
      <c r="G51">
        <f t="shared" si="1"/>
        <v>0</v>
      </c>
      <c r="H51">
        <f t="shared" si="1"/>
        <v>0</v>
      </c>
      <c r="I51">
        <f t="shared" si="1"/>
        <v>0</v>
      </c>
      <c r="M51">
        <f>E36</f>
        <v>8.3342553333333331</v>
      </c>
    </row>
  </sheetData>
  <mergeCells count="2">
    <mergeCell ref="B35:C35"/>
    <mergeCell ref="A3:A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6ABE-99FB-4A09-878D-0022A8B4B1C7}">
  <dimension ref="A1:P51"/>
  <sheetViews>
    <sheetView workbookViewId="0">
      <selection activeCell="H13" sqref="H13"/>
    </sheetView>
  </sheetViews>
  <sheetFormatPr defaultRowHeight="14.5" x14ac:dyDescent="0.35"/>
  <cols>
    <col min="2" max="2" width="13.6328125" customWidth="1"/>
    <col min="5" max="5" width="16.1796875" bestFit="1" customWidth="1"/>
    <col min="6" max="6" width="13.90625" bestFit="1" customWidth="1"/>
    <col min="7" max="7" width="22.08984375" bestFit="1" customWidth="1"/>
    <col min="9" max="9" width="8.36328125" bestFit="1" customWidth="1"/>
    <col min="14" max="14" width="10.90625" bestFit="1" customWidth="1"/>
  </cols>
  <sheetData>
    <row r="1" spans="1:16" s="18" customFormat="1" x14ac:dyDescent="0.35">
      <c r="B1" s="19" t="s">
        <v>22</v>
      </c>
    </row>
    <row r="2" spans="1:16" x14ac:dyDescent="0.35">
      <c r="C2" t="s">
        <v>14</v>
      </c>
      <c r="D2" t="s">
        <v>15</v>
      </c>
    </row>
    <row r="3" spans="1:16" x14ac:dyDescent="0.35">
      <c r="A3" s="25"/>
      <c r="B3" s="8" t="s">
        <v>13</v>
      </c>
      <c r="C3">
        <v>21.000109999999999</v>
      </c>
      <c r="D3">
        <v>21.000022999999999</v>
      </c>
      <c r="E3" t="s">
        <v>17</v>
      </c>
      <c r="G3" t="s">
        <v>19</v>
      </c>
    </row>
    <row r="4" spans="1:16" x14ac:dyDescent="0.35">
      <c r="A4" s="25"/>
      <c r="B4" s="8" t="s">
        <v>16</v>
      </c>
      <c r="C4">
        <v>300</v>
      </c>
      <c r="D4">
        <v>300</v>
      </c>
      <c r="E4" t="s">
        <v>18</v>
      </c>
    </row>
    <row r="5" spans="1:16" x14ac:dyDescent="0.35">
      <c r="A5" s="25"/>
      <c r="B5" s="8" t="s">
        <v>20</v>
      </c>
      <c r="C5">
        <v>100</v>
      </c>
      <c r="D5" t="s">
        <v>9</v>
      </c>
    </row>
    <row r="9" spans="1:16" s="18" customFormat="1" x14ac:dyDescent="0.35">
      <c r="B9" s="19" t="s">
        <v>21</v>
      </c>
      <c r="M9" s="18" t="s">
        <v>42</v>
      </c>
    </row>
    <row r="10" spans="1:16" s="20" customFormat="1" x14ac:dyDescent="0.35">
      <c r="B10" s="21"/>
      <c r="E10" s="22" t="s">
        <v>32</v>
      </c>
      <c r="F10" s="22" t="s">
        <v>40</v>
      </c>
      <c r="G10" s="22" t="s">
        <v>41</v>
      </c>
    </row>
    <row r="11" spans="1:16" x14ac:dyDescent="0.35">
      <c r="B11" s="23" t="s">
        <v>23</v>
      </c>
      <c r="C11" s="23" t="s">
        <v>24</v>
      </c>
      <c r="D11" s="23" t="s">
        <v>25</v>
      </c>
      <c r="E11" s="23" t="s">
        <v>30</v>
      </c>
      <c r="F11" s="23" t="s">
        <v>31</v>
      </c>
      <c r="G11" s="23" t="s">
        <v>26</v>
      </c>
      <c r="H11" s="23" t="s">
        <v>27</v>
      </c>
      <c r="I11" s="23" t="s">
        <v>33</v>
      </c>
      <c r="J11" s="23" t="s">
        <v>35</v>
      </c>
      <c r="K11" s="23" t="s">
        <v>34</v>
      </c>
      <c r="L11" s="23" t="s">
        <v>36</v>
      </c>
      <c r="M11" s="23" t="s">
        <v>37</v>
      </c>
    </row>
    <row r="12" spans="1:16" x14ac:dyDescent="0.35">
      <c r="B12">
        <v>0</v>
      </c>
      <c r="C12">
        <v>4</v>
      </c>
      <c r="D12">
        <v>3</v>
      </c>
      <c r="E12">
        <v>-4.1666679999999998E-2</v>
      </c>
      <c r="F12">
        <v>-8.3331499999999992E-3</v>
      </c>
      <c r="G12">
        <f>E12/F12</f>
        <v>5.0001116024552541</v>
      </c>
      <c r="H12">
        <f>Constants!B6</f>
        <v>1.8800000000000003E-8</v>
      </c>
      <c r="I12" s="5">
        <v>500002.5</v>
      </c>
      <c r="J12" s="5">
        <v>102.5</v>
      </c>
      <c r="K12" s="5">
        <v>500000</v>
      </c>
      <c r="L12" s="5">
        <v>102.5</v>
      </c>
      <c r="M12">
        <f>SQRT((K12-I12)^2-(L12-J12)^2)</f>
        <v>2.5</v>
      </c>
    </row>
    <row r="13" spans="1:16" x14ac:dyDescent="0.35">
      <c r="I13" s="5"/>
      <c r="J13" s="5"/>
      <c r="K13" s="5"/>
      <c r="L13" s="5"/>
      <c r="P13" t="s">
        <v>69</v>
      </c>
    </row>
    <row r="14" spans="1:16" x14ac:dyDescent="0.35">
      <c r="P14" t="s">
        <v>63</v>
      </c>
    </row>
    <row r="16" spans="1:16" x14ac:dyDescent="0.35">
      <c r="E16" t="s">
        <v>32</v>
      </c>
      <c r="H16" s="3" t="s">
        <v>62</v>
      </c>
      <c r="P16" t="s">
        <v>57</v>
      </c>
    </row>
    <row r="17" spans="2:16" x14ac:dyDescent="0.35">
      <c r="B17" s="24" t="s">
        <v>23</v>
      </c>
      <c r="C17" s="24" t="s">
        <v>24</v>
      </c>
      <c r="D17" s="24" t="s">
        <v>25</v>
      </c>
      <c r="E17" s="24" t="s">
        <v>28</v>
      </c>
      <c r="F17" s="24" t="s">
        <v>29</v>
      </c>
      <c r="G17" s="24" t="s">
        <v>66</v>
      </c>
      <c r="H17" s="24" t="s">
        <v>52</v>
      </c>
      <c r="P17" t="s">
        <v>58</v>
      </c>
    </row>
    <row r="18" spans="2:16" x14ac:dyDescent="0.35">
      <c r="B18">
        <v>0</v>
      </c>
      <c r="C18">
        <v>4</v>
      </c>
      <c r="D18">
        <v>3</v>
      </c>
      <c r="E18">
        <v>-4.1666679999999998E-2</v>
      </c>
      <c r="F18" t="s">
        <v>38</v>
      </c>
      <c r="G18">
        <v>-1</v>
      </c>
      <c r="H18">
        <v>4</v>
      </c>
      <c r="P18" t="s">
        <v>59</v>
      </c>
    </row>
    <row r="19" spans="2:16" x14ac:dyDescent="0.35">
      <c r="P19" t="s">
        <v>60</v>
      </c>
    </row>
    <row r="20" spans="2:16" x14ac:dyDescent="0.35">
      <c r="P20" t="s">
        <v>61</v>
      </c>
    </row>
    <row r="21" spans="2:16" x14ac:dyDescent="0.35">
      <c r="H21" s="3"/>
      <c r="P21" t="s">
        <v>64</v>
      </c>
    </row>
    <row r="22" spans="2:16" hidden="1" x14ac:dyDescent="0.35"/>
    <row r="23" spans="2:16" hidden="1" x14ac:dyDescent="0.35"/>
    <row r="24" spans="2:16" hidden="1" x14ac:dyDescent="0.35"/>
    <row r="25" spans="2:16" hidden="1" x14ac:dyDescent="0.35"/>
    <row r="26" spans="2:16" hidden="1" x14ac:dyDescent="0.35"/>
    <row r="27" spans="2:16" hidden="1" x14ac:dyDescent="0.35"/>
    <row r="28" spans="2:16" hidden="1" x14ac:dyDescent="0.35"/>
    <row r="29" spans="2:16" hidden="1" x14ac:dyDescent="0.35"/>
    <row r="30" spans="2:16" hidden="1" x14ac:dyDescent="0.35"/>
    <row r="31" spans="2:16" hidden="1" x14ac:dyDescent="0.35"/>
    <row r="32" spans="2:16" hidden="1" x14ac:dyDescent="0.35"/>
    <row r="34" spans="1:16" x14ac:dyDescent="0.35">
      <c r="H34" t="s">
        <v>51</v>
      </c>
    </row>
    <row r="35" spans="1:16" x14ac:dyDescent="0.35">
      <c r="B35" s="25"/>
      <c r="C35" s="25"/>
      <c r="H35" s="6" t="s">
        <v>47</v>
      </c>
      <c r="I35" s="6"/>
      <c r="J35" s="6"/>
      <c r="K35" s="6"/>
      <c r="L35" s="6"/>
      <c r="N35" s="7" t="s">
        <v>48</v>
      </c>
      <c r="O35" s="7"/>
    </row>
    <row r="36" spans="1:16" x14ac:dyDescent="0.35">
      <c r="B36" s="8">
        <f>D3/D4</f>
        <v>7.0000076666666661E-2</v>
      </c>
      <c r="C36" t="s">
        <v>5</v>
      </c>
      <c r="D36" t="s">
        <v>10</v>
      </c>
      <c r="E36" s="9">
        <f>C3/C4*C5</f>
        <v>7.0000366666666665</v>
      </c>
      <c r="F36" t="s">
        <v>44</v>
      </c>
      <c r="G36" t="s">
        <v>49</v>
      </c>
      <c r="H36" s="6">
        <f>G12*H12/M12</f>
        <v>3.7600839250463518E-8</v>
      </c>
      <c r="I36" s="6" t="s">
        <v>2</v>
      </c>
      <c r="J36" s="6" t="s">
        <v>45</v>
      </c>
      <c r="K36" s="6">
        <f>G12*H12/M12</f>
        <v>3.7600839250463518E-8</v>
      </c>
      <c r="L36" s="6" t="s">
        <v>5</v>
      </c>
      <c r="M36" t="s">
        <v>45</v>
      </c>
      <c r="N36" s="7">
        <f>E18*G18</f>
        <v>4.1666679999999998E-2</v>
      </c>
      <c r="O36" s="7" t="s">
        <v>5</v>
      </c>
      <c r="P36" t="s">
        <v>50</v>
      </c>
    </row>
    <row r="39" spans="1:16" x14ac:dyDescent="0.35">
      <c r="H39" s="27"/>
      <c r="I39" s="27"/>
      <c r="J39" s="27"/>
      <c r="K39" s="27"/>
      <c r="L39" s="27"/>
      <c r="M39" s="27"/>
      <c r="N39" s="27"/>
      <c r="O39" s="27"/>
      <c r="P39" s="27"/>
    </row>
    <row r="40" spans="1:16" x14ac:dyDescent="0.35">
      <c r="H40" s="27"/>
      <c r="I40" s="27"/>
      <c r="J40" s="27"/>
      <c r="K40" s="27"/>
      <c r="L40" s="27"/>
      <c r="M40" s="27"/>
      <c r="N40" s="27"/>
      <c r="O40" s="27"/>
      <c r="P40" s="27"/>
    </row>
    <row r="44" spans="1:16" x14ac:dyDescent="0.35">
      <c r="B44" t="s">
        <v>43</v>
      </c>
    </row>
    <row r="45" spans="1:16" x14ac:dyDescent="0.35">
      <c r="B45">
        <v>0</v>
      </c>
      <c r="C45">
        <v>1</v>
      </c>
      <c r="D45">
        <v>2</v>
      </c>
      <c r="E45">
        <v>3</v>
      </c>
      <c r="F45">
        <v>4</v>
      </c>
      <c r="G45">
        <v>5</v>
      </c>
      <c r="H45">
        <v>6</v>
      </c>
      <c r="I45">
        <v>7</v>
      </c>
      <c r="M45" s="3" t="s">
        <v>11</v>
      </c>
    </row>
    <row r="46" spans="1:16" x14ac:dyDescent="0.35">
      <c r="A46" t="s">
        <v>53</v>
      </c>
      <c r="B46" s="8"/>
      <c r="C46" s="8"/>
      <c r="D46" s="8"/>
      <c r="E46" s="8"/>
      <c r="F46" s="8">
        <f>B36</f>
        <v>7.0000076666666661E-2</v>
      </c>
      <c r="G46" s="8"/>
      <c r="H46" s="8"/>
      <c r="I46" s="8"/>
    </row>
    <row r="47" spans="1:16" x14ac:dyDescent="0.35">
      <c r="A47" t="s">
        <v>54</v>
      </c>
      <c r="B47" s="7"/>
      <c r="C47" s="7"/>
      <c r="D47" s="7"/>
      <c r="E47" s="7"/>
      <c r="F47" s="7">
        <f>N36</f>
        <v>4.1666679999999998E-2</v>
      </c>
      <c r="G47" s="7"/>
      <c r="H47" s="7"/>
      <c r="I47" s="7"/>
    </row>
    <row r="48" spans="1:16" x14ac:dyDescent="0.35">
      <c r="A48" t="s">
        <v>55</v>
      </c>
      <c r="B48" s="6">
        <f>-H36</f>
        <v>-3.7600839250463518E-8</v>
      </c>
      <c r="C48" s="6"/>
      <c r="D48" s="6"/>
      <c r="E48" s="6"/>
      <c r="F48" s="6">
        <f>K36</f>
        <v>3.7600839250463518E-8</v>
      </c>
      <c r="G48" s="6"/>
      <c r="H48" s="6"/>
      <c r="I48" s="6"/>
    </row>
    <row r="50" spans="1:13" x14ac:dyDescent="0.35">
      <c r="A50" t="s">
        <v>56</v>
      </c>
      <c r="B50">
        <f>SUM(B46:B48)</f>
        <v>-3.7600839250463518E-8</v>
      </c>
      <c r="C50">
        <f t="shared" ref="C50:I50" si="0">SUM(C46:C48)</f>
        <v>0</v>
      </c>
      <c r="D50">
        <f t="shared" si="0"/>
        <v>0</v>
      </c>
      <c r="E50">
        <f t="shared" si="0"/>
        <v>0</v>
      </c>
      <c r="F50">
        <f t="shared" si="0"/>
        <v>0.11166679426750591</v>
      </c>
      <c r="G50">
        <f t="shared" si="0"/>
        <v>0</v>
      </c>
      <c r="H50">
        <f t="shared" si="0"/>
        <v>0</v>
      </c>
      <c r="I50">
        <f t="shared" si="0"/>
        <v>0</v>
      </c>
      <c r="M50" s="10">
        <f>E36</f>
        <v>7.0000366666666665</v>
      </c>
    </row>
    <row r="51" spans="1:13" x14ac:dyDescent="0.35">
      <c r="A51" t="s">
        <v>65</v>
      </c>
      <c r="B51">
        <f>B46+B47</f>
        <v>0</v>
      </c>
      <c r="C51">
        <f t="shared" ref="C51:I51" si="1">C46+C47</f>
        <v>0</v>
      </c>
      <c r="D51">
        <f t="shared" si="1"/>
        <v>0</v>
      </c>
      <c r="E51">
        <f t="shared" si="1"/>
        <v>0</v>
      </c>
      <c r="F51">
        <f t="shared" si="1"/>
        <v>0.11166675666666666</v>
      </c>
      <c r="G51">
        <f t="shared" si="1"/>
        <v>0</v>
      </c>
      <c r="H51">
        <f t="shared" si="1"/>
        <v>0</v>
      </c>
      <c r="I51">
        <f t="shared" si="1"/>
        <v>0</v>
      </c>
      <c r="M51">
        <f>E36</f>
        <v>7.0000366666666665</v>
      </c>
    </row>
  </sheetData>
  <mergeCells count="2">
    <mergeCell ref="A3:A5"/>
    <mergeCell ref="B35:C3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1D4CD-3FDB-4235-A1C3-31288C66CE2D}">
  <dimension ref="A1:P51"/>
  <sheetViews>
    <sheetView workbookViewId="0">
      <selection activeCell="H13" sqref="H13"/>
    </sheetView>
  </sheetViews>
  <sheetFormatPr defaultRowHeight="14.5" x14ac:dyDescent="0.35"/>
  <cols>
    <col min="2" max="2" width="13.6328125" customWidth="1"/>
    <col min="5" max="5" width="16.1796875" bestFit="1" customWidth="1"/>
    <col min="6" max="6" width="13.90625" bestFit="1" customWidth="1"/>
    <col min="7" max="7" width="22.08984375" bestFit="1" customWidth="1"/>
    <col min="9" max="9" width="8.36328125" bestFit="1" customWidth="1"/>
    <col min="14" max="14" width="10.90625" bestFit="1" customWidth="1"/>
  </cols>
  <sheetData>
    <row r="1" spans="1:16" s="18" customFormat="1" x14ac:dyDescent="0.35">
      <c r="B1" s="19" t="s">
        <v>22</v>
      </c>
    </row>
    <row r="2" spans="1:16" x14ac:dyDescent="0.35">
      <c r="C2" t="s">
        <v>14</v>
      </c>
      <c r="D2" t="s">
        <v>15</v>
      </c>
    </row>
    <row r="3" spans="1:16" x14ac:dyDescent="0.35">
      <c r="A3" s="25"/>
      <c r="B3" s="8" t="s">
        <v>13</v>
      </c>
      <c r="C3">
        <v>20</v>
      </c>
      <c r="D3">
        <v>21</v>
      </c>
      <c r="E3" t="s">
        <v>17</v>
      </c>
      <c r="G3" t="s">
        <v>19</v>
      </c>
    </row>
    <row r="4" spans="1:16" x14ac:dyDescent="0.35">
      <c r="A4" s="25"/>
      <c r="B4" s="8" t="s">
        <v>16</v>
      </c>
      <c r="C4">
        <v>300</v>
      </c>
      <c r="D4">
        <v>300</v>
      </c>
      <c r="E4" t="s">
        <v>18</v>
      </c>
    </row>
    <row r="5" spans="1:16" x14ac:dyDescent="0.35">
      <c r="A5" s="25"/>
      <c r="B5" s="8" t="s">
        <v>20</v>
      </c>
      <c r="C5">
        <v>100</v>
      </c>
      <c r="D5" t="s">
        <v>9</v>
      </c>
    </row>
    <row r="9" spans="1:16" s="18" customFormat="1" x14ac:dyDescent="0.35">
      <c r="B9" s="19" t="s">
        <v>21</v>
      </c>
      <c r="M9" s="18" t="s">
        <v>42</v>
      </c>
    </row>
    <row r="10" spans="1:16" s="20" customFormat="1" x14ac:dyDescent="0.35">
      <c r="B10" s="21"/>
      <c r="E10" s="22" t="s">
        <v>32</v>
      </c>
      <c r="F10" s="22" t="s">
        <v>40</v>
      </c>
      <c r="G10" s="22" t="s">
        <v>41</v>
      </c>
    </row>
    <row r="11" spans="1:16" x14ac:dyDescent="0.35">
      <c r="B11" s="23" t="s">
        <v>23</v>
      </c>
      <c r="C11" s="23" t="s">
        <v>24</v>
      </c>
      <c r="D11" s="23" t="s">
        <v>25</v>
      </c>
      <c r="E11" s="23" t="s">
        <v>30</v>
      </c>
      <c r="F11" s="23" t="s">
        <v>31</v>
      </c>
      <c r="G11" s="23" t="s">
        <v>26</v>
      </c>
      <c r="H11" s="23" t="s">
        <v>27</v>
      </c>
      <c r="I11" s="23" t="s">
        <v>33</v>
      </c>
      <c r="J11" s="23" t="s">
        <v>35</v>
      </c>
      <c r="K11" s="23" t="s">
        <v>34</v>
      </c>
      <c r="L11" s="23" t="s">
        <v>36</v>
      </c>
      <c r="M11" s="23" t="s">
        <v>37</v>
      </c>
    </row>
    <row r="12" spans="1:16" x14ac:dyDescent="0.35">
      <c r="B12">
        <v>1</v>
      </c>
      <c r="C12">
        <v>6</v>
      </c>
      <c r="D12">
        <v>5</v>
      </c>
      <c r="E12">
        <v>4.1666269999999998E-2</v>
      </c>
      <c r="F12">
        <v>8.3331900000000007E-3</v>
      </c>
      <c r="G12">
        <f>E12/F12</f>
        <v>5.0000384006604905</v>
      </c>
      <c r="H12">
        <f>Constants!B6</f>
        <v>1.8800000000000003E-8</v>
      </c>
      <c r="I12" s="5">
        <v>500007.5</v>
      </c>
      <c r="J12" s="5">
        <v>102.5</v>
      </c>
      <c r="K12" s="5">
        <v>500010</v>
      </c>
      <c r="L12" s="5">
        <v>102.5</v>
      </c>
      <c r="M12">
        <f>SQRT((K12-I12)^2-(L12-J12)^2)</f>
        <v>2.5</v>
      </c>
    </row>
    <row r="13" spans="1:16" x14ac:dyDescent="0.35">
      <c r="I13" s="5"/>
      <c r="J13" s="5"/>
      <c r="K13" s="5"/>
      <c r="L13" s="5"/>
    </row>
    <row r="14" spans="1:16" x14ac:dyDescent="0.35">
      <c r="P14" t="s">
        <v>63</v>
      </c>
    </row>
    <row r="16" spans="1:16" x14ac:dyDescent="0.35">
      <c r="E16" t="s">
        <v>32</v>
      </c>
      <c r="H16" s="3" t="s">
        <v>62</v>
      </c>
      <c r="P16" t="s">
        <v>57</v>
      </c>
    </row>
    <row r="17" spans="2:16" x14ac:dyDescent="0.35">
      <c r="B17" s="24" t="s">
        <v>23</v>
      </c>
      <c r="C17" s="24" t="s">
        <v>24</v>
      </c>
      <c r="D17" s="24" t="s">
        <v>25</v>
      </c>
      <c r="E17" s="24" t="s">
        <v>28</v>
      </c>
      <c r="F17" s="24" t="s">
        <v>29</v>
      </c>
      <c r="G17" s="24" t="s">
        <v>66</v>
      </c>
      <c r="H17" s="24" t="s">
        <v>52</v>
      </c>
      <c r="P17" t="s">
        <v>58</v>
      </c>
    </row>
    <row r="18" spans="2:16" x14ac:dyDescent="0.35">
      <c r="B18">
        <v>1</v>
      </c>
      <c r="C18">
        <v>6</v>
      </c>
      <c r="D18">
        <v>5</v>
      </c>
      <c r="E18">
        <v>4.1666269999999998E-2</v>
      </c>
      <c r="F18" t="s">
        <v>39</v>
      </c>
      <c r="G18">
        <v>-1</v>
      </c>
      <c r="H18">
        <v>1</v>
      </c>
      <c r="P18" t="s">
        <v>59</v>
      </c>
    </row>
    <row r="19" spans="2:16" x14ac:dyDescent="0.35">
      <c r="P19" t="s">
        <v>60</v>
      </c>
    </row>
    <row r="20" spans="2:16" x14ac:dyDescent="0.35">
      <c r="P20" t="s">
        <v>61</v>
      </c>
    </row>
    <row r="21" spans="2:16" x14ac:dyDescent="0.35">
      <c r="H21" s="3"/>
      <c r="P21" t="s">
        <v>64</v>
      </c>
    </row>
    <row r="22" spans="2:16" hidden="1" x14ac:dyDescent="0.35"/>
    <row r="23" spans="2:16" hidden="1" x14ac:dyDescent="0.35"/>
    <row r="24" spans="2:16" hidden="1" x14ac:dyDescent="0.35"/>
    <row r="25" spans="2:16" hidden="1" x14ac:dyDescent="0.35"/>
    <row r="26" spans="2:16" hidden="1" x14ac:dyDescent="0.35"/>
    <row r="27" spans="2:16" hidden="1" x14ac:dyDescent="0.35"/>
    <row r="28" spans="2:16" hidden="1" x14ac:dyDescent="0.35"/>
    <row r="29" spans="2:16" hidden="1" x14ac:dyDescent="0.35"/>
    <row r="30" spans="2:16" hidden="1" x14ac:dyDescent="0.35"/>
    <row r="31" spans="2:16" hidden="1" x14ac:dyDescent="0.35"/>
    <row r="32" spans="2:16" hidden="1" x14ac:dyDescent="0.35"/>
    <row r="34" spans="1:16" x14ac:dyDescent="0.35">
      <c r="H34" t="s">
        <v>51</v>
      </c>
    </row>
    <row r="35" spans="1:16" x14ac:dyDescent="0.35">
      <c r="B35" s="25"/>
      <c r="C35" s="25"/>
      <c r="H35" s="6" t="s">
        <v>47</v>
      </c>
      <c r="I35" s="6"/>
      <c r="J35" s="6"/>
      <c r="K35" s="6"/>
      <c r="L35" s="6"/>
      <c r="N35" s="7" t="s">
        <v>48</v>
      </c>
      <c r="O35" s="7"/>
    </row>
    <row r="36" spans="1:16" x14ac:dyDescent="0.35">
      <c r="B36" s="8">
        <f>D3/D4</f>
        <v>7.0000000000000007E-2</v>
      </c>
      <c r="C36" t="s">
        <v>7</v>
      </c>
      <c r="D36" t="s">
        <v>10</v>
      </c>
      <c r="E36" s="9">
        <f>C3/C4*C5</f>
        <v>6.666666666666667</v>
      </c>
      <c r="F36" t="s">
        <v>44</v>
      </c>
      <c r="G36" t="s">
        <v>49</v>
      </c>
      <c r="H36" s="6">
        <f>G12*H12/M12</f>
        <v>3.7600288772966896E-8</v>
      </c>
      <c r="I36" s="6" t="s">
        <v>3</v>
      </c>
      <c r="J36" s="6" t="s">
        <v>45</v>
      </c>
      <c r="K36" s="6">
        <f>G12*H12/M12</f>
        <v>3.7600288772966896E-8</v>
      </c>
      <c r="L36" s="6" t="s">
        <v>7</v>
      </c>
      <c r="M36" t="s">
        <v>45</v>
      </c>
      <c r="N36" s="7">
        <f>E18*G18</f>
        <v>-4.1666269999999998E-2</v>
      </c>
      <c r="O36" s="7" t="s">
        <v>3</v>
      </c>
      <c r="P36" t="s">
        <v>50</v>
      </c>
    </row>
    <row r="39" spans="1:16" x14ac:dyDescent="0.35">
      <c r="H39" s="27"/>
      <c r="I39" s="27"/>
      <c r="J39" s="27"/>
      <c r="K39" s="27"/>
      <c r="L39" s="27"/>
      <c r="M39" s="27"/>
      <c r="N39" s="27"/>
      <c r="O39" s="27"/>
      <c r="P39" s="27"/>
    </row>
    <row r="40" spans="1:16" x14ac:dyDescent="0.35">
      <c r="H40" s="27"/>
      <c r="I40" s="27"/>
      <c r="J40" s="27"/>
      <c r="K40" s="27"/>
      <c r="L40" s="27"/>
      <c r="M40" s="27"/>
      <c r="N40" s="27"/>
      <c r="O40" s="27"/>
      <c r="P40" s="27"/>
    </row>
    <row r="44" spans="1:16" x14ac:dyDescent="0.35">
      <c r="B44" t="s">
        <v>43</v>
      </c>
    </row>
    <row r="45" spans="1:16" x14ac:dyDescent="0.35">
      <c r="B45">
        <v>0</v>
      </c>
      <c r="C45">
        <v>1</v>
      </c>
      <c r="D45">
        <v>2</v>
      </c>
      <c r="E45">
        <v>3</v>
      </c>
      <c r="F45">
        <v>4</v>
      </c>
      <c r="G45">
        <v>5</v>
      </c>
      <c r="H45">
        <v>6</v>
      </c>
      <c r="I45">
        <v>7</v>
      </c>
      <c r="M45" s="3" t="s">
        <v>11</v>
      </c>
    </row>
    <row r="46" spans="1:16" x14ac:dyDescent="0.35">
      <c r="A46" t="s">
        <v>53</v>
      </c>
      <c r="B46" s="8"/>
      <c r="C46" s="8"/>
      <c r="D46" s="8"/>
      <c r="E46" s="8"/>
      <c r="F46" s="8"/>
      <c r="G46" s="8"/>
      <c r="H46" s="8">
        <f>B36</f>
        <v>7.0000000000000007E-2</v>
      </c>
      <c r="I46" s="8"/>
    </row>
    <row r="47" spans="1:16" x14ac:dyDescent="0.35">
      <c r="A47" t="s">
        <v>54</v>
      </c>
      <c r="B47" s="7"/>
      <c r="C47" s="7">
        <f>N36</f>
        <v>-4.1666269999999998E-2</v>
      </c>
      <c r="D47" s="7"/>
      <c r="E47" s="7"/>
      <c r="F47" s="7"/>
      <c r="G47" s="7"/>
      <c r="H47" s="7"/>
      <c r="I47" s="7"/>
    </row>
    <row r="48" spans="1:16" x14ac:dyDescent="0.35">
      <c r="A48" t="s">
        <v>55</v>
      </c>
      <c r="B48" s="6"/>
      <c r="C48" s="6">
        <f>H36*-1</f>
        <v>-3.7600288772966896E-8</v>
      </c>
      <c r="D48" s="6"/>
      <c r="E48" s="6"/>
      <c r="F48" s="6"/>
      <c r="G48" s="6"/>
      <c r="H48" s="6">
        <f>K36</f>
        <v>3.7600288772966896E-8</v>
      </c>
      <c r="I48" s="6"/>
    </row>
    <row r="50" spans="1:13" x14ac:dyDescent="0.35">
      <c r="A50" t="s">
        <v>56</v>
      </c>
      <c r="B50">
        <f>SUM(B46:B48)</f>
        <v>0</v>
      </c>
      <c r="C50">
        <f t="shared" ref="C50:I50" si="0">SUM(C46:C48)</f>
        <v>-4.166630760028877E-2</v>
      </c>
      <c r="D50">
        <f t="shared" si="0"/>
        <v>0</v>
      </c>
      <c r="E50">
        <f t="shared" si="0"/>
        <v>0</v>
      </c>
      <c r="F50">
        <f t="shared" si="0"/>
        <v>0</v>
      </c>
      <c r="G50">
        <f t="shared" si="0"/>
        <v>0</v>
      </c>
      <c r="H50">
        <f t="shared" si="0"/>
        <v>7.0000037600288778E-2</v>
      </c>
      <c r="I50">
        <f t="shared" si="0"/>
        <v>0</v>
      </c>
      <c r="M50" s="10">
        <f>E36</f>
        <v>6.666666666666667</v>
      </c>
    </row>
    <row r="51" spans="1:13" x14ac:dyDescent="0.35">
      <c r="A51" t="s">
        <v>65</v>
      </c>
      <c r="B51">
        <f>B46+B47</f>
        <v>0</v>
      </c>
      <c r="C51">
        <f t="shared" ref="C51:I51" si="1">C46+C47</f>
        <v>-4.1666269999999998E-2</v>
      </c>
      <c r="D51">
        <f t="shared" si="1"/>
        <v>0</v>
      </c>
      <c r="E51">
        <f t="shared" si="1"/>
        <v>0</v>
      </c>
      <c r="F51">
        <f t="shared" si="1"/>
        <v>0</v>
      </c>
      <c r="G51">
        <f t="shared" si="1"/>
        <v>0</v>
      </c>
      <c r="H51">
        <f t="shared" si="1"/>
        <v>7.0000000000000007E-2</v>
      </c>
      <c r="I51">
        <f t="shared" si="1"/>
        <v>0</v>
      </c>
      <c r="M51">
        <f>E36</f>
        <v>6.666666666666667</v>
      </c>
    </row>
  </sheetData>
  <mergeCells count="2">
    <mergeCell ref="A3:A5"/>
    <mergeCell ref="B35:C3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66B46-C872-40BF-8072-9D3544872922}">
  <dimension ref="B1:N19"/>
  <sheetViews>
    <sheetView topLeftCell="A4" zoomScale="110" zoomScaleNormal="110" workbookViewId="0">
      <selection activeCell="N7" sqref="N7"/>
    </sheetView>
  </sheetViews>
  <sheetFormatPr defaultColWidth="8.26953125" defaultRowHeight="45.5" customHeight="1" x14ac:dyDescent="0.35"/>
  <cols>
    <col min="5" max="5" width="9.54296875" bestFit="1" customWidth="1"/>
  </cols>
  <sheetData>
    <row r="1" spans="2:14" ht="45.5" customHeight="1" x14ac:dyDescent="0.35">
      <c r="B1" s="26" t="s">
        <v>8</v>
      </c>
      <c r="C1" s="26"/>
      <c r="D1" s="26"/>
      <c r="E1" s="26"/>
      <c r="F1" s="26"/>
      <c r="G1" s="26"/>
      <c r="H1" s="26"/>
      <c r="I1" s="26"/>
      <c r="J1" s="1"/>
      <c r="K1" s="2"/>
      <c r="L1" s="1" t="s">
        <v>9</v>
      </c>
      <c r="M1" s="1" t="s">
        <v>10</v>
      </c>
      <c r="N1" s="1" t="s">
        <v>11</v>
      </c>
    </row>
    <row r="2" spans="2:14" ht="45.5" customHeight="1" x14ac:dyDescent="0.35"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L2" s="3" t="s">
        <v>0</v>
      </c>
      <c r="N2" s="3" t="s">
        <v>12</v>
      </c>
    </row>
    <row r="3" spans="2:14" ht="45.5" customHeight="1" x14ac:dyDescent="0.35">
      <c r="B3" s="3">
        <v>0</v>
      </c>
      <c r="C3">
        <f>'Cell 0'!B50</f>
        <v>0.12500159640125436</v>
      </c>
      <c r="D3">
        <f>'Cell 0'!C50</f>
        <v>-1.8800415116121397E-8</v>
      </c>
      <c r="E3">
        <f>'Cell 0'!D50</f>
        <v>0</v>
      </c>
      <c r="F3">
        <f>'Cell 0'!E50</f>
        <v>0</v>
      </c>
      <c r="G3">
        <f>'Cell 0'!F50</f>
        <v>-4.1666717600839245E-2</v>
      </c>
      <c r="H3">
        <f>'Cell 0'!G50</f>
        <v>0</v>
      </c>
      <c r="I3">
        <f>'Cell 0'!H50</f>
        <v>0</v>
      </c>
      <c r="J3">
        <f>'Cell 0'!I50</f>
        <v>0</v>
      </c>
      <c r="L3" t="s">
        <v>2</v>
      </c>
      <c r="N3">
        <f>'Cell 0'!M50</f>
        <v>8.3342553333333331</v>
      </c>
    </row>
    <row r="4" spans="2:14" ht="45.5" customHeight="1" x14ac:dyDescent="0.35">
      <c r="B4" s="3">
        <v>1</v>
      </c>
      <c r="C4">
        <f>'Cell 1'!B50</f>
        <v>-4.1666388800415115E-2</v>
      </c>
      <c r="D4">
        <f>'Cell 1'!C50</f>
        <v>0.12500021973403722</v>
      </c>
      <c r="E4">
        <f>'Cell 1'!D50</f>
        <v>0</v>
      </c>
      <c r="F4">
        <f>'Cell 1'!E50</f>
        <v>0</v>
      </c>
      <c r="G4">
        <f>'Cell 1'!F50</f>
        <v>0</v>
      </c>
      <c r="H4">
        <f>'Cell 1'!G50</f>
        <v>0</v>
      </c>
      <c r="I4">
        <f>'Cell 1'!H50</f>
        <v>-3.7600288772966896E-8</v>
      </c>
      <c r="J4">
        <f>'Cell 1'!I50</f>
        <v>0</v>
      </c>
      <c r="L4" t="s">
        <v>3</v>
      </c>
      <c r="N4">
        <f>'Cell 1'!M50</f>
        <v>8.3342553333333331</v>
      </c>
    </row>
    <row r="5" spans="2:14" ht="45.5" customHeight="1" x14ac:dyDescent="0.35">
      <c r="B5" s="3">
        <v>2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L5" t="s">
        <v>1</v>
      </c>
      <c r="N5">
        <v>0</v>
      </c>
    </row>
    <row r="6" spans="2:14" ht="45.5" customHeight="1" x14ac:dyDescent="0.35">
      <c r="B6" s="3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L6" t="s">
        <v>4</v>
      </c>
      <c r="N6">
        <v>0</v>
      </c>
    </row>
    <row r="7" spans="2:14" ht="45.5" customHeight="1" x14ac:dyDescent="0.35">
      <c r="B7" s="3">
        <v>4</v>
      </c>
      <c r="C7" cm="1">
        <f t="array" ref="C7:J7">'Cell 4'!B50:I50</f>
        <v>-3.7600839250463518E-8</v>
      </c>
      <c r="D7">
        <v>0</v>
      </c>
      <c r="E7">
        <v>0</v>
      </c>
      <c r="F7">
        <v>0</v>
      </c>
      <c r="G7">
        <v>0.11166679426750591</v>
      </c>
      <c r="H7">
        <v>0</v>
      </c>
      <c r="I7">
        <v>0</v>
      </c>
      <c r="J7">
        <v>0</v>
      </c>
      <c r="L7" t="s">
        <v>5</v>
      </c>
      <c r="N7">
        <f>'Cell 4'!M50</f>
        <v>7.0000366666666665</v>
      </c>
    </row>
    <row r="8" spans="2:14" ht="45.5" customHeight="1" x14ac:dyDescent="0.35">
      <c r="B8" s="3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L8" t="s">
        <v>6</v>
      </c>
      <c r="N8">
        <v>0</v>
      </c>
    </row>
    <row r="9" spans="2:14" ht="45.5" customHeight="1" x14ac:dyDescent="0.35">
      <c r="B9" s="3">
        <v>6</v>
      </c>
      <c r="C9" cm="1">
        <f t="array" ref="C9:J9">'Cell 6'!B50:I50</f>
        <v>0</v>
      </c>
      <c r="D9">
        <v>-4.166630760028877E-2</v>
      </c>
      <c r="E9">
        <v>0</v>
      </c>
      <c r="F9">
        <v>0</v>
      </c>
      <c r="G9">
        <v>0</v>
      </c>
      <c r="H9">
        <v>0</v>
      </c>
      <c r="I9">
        <v>7.0000037600288778E-2</v>
      </c>
      <c r="J9">
        <v>0</v>
      </c>
      <c r="L9" t="s">
        <v>7</v>
      </c>
      <c r="N9">
        <f>'Cell 6'!M50</f>
        <v>6.666666666666667</v>
      </c>
    </row>
    <row r="10" spans="2:14" ht="45.5" customHeight="1" x14ac:dyDescent="0.35">
      <c r="B10" s="3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L10" t="s">
        <v>68</v>
      </c>
      <c r="N10">
        <v>0</v>
      </c>
    </row>
    <row r="12" spans="2:14" ht="45.5" customHeight="1" x14ac:dyDescent="0.35">
      <c r="D12" t="s">
        <v>2</v>
      </c>
      <c r="E12" cm="1">
        <f t="array" ref="E12:E19">MMULT(MINVERSE(C3:J10), N3:N10)</f>
        <v>87.568582063597987</v>
      </c>
    </row>
    <row r="13" spans="2:14" ht="45.5" customHeight="1" x14ac:dyDescent="0.35">
      <c r="D13" t="s">
        <v>3</v>
      </c>
      <c r="E13">
        <v>95.863252658899384</v>
      </c>
    </row>
    <row r="14" spans="2:14" ht="45.5" customHeight="1" x14ac:dyDescent="0.35">
      <c r="D14" t="s">
        <v>1</v>
      </c>
      <c r="E14">
        <v>0</v>
      </c>
    </row>
    <row r="15" spans="2:14" ht="45.5" customHeight="1" x14ac:dyDescent="0.35">
      <c r="D15" t="s">
        <v>4</v>
      </c>
      <c r="E15">
        <v>0</v>
      </c>
    </row>
    <row r="16" spans="2:14" ht="45.5" customHeight="1" x14ac:dyDescent="0.35">
      <c r="D16" t="s">
        <v>5</v>
      </c>
      <c r="E16">
        <v>62.686853376929044</v>
      </c>
    </row>
    <row r="17" spans="4:5" ht="45.5" customHeight="1" x14ac:dyDescent="0.35">
      <c r="D17" t="s">
        <v>6</v>
      </c>
      <c r="E17">
        <v>0</v>
      </c>
    </row>
    <row r="18" spans="4:5" ht="45.5" customHeight="1" x14ac:dyDescent="0.35">
      <c r="D18" t="s">
        <v>7</v>
      </c>
      <c r="E18">
        <v>152.29898161472687</v>
      </c>
    </row>
    <row r="19" spans="4:5" ht="45.5" customHeight="1" x14ac:dyDescent="0.35">
      <c r="D19" t="s">
        <v>68</v>
      </c>
      <c r="E19">
        <v>0</v>
      </c>
    </row>
  </sheetData>
  <mergeCells count="1">
    <mergeCell ref="B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87C51-26FD-476D-A4AB-4D8217DA3413}">
  <dimension ref="B1:N18"/>
  <sheetViews>
    <sheetView topLeftCell="B1" zoomScale="70" zoomScaleNormal="70" workbookViewId="0">
      <selection activeCell="O14" sqref="O14"/>
    </sheetView>
  </sheetViews>
  <sheetFormatPr defaultColWidth="8.26953125" defaultRowHeight="45.5" customHeight="1" x14ac:dyDescent="0.35"/>
  <cols>
    <col min="5" max="5" width="9.54296875" bestFit="1" customWidth="1"/>
  </cols>
  <sheetData>
    <row r="1" spans="2:14" ht="45.5" customHeight="1" x14ac:dyDescent="0.35">
      <c r="B1" s="26" t="s">
        <v>8</v>
      </c>
      <c r="C1" s="26"/>
      <c r="D1" s="26"/>
      <c r="E1" s="26"/>
      <c r="F1" s="26"/>
      <c r="G1" s="26"/>
      <c r="H1" s="26"/>
      <c r="I1" s="26"/>
      <c r="J1" s="1"/>
      <c r="K1" s="2"/>
      <c r="L1" s="1" t="s">
        <v>9</v>
      </c>
      <c r="M1" s="1" t="s">
        <v>10</v>
      </c>
      <c r="N1" s="1" t="s">
        <v>11</v>
      </c>
    </row>
    <row r="2" spans="2:14" ht="45.5" customHeight="1" x14ac:dyDescent="0.35"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L2" s="3" t="s">
        <v>0</v>
      </c>
      <c r="N2" s="3" t="s">
        <v>12</v>
      </c>
    </row>
    <row r="3" spans="2:14" ht="45.5" customHeight="1" x14ac:dyDescent="0.35">
      <c r="B3" s="3">
        <v>0</v>
      </c>
      <c r="C3">
        <f>'Cell 0'!B51</f>
        <v>0.12500153999999999</v>
      </c>
      <c r="D3">
        <f>'Cell 0'!C51</f>
        <v>0</v>
      </c>
      <c r="E3">
        <f>'Cell 0'!D51</f>
        <v>0</v>
      </c>
      <c r="F3">
        <f>'Cell 0'!E51</f>
        <v>0</v>
      </c>
      <c r="G3">
        <f>'Cell 0'!F51</f>
        <v>-4.1666679999999998E-2</v>
      </c>
      <c r="H3">
        <f>'Cell 0'!G51</f>
        <v>0</v>
      </c>
      <c r="I3">
        <f>'Cell 0'!H51</f>
        <v>0</v>
      </c>
      <c r="J3">
        <f>'Cell 0'!I51</f>
        <v>0</v>
      </c>
      <c r="L3" t="s">
        <v>2</v>
      </c>
      <c r="N3">
        <f>'Cell 0'!M50</f>
        <v>8.3342553333333331</v>
      </c>
    </row>
    <row r="4" spans="2:14" ht="45.5" customHeight="1" x14ac:dyDescent="0.35">
      <c r="B4" s="3">
        <v>1</v>
      </c>
      <c r="L4" t="s">
        <v>3</v>
      </c>
    </row>
    <row r="5" spans="2:14" ht="45.5" customHeight="1" x14ac:dyDescent="0.35">
      <c r="B5" s="3">
        <v>2</v>
      </c>
      <c r="L5" t="s">
        <v>1</v>
      </c>
    </row>
    <row r="6" spans="2:14" ht="45.5" customHeight="1" x14ac:dyDescent="0.35">
      <c r="B6" s="3">
        <v>3</v>
      </c>
      <c r="L6" t="s">
        <v>4</v>
      </c>
    </row>
    <row r="7" spans="2:14" ht="45.5" customHeight="1" x14ac:dyDescent="0.35">
      <c r="B7" s="3">
        <v>4</v>
      </c>
      <c r="L7" t="s">
        <v>5</v>
      </c>
    </row>
    <row r="8" spans="2:14" ht="45.5" customHeight="1" x14ac:dyDescent="0.35">
      <c r="B8" s="3">
        <v>5</v>
      </c>
      <c r="L8" t="s">
        <v>6</v>
      </c>
    </row>
    <row r="9" spans="2:14" ht="45.5" customHeight="1" x14ac:dyDescent="0.35">
      <c r="B9" s="3">
        <v>6</v>
      </c>
      <c r="L9" t="s">
        <v>7</v>
      </c>
    </row>
    <row r="10" spans="2:14" ht="45.5" customHeight="1" x14ac:dyDescent="0.35">
      <c r="B10" s="3">
        <v>7</v>
      </c>
    </row>
    <row r="12" spans="2:14" ht="45.5" customHeight="1" x14ac:dyDescent="0.35">
      <c r="D12" t="s">
        <v>2</v>
      </c>
      <c r="E12" t="e" cm="1">
        <f t="array" ref="E12">MMULT(MINVERSE(C3:J9), N3:N9)</f>
        <v>#VALUE!</v>
      </c>
    </row>
    <row r="13" spans="2:14" ht="45.5" customHeight="1" x14ac:dyDescent="0.35">
      <c r="D13" t="s">
        <v>3</v>
      </c>
    </row>
    <row r="14" spans="2:14" ht="45.5" customHeight="1" x14ac:dyDescent="0.35">
      <c r="D14" t="s">
        <v>1</v>
      </c>
    </row>
    <row r="15" spans="2:14" ht="45.5" customHeight="1" x14ac:dyDescent="0.35">
      <c r="D15" t="s">
        <v>4</v>
      </c>
    </row>
    <row r="16" spans="2:14" ht="45.5" customHeight="1" x14ac:dyDescent="0.35">
      <c r="D16" t="s">
        <v>5</v>
      </c>
    </row>
    <row r="17" spans="4:4" ht="45.5" customHeight="1" x14ac:dyDescent="0.35">
      <c r="D17" t="s">
        <v>6</v>
      </c>
    </row>
    <row r="18" spans="4:4" ht="45.5" customHeight="1" x14ac:dyDescent="0.35">
      <c r="D18" t="s">
        <v>7</v>
      </c>
    </row>
  </sheetData>
  <mergeCells count="1">
    <mergeCell ref="B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487B4-28D2-4B35-9AEF-1A41EBED104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00680-5B59-40AC-AB01-A466D4D431DD}">
  <dimension ref="B1:M9"/>
  <sheetViews>
    <sheetView zoomScale="110" zoomScaleNormal="110" workbookViewId="0">
      <selection activeCell="I9" sqref="I9"/>
    </sheetView>
  </sheetViews>
  <sheetFormatPr defaultColWidth="8.26953125" defaultRowHeight="45.5" customHeight="1" x14ac:dyDescent="0.35"/>
  <cols>
    <col min="5" max="5" width="8.26953125" customWidth="1"/>
  </cols>
  <sheetData>
    <row r="1" spans="2:13" ht="45.5" customHeight="1" x14ac:dyDescent="0.35">
      <c r="B1" s="26" t="s">
        <v>8</v>
      </c>
      <c r="C1" s="26"/>
      <c r="D1" s="26"/>
      <c r="E1" s="26"/>
      <c r="F1" s="26"/>
      <c r="G1" s="26"/>
      <c r="H1" s="26"/>
      <c r="I1" s="26"/>
      <c r="J1" s="2"/>
      <c r="K1" s="1" t="s">
        <v>9</v>
      </c>
      <c r="L1" s="1" t="s">
        <v>10</v>
      </c>
      <c r="M1" s="1" t="s">
        <v>11</v>
      </c>
    </row>
    <row r="2" spans="2:13" ht="45.5" customHeight="1" x14ac:dyDescent="0.35"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K2" s="3" t="s">
        <v>0</v>
      </c>
      <c r="M2" s="3" t="s">
        <v>12</v>
      </c>
    </row>
    <row r="3" spans="2:13" ht="45.5" customHeight="1" x14ac:dyDescent="0.35">
      <c r="B3" s="3">
        <v>0</v>
      </c>
      <c r="C3">
        <v>4.1666366000000003E-2</v>
      </c>
      <c r="G3">
        <v>-4.1666683000000003E-2</v>
      </c>
      <c r="K3" t="s">
        <v>2</v>
      </c>
      <c r="M3">
        <v>8.3342552185058594</v>
      </c>
    </row>
    <row r="4" spans="2:13" ht="45.5" customHeight="1" x14ac:dyDescent="0.35">
      <c r="B4" s="3">
        <v>1</v>
      </c>
      <c r="C4" s="4">
        <v>-4.1666366000000003E-2</v>
      </c>
      <c r="D4" s="4">
        <v>4.1666266E-2</v>
      </c>
      <c r="K4" t="s">
        <v>3</v>
      </c>
      <c r="M4">
        <v>8.3342552185058594</v>
      </c>
    </row>
    <row r="5" spans="2:13" ht="45.5" customHeight="1" x14ac:dyDescent="0.35">
      <c r="B5" s="3">
        <v>2</v>
      </c>
      <c r="K5" t="s">
        <v>1</v>
      </c>
      <c r="M5">
        <v>0</v>
      </c>
    </row>
    <row r="6" spans="2:13" ht="45.5" customHeight="1" x14ac:dyDescent="0.35">
      <c r="B6" s="3">
        <v>3</v>
      </c>
      <c r="K6" t="s">
        <v>4</v>
      </c>
      <c r="M6">
        <v>0</v>
      </c>
    </row>
    <row r="7" spans="2:13" ht="45.5" customHeight="1" x14ac:dyDescent="0.35">
      <c r="B7" s="3">
        <v>4</v>
      </c>
      <c r="G7">
        <v>4.1666683000000003E-2</v>
      </c>
      <c r="K7" t="s">
        <v>5</v>
      </c>
      <c r="M7">
        <v>11.166705156366</v>
      </c>
    </row>
    <row r="8" spans="2:13" ht="45.5" customHeight="1" x14ac:dyDescent="0.35">
      <c r="B8" s="3">
        <v>5</v>
      </c>
      <c r="K8" t="s">
        <v>6</v>
      </c>
      <c r="M8">
        <v>0</v>
      </c>
    </row>
    <row r="9" spans="2:13" ht="45.5" customHeight="1" x14ac:dyDescent="0.35">
      <c r="B9" s="3">
        <v>6</v>
      </c>
      <c r="D9">
        <v>-4.1666266E-2</v>
      </c>
      <c r="I9">
        <v>4.1666266E-2</v>
      </c>
      <c r="K9" t="s">
        <v>7</v>
      </c>
      <c r="M9">
        <v>6.6666666666666599</v>
      </c>
    </row>
  </sheetData>
  <mergeCells count="1">
    <mergeCell ref="B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5DFA7-E61E-4ADC-BFF8-E39AADF9E9D6}">
  <dimension ref="B1:M9"/>
  <sheetViews>
    <sheetView zoomScale="120" zoomScaleNormal="120" workbookViewId="0">
      <selection activeCell="I4" sqref="I4"/>
    </sheetView>
  </sheetViews>
  <sheetFormatPr defaultColWidth="8.26953125" defaultRowHeight="45.5" customHeight="1" x14ac:dyDescent="0.35"/>
  <sheetData>
    <row r="1" spans="2:13" ht="45.5" customHeight="1" x14ac:dyDescent="0.35">
      <c r="B1" s="26" t="s">
        <v>8</v>
      </c>
      <c r="C1" s="26"/>
      <c r="D1" s="26"/>
      <c r="E1" s="26"/>
      <c r="F1" s="26"/>
      <c r="G1" s="26"/>
      <c r="H1" s="26"/>
      <c r="I1" s="26"/>
      <c r="J1" s="2"/>
      <c r="K1" s="1" t="s">
        <v>9</v>
      </c>
      <c r="L1" s="1" t="s">
        <v>10</v>
      </c>
      <c r="M1" s="1" t="s">
        <v>11</v>
      </c>
    </row>
    <row r="2" spans="2:13" ht="45.5" customHeight="1" x14ac:dyDescent="0.35"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K2" s="3" t="s">
        <v>0</v>
      </c>
      <c r="M2" s="3" t="s">
        <v>12</v>
      </c>
    </row>
    <row r="3" spans="2:13" ht="45.5" customHeight="1" x14ac:dyDescent="0.35">
      <c r="B3" s="3">
        <v>0</v>
      </c>
      <c r="C3">
        <v>0.30000677108764601</v>
      </c>
      <c r="D3">
        <v>-0.100002250671386</v>
      </c>
      <c r="G3">
        <v>-0.20000452041625</v>
      </c>
      <c r="K3" t="s">
        <v>2</v>
      </c>
      <c r="M3">
        <v>8.3342552185058594</v>
      </c>
    </row>
    <row r="4" spans="2:13" ht="45.5" customHeight="1" x14ac:dyDescent="0.35">
      <c r="B4" s="3">
        <v>1</v>
      </c>
      <c r="C4">
        <v>-0.100002250671386</v>
      </c>
      <c r="D4">
        <v>0.30000366210937501</v>
      </c>
      <c r="I4">
        <v>-0.200001411437988</v>
      </c>
      <c r="K4" t="s">
        <v>3</v>
      </c>
      <c r="M4">
        <v>8.3342552185058594</v>
      </c>
    </row>
    <row r="5" spans="2:13" ht="45.5" customHeight="1" x14ac:dyDescent="0.35">
      <c r="B5" s="3">
        <v>2</v>
      </c>
      <c r="K5" t="s">
        <v>1</v>
      </c>
      <c r="M5">
        <v>0</v>
      </c>
    </row>
    <row r="6" spans="2:13" ht="45.5" customHeight="1" x14ac:dyDescent="0.35">
      <c r="B6" s="3">
        <v>3</v>
      </c>
      <c r="K6" t="s">
        <v>4</v>
      </c>
      <c r="M6">
        <v>0</v>
      </c>
    </row>
    <row r="7" spans="2:13" ht="45.5" customHeight="1" x14ac:dyDescent="0.35">
      <c r="B7" s="3">
        <v>4</v>
      </c>
      <c r="C7">
        <v>-0.20000452041625899</v>
      </c>
      <c r="G7">
        <v>0.20000452041625899</v>
      </c>
      <c r="K7" t="s">
        <v>5</v>
      </c>
      <c r="M7">
        <v>11.166705156366</v>
      </c>
    </row>
    <row r="8" spans="2:13" ht="45.5" customHeight="1" x14ac:dyDescent="0.35">
      <c r="B8" s="3">
        <v>5</v>
      </c>
      <c r="K8" t="s">
        <v>6</v>
      </c>
      <c r="M8">
        <v>0</v>
      </c>
    </row>
    <row r="9" spans="2:13" ht="45.5" customHeight="1" x14ac:dyDescent="0.35">
      <c r="B9" s="3">
        <v>6</v>
      </c>
      <c r="D9">
        <v>-0.200001411437988</v>
      </c>
      <c r="I9">
        <v>0.200001411437988</v>
      </c>
      <c r="K9" t="s">
        <v>7</v>
      </c>
      <c r="M9">
        <v>6.6666666666666599</v>
      </c>
    </row>
  </sheetData>
  <mergeCells count="1">
    <mergeCell ref="B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BBD86-2495-4984-B5F3-6D4DD628368B}">
  <dimension ref="B1:M9"/>
  <sheetViews>
    <sheetView zoomScale="120" zoomScaleNormal="120" workbookViewId="0">
      <selection activeCell="O5" sqref="O5"/>
    </sheetView>
  </sheetViews>
  <sheetFormatPr defaultColWidth="8.26953125" defaultRowHeight="45.5" customHeight="1" x14ac:dyDescent="0.35"/>
  <sheetData>
    <row r="1" spans="2:13" ht="45.5" customHeight="1" x14ac:dyDescent="0.35">
      <c r="B1" s="26" t="s">
        <v>8</v>
      </c>
      <c r="C1" s="26"/>
      <c r="D1" s="26"/>
      <c r="E1" s="26"/>
      <c r="F1" s="26"/>
      <c r="G1" s="26"/>
      <c r="H1" s="26"/>
      <c r="I1" s="26"/>
      <c r="J1" s="2"/>
      <c r="K1" s="1" t="s">
        <v>9</v>
      </c>
      <c r="L1" s="1" t="s">
        <v>10</v>
      </c>
      <c r="M1" s="1" t="s">
        <v>11</v>
      </c>
    </row>
    <row r="2" spans="2:13" ht="45.5" customHeight="1" x14ac:dyDescent="0.35"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K2" s="3" t="s">
        <v>0</v>
      </c>
      <c r="M2" s="3" t="s">
        <v>12</v>
      </c>
    </row>
    <row r="3" spans="2:13" ht="45.5" customHeight="1" x14ac:dyDescent="0.35">
      <c r="B3" s="3">
        <v>0</v>
      </c>
      <c r="K3" t="s">
        <v>2</v>
      </c>
    </row>
    <row r="4" spans="2:13" ht="45.5" customHeight="1" x14ac:dyDescent="0.35">
      <c r="B4" s="3">
        <v>1</v>
      </c>
      <c r="K4" t="s">
        <v>3</v>
      </c>
    </row>
    <row r="5" spans="2:13" ht="45.5" customHeight="1" x14ac:dyDescent="0.35">
      <c r="B5" s="3">
        <v>2</v>
      </c>
      <c r="K5" t="s">
        <v>1</v>
      </c>
    </row>
    <row r="6" spans="2:13" ht="45.5" customHeight="1" x14ac:dyDescent="0.35">
      <c r="B6" s="3">
        <v>3</v>
      </c>
      <c r="K6" t="s">
        <v>4</v>
      </c>
    </row>
    <row r="7" spans="2:13" ht="45.5" customHeight="1" x14ac:dyDescent="0.35">
      <c r="B7" s="3">
        <v>4</v>
      </c>
      <c r="K7" t="s">
        <v>5</v>
      </c>
    </row>
    <row r="8" spans="2:13" ht="45.5" customHeight="1" x14ac:dyDescent="0.35">
      <c r="B8" s="3">
        <v>5</v>
      </c>
      <c r="K8" t="s">
        <v>6</v>
      </c>
    </row>
    <row r="9" spans="2:13" ht="45.5" customHeight="1" x14ac:dyDescent="0.35">
      <c r="B9" s="3">
        <v>6</v>
      </c>
      <c r="K9" t="s">
        <v>7</v>
      </c>
    </row>
  </sheetData>
  <mergeCells count="1">
    <mergeCell ref="B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D8B94-C086-4105-BBEE-59F985EE19A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AC273-7DB2-44F4-A0A4-6FE5EDD8BB88}">
  <dimension ref="B1:W18"/>
  <sheetViews>
    <sheetView zoomScale="90" zoomScaleNormal="90" workbookViewId="0">
      <selection activeCell="E18" sqref="E18"/>
    </sheetView>
  </sheetViews>
  <sheetFormatPr defaultColWidth="8.26953125" defaultRowHeight="45.5" customHeight="1" x14ac:dyDescent="0.35"/>
  <sheetData>
    <row r="1" spans="2:23" ht="45.5" customHeight="1" x14ac:dyDescent="0.35">
      <c r="B1" s="26" t="s">
        <v>8</v>
      </c>
      <c r="C1" s="26"/>
      <c r="D1" s="26"/>
      <c r="E1" s="26"/>
      <c r="F1" s="26"/>
      <c r="G1" s="26"/>
      <c r="H1" s="26"/>
      <c r="I1" s="26"/>
      <c r="J1" s="2"/>
      <c r="K1" s="1" t="s">
        <v>9</v>
      </c>
      <c r="L1" s="1" t="s">
        <v>10</v>
      </c>
      <c r="M1" s="1" t="s">
        <v>11</v>
      </c>
    </row>
    <row r="2" spans="2:23" ht="45.5" customHeight="1" x14ac:dyDescent="0.35"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K2" s="3" t="s">
        <v>0</v>
      </c>
      <c r="M2" s="3" t="s">
        <v>12</v>
      </c>
    </row>
    <row r="3" spans="2:23" ht="45.5" customHeight="1" x14ac:dyDescent="0.35">
      <c r="B3" s="3">
        <v>0</v>
      </c>
      <c r="C3">
        <f>Matrix!C3+'Delta T'!C3+'Distance Between Cells'!C3</f>
        <v>0.16666796240125437</v>
      </c>
      <c r="D3">
        <f>Matrix!D3+'Delta T'!D3+'Distance Between Cells'!D3</f>
        <v>-1.8800415116121397E-8</v>
      </c>
      <c r="E3">
        <f>Matrix!E3+'Delta T'!E3+'Distance Between Cells'!E3</f>
        <v>0</v>
      </c>
      <c r="F3">
        <f>Matrix!F3+'Delta T'!F3+'Distance Between Cells'!F3</f>
        <v>0</v>
      </c>
      <c r="G3">
        <f>Matrix!G3+'Delta T'!G3+'Distance Between Cells'!G3</f>
        <v>-8.3333400600839241E-2</v>
      </c>
      <c r="H3">
        <f>Matrix!H3+'Delta T'!H3+'Distance Between Cells'!H3</f>
        <v>0</v>
      </c>
      <c r="I3">
        <f>Matrix!I3+'Delta T'!I3+'Distance Between Cells'!I3</f>
        <v>0</v>
      </c>
      <c r="K3" t="s">
        <v>2</v>
      </c>
      <c r="M3">
        <v>8.3342552185058594</v>
      </c>
    </row>
    <row r="4" spans="2:23" ht="45.5" customHeight="1" x14ac:dyDescent="0.35">
      <c r="B4" s="3">
        <v>1</v>
      </c>
      <c r="C4">
        <f>Matrix!C4+'Delta T'!C4+'Distance Between Cells'!C4</f>
        <v>-8.3332754800415118E-2</v>
      </c>
      <c r="D4">
        <f>Matrix!D4+'Delta T'!D4+'Distance Between Cells'!D4</f>
        <v>0.16666648573403722</v>
      </c>
      <c r="E4">
        <f>Matrix!E4+'Delta T'!E4+'Distance Between Cells'!E4</f>
        <v>0</v>
      </c>
      <c r="F4">
        <f>Matrix!F4+'Delta T'!F4+'Distance Between Cells'!F4</f>
        <v>0</v>
      </c>
      <c r="G4">
        <f>Matrix!G4+'Delta T'!G4+'Distance Between Cells'!G4</f>
        <v>0</v>
      </c>
      <c r="H4">
        <f>Matrix!H4+'Delta T'!H4+'Distance Between Cells'!H4</f>
        <v>0</v>
      </c>
      <c r="I4">
        <f>Matrix!I4+'Delta T'!I4+'Distance Between Cells'!I4</f>
        <v>-3.7600288772966896E-8</v>
      </c>
      <c r="K4" t="s">
        <v>3</v>
      </c>
      <c r="M4">
        <v>8.3342552185058594</v>
      </c>
      <c r="T4">
        <v>4</v>
      </c>
      <c r="U4" s="3">
        <v>0</v>
      </c>
      <c r="V4" s="3">
        <v>1</v>
      </c>
      <c r="W4">
        <v>6</v>
      </c>
    </row>
    <row r="5" spans="2:23" ht="45.5" customHeight="1" x14ac:dyDescent="0.35">
      <c r="B5" s="3">
        <v>2</v>
      </c>
      <c r="C5">
        <f>Matrix!C5+'Delta T'!C5+'Distance Between Cells'!C5</f>
        <v>0</v>
      </c>
      <c r="D5">
        <f>Matrix!D5+'Delta T'!D5+'Distance Between Cells'!D5</f>
        <v>0</v>
      </c>
      <c r="E5">
        <f>Matrix!E5+'Delta T'!E5+'Distance Between Cells'!E5</f>
        <v>1</v>
      </c>
      <c r="F5">
        <f>Matrix!F5+'Delta T'!F5+'Distance Between Cells'!F5</f>
        <v>0</v>
      </c>
      <c r="G5">
        <f>Matrix!G5+'Delta T'!G5+'Distance Between Cells'!G5</f>
        <v>0</v>
      </c>
      <c r="H5">
        <f>Matrix!H5+'Delta T'!H5+'Distance Between Cells'!H5</f>
        <v>0</v>
      </c>
      <c r="I5">
        <f>Matrix!I5+'Delta T'!I5+'Distance Between Cells'!I5</f>
        <v>0</v>
      </c>
      <c r="K5" t="s">
        <v>1</v>
      </c>
      <c r="M5">
        <v>0</v>
      </c>
    </row>
    <row r="6" spans="2:23" ht="45.5" customHeight="1" x14ac:dyDescent="0.35">
      <c r="B6" s="3">
        <v>3</v>
      </c>
      <c r="C6">
        <f>Matrix!C6+'Delta T'!C6+'Distance Between Cells'!C6</f>
        <v>0</v>
      </c>
      <c r="D6">
        <f>Matrix!D6+'Delta T'!D6+'Distance Between Cells'!D6</f>
        <v>0</v>
      </c>
      <c r="E6">
        <f>Matrix!E6+'Delta T'!E6+'Distance Between Cells'!E6</f>
        <v>0</v>
      </c>
      <c r="F6">
        <f>Matrix!F6+'Delta T'!F6+'Distance Between Cells'!F6</f>
        <v>1</v>
      </c>
      <c r="G6">
        <f>Matrix!G6+'Delta T'!G6+'Distance Between Cells'!G6</f>
        <v>0</v>
      </c>
      <c r="H6">
        <f>Matrix!H6+'Delta T'!H6+'Distance Between Cells'!H6</f>
        <v>0</v>
      </c>
      <c r="I6">
        <f>Matrix!I6+'Delta T'!I6+'Distance Between Cells'!I6</f>
        <v>0</v>
      </c>
      <c r="K6" t="s">
        <v>4</v>
      </c>
      <c r="M6">
        <v>0</v>
      </c>
    </row>
    <row r="7" spans="2:23" ht="45.5" customHeight="1" x14ac:dyDescent="0.35">
      <c r="B7" s="3">
        <v>4</v>
      </c>
      <c r="C7">
        <f>Matrix!C7+'Delta T'!C7+'Distance Between Cells'!C7</f>
        <v>-3.7600839250463518E-8</v>
      </c>
      <c r="D7">
        <f>Matrix!D7+'Delta T'!D7+'Distance Between Cells'!D7</f>
        <v>0</v>
      </c>
      <c r="E7">
        <f>Matrix!E7+'Delta T'!E7+'Distance Between Cells'!E7</f>
        <v>0</v>
      </c>
      <c r="F7">
        <f>Matrix!F7+'Delta T'!F7+'Distance Between Cells'!F7</f>
        <v>0</v>
      </c>
      <c r="G7">
        <f>Matrix!G7+'Delta T'!G7+'Distance Between Cells'!G7</f>
        <v>0.1533334772675059</v>
      </c>
      <c r="H7">
        <f>Matrix!H7+'Delta T'!H7+'Distance Between Cells'!H7</f>
        <v>0</v>
      </c>
      <c r="I7">
        <f>Matrix!I7+'Delta T'!I7+'Distance Between Cells'!I7</f>
        <v>0</v>
      </c>
      <c r="K7" t="s">
        <v>5</v>
      </c>
      <c r="M7">
        <v>11.166705156366</v>
      </c>
    </row>
    <row r="8" spans="2:23" ht="45.5" customHeight="1" x14ac:dyDescent="0.35">
      <c r="B8" s="3">
        <v>5</v>
      </c>
      <c r="C8">
        <f>Matrix!C8+'Delta T'!C8+'Distance Between Cells'!C8</f>
        <v>0</v>
      </c>
      <c r="D8">
        <f>Matrix!D8+'Delta T'!D8+'Distance Between Cells'!D8</f>
        <v>0</v>
      </c>
      <c r="E8">
        <f>Matrix!E8+'Delta T'!E8+'Distance Between Cells'!E8</f>
        <v>0</v>
      </c>
      <c r="F8">
        <f>Matrix!F8+'Delta T'!F8+'Distance Between Cells'!F8</f>
        <v>0</v>
      </c>
      <c r="G8">
        <f>Matrix!G8+'Delta T'!G8+'Distance Between Cells'!G8</f>
        <v>0</v>
      </c>
      <c r="H8">
        <f>Matrix!H8+'Delta T'!H8+'Distance Between Cells'!H8</f>
        <v>1</v>
      </c>
      <c r="I8">
        <f>Matrix!I8+'Delta T'!I8+'Distance Between Cells'!I8</f>
        <v>0</v>
      </c>
      <c r="K8" t="s">
        <v>6</v>
      </c>
      <c r="M8">
        <v>0</v>
      </c>
    </row>
    <row r="9" spans="2:23" ht="45.5" customHeight="1" x14ac:dyDescent="0.35">
      <c r="B9" s="3">
        <v>6</v>
      </c>
      <c r="C9">
        <f>Matrix!C9+'Delta T'!C9+'Distance Between Cells'!C9</f>
        <v>0</v>
      </c>
      <c r="D9">
        <f>Matrix!D9+'Delta T'!D9+'Distance Between Cells'!D9</f>
        <v>-8.333257360028877E-2</v>
      </c>
      <c r="E9">
        <f>Matrix!E9+'Delta T'!E9+'Distance Between Cells'!E9</f>
        <v>0</v>
      </c>
      <c r="F9">
        <f>Matrix!F9+'Delta T'!F9+'Distance Between Cells'!F9</f>
        <v>0</v>
      </c>
      <c r="G9">
        <f>Matrix!G9+'Delta T'!G9+'Distance Between Cells'!G9</f>
        <v>0</v>
      </c>
      <c r="H9">
        <f>Matrix!H9+'Delta T'!H9+'Distance Between Cells'!H9</f>
        <v>0</v>
      </c>
      <c r="I9">
        <f>Matrix!I9+'Delta T'!I9+'Distance Between Cells'!I9</f>
        <v>0.11166630360028879</v>
      </c>
      <c r="K9" t="s">
        <v>7</v>
      </c>
      <c r="M9">
        <v>6.6666666666666599</v>
      </c>
    </row>
    <row r="12" spans="2:23" ht="45.5" customHeight="1" x14ac:dyDescent="0.35">
      <c r="D12" t="s">
        <v>2</v>
      </c>
      <c r="E12" cm="1">
        <f t="array" ref="E12:E18">MMULT(MINVERSE(C3:I9), M3:M9)</f>
        <v>86.41804477273952</v>
      </c>
    </row>
    <row r="13" spans="2:23" ht="45.5" customHeight="1" x14ac:dyDescent="0.35">
      <c r="D13" t="s">
        <v>3</v>
      </c>
      <c r="E13">
        <v>93.214384078684006</v>
      </c>
    </row>
    <row r="14" spans="2:23" ht="45.5" customHeight="1" x14ac:dyDescent="0.35">
      <c r="D14" t="s">
        <v>1</v>
      </c>
      <c r="E14">
        <v>0</v>
      </c>
    </row>
    <row r="15" spans="2:23" ht="45.5" customHeight="1" x14ac:dyDescent="0.35">
      <c r="D15" t="s">
        <v>4</v>
      </c>
      <c r="E15">
        <v>0</v>
      </c>
    </row>
    <row r="16" spans="2:23" ht="45.5" customHeight="1" x14ac:dyDescent="0.35">
      <c r="D16" t="s">
        <v>5</v>
      </c>
      <c r="E16">
        <v>72.826290805859344</v>
      </c>
    </row>
    <row r="17" spans="4:5" ht="45.5" customHeight="1" x14ac:dyDescent="0.35">
      <c r="D17" t="s">
        <v>6</v>
      </c>
      <c r="E17">
        <v>0</v>
      </c>
    </row>
    <row r="18" spans="4:5" ht="45.5" customHeight="1" x14ac:dyDescent="0.35">
      <c r="D18" t="s">
        <v>7</v>
      </c>
      <c r="E18">
        <v>129.26425182101087</v>
      </c>
    </row>
  </sheetData>
  <mergeCells count="1">
    <mergeCell ref="B1:I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A6E72-7372-4C3B-AD40-0CE7B3853F9B}">
  <dimension ref="B1:U18"/>
  <sheetViews>
    <sheetView zoomScale="110" zoomScaleNormal="110" workbookViewId="0">
      <selection activeCell="E11" sqref="E11"/>
    </sheetView>
  </sheetViews>
  <sheetFormatPr defaultColWidth="8.26953125" defaultRowHeight="45.5" customHeight="1" x14ac:dyDescent="0.35"/>
  <sheetData>
    <row r="1" spans="2:21" ht="45.5" customHeight="1" x14ac:dyDescent="0.35">
      <c r="B1" s="26" t="s">
        <v>8</v>
      </c>
      <c r="C1" s="26"/>
      <c r="D1" s="26"/>
      <c r="E1" s="26"/>
      <c r="F1" s="26"/>
      <c r="G1" s="26"/>
      <c r="H1" s="26"/>
      <c r="I1" s="26"/>
      <c r="J1" s="2"/>
      <c r="K1" s="1" t="s">
        <v>9</v>
      </c>
      <c r="L1" s="1" t="s">
        <v>10</v>
      </c>
      <c r="M1" s="1" t="s">
        <v>11</v>
      </c>
    </row>
    <row r="2" spans="2:21" ht="45.5" customHeight="1" x14ac:dyDescent="0.35"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K2" s="3" t="s">
        <v>0</v>
      </c>
      <c r="M2" s="3" t="s">
        <v>12</v>
      </c>
    </row>
    <row r="3" spans="2:21" ht="45.5" customHeight="1" x14ac:dyDescent="0.35">
      <c r="B3" s="3">
        <v>0</v>
      </c>
      <c r="C3">
        <f>Matrix!C3+'Delta T'!C3+'Face Area'!C3+'Distance Between Cells'!C3</f>
        <v>0.46667473348890037</v>
      </c>
      <c r="D3">
        <f>Matrix!D3+'Delta T'!D3+'Face Area'!D3+'Distance Between Cells'!D3</f>
        <v>-0.10000226947180112</v>
      </c>
      <c r="E3">
        <f>Matrix!E3+'Delta T'!E3+'Face Area'!E3+'Distance Between Cells'!E3</f>
        <v>0</v>
      </c>
      <c r="F3">
        <f>Matrix!F3+'Delta T'!F3+'Face Area'!F3+'Distance Between Cells'!F3</f>
        <v>0</v>
      </c>
      <c r="G3">
        <f>Matrix!G3+'Delta T'!G3+'Face Area'!G3+'Distance Between Cells'!G3</f>
        <v>-0.28333792101708921</v>
      </c>
      <c r="H3">
        <f>Matrix!H3+'Delta T'!H3+'Face Area'!H3+'Distance Between Cells'!H3</f>
        <v>0</v>
      </c>
      <c r="I3">
        <f>Matrix!I3+'Delta T'!I3+'Face Area'!I3+'Distance Between Cells'!I3</f>
        <v>0</v>
      </c>
      <c r="K3" t="s">
        <v>2</v>
      </c>
      <c r="M3">
        <v>8.3342552185058505</v>
      </c>
    </row>
    <row r="4" spans="2:21" ht="45.5" customHeight="1" x14ac:dyDescent="0.35">
      <c r="B4" s="3">
        <v>1</v>
      </c>
      <c r="C4">
        <f>Matrix!C4+'Delta T'!C4+'Face Area'!C4+'Distance Between Cells'!C4</f>
        <v>-0.18333500547180112</v>
      </c>
      <c r="D4">
        <f>Matrix!D4+'Delta T'!D4+'Face Area'!D4+'Distance Between Cells'!D4</f>
        <v>0.46667014784341221</v>
      </c>
      <c r="E4">
        <f>Matrix!E4+'Delta T'!E4+'Face Area'!E4+'Distance Between Cells'!E4</f>
        <v>0</v>
      </c>
      <c r="F4">
        <f>Matrix!F4+'Delta T'!F4+'Face Area'!F4+'Distance Between Cells'!F4</f>
        <v>0</v>
      </c>
      <c r="G4">
        <f>Matrix!G4+'Delta T'!G4+'Face Area'!G4+'Distance Between Cells'!G4</f>
        <v>0</v>
      </c>
      <c r="H4">
        <f>Matrix!H4+'Delta T'!H4+'Face Area'!H4+'Distance Between Cells'!H4</f>
        <v>0</v>
      </c>
      <c r="I4">
        <f>Matrix!I4+'Delta T'!I4+'Face Area'!I4+'Distance Between Cells'!I4</f>
        <v>-0.20000144903827677</v>
      </c>
      <c r="K4" t="s">
        <v>3</v>
      </c>
      <c r="M4">
        <v>8.3342552185058594</v>
      </c>
      <c r="R4">
        <v>4</v>
      </c>
      <c r="S4">
        <v>0</v>
      </c>
      <c r="T4">
        <v>1</v>
      </c>
      <c r="U4">
        <v>6</v>
      </c>
    </row>
    <row r="5" spans="2:21" ht="45.5" customHeight="1" x14ac:dyDescent="0.35">
      <c r="B5" s="3">
        <v>2</v>
      </c>
      <c r="C5">
        <f>Matrix!C5+'Delta T'!C5+'Face Area'!C5+'Distance Between Cells'!C5</f>
        <v>0</v>
      </c>
      <c r="D5">
        <f>Matrix!D5+'Delta T'!D5+'Face Area'!D5+'Distance Between Cells'!D5</f>
        <v>0</v>
      </c>
      <c r="E5">
        <f>Matrix!E5+'Delta T'!E5+'Face Area'!E5+'Distance Between Cells'!E5</f>
        <v>1</v>
      </c>
      <c r="F5">
        <f>Matrix!F5+'Delta T'!F5+'Face Area'!F5+'Distance Between Cells'!F5</f>
        <v>0</v>
      </c>
      <c r="G5">
        <f>Matrix!G5+'Delta T'!G5+'Face Area'!G5+'Distance Between Cells'!G5</f>
        <v>0</v>
      </c>
      <c r="H5">
        <f>Matrix!H5+'Delta T'!H5+'Face Area'!H5+'Distance Between Cells'!H5</f>
        <v>0</v>
      </c>
      <c r="I5">
        <f>Matrix!I5+'Delta T'!I5+'Face Area'!I5+'Distance Between Cells'!I5</f>
        <v>0</v>
      </c>
      <c r="K5" t="s">
        <v>1</v>
      </c>
      <c r="M5">
        <v>0</v>
      </c>
    </row>
    <row r="6" spans="2:21" ht="45.5" customHeight="1" x14ac:dyDescent="0.35">
      <c r="B6" s="3">
        <v>3</v>
      </c>
      <c r="C6">
        <f>Matrix!C6+'Delta T'!C6+'Face Area'!C6+'Distance Between Cells'!C6</f>
        <v>0</v>
      </c>
      <c r="D6">
        <f>Matrix!D6+'Delta T'!D6+'Face Area'!D6+'Distance Between Cells'!D6</f>
        <v>0</v>
      </c>
      <c r="E6">
        <f>Matrix!E6+'Delta T'!E6+'Face Area'!E6+'Distance Between Cells'!E6</f>
        <v>0</v>
      </c>
      <c r="F6">
        <f>Matrix!F6+'Delta T'!F6+'Face Area'!F6+'Distance Between Cells'!F6</f>
        <v>1</v>
      </c>
      <c r="G6">
        <f>Matrix!G6+'Delta T'!G6+'Face Area'!G6+'Distance Between Cells'!G6</f>
        <v>0</v>
      </c>
      <c r="H6">
        <f>Matrix!H6+'Delta T'!H6+'Face Area'!H6+'Distance Between Cells'!H6</f>
        <v>0</v>
      </c>
      <c r="I6">
        <f>Matrix!I6+'Delta T'!I6+'Face Area'!I6+'Distance Between Cells'!I6</f>
        <v>0</v>
      </c>
      <c r="K6" t="s">
        <v>4</v>
      </c>
      <c r="M6">
        <v>0</v>
      </c>
    </row>
    <row r="7" spans="2:21" ht="45.5" customHeight="1" x14ac:dyDescent="0.35">
      <c r="B7" s="3">
        <v>4</v>
      </c>
      <c r="C7">
        <f>Matrix!C7+'Delta T'!C7+'Face Area'!C7+'Distance Between Cells'!C7</f>
        <v>-0.20000455801709824</v>
      </c>
      <c r="D7">
        <f>Matrix!D7+'Delta T'!D7+'Face Area'!D7+'Distance Between Cells'!D7</f>
        <v>0</v>
      </c>
      <c r="E7">
        <f>Matrix!E7+'Delta T'!E7+'Face Area'!E7+'Distance Between Cells'!E7</f>
        <v>0</v>
      </c>
      <c r="F7">
        <f>Matrix!F7+'Delta T'!F7+'Face Area'!F7+'Distance Between Cells'!F7</f>
        <v>0</v>
      </c>
      <c r="G7">
        <f>Matrix!G7+'Delta T'!G7+'Face Area'!G7+'Distance Between Cells'!G7</f>
        <v>0.35333799768376489</v>
      </c>
      <c r="H7">
        <f>Matrix!H7+'Delta T'!H7+'Face Area'!H7+'Distance Between Cells'!H7</f>
        <v>0</v>
      </c>
      <c r="I7">
        <f>Matrix!I7+'Delta T'!I7+'Face Area'!I7+'Distance Between Cells'!I7</f>
        <v>0</v>
      </c>
      <c r="K7" t="s">
        <v>5</v>
      </c>
      <c r="M7">
        <v>11.166705156366</v>
      </c>
    </row>
    <row r="8" spans="2:21" ht="45.5" customHeight="1" x14ac:dyDescent="0.35">
      <c r="B8" s="3">
        <v>5</v>
      </c>
      <c r="C8">
        <f>Matrix!C8+'Delta T'!C8+'Face Area'!C8+'Distance Between Cells'!C8</f>
        <v>0</v>
      </c>
      <c r="D8">
        <f>Matrix!D8+'Delta T'!D8+'Face Area'!D8+'Distance Between Cells'!D8</f>
        <v>0</v>
      </c>
      <c r="E8">
        <f>Matrix!E8+'Delta T'!E8+'Face Area'!E8+'Distance Between Cells'!E8</f>
        <v>0</v>
      </c>
      <c r="F8">
        <f>Matrix!F8+'Delta T'!F8+'Face Area'!F8+'Distance Between Cells'!F8</f>
        <v>0</v>
      </c>
      <c r="G8">
        <f>Matrix!G8+'Delta T'!G8+'Face Area'!G8+'Distance Between Cells'!G8</f>
        <v>0</v>
      </c>
      <c r="H8">
        <f>Matrix!H8+'Delta T'!H8+'Face Area'!H8+'Distance Between Cells'!H8</f>
        <v>1</v>
      </c>
      <c r="I8">
        <f>Matrix!I8+'Delta T'!I8+'Face Area'!I8+'Distance Between Cells'!I8</f>
        <v>0</v>
      </c>
      <c r="K8" t="s">
        <v>6</v>
      </c>
      <c r="M8">
        <v>0</v>
      </c>
    </row>
    <row r="9" spans="2:21" ht="45.5" customHeight="1" x14ac:dyDescent="0.35">
      <c r="B9" s="3">
        <v>6</v>
      </c>
      <c r="C9">
        <f>Matrix!C9+'Delta T'!C9+'Face Area'!C9+'Distance Between Cells'!C9</f>
        <v>0</v>
      </c>
      <c r="D9">
        <f>Matrix!D9+'Delta T'!D9+'Face Area'!D9+'Distance Between Cells'!D9</f>
        <v>-0.28333398503827678</v>
      </c>
      <c r="E9">
        <f>Matrix!E9+'Delta T'!E9+'Face Area'!E9+'Distance Between Cells'!E9</f>
        <v>0</v>
      </c>
      <c r="F9">
        <f>Matrix!F9+'Delta T'!F9+'Face Area'!F9+'Distance Between Cells'!F9</f>
        <v>0</v>
      </c>
      <c r="G9">
        <f>Matrix!G9+'Delta T'!G9+'Face Area'!G9+'Distance Between Cells'!G9</f>
        <v>0</v>
      </c>
      <c r="H9">
        <f>Matrix!H9+'Delta T'!H9+'Face Area'!H9+'Distance Between Cells'!H9</f>
        <v>0</v>
      </c>
      <c r="I9">
        <f>Matrix!I9+'Delta T'!I9+'Face Area'!I9+'Distance Between Cells'!I9</f>
        <v>0.31166771503827678</v>
      </c>
      <c r="K9" t="s">
        <v>7</v>
      </c>
      <c r="M9">
        <v>6.6666666666666599</v>
      </c>
    </row>
    <row r="12" spans="2:21" ht="45.5" customHeight="1" x14ac:dyDescent="0.35">
      <c r="D12" t="s">
        <v>2</v>
      </c>
      <c r="E12" cm="1">
        <f t="array" ref="E12:E18">MMULT(MINVERSE(C3:I9), M3:M9)</f>
        <v>89.763633613931248</v>
      </c>
    </row>
    <row r="13" spans="2:21" ht="45.5" customHeight="1" x14ac:dyDescent="0.35">
      <c r="D13" t="s">
        <v>3</v>
      </c>
      <c r="E13">
        <v>102.05047222193792</v>
      </c>
    </row>
    <row r="14" spans="2:21" ht="45.5" customHeight="1" x14ac:dyDescent="0.35">
      <c r="D14" t="s">
        <v>1</v>
      </c>
      <c r="E14">
        <v>0</v>
      </c>
    </row>
    <row r="15" spans="2:21" ht="45.5" customHeight="1" x14ac:dyDescent="0.35">
      <c r="D15" t="s">
        <v>4</v>
      </c>
      <c r="E15">
        <v>0</v>
      </c>
    </row>
    <row r="16" spans="2:21" ht="45.5" customHeight="1" x14ac:dyDescent="0.35">
      <c r="D16" t="s">
        <v>5</v>
      </c>
      <c r="E16">
        <v>82.41355646496622</v>
      </c>
    </row>
    <row r="17" spans="4:5" ht="45.5" customHeight="1" x14ac:dyDescent="0.35">
      <c r="D17" t="s">
        <v>6</v>
      </c>
      <c r="E17">
        <v>0</v>
      </c>
    </row>
    <row r="18" spans="4:5" ht="45.5" customHeight="1" x14ac:dyDescent="0.35">
      <c r="D18" t="s">
        <v>7</v>
      </c>
      <c r="E18">
        <v>114.16336026969137</v>
      </c>
    </row>
  </sheetData>
  <mergeCells count="1">
    <mergeCell ref="B1:I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Diagram</vt:lpstr>
      <vt:lpstr>Constants</vt:lpstr>
      <vt:lpstr>Cell 0</vt:lpstr>
      <vt:lpstr>Cell 1</vt:lpstr>
      <vt:lpstr>Cell 4</vt:lpstr>
      <vt:lpstr>Cell 6</vt:lpstr>
      <vt:lpstr>Matrix</vt:lpstr>
      <vt:lpstr>Matrix-No-Diffusion</vt:lpstr>
      <vt:lpstr>Sheet1</vt:lpstr>
      <vt:lpstr>Delta T</vt:lpstr>
      <vt:lpstr>Face Area</vt:lpstr>
      <vt:lpstr>Distance Between Cells</vt:lpstr>
      <vt:lpstr>Flow Across Face</vt:lpstr>
      <vt:lpstr>Total-No-Diffusion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Jordan</dc:creator>
  <cp:lastModifiedBy>Sarah Jordan</cp:lastModifiedBy>
  <dcterms:created xsi:type="dcterms:W3CDTF">2023-08-29T21:46:02Z</dcterms:created>
  <dcterms:modified xsi:type="dcterms:W3CDTF">2023-09-06T21:08:37Z</dcterms:modified>
</cp:coreProperties>
</file>