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dquiel\Documents\Zadquiel\UCV\Demografia\"/>
    </mc:Choice>
  </mc:AlternateContent>
  <xr:revisionPtr revIDLastSave="0" documentId="13_ncr:1_{F69A38D7-F96E-4C9D-8CCF-B435C18D0A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ario" sheetId="8" r:id="rId1"/>
    <sheet name="municipio" sheetId="2" r:id="rId2"/>
    <sheet name="parroquia" sheetId="1" r:id="rId3"/>
    <sheet name="GraficoMacro" sheetId="9" r:id="rId4"/>
    <sheet name="matricula" sheetId="11" r:id="rId5"/>
    <sheet name="GGE" sheetId="10" state="hidden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2" i="1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" i="2"/>
  <c r="AB2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X2" i="2"/>
  <c r="Y2" i="2"/>
  <c r="Z2" i="2"/>
  <c r="S2" i="2"/>
  <c r="S5" i="2"/>
  <c r="Q2" i="2"/>
  <c r="P2" i="2"/>
  <c r="O2" i="2"/>
  <c r="N2" i="2"/>
  <c r="M2" i="2"/>
  <c r="L2" i="2"/>
  <c r="I2" i="2"/>
  <c r="H2" i="2"/>
  <c r="E2" i="2"/>
  <c r="F2" i="2"/>
  <c r="G2" i="2"/>
  <c r="D2" i="2"/>
  <c r="B37" i="8" l="1"/>
  <c r="B36" i="8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3" i="2"/>
  <c r="D8" i="9"/>
  <c r="E8" i="9"/>
  <c r="D9" i="9"/>
  <c r="E9" i="9"/>
  <c r="E10" i="9" s="1"/>
  <c r="C9" i="9"/>
  <c r="C8" i="9"/>
  <c r="F8" i="9" s="1"/>
  <c r="D7" i="9"/>
  <c r="E7" i="9"/>
  <c r="C7" i="9"/>
  <c r="D10" i="9"/>
  <c r="F4" i="9"/>
  <c r="F5" i="9"/>
  <c r="F3" i="9"/>
  <c r="D5" i="9"/>
  <c r="E5" i="9"/>
  <c r="C5" i="9"/>
  <c r="E4" i="9"/>
  <c r="D4" i="9"/>
  <c r="C4" i="9"/>
  <c r="E3" i="9"/>
  <c r="D3" i="9"/>
  <c r="C3" i="9"/>
  <c r="D2" i="9"/>
  <c r="E2" i="9"/>
  <c r="C2" i="9"/>
  <c r="D31" i="8"/>
  <c r="E31" i="8"/>
  <c r="F31" i="8"/>
  <c r="G31" i="8"/>
  <c r="H31" i="8"/>
  <c r="D32" i="8"/>
  <c r="E32" i="8"/>
  <c r="F32" i="8"/>
  <c r="G32" i="8"/>
  <c r="H32" i="8"/>
  <c r="D14" i="8"/>
  <c r="E14" i="8"/>
  <c r="F14" i="8"/>
  <c r="G14" i="8"/>
  <c r="D15" i="8"/>
  <c r="E15" i="8"/>
  <c r="F15" i="8"/>
  <c r="G15" i="8"/>
  <c r="F9" i="9" l="1"/>
  <c r="C10" i="9"/>
  <c r="F10" i="9" s="1"/>
  <c r="O8" i="1"/>
  <c r="O12" i="1"/>
  <c r="O13" i="1"/>
  <c r="O24" i="1"/>
  <c r="O33" i="1"/>
  <c r="O40" i="1"/>
  <c r="O44" i="1"/>
  <c r="O45" i="1"/>
  <c r="O56" i="1"/>
  <c r="O65" i="1"/>
  <c r="O66" i="1"/>
  <c r="O72" i="1"/>
  <c r="O76" i="1"/>
  <c r="O77" i="1"/>
  <c r="N3" i="1"/>
  <c r="N8" i="1"/>
  <c r="N12" i="1"/>
  <c r="N13" i="1"/>
  <c r="N24" i="1"/>
  <c r="N33" i="1"/>
  <c r="N40" i="1"/>
  <c r="N44" i="1"/>
  <c r="N45" i="1"/>
  <c r="N56" i="1"/>
  <c r="N65" i="1"/>
  <c r="N67" i="1"/>
  <c r="N72" i="1"/>
  <c r="N76" i="1"/>
  <c r="N77" i="1"/>
  <c r="M3" i="1"/>
  <c r="M8" i="1"/>
  <c r="M12" i="1"/>
  <c r="M14" i="1"/>
  <c r="M24" i="1"/>
  <c r="M40" i="1"/>
  <c r="M44" i="1"/>
  <c r="M46" i="1"/>
  <c r="M56" i="1"/>
  <c r="M72" i="1"/>
  <c r="M76" i="1"/>
  <c r="L25" i="1"/>
  <c r="L57" i="1"/>
  <c r="J4" i="1"/>
  <c r="L4" i="1" s="1"/>
  <c r="J5" i="1"/>
  <c r="L5" i="1" s="1"/>
  <c r="J8" i="1"/>
  <c r="L8" i="1" s="1"/>
  <c r="J9" i="1"/>
  <c r="L9" i="1" s="1"/>
  <c r="J16" i="1"/>
  <c r="J20" i="1"/>
  <c r="L20" i="1" s="1"/>
  <c r="J21" i="1"/>
  <c r="J24" i="1"/>
  <c r="L24" i="1" s="1"/>
  <c r="J25" i="1"/>
  <c r="J27" i="1"/>
  <c r="L27" i="1" s="1"/>
  <c r="J32" i="1"/>
  <c r="J36" i="1"/>
  <c r="L36" i="1" s="1"/>
  <c r="J37" i="1"/>
  <c r="J40" i="1"/>
  <c r="L40" i="1" s="1"/>
  <c r="J41" i="1"/>
  <c r="L41" i="1" s="1"/>
  <c r="J48" i="1"/>
  <c r="J52" i="1"/>
  <c r="L52" i="1" s="1"/>
  <c r="J53" i="1"/>
  <c r="J56" i="1"/>
  <c r="L56" i="1" s="1"/>
  <c r="J57" i="1"/>
  <c r="J59" i="1"/>
  <c r="L59" i="1" s="1"/>
  <c r="J64" i="1"/>
  <c r="L64" i="1" s="1"/>
  <c r="J68" i="1"/>
  <c r="L68" i="1" s="1"/>
  <c r="J69" i="1"/>
  <c r="L69" i="1" s="1"/>
  <c r="J72" i="1"/>
  <c r="J73" i="1"/>
  <c r="L73" i="1" s="1"/>
  <c r="J80" i="1"/>
  <c r="J84" i="1"/>
  <c r="J85" i="1"/>
  <c r="L85" i="1" s="1"/>
  <c r="I4" i="1"/>
  <c r="K4" i="1" s="1"/>
  <c r="I69" i="1"/>
  <c r="K69" i="1" s="1"/>
  <c r="I85" i="1"/>
  <c r="K85" i="1" s="1"/>
  <c r="C2" i="1"/>
  <c r="C3" i="1"/>
  <c r="C4" i="1"/>
  <c r="C5" i="1"/>
  <c r="C6" i="1"/>
  <c r="C7" i="1"/>
  <c r="C8" i="1"/>
  <c r="I8" i="1" s="1"/>
  <c r="K8" i="1" s="1"/>
  <c r="C9" i="1"/>
  <c r="C10" i="1"/>
  <c r="C11" i="1"/>
  <c r="C12" i="1"/>
  <c r="J12" i="1" s="1"/>
  <c r="L12" i="1" s="1"/>
  <c r="C13" i="1"/>
  <c r="M13" i="1" s="1"/>
  <c r="C14" i="1"/>
  <c r="C15" i="1"/>
  <c r="C16" i="1"/>
  <c r="C17" i="1"/>
  <c r="M17" i="1" s="1"/>
  <c r="C18" i="1"/>
  <c r="C19" i="1"/>
  <c r="C20" i="1"/>
  <c r="C21" i="1"/>
  <c r="C22" i="1"/>
  <c r="C23" i="1"/>
  <c r="C24" i="1"/>
  <c r="I24" i="1" s="1"/>
  <c r="K24" i="1" s="1"/>
  <c r="C25" i="1"/>
  <c r="C26" i="1"/>
  <c r="C27" i="1"/>
  <c r="C28" i="1"/>
  <c r="O28" i="1" s="1"/>
  <c r="C29" i="1"/>
  <c r="M29" i="1" s="1"/>
  <c r="C30" i="1"/>
  <c r="C31" i="1"/>
  <c r="C32" i="1"/>
  <c r="C33" i="1"/>
  <c r="M33" i="1" s="1"/>
  <c r="C34" i="1"/>
  <c r="C35" i="1"/>
  <c r="C36" i="1"/>
  <c r="C37" i="1"/>
  <c r="C38" i="1"/>
  <c r="C39" i="1"/>
  <c r="C40" i="1"/>
  <c r="I40" i="1" s="1"/>
  <c r="K40" i="1" s="1"/>
  <c r="C41" i="1"/>
  <c r="C42" i="1"/>
  <c r="C43" i="1"/>
  <c r="C44" i="1"/>
  <c r="J44" i="1" s="1"/>
  <c r="L44" i="1" s="1"/>
  <c r="C45" i="1"/>
  <c r="M45" i="1" s="1"/>
  <c r="C46" i="1"/>
  <c r="C47" i="1"/>
  <c r="C48" i="1"/>
  <c r="C49" i="1"/>
  <c r="M49" i="1" s="1"/>
  <c r="C50" i="1"/>
  <c r="C51" i="1"/>
  <c r="C52" i="1"/>
  <c r="C53" i="1"/>
  <c r="C54" i="1"/>
  <c r="C55" i="1"/>
  <c r="C56" i="1"/>
  <c r="I56" i="1" s="1"/>
  <c r="K56" i="1" s="1"/>
  <c r="C57" i="1"/>
  <c r="C58" i="1"/>
  <c r="C59" i="1"/>
  <c r="C60" i="1"/>
  <c r="O60" i="1" s="1"/>
  <c r="C61" i="1"/>
  <c r="M61" i="1" s="1"/>
  <c r="C62" i="1"/>
  <c r="C63" i="1"/>
  <c r="C64" i="1"/>
  <c r="C65" i="1"/>
  <c r="M65" i="1" s="1"/>
  <c r="C66" i="1"/>
  <c r="C67" i="1"/>
  <c r="C68" i="1"/>
  <c r="C69" i="1"/>
  <c r="C70" i="1"/>
  <c r="C71" i="1"/>
  <c r="C72" i="1"/>
  <c r="C73" i="1"/>
  <c r="C74" i="1"/>
  <c r="C75" i="1"/>
  <c r="C76" i="1"/>
  <c r="J76" i="1" s="1"/>
  <c r="C77" i="1"/>
  <c r="M77" i="1" s="1"/>
  <c r="C78" i="1"/>
  <c r="C79" i="1"/>
  <c r="C80" i="1"/>
  <c r="C81" i="1"/>
  <c r="M81" i="1" s="1"/>
  <c r="C82" i="1"/>
  <c r="C83" i="1"/>
  <c r="C84" i="1"/>
  <c r="C85" i="1"/>
  <c r="C86" i="1"/>
  <c r="C87" i="1"/>
  <c r="D4" i="2"/>
  <c r="S4" i="2" s="1"/>
  <c r="D5" i="2"/>
  <c r="D6" i="2"/>
  <c r="S6" i="2" s="1"/>
  <c r="D7" i="2"/>
  <c r="D8" i="2"/>
  <c r="S8" i="2" s="1"/>
  <c r="D9" i="2"/>
  <c r="D10" i="2"/>
  <c r="S10" i="2" s="1"/>
  <c r="D11" i="2"/>
  <c r="D12" i="2"/>
  <c r="S12" i="2" s="1"/>
  <c r="D13" i="2"/>
  <c r="D14" i="2"/>
  <c r="S14" i="2" s="1"/>
  <c r="D15" i="2"/>
  <c r="D16" i="2"/>
  <c r="S16" i="2" s="1"/>
  <c r="D17" i="2"/>
  <c r="D18" i="2"/>
  <c r="S18" i="2" s="1"/>
  <c r="D19" i="2"/>
  <c r="D20" i="2"/>
  <c r="S20" i="2" s="1"/>
  <c r="D21" i="2"/>
  <c r="D22" i="2"/>
  <c r="D23" i="2"/>
  <c r="D24" i="2"/>
  <c r="S24" i="2" s="1"/>
  <c r="D25" i="2"/>
  <c r="D3" i="2"/>
  <c r="S3" i="2" s="1"/>
  <c r="N25" i="2" l="1"/>
  <c r="S25" i="2"/>
  <c r="N21" i="2"/>
  <c r="S21" i="2"/>
  <c r="N17" i="2"/>
  <c r="S17" i="2"/>
  <c r="N13" i="2"/>
  <c r="S13" i="2"/>
  <c r="N9" i="2"/>
  <c r="S9" i="2"/>
  <c r="N5" i="2"/>
  <c r="P23" i="2"/>
  <c r="S23" i="2"/>
  <c r="P19" i="2"/>
  <c r="S19" i="2"/>
  <c r="P15" i="2"/>
  <c r="S15" i="2"/>
  <c r="P11" i="2"/>
  <c r="S11" i="2"/>
  <c r="P7" i="2"/>
  <c r="S7" i="2"/>
  <c r="N22" i="2"/>
  <c r="S22" i="2"/>
  <c r="I12" i="1"/>
  <c r="K12" i="1" s="1"/>
  <c r="O83" i="1"/>
  <c r="N83" i="1"/>
  <c r="M83" i="1"/>
  <c r="J83" i="1"/>
  <c r="L83" i="1" s="1"/>
  <c r="I83" i="1"/>
  <c r="K83" i="1" s="1"/>
  <c r="O75" i="1"/>
  <c r="N75" i="1"/>
  <c r="M75" i="1"/>
  <c r="I75" i="1"/>
  <c r="K75" i="1" s="1"/>
  <c r="O67" i="1"/>
  <c r="J67" i="1"/>
  <c r="L67" i="1" s="1"/>
  <c r="O59" i="1"/>
  <c r="N59" i="1"/>
  <c r="M59" i="1"/>
  <c r="I59" i="1"/>
  <c r="K59" i="1" s="1"/>
  <c r="O51" i="1"/>
  <c r="N51" i="1"/>
  <c r="M51" i="1"/>
  <c r="J51" i="1"/>
  <c r="L51" i="1" s="1"/>
  <c r="O43" i="1"/>
  <c r="N43" i="1"/>
  <c r="M43" i="1"/>
  <c r="O35" i="1"/>
  <c r="J35" i="1"/>
  <c r="L35" i="1" s="1"/>
  <c r="O27" i="1"/>
  <c r="N27" i="1"/>
  <c r="M27" i="1"/>
  <c r="I27" i="1"/>
  <c r="K27" i="1" s="1"/>
  <c r="O19" i="1"/>
  <c r="N19" i="1"/>
  <c r="M19" i="1"/>
  <c r="J19" i="1"/>
  <c r="L19" i="1" s="1"/>
  <c r="O11" i="1"/>
  <c r="N11" i="1"/>
  <c r="M11" i="1"/>
  <c r="I11" i="1"/>
  <c r="K11" i="1" s="1"/>
  <c r="O3" i="1"/>
  <c r="J3" i="1"/>
  <c r="L3" i="1" s="1"/>
  <c r="I3" i="1"/>
  <c r="K3" i="1" s="1"/>
  <c r="I80" i="1"/>
  <c r="K80" i="1" s="1"/>
  <c r="L80" i="1"/>
  <c r="L48" i="1"/>
  <c r="I48" i="1"/>
  <c r="K48" i="1" s="1"/>
  <c r="L16" i="1"/>
  <c r="I16" i="1"/>
  <c r="K16" i="1" s="1"/>
  <c r="C14" i="8"/>
  <c r="C15" i="8"/>
  <c r="N86" i="1"/>
  <c r="J86" i="1"/>
  <c r="M86" i="1"/>
  <c r="O86" i="1"/>
  <c r="N82" i="1"/>
  <c r="J82" i="1"/>
  <c r="M82" i="1"/>
  <c r="O82" i="1"/>
  <c r="N78" i="1"/>
  <c r="O78" i="1"/>
  <c r="J78" i="1"/>
  <c r="N74" i="1"/>
  <c r="M74" i="1"/>
  <c r="J74" i="1"/>
  <c r="O74" i="1"/>
  <c r="N70" i="1"/>
  <c r="J70" i="1"/>
  <c r="M70" i="1"/>
  <c r="O70" i="1"/>
  <c r="N66" i="1"/>
  <c r="J66" i="1"/>
  <c r="M66" i="1"/>
  <c r="N62" i="1"/>
  <c r="O62" i="1"/>
  <c r="J62" i="1"/>
  <c r="M62" i="1"/>
  <c r="N58" i="1"/>
  <c r="M58" i="1"/>
  <c r="J58" i="1"/>
  <c r="O58" i="1"/>
  <c r="N54" i="1"/>
  <c r="J54" i="1"/>
  <c r="M54" i="1"/>
  <c r="O54" i="1"/>
  <c r="N50" i="1"/>
  <c r="J50" i="1"/>
  <c r="M50" i="1"/>
  <c r="O50" i="1"/>
  <c r="N46" i="1"/>
  <c r="O46" i="1"/>
  <c r="J46" i="1"/>
  <c r="N42" i="1"/>
  <c r="M42" i="1"/>
  <c r="J42" i="1"/>
  <c r="O42" i="1"/>
  <c r="N38" i="1"/>
  <c r="J38" i="1"/>
  <c r="M38" i="1"/>
  <c r="O38" i="1"/>
  <c r="N34" i="1"/>
  <c r="J34" i="1"/>
  <c r="M34" i="1"/>
  <c r="N30" i="1"/>
  <c r="O30" i="1"/>
  <c r="J30" i="1"/>
  <c r="M30" i="1"/>
  <c r="N26" i="1"/>
  <c r="M26" i="1"/>
  <c r="J26" i="1"/>
  <c r="O26" i="1"/>
  <c r="N22" i="1"/>
  <c r="J22" i="1"/>
  <c r="M22" i="1"/>
  <c r="O22" i="1"/>
  <c r="N18" i="1"/>
  <c r="J18" i="1"/>
  <c r="M18" i="1"/>
  <c r="O18" i="1"/>
  <c r="N14" i="1"/>
  <c r="O14" i="1"/>
  <c r="J14" i="1"/>
  <c r="N10" i="1"/>
  <c r="M10" i="1"/>
  <c r="J10" i="1"/>
  <c r="O10" i="1"/>
  <c r="N6" i="1"/>
  <c r="J6" i="1"/>
  <c r="M6" i="1"/>
  <c r="O6" i="1"/>
  <c r="C31" i="8"/>
  <c r="C32" i="8"/>
  <c r="N2" i="1"/>
  <c r="J2" i="1"/>
  <c r="O2" i="1"/>
  <c r="I64" i="1"/>
  <c r="K64" i="1" s="1"/>
  <c r="I44" i="1"/>
  <c r="K44" i="1" s="1"/>
  <c r="J75" i="1"/>
  <c r="L75" i="1" s="1"/>
  <c r="J43" i="1"/>
  <c r="L43" i="1" s="1"/>
  <c r="J11" i="1"/>
  <c r="L11" i="1" s="1"/>
  <c r="M67" i="1"/>
  <c r="N35" i="1"/>
  <c r="O34" i="1"/>
  <c r="I76" i="1"/>
  <c r="K76" i="1" s="1"/>
  <c r="L76" i="1"/>
  <c r="O87" i="1"/>
  <c r="J87" i="1"/>
  <c r="L87" i="1" s="1"/>
  <c r="N87" i="1"/>
  <c r="M87" i="1"/>
  <c r="O79" i="1"/>
  <c r="N79" i="1"/>
  <c r="M79" i="1"/>
  <c r="J79" i="1"/>
  <c r="L79" i="1" s="1"/>
  <c r="O71" i="1"/>
  <c r="N71" i="1"/>
  <c r="M71" i="1"/>
  <c r="J71" i="1"/>
  <c r="L71" i="1" s="1"/>
  <c r="O63" i="1"/>
  <c r="N63" i="1"/>
  <c r="M63" i="1"/>
  <c r="J63" i="1"/>
  <c r="L63" i="1" s="1"/>
  <c r="O55" i="1"/>
  <c r="J55" i="1"/>
  <c r="N55" i="1"/>
  <c r="M55" i="1"/>
  <c r="O47" i="1"/>
  <c r="N47" i="1"/>
  <c r="M47" i="1"/>
  <c r="J47" i="1"/>
  <c r="L47" i="1" s="1"/>
  <c r="O39" i="1"/>
  <c r="N39" i="1"/>
  <c r="M39" i="1"/>
  <c r="J39" i="1"/>
  <c r="L39" i="1" s="1"/>
  <c r="O31" i="1"/>
  <c r="N31" i="1"/>
  <c r="M31" i="1"/>
  <c r="I31" i="1"/>
  <c r="K31" i="1" s="1"/>
  <c r="J31" i="1"/>
  <c r="L31" i="1" s="1"/>
  <c r="O23" i="1"/>
  <c r="J23" i="1"/>
  <c r="L23" i="1" s="1"/>
  <c r="N23" i="1"/>
  <c r="M23" i="1"/>
  <c r="O15" i="1"/>
  <c r="N15" i="1"/>
  <c r="M15" i="1"/>
  <c r="J15" i="1"/>
  <c r="L15" i="1" s="1"/>
  <c r="O7" i="1"/>
  <c r="N7" i="1"/>
  <c r="M7" i="1"/>
  <c r="J7" i="1"/>
  <c r="L7" i="1" s="1"/>
  <c r="I79" i="1"/>
  <c r="K79" i="1" s="1"/>
  <c r="L37" i="1"/>
  <c r="I37" i="1"/>
  <c r="K37" i="1" s="1"/>
  <c r="I71" i="1"/>
  <c r="K71" i="1" s="1"/>
  <c r="I39" i="1"/>
  <c r="K39" i="1" s="1"/>
  <c r="L53" i="1"/>
  <c r="I53" i="1"/>
  <c r="K53" i="1" s="1"/>
  <c r="L32" i="1"/>
  <c r="I32" i="1"/>
  <c r="K32" i="1" s="1"/>
  <c r="L21" i="1"/>
  <c r="I21" i="1"/>
  <c r="K21" i="1" s="1"/>
  <c r="M2" i="1"/>
  <c r="M78" i="1"/>
  <c r="M35" i="1"/>
  <c r="I84" i="1"/>
  <c r="K84" i="1" s="1"/>
  <c r="L84" i="1"/>
  <c r="M85" i="1"/>
  <c r="O85" i="1"/>
  <c r="N85" i="1"/>
  <c r="M73" i="1"/>
  <c r="O73" i="1"/>
  <c r="N73" i="1"/>
  <c r="M69" i="1"/>
  <c r="O69" i="1"/>
  <c r="N69" i="1"/>
  <c r="M57" i="1"/>
  <c r="O57" i="1"/>
  <c r="N57" i="1"/>
  <c r="M53" i="1"/>
  <c r="O53" i="1"/>
  <c r="N53" i="1"/>
  <c r="M41" i="1"/>
  <c r="O41" i="1"/>
  <c r="N41" i="1"/>
  <c r="M37" i="1"/>
  <c r="O37" i="1"/>
  <c r="N37" i="1"/>
  <c r="M25" i="1"/>
  <c r="O25" i="1"/>
  <c r="N25" i="1"/>
  <c r="M21" i="1"/>
  <c r="O21" i="1"/>
  <c r="N21" i="1"/>
  <c r="M9" i="1"/>
  <c r="O9" i="1"/>
  <c r="N9" i="1"/>
  <c r="M5" i="1"/>
  <c r="I5" i="1"/>
  <c r="K5" i="1" s="1"/>
  <c r="O5" i="1"/>
  <c r="N5" i="1"/>
  <c r="I68" i="1"/>
  <c r="K68" i="1" s="1"/>
  <c r="I57" i="1"/>
  <c r="K57" i="1" s="1"/>
  <c r="I52" i="1"/>
  <c r="K52" i="1" s="1"/>
  <c r="I41" i="1"/>
  <c r="K41" i="1" s="1"/>
  <c r="I36" i="1"/>
  <c r="K36" i="1" s="1"/>
  <c r="I25" i="1"/>
  <c r="K25" i="1" s="1"/>
  <c r="I20" i="1"/>
  <c r="K20" i="1" s="1"/>
  <c r="I9" i="1"/>
  <c r="K9" i="1" s="1"/>
  <c r="J77" i="1"/>
  <c r="I72" i="1"/>
  <c r="K72" i="1" s="1"/>
  <c r="L72" i="1"/>
  <c r="J61" i="1"/>
  <c r="L61" i="1" s="1"/>
  <c r="J45" i="1"/>
  <c r="L45" i="1" s="1"/>
  <c r="J29" i="1"/>
  <c r="L29" i="1" s="1"/>
  <c r="J13" i="1"/>
  <c r="L13" i="1" s="1"/>
  <c r="N61" i="1"/>
  <c r="N29" i="1"/>
  <c r="O61" i="1"/>
  <c r="O29" i="1"/>
  <c r="O84" i="1"/>
  <c r="N84" i="1"/>
  <c r="M84" i="1"/>
  <c r="O80" i="1"/>
  <c r="N80" i="1"/>
  <c r="M80" i="1"/>
  <c r="O68" i="1"/>
  <c r="N68" i="1"/>
  <c r="M68" i="1"/>
  <c r="O64" i="1"/>
  <c r="N64" i="1"/>
  <c r="M64" i="1"/>
  <c r="O52" i="1"/>
  <c r="N52" i="1"/>
  <c r="M52" i="1"/>
  <c r="O48" i="1"/>
  <c r="N48" i="1"/>
  <c r="M48" i="1"/>
  <c r="O36" i="1"/>
  <c r="N36" i="1"/>
  <c r="M36" i="1"/>
  <c r="O32" i="1"/>
  <c r="N32" i="1"/>
  <c r="M32" i="1"/>
  <c r="O20" i="1"/>
  <c r="N20" i="1"/>
  <c r="M20" i="1"/>
  <c r="O16" i="1"/>
  <c r="N16" i="1"/>
  <c r="M16" i="1"/>
  <c r="O4" i="1"/>
  <c r="N4" i="1"/>
  <c r="M4" i="1"/>
  <c r="I73" i="1"/>
  <c r="K73" i="1" s="1"/>
  <c r="I61" i="1"/>
  <c r="K61" i="1" s="1"/>
  <c r="J81" i="1"/>
  <c r="L81" i="1" s="1"/>
  <c r="J65" i="1"/>
  <c r="J60" i="1"/>
  <c r="J49" i="1"/>
  <c r="J33" i="1"/>
  <c r="J28" i="1"/>
  <c r="J17" i="1"/>
  <c r="M60" i="1"/>
  <c r="M28" i="1"/>
  <c r="N81" i="1"/>
  <c r="N60" i="1"/>
  <c r="N49" i="1"/>
  <c r="N28" i="1"/>
  <c r="N17" i="1"/>
  <c r="O81" i="1"/>
  <c r="O49" i="1"/>
  <c r="O17" i="1"/>
  <c r="K25" i="2"/>
  <c r="M25" i="2" s="1"/>
  <c r="K17" i="2"/>
  <c r="M17" i="2" s="1"/>
  <c r="K9" i="2"/>
  <c r="M9" i="2" s="1"/>
  <c r="O17" i="2"/>
  <c r="O9" i="2"/>
  <c r="K23" i="2"/>
  <c r="M23" i="2" s="1"/>
  <c r="K15" i="2"/>
  <c r="M15" i="2" s="1"/>
  <c r="K7" i="2"/>
  <c r="M7" i="2" s="1"/>
  <c r="O15" i="2"/>
  <c r="O7" i="2"/>
  <c r="K21" i="2"/>
  <c r="M21" i="2" s="1"/>
  <c r="K13" i="2"/>
  <c r="M13" i="2" s="1"/>
  <c r="K5" i="2"/>
  <c r="M5" i="2" s="1"/>
  <c r="O25" i="2"/>
  <c r="O21" i="2"/>
  <c r="O13" i="2"/>
  <c r="O5" i="2"/>
  <c r="K19" i="2"/>
  <c r="M19" i="2" s="1"/>
  <c r="K11" i="2"/>
  <c r="M11" i="2" s="1"/>
  <c r="O23" i="2"/>
  <c r="O19" i="2"/>
  <c r="O11" i="2"/>
  <c r="N24" i="2"/>
  <c r="O24" i="2"/>
  <c r="K24" i="2"/>
  <c r="M24" i="2" s="1"/>
  <c r="O20" i="2"/>
  <c r="P20" i="2"/>
  <c r="K20" i="2"/>
  <c r="M20" i="2" s="1"/>
  <c r="N20" i="2"/>
  <c r="O12" i="2"/>
  <c r="P12" i="2"/>
  <c r="K12" i="2"/>
  <c r="M12" i="2" s="1"/>
  <c r="N12" i="2"/>
  <c r="N8" i="2"/>
  <c r="O8" i="2"/>
  <c r="P8" i="2"/>
  <c r="K8" i="2"/>
  <c r="M8" i="2" s="1"/>
  <c r="O4" i="2"/>
  <c r="P4" i="2"/>
  <c r="K4" i="2"/>
  <c r="M4" i="2" s="1"/>
  <c r="N4" i="2"/>
  <c r="J24" i="2"/>
  <c r="L24" i="2" s="1"/>
  <c r="O3" i="2"/>
  <c r="P3" i="2"/>
  <c r="K22" i="2"/>
  <c r="M22" i="2" s="1"/>
  <c r="O22" i="2"/>
  <c r="P22" i="2"/>
  <c r="K18" i="2"/>
  <c r="N18" i="2"/>
  <c r="O18" i="2"/>
  <c r="P18" i="2"/>
  <c r="P14" i="2"/>
  <c r="K14" i="2"/>
  <c r="M14" i="2" s="1"/>
  <c r="N14" i="2"/>
  <c r="O14" i="2"/>
  <c r="P10" i="2"/>
  <c r="K10" i="2"/>
  <c r="N10" i="2"/>
  <c r="O10" i="2"/>
  <c r="K6" i="2"/>
  <c r="M6" i="2" s="1"/>
  <c r="N6" i="2"/>
  <c r="O6" i="2"/>
  <c r="P6" i="2"/>
  <c r="O16" i="2"/>
  <c r="P16" i="2"/>
  <c r="K16" i="2"/>
  <c r="M16" i="2" s="1"/>
  <c r="N16" i="2"/>
  <c r="P24" i="2"/>
  <c r="N3" i="2"/>
  <c r="P25" i="2"/>
  <c r="N23" i="2"/>
  <c r="P21" i="2"/>
  <c r="N19" i="2"/>
  <c r="P17" i="2"/>
  <c r="N15" i="2"/>
  <c r="P13" i="2"/>
  <c r="N11" i="2"/>
  <c r="P9" i="2"/>
  <c r="N7" i="2"/>
  <c r="P5" i="2"/>
  <c r="J25" i="2"/>
  <c r="L25" i="2" s="1"/>
  <c r="J21" i="2"/>
  <c r="L21" i="2" s="1"/>
  <c r="J5" i="2"/>
  <c r="L5" i="2" s="1"/>
  <c r="J4" i="2" l="1"/>
  <c r="L4" i="2" s="1"/>
  <c r="I58" i="1"/>
  <c r="K58" i="1" s="1"/>
  <c r="L58" i="1"/>
  <c r="I66" i="1"/>
  <c r="K66" i="1" s="1"/>
  <c r="L66" i="1"/>
  <c r="I13" i="1"/>
  <c r="K13" i="1" s="1"/>
  <c r="M31" i="8"/>
  <c r="M32" i="8"/>
  <c r="I47" i="1"/>
  <c r="K47" i="1" s="1"/>
  <c r="J31" i="8"/>
  <c r="J32" i="8"/>
  <c r="L2" i="1"/>
  <c r="J15" i="2"/>
  <c r="L15" i="2" s="1"/>
  <c r="J20" i="2"/>
  <c r="L20" i="2" s="1"/>
  <c r="L17" i="1"/>
  <c r="I17" i="1"/>
  <c r="K17" i="1" s="1"/>
  <c r="I29" i="1"/>
  <c r="K29" i="1" s="1"/>
  <c r="L77" i="1"/>
  <c r="I77" i="1"/>
  <c r="K77" i="1" s="1"/>
  <c r="I87" i="1"/>
  <c r="K87" i="1" s="1"/>
  <c r="I63" i="1"/>
  <c r="K63" i="1" s="1"/>
  <c r="I2" i="1"/>
  <c r="I14" i="1"/>
  <c r="K14" i="1" s="1"/>
  <c r="L14" i="1"/>
  <c r="I26" i="1"/>
  <c r="K26" i="1" s="1"/>
  <c r="L26" i="1"/>
  <c r="I30" i="1"/>
  <c r="K30" i="1" s="1"/>
  <c r="L30" i="1"/>
  <c r="I34" i="1"/>
  <c r="K34" i="1" s="1"/>
  <c r="L34" i="1"/>
  <c r="I38" i="1"/>
  <c r="K38" i="1" s="1"/>
  <c r="L38" i="1"/>
  <c r="I78" i="1"/>
  <c r="K78" i="1" s="1"/>
  <c r="L78" i="1"/>
  <c r="I35" i="1"/>
  <c r="K35" i="1" s="1"/>
  <c r="I67" i="1"/>
  <c r="K67" i="1" s="1"/>
  <c r="I7" i="1"/>
  <c r="K7" i="1" s="1"/>
  <c r="L33" i="1"/>
  <c r="I33" i="1"/>
  <c r="K33" i="1" s="1"/>
  <c r="O31" i="8"/>
  <c r="O32" i="8"/>
  <c r="I6" i="1"/>
  <c r="K6" i="1" s="1"/>
  <c r="L6" i="1"/>
  <c r="I46" i="1"/>
  <c r="K46" i="1" s="1"/>
  <c r="L46" i="1"/>
  <c r="I62" i="1"/>
  <c r="K62" i="1" s="1"/>
  <c r="L62" i="1"/>
  <c r="I70" i="1"/>
  <c r="K70" i="1" s="1"/>
  <c r="L70" i="1"/>
  <c r="I43" i="1"/>
  <c r="K43" i="1" s="1"/>
  <c r="J7" i="2"/>
  <c r="L7" i="2" s="1"/>
  <c r="J12" i="2"/>
  <c r="L12" i="2" s="1"/>
  <c r="N14" i="8"/>
  <c r="N15" i="8"/>
  <c r="L49" i="1"/>
  <c r="I49" i="1"/>
  <c r="K49" i="1" s="1"/>
  <c r="I42" i="1"/>
  <c r="K42" i="1" s="1"/>
  <c r="L42" i="1"/>
  <c r="I50" i="1"/>
  <c r="K50" i="1" s="1"/>
  <c r="L50" i="1"/>
  <c r="I54" i="1"/>
  <c r="K54" i="1" s="1"/>
  <c r="L54" i="1"/>
  <c r="L60" i="1"/>
  <c r="I60" i="1"/>
  <c r="K60" i="1" s="1"/>
  <c r="I81" i="1"/>
  <c r="K81" i="1" s="1"/>
  <c r="J9" i="2"/>
  <c r="L9" i="2" s="1"/>
  <c r="M14" i="8"/>
  <c r="M15" i="8"/>
  <c r="O14" i="8"/>
  <c r="O15" i="8"/>
  <c r="L28" i="1"/>
  <c r="I28" i="1"/>
  <c r="K28" i="1" s="1"/>
  <c r="L65" i="1"/>
  <c r="I65" i="1"/>
  <c r="K65" i="1" s="1"/>
  <c r="I45" i="1"/>
  <c r="K45" i="1" s="1"/>
  <c r="I15" i="1"/>
  <c r="K15" i="1" s="1"/>
  <c r="L55" i="1"/>
  <c r="I55" i="1"/>
  <c r="K55" i="1" s="1"/>
  <c r="N31" i="8"/>
  <c r="N32" i="8"/>
  <c r="I10" i="1"/>
  <c r="K10" i="1" s="1"/>
  <c r="L10" i="1"/>
  <c r="I18" i="1"/>
  <c r="K18" i="1" s="1"/>
  <c r="L18" i="1"/>
  <c r="I22" i="1"/>
  <c r="K22" i="1" s="1"/>
  <c r="L22" i="1"/>
  <c r="I74" i="1"/>
  <c r="K74" i="1" s="1"/>
  <c r="L74" i="1"/>
  <c r="I82" i="1"/>
  <c r="K82" i="1" s="1"/>
  <c r="L82" i="1"/>
  <c r="I86" i="1"/>
  <c r="K86" i="1" s="1"/>
  <c r="L86" i="1"/>
  <c r="I19" i="1"/>
  <c r="K19" i="1" s="1"/>
  <c r="I51" i="1"/>
  <c r="K51" i="1" s="1"/>
  <c r="I23" i="1"/>
  <c r="K23" i="1" s="1"/>
  <c r="J6" i="2"/>
  <c r="L6" i="2" s="1"/>
  <c r="J17" i="2"/>
  <c r="L17" i="2" s="1"/>
  <c r="J19" i="2"/>
  <c r="L19" i="2" s="1"/>
  <c r="J23" i="2"/>
  <c r="L23" i="2" s="1"/>
  <c r="J14" i="2"/>
  <c r="L14" i="2" s="1"/>
  <c r="J13" i="2"/>
  <c r="L13" i="2" s="1"/>
  <c r="J11" i="2"/>
  <c r="L11" i="2" s="1"/>
  <c r="J16" i="2"/>
  <c r="L16" i="2" s="1"/>
  <c r="M10" i="2"/>
  <c r="J10" i="2"/>
  <c r="L10" i="2" s="1"/>
  <c r="J22" i="2"/>
  <c r="L22" i="2" s="1"/>
  <c r="M18" i="2"/>
  <c r="J18" i="2"/>
  <c r="L18" i="2" s="1"/>
  <c r="J8" i="2"/>
  <c r="L8" i="2" s="1"/>
  <c r="I31" i="8" l="1"/>
  <c r="I32" i="8"/>
  <c r="K2" i="1"/>
  <c r="L31" i="8"/>
  <c r="L32" i="8"/>
  <c r="K31" i="8" l="1"/>
  <c r="K32" i="8"/>
  <c r="H15" i="8" l="1"/>
  <c r="H14" i="8"/>
  <c r="K3" i="2"/>
  <c r="K2" i="2" s="1"/>
  <c r="J14" i="8" l="1"/>
  <c r="J15" i="8"/>
  <c r="M3" i="2"/>
  <c r="J3" i="2"/>
  <c r="I15" i="8" l="1"/>
  <c r="J2" i="2"/>
  <c r="I14" i="8"/>
  <c r="L3" i="2"/>
  <c r="L14" i="8"/>
  <c r="L15" i="8"/>
  <c r="K14" i="8" l="1"/>
  <c r="K15" i="8"/>
</calcChain>
</file>

<file path=xl/sharedStrings.xml><?xml version="1.0" encoding="utf-8"?>
<sst xmlns="http://schemas.openxmlformats.org/spreadsheetml/2006/main" count="527" uniqueCount="246">
  <si>
    <t>Parroquia</t>
  </si>
  <si>
    <t>Promedio de Edad</t>
  </si>
  <si>
    <t>Presidente Betancourt</t>
  </si>
  <si>
    <t>Presidente Páez</t>
  </si>
  <si>
    <t>Presidente Rómulo Gallegos</t>
  </si>
  <si>
    <t>Gabriel Picón González</t>
  </si>
  <si>
    <t>Héctor Amable Mora</t>
  </si>
  <si>
    <t>José Nucete Sardi</t>
  </si>
  <si>
    <t>Pulido Méndez</t>
  </si>
  <si>
    <t>No tiene parroquia (Capital La Azulita)</t>
  </si>
  <si>
    <t>Capital Antonio Pinto Salinas</t>
  </si>
  <si>
    <t>Mesa Bolívar</t>
  </si>
  <si>
    <t>Mesa de Las Palmas</t>
  </si>
  <si>
    <t>Capital Aricagua</t>
  </si>
  <si>
    <t>San Antonio</t>
  </si>
  <si>
    <t>Capital Arzobispo Chacón</t>
  </si>
  <si>
    <t>Capurí</t>
  </si>
  <si>
    <t>Chacantá</t>
  </si>
  <si>
    <t>El Molino</t>
  </si>
  <si>
    <t>Guaimaral</t>
  </si>
  <si>
    <t>Mucutuy</t>
  </si>
  <si>
    <t>Mucuchachí</t>
  </si>
  <si>
    <t>Fernández Peña</t>
  </si>
  <si>
    <t>Matriz</t>
  </si>
  <si>
    <t>Montalbán</t>
  </si>
  <si>
    <t>Acequias</t>
  </si>
  <si>
    <t>Jají</t>
  </si>
  <si>
    <t>La Mesa</t>
  </si>
  <si>
    <t>San José del Sur</t>
  </si>
  <si>
    <t>Capital Caracciolo Parra Olmedo</t>
  </si>
  <si>
    <t>Florencio Ramírez</t>
  </si>
  <si>
    <t>Capital Cardenal Quintero</t>
  </si>
  <si>
    <t>Las Piedras</t>
  </si>
  <si>
    <t>Capital Guaraque</t>
  </si>
  <si>
    <t>Mesa de Quintero</t>
  </si>
  <si>
    <t>Río Negro</t>
  </si>
  <si>
    <t>Capital Julio César Salas</t>
  </si>
  <si>
    <t>Palmira</t>
  </si>
  <si>
    <t>Capital Justo Briceño</t>
  </si>
  <si>
    <t>San Cristóbal de Torondoy</t>
  </si>
  <si>
    <t>Antonio Spinetti Dini</t>
  </si>
  <si>
    <t>Arias</t>
  </si>
  <si>
    <t>Caracciolo Parra Pérez</t>
  </si>
  <si>
    <t>Domingo Peña</t>
  </si>
  <si>
    <t>El Llano</t>
  </si>
  <si>
    <t>Gonzalo Picón Febres</t>
  </si>
  <si>
    <t>Jacinto Plaza</t>
  </si>
  <si>
    <t>Juan Rodríguez Suárez</t>
  </si>
  <si>
    <t>Lasso de la Vega</t>
  </si>
  <si>
    <t>Mariano Picón Salas</t>
  </si>
  <si>
    <t>Milla</t>
  </si>
  <si>
    <t>Osuna Rodríguez</t>
  </si>
  <si>
    <t>Sagrario</t>
  </si>
  <si>
    <t>El Morro</t>
  </si>
  <si>
    <t>Los Nevados</t>
  </si>
  <si>
    <t>Capital Miranda</t>
  </si>
  <si>
    <t>Andrés Eloy Blanco</t>
  </si>
  <si>
    <t>La Venta</t>
  </si>
  <si>
    <t>Piñango</t>
  </si>
  <si>
    <t>Capital Obispo Ramos de Lora</t>
  </si>
  <si>
    <t>Eloy Paredes</t>
  </si>
  <si>
    <t>San Rafael de Alcázar</t>
  </si>
  <si>
    <t>No tiene parroquia (Capital Santa María de Caparo)</t>
  </si>
  <si>
    <t>No tiene parroquia (Capital Pueblo Llano)</t>
  </si>
  <si>
    <t>Capital Rangel</t>
  </si>
  <si>
    <t>Cacute</t>
  </si>
  <si>
    <t>La Toma</t>
  </si>
  <si>
    <t>Mucurubá</t>
  </si>
  <si>
    <t>San Rafael</t>
  </si>
  <si>
    <t>Capital Rivas Dávila</t>
  </si>
  <si>
    <t>Gerónimo Maldonado</t>
  </si>
  <si>
    <t>No tiene parroquia (Capital Tabay)</t>
  </si>
  <si>
    <t>Capital Sucre</t>
  </si>
  <si>
    <t>Chiguará</t>
  </si>
  <si>
    <t>Estánques</t>
  </si>
  <si>
    <t>La Trampa</t>
  </si>
  <si>
    <t>Pueblo Nuevo del Sur</t>
  </si>
  <si>
    <t>San Juan</t>
  </si>
  <si>
    <t>El Amparo</t>
  </si>
  <si>
    <t>San Francisco</t>
  </si>
  <si>
    <t>Tovar</t>
  </si>
  <si>
    <t>Capital Tulio Febres Cordero</t>
  </si>
  <si>
    <t>Independencia</t>
  </si>
  <si>
    <t>María de la Concepción Palacios Blanco</t>
  </si>
  <si>
    <t>Santa Apolonia</t>
  </si>
  <si>
    <t>Capital Zea</t>
  </si>
  <si>
    <t>Caño El Tigre</t>
  </si>
  <si>
    <t>Mérida, Alberto Adriani</t>
  </si>
  <si>
    <t>Mérida, Andrés Bello</t>
  </si>
  <si>
    <t>Mérida, Antonio Pinto Salinas</t>
  </si>
  <si>
    <t>Mérida, Aricagua</t>
  </si>
  <si>
    <t>Mérida, Arzobispo Chacón</t>
  </si>
  <si>
    <t>Mérida, Campo Elías</t>
  </si>
  <si>
    <t>Mérida, Caracciolo Parra Olmedo</t>
  </si>
  <si>
    <t>Mérida, Cardenal Quintero</t>
  </si>
  <si>
    <t>Mérida, Guaraque</t>
  </si>
  <si>
    <t>Mérida, Julio César Salas</t>
  </si>
  <si>
    <t>Mérida, Justo Briceño</t>
  </si>
  <si>
    <t>Mérida, Libertador</t>
  </si>
  <si>
    <t>Mérida, Miranda</t>
  </si>
  <si>
    <t>Mérida, Obispo Ramos de Lora</t>
  </si>
  <si>
    <t>Mérida, Padre Noguera</t>
  </si>
  <si>
    <t>Mérida, Pueblo Llano</t>
  </si>
  <si>
    <t>Mérida, Rangel</t>
  </si>
  <si>
    <t>Mérida, Rivas Dávila</t>
  </si>
  <si>
    <t>Mérida, Santos Marquina</t>
  </si>
  <si>
    <t>Mérida, Sucre</t>
  </si>
  <si>
    <t>Mérida, Tovar</t>
  </si>
  <si>
    <t>Mérida, Tulio Febres Cordero</t>
  </si>
  <si>
    <t>Mérida, Zea</t>
  </si>
  <si>
    <t>Hombres</t>
  </si>
  <si>
    <t>Mujeres</t>
  </si>
  <si>
    <t>Codigo</t>
  </si>
  <si>
    <t>Poblacion</t>
  </si>
  <si>
    <t>Poblacion_menor_15</t>
  </si>
  <si>
    <t>Poblacion_15_a_64</t>
  </si>
  <si>
    <t>Poblacion_mayor_65</t>
  </si>
  <si>
    <t>Relacion_Masculinidad</t>
  </si>
  <si>
    <t>P_Hombres</t>
  </si>
  <si>
    <t>P_Mujeres</t>
  </si>
  <si>
    <t>P_m_15</t>
  </si>
  <si>
    <t>P_15_64</t>
  </si>
  <si>
    <t>P_m_65</t>
  </si>
  <si>
    <t>Media</t>
  </si>
  <si>
    <t>Mediana</t>
  </si>
  <si>
    <t>Curtosis</t>
  </si>
  <si>
    <t>Error típico</t>
  </si>
  <si>
    <t>Desviación estándar</t>
  </si>
  <si>
    <t>Coeficiente de asimetría</t>
  </si>
  <si>
    <t>Rango</t>
  </si>
  <si>
    <t>Mínimo</t>
  </si>
  <si>
    <t>Máximo</t>
  </si>
  <si>
    <t>Suma</t>
  </si>
  <si>
    <t>Cuenta</t>
  </si>
  <si>
    <t>Coeficiente de Pearson</t>
  </si>
  <si>
    <t>Sumario por Municipio</t>
  </si>
  <si>
    <t>Sumario por Parroquia</t>
  </si>
  <si>
    <t>Tendencia Central</t>
  </si>
  <si>
    <t>Dispersion</t>
  </si>
  <si>
    <t>Concentracion</t>
  </si>
  <si>
    <t>Ubicación</t>
  </si>
  <si>
    <t>Cantidad</t>
  </si>
  <si>
    <t>Primer Cuartil</t>
  </si>
  <si>
    <t>Tercer Cuartil</t>
  </si>
  <si>
    <t>Sexo</t>
  </si>
  <si>
    <t>Hombre</t>
  </si>
  <si>
    <t>Mujer</t>
  </si>
  <si>
    <t>Total</t>
  </si>
  <si>
    <t>Estructura poblacional por edad y sexo</t>
  </si>
  <si>
    <t>AREA # 1401</t>
  </si>
  <si>
    <t>Grandes Grupos de edad</t>
  </si>
  <si>
    <t xml:space="preserve"> Menores de 15 años</t>
  </si>
  <si>
    <t xml:space="preserve"> De 15 a 64 años</t>
  </si>
  <si>
    <t xml:space="preserve"> 65 años y más</t>
  </si>
  <si>
    <t xml:space="preserve"> Total</t>
  </si>
  <si>
    <t>AREA # 1402</t>
  </si>
  <si>
    <t>AREA # 1403</t>
  </si>
  <si>
    <t>AREA # 1404</t>
  </si>
  <si>
    <t>AREA # 1405</t>
  </si>
  <si>
    <t>AREA # 1406</t>
  </si>
  <si>
    <t>AREA # 1407</t>
  </si>
  <si>
    <t>AREA # 1408</t>
  </si>
  <si>
    <t>AREA # 1409</t>
  </si>
  <si>
    <t>AREA # 1410</t>
  </si>
  <si>
    <t>AREA # 1411</t>
  </si>
  <si>
    <t>AREA # 1412</t>
  </si>
  <si>
    <t>AREA # 1413</t>
  </si>
  <si>
    <t>AREA # 1414</t>
  </si>
  <si>
    <t>AREA # 1415</t>
  </si>
  <si>
    <t>AREA # 1416</t>
  </si>
  <si>
    <t>AREA # 1417</t>
  </si>
  <si>
    <t>AREA # 1418</t>
  </si>
  <si>
    <t>AREA # 1419</t>
  </si>
  <si>
    <t>AREA # 1420</t>
  </si>
  <si>
    <t>AREA # 1421</t>
  </si>
  <si>
    <t>AREA # 1422</t>
  </si>
  <si>
    <t>AREA # 1423</t>
  </si>
  <si>
    <t>RESUMEN</t>
  </si>
  <si>
    <t>Fuente: Instituto Nacional de Estadística(INE), Censo 2011</t>
  </si>
  <si>
    <t>Procesado con Redatam+SP</t>
  </si>
  <si>
    <t>CEPAL/CELADE 2003-2013</t>
  </si>
  <si>
    <t>Mediana_Edad</t>
  </si>
  <si>
    <t xml:space="preserve">Mediana </t>
  </si>
  <si>
    <t>Municipio</t>
  </si>
  <si>
    <t>Alberto Adriani</t>
  </si>
  <si>
    <t>Andrés Bello</t>
  </si>
  <si>
    <t>Antonio Pinto Salinas</t>
  </si>
  <si>
    <t>Aricagua</t>
  </si>
  <si>
    <t>Arzobispo Chacón</t>
  </si>
  <si>
    <t>Campo Elías</t>
  </si>
  <si>
    <t>Caracciolo Parra Olmedo</t>
  </si>
  <si>
    <t>Cardenal Quintero</t>
  </si>
  <si>
    <t>Guaraque</t>
  </si>
  <si>
    <t>Julio César Salas</t>
  </si>
  <si>
    <t>Justo Briceño</t>
  </si>
  <si>
    <t>Libertador</t>
  </si>
  <si>
    <t>Miranda</t>
  </si>
  <si>
    <t>Obispo Ramos de Lora</t>
  </si>
  <si>
    <t>Padre Noguera</t>
  </si>
  <si>
    <t>Pueblo Llano</t>
  </si>
  <si>
    <t>Rangel</t>
  </si>
  <si>
    <t>Rivas Dávila</t>
  </si>
  <si>
    <t>Santos Marquina</t>
  </si>
  <si>
    <t>Sucre</t>
  </si>
  <si>
    <t>Tulio Febres Cordero</t>
  </si>
  <si>
    <t>Zea</t>
  </si>
  <si>
    <t>TEN</t>
  </si>
  <si>
    <t>Natalidad</t>
  </si>
  <si>
    <t>TBN</t>
  </si>
  <si>
    <t>Fem_Rep</t>
  </si>
  <si>
    <t>TGF</t>
  </si>
  <si>
    <t>EA</t>
  </si>
  <si>
    <t>TBM</t>
  </si>
  <si>
    <t>Municipios</t>
  </si>
  <si>
    <t>Parroquias</t>
  </si>
  <si>
    <t>Extension</t>
  </si>
  <si>
    <t>Estado Merida</t>
  </si>
  <si>
    <t>MI</t>
  </si>
  <si>
    <t>Mortalidad</t>
  </si>
  <si>
    <t>AP</t>
  </si>
  <si>
    <t>Planteles</t>
  </si>
  <si>
    <t>Nacional</t>
  </si>
  <si>
    <t>Municipal</t>
  </si>
  <si>
    <t>Privada</t>
  </si>
  <si>
    <t>1er. grado</t>
  </si>
  <si>
    <t>2do. grado</t>
  </si>
  <si>
    <t>3er. grado</t>
  </si>
  <si>
    <t>4to. grado</t>
  </si>
  <si>
    <t>5to. grado</t>
  </si>
  <si>
    <t>6to. grado</t>
  </si>
  <si>
    <t>Grado</t>
  </si>
  <si>
    <t>Matricula</t>
  </si>
  <si>
    <t>7mo. grado</t>
  </si>
  <si>
    <t>8vo. grado</t>
  </si>
  <si>
    <t>9no. grado</t>
  </si>
  <si>
    <t>1ro. Div.</t>
  </si>
  <si>
    <t>2do. Div.</t>
  </si>
  <si>
    <t>3ro. Div.</t>
  </si>
  <si>
    <t>Rep/Plant</t>
  </si>
  <si>
    <t>Repitientes</t>
  </si>
  <si>
    <t>Tipo</t>
  </si>
  <si>
    <t>Proporcion</t>
  </si>
  <si>
    <t>Estadal</t>
  </si>
  <si>
    <t>Privada subv</t>
  </si>
  <si>
    <t>pond</t>
  </si>
  <si>
    <t>Pob_Edad_Est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</si>
</sst>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0"/>
      <name val="Arial CE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 New CE"/>
    </font>
    <font>
      <b/>
      <sz val="10"/>
      <name val="Courier New CE"/>
    </font>
    <font>
      <b/>
      <sz val="10"/>
      <name val="Arial CE"/>
    </font>
    <font>
      <b/>
      <i/>
      <sz val="10"/>
      <name val="Arial CE"/>
    </font>
    <font>
      <sz val="10"/>
      <name val="Arial CE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ashDot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52">
    <xf numFmtId="0" fontId="0" fillId="0" borderId="0" xfId="0"/>
    <xf numFmtId="1" fontId="0" fillId="0" borderId="0" xfId="0" applyNumberFormat="1"/>
    <xf numFmtId="1" fontId="19" fillId="0" borderId="0" xfId="0" applyNumberFormat="1" applyFont="1"/>
    <xf numFmtId="1" fontId="18" fillId="0" borderId="0" xfId="0" applyNumberFormat="1" applyFont="1"/>
    <xf numFmtId="1" fontId="20" fillId="0" borderId="0" xfId="0" applyNumberFormat="1" applyFont="1"/>
    <xf numFmtId="10" fontId="0" fillId="0" borderId="0" xfId="2" applyNumberFormat="1" applyFont="1"/>
    <xf numFmtId="164" fontId="0" fillId="0" borderId="0" xfId="1" applyNumberFormat="1" applyFont="1"/>
    <xf numFmtId="0" fontId="20" fillId="0" borderId="0" xfId="0" applyFont="1"/>
    <xf numFmtId="43" fontId="0" fillId="0" borderId="0" xfId="1" applyFont="1" applyFill="1" applyBorder="1" applyAlignment="1"/>
    <xf numFmtId="164" fontId="0" fillId="0" borderId="0" xfId="1" applyNumberFormat="1" applyFont="1" applyFill="1" applyBorder="1" applyAlignment="1"/>
    <xf numFmtId="164" fontId="0" fillId="0" borderId="10" xfId="1" applyNumberFormat="1" applyFont="1" applyFill="1" applyBorder="1" applyAlignment="1"/>
    <xf numFmtId="10" fontId="0" fillId="0" borderId="0" xfId="2" applyNumberFormat="1" applyFont="1" applyFill="1" applyBorder="1" applyAlignment="1"/>
    <xf numFmtId="0" fontId="21" fillId="0" borderId="11" xfId="0" applyFont="1" applyFill="1" applyBorder="1" applyAlignment="1">
      <alignment horizontal="center"/>
    </xf>
    <xf numFmtId="0" fontId="20" fillId="0" borderId="12" xfId="0" applyFont="1" applyFill="1" applyBorder="1" applyAlignment="1"/>
    <xf numFmtId="0" fontId="20" fillId="0" borderId="13" xfId="0" applyFont="1" applyFill="1" applyBorder="1" applyAlignment="1"/>
    <xf numFmtId="0" fontId="20" fillId="0" borderId="15" xfId="0" applyFont="1" applyFill="1" applyBorder="1" applyAlignment="1"/>
    <xf numFmtId="43" fontId="0" fillId="0" borderId="14" xfId="1" applyFont="1" applyFill="1" applyBorder="1" applyAlignment="1"/>
    <xf numFmtId="0" fontId="0" fillId="0" borderId="14" xfId="0" applyBorder="1"/>
    <xf numFmtId="10" fontId="0" fillId="0" borderId="14" xfId="2" applyNumberFormat="1" applyFont="1" applyFill="1" applyBorder="1" applyAlignment="1"/>
    <xf numFmtId="164" fontId="0" fillId="0" borderId="14" xfId="1" applyNumberFormat="1" applyFont="1" applyFill="1" applyBorder="1" applyAlignment="1"/>
    <xf numFmtId="164" fontId="20" fillId="0" borderId="0" xfId="1" applyNumberFormat="1" applyFont="1"/>
    <xf numFmtId="164" fontId="20" fillId="0" borderId="12" xfId="1" applyNumberFormat="1" applyFont="1" applyBorder="1"/>
    <xf numFmtId="0" fontId="20" fillId="0" borderId="20" xfId="0" applyFont="1" applyBorder="1"/>
    <xf numFmtId="164" fontId="0" fillId="0" borderId="20" xfId="1" applyNumberFormat="1" applyFont="1" applyBorder="1"/>
    <xf numFmtId="0" fontId="20" fillId="0" borderId="21" xfId="0" applyFont="1" applyBorder="1"/>
    <xf numFmtId="164" fontId="22" fillId="0" borderId="12" xfId="1" applyNumberFormat="1" applyFont="1" applyBorder="1"/>
    <xf numFmtId="164" fontId="22" fillId="0" borderId="21" xfId="1" applyNumberFormat="1" applyFont="1" applyBorder="1"/>
    <xf numFmtId="10" fontId="0" fillId="0" borderId="20" xfId="2" applyNumberFormat="1" applyFont="1" applyBorder="1"/>
    <xf numFmtId="10" fontId="0" fillId="0" borderId="22" xfId="2" applyNumberFormat="1" applyFont="1" applyBorder="1"/>
    <xf numFmtId="10" fontId="20" fillId="0" borderId="0" xfId="2" applyNumberFormat="1" applyFont="1"/>
    <xf numFmtId="10" fontId="22" fillId="0" borderId="12" xfId="2" applyNumberFormat="1" applyFont="1" applyBorder="1"/>
    <xf numFmtId="10" fontId="22" fillId="0" borderId="21" xfId="2" applyNumberFormat="1" applyFont="1" applyBorder="1"/>
    <xf numFmtId="10" fontId="20" fillId="0" borderId="12" xfId="2" applyNumberFormat="1" applyFont="1" applyBorder="1"/>
    <xf numFmtId="164" fontId="20" fillId="0" borderId="0" xfId="0" applyNumberFormat="1" applyFont="1"/>
    <xf numFmtId="9" fontId="0" fillId="0" borderId="0" xfId="2" applyNumberFormat="1" applyFont="1"/>
    <xf numFmtId="1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164" fontId="18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10" fontId="0" fillId="0" borderId="0" xfId="2" applyNumberFormat="1" applyFont="1" applyAlignmen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9" fontId="0" fillId="0" borderId="0" xfId="2" applyFont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rmal 2" xfId="44" xr:uid="{4E228C23-9F45-477B-9E32-93C42B11C1D4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GraficoMacro!$B$3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BA3DFA-9773-424D-A3D7-234B6084AE79}" type="CELLRANGE">
                      <a:rPr lang="en-US"/>
                      <a:pPr/>
                      <a:t>[CELLRANGE]</a:t>
                    </a:fld>
                    <a:endParaRPr lang="es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452-4A08-9529-47D7D64FA7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2B1460-31D0-4E21-8189-CA541FD4648E}" type="CELLRANGE">
                      <a:rPr lang="es-US"/>
                      <a:pPr/>
                      <a:t>[CELLRANGE]</a:t>
                    </a:fld>
                    <a:endParaRPr lang="es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52-4A08-9529-47D7D64FA7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944BC8-5354-4077-B224-7E0BD41AE829}" type="CELLRANGE">
                      <a:rPr lang="es-US"/>
                      <a:pPr/>
                      <a:t>[CELLRANGE]</a:t>
                    </a:fld>
                    <a:endParaRPr lang="es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52-4A08-9529-47D7D64FA7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GraficoMacro!$C$2:$E$2</c:f>
              <c:strCache>
                <c:ptCount val="3"/>
                <c:pt idx="0">
                  <c:v>Poblacion_menor_15</c:v>
                </c:pt>
                <c:pt idx="1">
                  <c:v>Poblacion_15_a_64</c:v>
                </c:pt>
                <c:pt idx="2">
                  <c:v>Poblacion_mayor_65</c:v>
                </c:pt>
              </c:strCache>
            </c:strRef>
          </c:cat>
          <c:val>
            <c:numRef>
              <c:f>GraficoMacro!$C$3:$E$3</c:f>
              <c:numCache>
                <c:formatCode>_(* #,##0_);_(* \(#,##0\);_(* "-"??_);_(@_)</c:formatCode>
                <c:ptCount val="3"/>
                <c:pt idx="0">
                  <c:v>110750</c:v>
                </c:pt>
                <c:pt idx="1">
                  <c:v>275741</c:v>
                </c:pt>
                <c:pt idx="2">
                  <c:v>25846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GraficoMacro!$C$8:$E$8</c15:f>
                <c15:dlblRangeCache>
                  <c:ptCount val="3"/>
                  <c:pt idx="0">
                    <c:v>13,37%</c:v>
                  </c:pt>
                  <c:pt idx="1">
                    <c:v>33,28%</c:v>
                  </c:pt>
                  <c:pt idx="2">
                    <c:v>3,12%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452-4A08-9529-47D7D64FA749}"/>
            </c:ext>
          </c:extLst>
        </c:ser>
        <c:ser>
          <c:idx val="1"/>
          <c:order val="1"/>
          <c:tx>
            <c:strRef>
              <c:f>GraficoMacro!$B$4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790EB0C-4273-4A0A-8A0A-182308047AEB}" type="CELLRANGE">
                      <a:rPr lang="en-US"/>
                      <a:pPr/>
                      <a:t>[CELLRANGE]</a:t>
                    </a:fld>
                    <a:endParaRPr lang="es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452-4A08-9529-47D7D64FA7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3A15E4-946E-4052-986D-4897F7F48BAA}" type="CELLRANGE">
                      <a:rPr lang="es-US"/>
                      <a:pPr/>
                      <a:t>[CELLRANGE]</a:t>
                    </a:fld>
                    <a:endParaRPr lang="es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52-4A08-9529-47D7D64FA7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53264E-89A0-4919-9A3E-EA9EEF19989D}" type="CELLRANGE">
                      <a:rPr lang="es-US"/>
                      <a:pPr/>
                      <a:t>[CELLRANGE]</a:t>
                    </a:fld>
                    <a:endParaRPr lang="es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52-4A08-9529-47D7D64FA7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GraficoMacro!$C$2:$E$2</c:f>
              <c:strCache>
                <c:ptCount val="3"/>
                <c:pt idx="0">
                  <c:v>Poblacion_menor_15</c:v>
                </c:pt>
                <c:pt idx="1">
                  <c:v>Poblacion_15_a_64</c:v>
                </c:pt>
                <c:pt idx="2">
                  <c:v>Poblacion_mayor_65</c:v>
                </c:pt>
              </c:strCache>
            </c:strRef>
          </c:cat>
          <c:val>
            <c:numRef>
              <c:f>GraficoMacro!$C$4:$E$4</c:f>
              <c:numCache>
                <c:formatCode>_(* #,##0_);_(* \(#,##0\);_(* "-"??_);_(@_)</c:formatCode>
                <c:ptCount val="3"/>
                <c:pt idx="0">
                  <c:v>104214</c:v>
                </c:pt>
                <c:pt idx="1">
                  <c:v>281553</c:v>
                </c:pt>
                <c:pt idx="2">
                  <c:v>30488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GraficoMacro!$C$9:$E$9</c15:f>
                <c15:dlblRangeCache>
                  <c:ptCount val="3"/>
                  <c:pt idx="0">
                    <c:v>12,58%</c:v>
                  </c:pt>
                  <c:pt idx="1">
                    <c:v>33,98%</c:v>
                  </c:pt>
                  <c:pt idx="2">
                    <c:v>3,68%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452-4A08-9529-47D7D64FA749}"/>
            </c:ext>
          </c:extLst>
        </c:ser>
        <c:ser>
          <c:idx val="2"/>
          <c:order val="2"/>
          <c:tx>
            <c:strRef>
              <c:f>GraficoMacro!$B$5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9667774086378738E-2"/>
                  <c:y val="-0.29962546816479407"/>
                </c:manualLayout>
              </c:layout>
              <c:tx>
                <c:rich>
                  <a:bodyPr/>
                  <a:lstStyle/>
                  <a:p>
                    <a:fld id="{5AC3481F-C0C9-4985-9CAD-241996129B99}" type="CELLRANGE">
                      <a:rPr lang="en-US"/>
                      <a:pPr/>
                      <a:t>[CELLRANGE]</a:t>
                    </a:fld>
                    <a:endParaRPr lang="es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1F-4A38-A29D-FDD665D1A898}"/>
                </c:ext>
              </c:extLst>
            </c:dLbl>
            <c:dLbl>
              <c:idx val="1"/>
              <c:layout>
                <c:manualLayout>
                  <c:x val="-0.10520487264673316"/>
                  <c:y val="-0.74192973069377577"/>
                </c:manualLayout>
              </c:layout>
              <c:tx>
                <c:rich>
                  <a:bodyPr/>
                  <a:lstStyle/>
                  <a:p>
                    <a:fld id="{D49DEC39-8F52-48F6-8238-47489ABEF896}" type="CELLRANGE">
                      <a:rPr lang="en-US"/>
                      <a:pPr/>
                      <a:t>[CELLRANGE]</a:t>
                    </a:fld>
                    <a:endParaRPr lang="es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1F-4A38-A29D-FDD665D1A898}"/>
                </c:ext>
              </c:extLst>
            </c:dLbl>
            <c:dLbl>
              <c:idx val="2"/>
              <c:layout>
                <c:manualLayout>
                  <c:x val="-0.10243632336655592"/>
                  <c:y val="-7.4906367041198504E-2"/>
                </c:manualLayout>
              </c:layout>
              <c:tx>
                <c:rich>
                  <a:bodyPr/>
                  <a:lstStyle/>
                  <a:p>
                    <a:fld id="{46E352B6-4942-45D6-9D3B-0FEC5DABD0AC}" type="CELLRANGE">
                      <a:rPr lang="en-US"/>
                      <a:pPr/>
                      <a:t>[CELLRANGE]</a:t>
                    </a:fld>
                    <a:endParaRPr lang="es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1F-4A38-A29D-FDD665D1A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GraficoMacro!$C$1:$E$1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GraficoMacro!$C$5:$E$5</c15:f>
                <c15:dlblRangeCache>
                  <c:ptCount val="3"/>
                  <c:pt idx="0">
                    <c:v> 214.964 </c:v>
                  </c:pt>
                  <c:pt idx="1">
                    <c:v> 557.294 </c:v>
                  </c:pt>
                  <c:pt idx="2">
                    <c:v> 56.334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C1F-4A38-A29D-FDD665D1A8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6285808"/>
        <c:axId val="1386286224"/>
      </c:barChart>
      <c:catAx>
        <c:axId val="138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86286224"/>
        <c:crosses val="autoZero"/>
        <c:auto val="1"/>
        <c:lblAlgn val="ctr"/>
        <c:lblOffset val="100"/>
        <c:noMultiLvlLbl val="0"/>
      </c:catAx>
      <c:valAx>
        <c:axId val="138628622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386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3</xdr:row>
      <xdr:rowOff>91440</xdr:rowOff>
    </xdr:from>
    <xdr:to>
      <xdr:col>12</xdr:col>
      <xdr:colOff>710565</xdr:colOff>
      <xdr:row>24</xdr:row>
      <xdr:rowOff>59055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B70497-A6A4-4A3D-A8BC-4FF36B03E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Data"/>
      <sheetName val="TEN"/>
      <sheetName val="TGF y EA"/>
      <sheetName val="Mort"/>
      <sheetName val="Mort In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C2" t="str">
            <v>Estado Merida</v>
          </cell>
          <cell r="D2">
            <v>35775</v>
          </cell>
          <cell r="E2">
            <v>33660</v>
          </cell>
          <cell r="F2">
            <v>69435</v>
          </cell>
          <cell r="G2">
            <v>258</v>
          </cell>
          <cell r="H2">
            <v>3.9328999117104102</v>
          </cell>
          <cell r="I2">
            <v>385</v>
          </cell>
          <cell r="J2">
            <v>1815</v>
          </cell>
          <cell r="K2">
            <v>1201</v>
          </cell>
          <cell r="L2">
            <v>794</v>
          </cell>
        </row>
        <row r="3">
          <cell r="C3" t="str">
            <v>Alberto Adriani</v>
          </cell>
          <cell r="D3">
            <v>6479</v>
          </cell>
          <cell r="E3">
            <v>5980</v>
          </cell>
          <cell r="F3">
            <v>12459</v>
          </cell>
          <cell r="G3">
            <v>49</v>
          </cell>
          <cell r="H3">
            <v>4.2992261392949267</v>
          </cell>
          <cell r="I3">
            <v>50</v>
          </cell>
          <cell r="J3">
            <v>332</v>
          </cell>
          <cell r="K3">
            <v>152</v>
          </cell>
          <cell r="L3">
            <v>130</v>
          </cell>
        </row>
        <row r="4">
          <cell r="C4" t="str">
            <v>Andrés Bello</v>
          </cell>
          <cell r="D4">
            <v>594</v>
          </cell>
          <cell r="E4">
            <v>569</v>
          </cell>
          <cell r="F4">
            <v>1163</v>
          </cell>
          <cell r="G4">
            <v>5</v>
          </cell>
          <cell r="H4">
            <v>2.9426189308484552</v>
          </cell>
          <cell r="I4">
            <v>10</v>
          </cell>
          <cell r="J4">
            <v>34</v>
          </cell>
          <cell r="K4">
            <v>22</v>
          </cell>
          <cell r="L4">
            <v>11</v>
          </cell>
        </row>
        <row r="5">
          <cell r="C5" t="str">
            <v>Antonio Pinto Salinas</v>
          </cell>
          <cell r="D5">
            <v>1048</v>
          </cell>
          <cell r="E5">
            <v>991</v>
          </cell>
          <cell r="F5">
            <v>2039</v>
          </cell>
          <cell r="G5">
            <v>6</v>
          </cell>
          <cell r="H5">
            <v>2.2988505747126435</v>
          </cell>
          <cell r="I5">
            <v>10</v>
          </cell>
          <cell r="J5">
            <v>49</v>
          </cell>
          <cell r="K5">
            <v>38</v>
          </cell>
          <cell r="L5">
            <v>19</v>
          </cell>
        </row>
        <row r="6">
          <cell r="C6" t="str">
            <v>Aricagua</v>
          </cell>
          <cell r="D6">
            <v>222</v>
          </cell>
          <cell r="E6">
            <v>213</v>
          </cell>
          <cell r="F6">
            <v>435</v>
          </cell>
          <cell r="G6">
            <v>1</v>
          </cell>
          <cell r="H6">
            <v>2.1074815595363541</v>
          </cell>
          <cell r="I6">
            <v>0</v>
          </cell>
          <cell r="J6">
            <v>5</v>
          </cell>
          <cell r="K6">
            <v>8</v>
          </cell>
          <cell r="L6">
            <v>15</v>
          </cell>
        </row>
        <row r="7">
          <cell r="C7" t="str">
            <v>Arzobispo Chacón</v>
          </cell>
          <cell r="D7">
            <v>499</v>
          </cell>
          <cell r="E7">
            <v>450</v>
          </cell>
          <cell r="F7">
            <v>949</v>
          </cell>
          <cell r="G7">
            <v>2</v>
          </cell>
          <cell r="H7">
            <v>3.477218225419664</v>
          </cell>
          <cell r="I7">
            <v>4</v>
          </cell>
          <cell r="J7">
            <v>20</v>
          </cell>
          <cell r="K7">
            <v>16</v>
          </cell>
          <cell r="L7">
            <v>3</v>
          </cell>
        </row>
        <row r="8">
          <cell r="C8" t="str">
            <v>Campo Elías</v>
          </cell>
          <cell r="D8">
            <v>4375</v>
          </cell>
          <cell r="E8">
            <v>3965</v>
          </cell>
          <cell r="F8">
            <v>8340</v>
          </cell>
          <cell r="G8">
            <v>29</v>
          </cell>
          <cell r="H8">
            <v>4.3212099387828591</v>
          </cell>
          <cell r="I8">
            <v>31</v>
          </cell>
          <cell r="J8">
            <v>183</v>
          </cell>
          <cell r="K8">
            <v>128</v>
          </cell>
          <cell r="L8">
            <v>95</v>
          </cell>
        </row>
        <row r="9">
          <cell r="C9" t="str">
            <v>Caracciolo Parra Olmedo</v>
          </cell>
          <cell r="D9">
            <v>1424</v>
          </cell>
          <cell r="E9">
            <v>1353</v>
          </cell>
          <cell r="F9">
            <v>2777</v>
          </cell>
          <cell r="G9">
            <v>12</v>
          </cell>
          <cell r="H9">
            <v>4.4247787610619467</v>
          </cell>
          <cell r="I9">
            <v>16</v>
          </cell>
          <cell r="J9">
            <v>53</v>
          </cell>
          <cell r="K9">
            <v>32</v>
          </cell>
          <cell r="L9">
            <v>19</v>
          </cell>
        </row>
        <row r="10">
          <cell r="C10" t="str">
            <v>Cardenal Quintero</v>
          </cell>
          <cell r="D10">
            <v>451</v>
          </cell>
          <cell r="E10">
            <v>453</v>
          </cell>
          <cell r="F10">
            <v>904</v>
          </cell>
          <cell r="G10">
            <v>4</v>
          </cell>
          <cell r="H10">
            <v>6.6401062416998675</v>
          </cell>
          <cell r="I10">
            <v>7</v>
          </cell>
          <cell r="J10">
            <v>17</v>
          </cell>
          <cell r="K10">
            <v>14</v>
          </cell>
          <cell r="L10">
            <v>16</v>
          </cell>
        </row>
        <row r="11">
          <cell r="C11" t="str">
            <v>Guaraque</v>
          </cell>
          <cell r="D11">
            <v>396</v>
          </cell>
          <cell r="E11">
            <v>357</v>
          </cell>
          <cell r="F11">
            <v>753</v>
          </cell>
          <cell r="G11">
            <v>5</v>
          </cell>
          <cell r="H11">
            <v>3.8986354775828458</v>
          </cell>
          <cell r="I11">
            <v>4</v>
          </cell>
          <cell r="J11">
            <v>19</v>
          </cell>
          <cell r="K11">
            <v>12</v>
          </cell>
          <cell r="L11">
            <v>15</v>
          </cell>
        </row>
        <row r="12">
          <cell r="C12" t="str">
            <v>Julio César Salas</v>
          </cell>
          <cell r="D12">
            <v>755</v>
          </cell>
          <cell r="E12">
            <v>784</v>
          </cell>
          <cell r="F12">
            <v>1539</v>
          </cell>
          <cell r="G12">
            <v>6</v>
          </cell>
          <cell r="H12">
            <v>0</v>
          </cell>
          <cell r="I12">
            <v>12</v>
          </cell>
          <cell r="J12">
            <v>28</v>
          </cell>
          <cell r="K12">
            <v>23</v>
          </cell>
          <cell r="L12">
            <v>9</v>
          </cell>
        </row>
        <row r="13">
          <cell r="C13" t="str">
            <v>Justo Briceño</v>
          </cell>
          <cell r="D13">
            <v>241</v>
          </cell>
          <cell r="E13">
            <v>205</v>
          </cell>
          <cell r="F13">
            <v>446</v>
          </cell>
          <cell r="G13">
            <v>0</v>
          </cell>
          <cell r="H13">
            <v>4.5874654253524927</v>
          </cell>
          <cell r="I13">
            <v>4</v>
          </cell>
          <cell r="J13">
            <v>10</v>
          </cell>
          <cell r="K13">
            <v>6</v>
          </cell>
          <cell r="L13">
            <v>5</v>
          </cell>
        </row>
        <row r="14">
          <cell r="C14" t="str">
            <v>Libertador</v>
          </cell>
          <cell r="D14">
            <v>7543</v>
          </cell>
          <cell r="E14">
            <v>7280</v>
          </cell>
          <cell r="F14">
            <v>14823</v>
          </cell>
          <cell r="G14">
            <v>68</v>
          </cell>
          <cell r="H14">
            <v>2.0800832033281331</v>
          </cell>
          <cell r="I14">
            <v>105</v>
          </cell>
          <cell r="J14">
            <v>546</v>
          </cell>
          <cell r="K14">
            <v>384</v>
          </cell>
          <cell r="L14">
            <v>164</v>
          </cell>
        </row>
        <row r="15">
          <cell r="C15" t="str">
            <v>Miranda</v>
          </cell>
          <cell r="D15">
            <v>1002</v>
          </cell>
          <cell r="E15">
            <v>921</v>
          </cell>
          <cell r="F15">
            <v>1923</v>
          </cell>
          <cell r="G15">
            <v>4</v>
          </cell>
          <cell r="H15">
            <v>5.4773082942097027</v>
          </cell>
          <cell r="I15">
            <v>16</v>
          </cell>
          <cell r="J15">
            <v>45</v>
          </cell>
          <cell r="K15">
            <v>38</v>
          </cell>
          <cell r="L15">
            <v>29</v>
          </cell>
        </row>
        <row r="16">
          <cell r="C16" t="str">
            <v>Obispo Ramos de Lora</v>
          </cell>
          <cell r="D16">
            <v>1321</v>
          </cell>
          <cell r="E16">
            <v>1235</v>
          </cell>
          <cell r="F16">
            <v>2556</v>
          </cell>
          <cell r="G16">
            <v>14</v>
          </cell>
          <cell r="H16">
            <v>0</v>
          </cell>
          <cell r="I16">
            <v>22</v>
          </cell>
          <cell r="J16">
            <v>59</v>
          </cell>
          <cell r="K16">
            <v>19</v>
          </cell>
          <cell r="L16">
            <v>43</v>
          </cell>
        </row>
        <row r="17">
          <cell r="C17" t="str">
            <v>Padre Noguera</v>
          </cell>
          <cell r="D17">
            <v>164</v>
          </cell>
          <cell r="E17">
            <v>134</v>
          </cell>
          <cell r="F17">
            <v>298</v>
          </cell>
          <cell r="G17">
            <v>0</v>
          </cell>
          <cell r="H17">
            <v>2.7726432532347505</v>
          </cell>
          <cell r="I17">
            <v>1</v>
          </cell>
          <cell r="J17">
            <v>5</v>
          </cell>
          <cell r="K17">
            <v>4</v>
          </cell>
          <cell r="L17">
            <v>1</v>
          </cell>
        </row>
        <row r="18">
          <cell r="C18" t="str">
            <v>Pueblo Llano</v>
          </cell>
          <cell r="D18">
            <v>568</v>
          </cell>
          <cell r="E18">
            <v>514</v>
          </cell>
          <cell r="F18">
            <v>1082</v>
          </cell>
          <cell r="G18">
            <v>3</v>
          </cell>
          <cell r="H18">
            <v>5.2002080083203328</v>
          </cell>
          <cell r="I18">
            <v>6</v>
          </cell>
          <cell r="J18">
            <v>25</v>
          </cell>
          <cell r="K18">
            <v>18</v>
          </cell>
          <cell r="L18">
            <v>21</v>
          </cell>
        </row>
        <row r="19">
          <cell r="C19" t="str">
            <v>Rangel</v>
          </cell>
          <cell r="D19">
            <v>958</v>
          </cell>
          <cell r="E19">
            <v>965</v>
          </cell>
          <cell r="F19">
            <v>1923</v>
          </cell>
          <cell r="G19">
            <v>10</v>
          </cell>
          <cell r="H19">
            <v>3.2216494845360821</v>
          </cell>
          <cell r="I19">
            <v>6</v>
          </cell>
          <cell r="J19">
            <v>30</v>
          </cell>
          <cell r="K19">
            <v>20</v>
          </cell>
          <cell r="L19">
            <v>17</v>
          </cell>
        </row>
        <row r="20">
          <cell r="C20" t="str">
            <v>Rivas Dávila</v>
          </cell>
          <cell r="D20">
            <v>814</v>
          </cell>
          <cell r="E20">
            <v>738</v>
          </cell>
          <cell r="F20">
            <v>1552</v>
          </cell>
          <cell r="G20">
            <v>5</v>
          </cell>
          <cell r="H20">
            <v>0.68259385665529015</v>
          </cell>
          <cell r="I20">
            <v>7</v>
          </cell>
          <cell r="J20">
            <v>51</v>
          </cell>
          <cell r="K20">
            <v>31</v>
          </cell>
          <cell r="L20">
            <v>9</v>
          </cell>
        </row>
        <row r="21">
          <cell r="C21" t="str">
            <v>Santos Marquina</v>
          </cell>
          <cell r="D21">
            <v>784</v>
          </cell>
          <cell r="E21">
            <v>681</v>
          </cell>
          <cell r="F21">
            <v>1465</v>
          </cell>
          <cell r="G21">
            <v>1</v>
          </cell>
          <cell r="H21">
            <v>2.7196652719665271</v>
          </cell>
          <cell r="I21">
            <v>2</v>
          </cell>
          <cell r="J21">
            <v>32</v>
          </cell>
          <cell r="K21">
            <v>23</v>
          </cell>
          <cell r="L21">
            <v>11</v>
          </cell>
        </row>
        <row r="22">
          <cell r="C22" t="str">
            <v>Sucre</v>
          </cell>
          <cell r="D22">
            <v>2455</v>
          </cell>
          <cell r="E22">
            <v>2325</v>
          </cell>
          <cell r="F22">
            <v>4780</v>
          </cell>
          <cell r="G22">
            <v>13</v>
          </cell>
          <cell r="H22">
            <v>2.0818875780707842</v>
          </cell>
          <cell r="I22">
            <v>31</v>
          </cell>
          <cell r="J22">
            <v>87</v>
          </cell>
          <cell r="K22">
            <v>83</v>
          </cell>
          <cell r="L22">
            <v>80</v>
          </cell>
        </row>
        <row r="23">
          <cell r="C23" t="str">
            <v>Tovar</v>
          </cell>
          <cell r="D23">
            <v>1464</v>
          </cell>
          <cell r="E23">
            <v>1418</v>
          </cell>
          <cell r="F23">
            <v>2882</v>
          </cell>
          <cell r="G23">
            <v>6</v>
          </cell>
          <cell r="H23">
            <v>3.1482541499713794</v>
          </cell>
          <cell r="I23">
            <v>18</v>
          </cell>
          <cell r="J23">
            <v>84</v>
          </cell>
          <cell r="K23">
            <v>67</v>
          </cell>
          <cell r="L23">
            <v>33</v>
          </cell>
        </row>
        <row r="24">
          <cell r="C24" t="str">
            <v>Tulio Febres Cordero</v>
          </cell>
          <cell r="D24">
            <v>1800</v>
          </cell>
          <cell r="E24">
            <v>1694</v>
          </cell>
          <cell r="F24">
            <v>3494</v>
          </cell>
          <cell r="G24">
            <v>11</v>
          </cell>
          <cell r="H24">
            <v>4.6893317702227426</v>
          </cell>
          <cell r="I24">
            <v>23</v>
          </cell>
          <cell r="J24">
            <v>68</v>
          </cell>
          <cell r="K24">
            <v>45</v>
          </cell>
          <cell r="L24">
            <v>42</v>
          </cell>
        </row>
        <row r="25">
          <cell r="C25" t="str">
            <v>Zea</v>
          </cell>
          <cell r="D25">
            <v>418</v>
          </cell>
          <cell r="E25">
            <v>435</v>
          </cell>
          <cell r="F25">
            <v>853</v>
          </cell>
          <cell r="G25">
            <v>4</v>
          </cell>
          <cell r="H25">
            <v>3.7157053359256857</v>
          </cell>
          <cell r="I25">
            <v>0</v>
          </cell>
          <cell r="J25">
            <v>33</v>
          </cell>
          <cell r="K25">
            <v>18</v>
          </cell>
          <cell r="L25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7"/>
  <sheetViews>
    <sheetView showGridLines="0" workbookViewId="0">
      <selection activeCell="A2" sqref="A2"/>
    </sheetView>
  </sheetViews>
  <sheetFormatPr baseColWidth="10" defaultRowHeight="13.2"/>
  <cols>
    <col min="1" max="2" width="22" style="7" bestFit="1" customWidth="1"/>
    <col min="3" max="3" width="16.6640625" customWidth="1"/>
    <col min="4" max="4" width="19.21875" customWidth="1"/>
    <col min="5" max="5" width="18" customWidth="1"/>
    <col min="6" max="6" width="19.21875" customWidth="1"/>
    <col min="7" max="7" width="17.109375" customWidth="1"/>
    <col min="8" max="8" width="21" customWidth="1"/>
    <col min="9" max="10" width="15" customWidth="1"/>
    <col min="11" max="11" width="12.77734375" bestFit="1" customWidth="1"/>
    <col min="12" max="13" width="12.109375" bestFit="1" customWidth="1"/>
    <col min="14" max="15" width="12.77734375" bestFit="1" customWidth="1"/>
  </cols>
  <sheetData>
    <row r="2" spans="1:15" ht="13.8" thickBot="1">
      <c r="A2" s="7" t="s">
        <v>135</v>
      </c>
      <c r="I2" s="5"/>
    </row>
    <row r="3" spans="1:15" s="7" customFormat="1">
      <c r="A3" s="12"/>
      <c r="B3" s="12"/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</v>
      </c>
      <c r="H3" s="12" t="s">
        <v>117</v>
      </c>
      <c r="I3" s="12" t="s">
        <v>110</v>
      </c>
      <c r="J3" s="12" t="s">
        <v>111</v>
      </c>
      <c r="K3" s="12" t="s">
        <v>118</v>
      </c>
      <c r="L3" s="12" t="s">
        <v>119</v>
      </c>
      <c r="M3" s="12" t="s">
        <v>120</v>
      </c>
      <c r="N3" s="12" t="s">
        <v>121</v>
      </c>
      <c r="O3" s="12" t="s">
        <v>122</v>
      </c>
    </row>
    <row r="4" spans="1:15">
      <c r="A4" s="46" t="s">
        <v>137</v>
      </c>
      <c r="B4" s="13" t="s">
        <v>123</v>
      </c>
      <c r="C4" s="8">
        <v>36025.739130434784</v>
      </c>
      <c r="D4" s="8">
        <v>9346.2608695652179</v>
      </c>
      <c r="E4" s="8">
        <v>24230.17391304348</v>
      </c>
      <c r="F4" s="8">
        <v>2449.304347826087</v>
      </c>
      <c r="G4" s="8">
        <v>29.442173913043483</v>
      </c>
      <c r="H4" s="8">
        <v>106.32434782608696</v>
      </c>
      <c r="I4" s="8">
        <v>17927.782608695652</v>
      </c>
      <c r="J4" s="8">
        <v>18097.956521739132</v>
      </c>
      <c r="K4" s="11">
        <v>0.51464990866238924</v>
      </c>
      <c r="L4" s="11">
        <v>0.48535009133761081</v>
      </c>
      <c r="M4" s="11">
        <v>0.28238734427693063</v>
      </c>
      <c r="N4" s="11">
        <v>0.65090350751143422</v>
      </c>
      <c r="O4" s="11">
        <v>6.6709148211635177E-2</v>
      </c>
    </row>
    <row r="5" spans="1:15" s="17" customFormat="1">
      <c r="A5" s="47"/>
      <c r="B5" s="15" t="s">
        <v>124</v>
      </c>
      <c r="C5" s="16">
        <v>19008</v>
      </c>
      <c r="D5" s="16">
        <v>4770</v>
      </c>
      <c r="E5" s="16">
        <v>12306</v>
      </c>
      <c r="F5" s="16">
        <v>1262</v>
      </c>
      <c r="G5" s="16">
        <v>28.72</v>
      </c>
      <c r="H5" s="16">
        <v>106.48</v>
      </c>
      <c r="I5" s="16">
        <v>9669</v>
      </c>
      <c r="J5" s="16">
        <v>9339</v>
      </c>
      <c r="K5" s="18">
        <v>0.51570194558811655</v>
      </c>
      <c r="L5" s="18">
        <v>0.48429805441188345</v>
      </c>
      <c r="M5" s="18">
        <v>0.28683402181972251</v>
      </c>
      <c r="N5" s="18">
        <v>0.65427391166190019</v>
      </c>
      <c r="O5" s="18">
        <v>6.5683417940784791E-2</v>
      </c>
    </row>
    <row r="6" spans="1:15">
      <c r="A6" s="46" t="s">
        <v>138</v>
      </c>
      <c r="B6" s="13" t="s">
        <v>126</v>
      </c>
      <c r="C6" s="8">
        <v>10461.842445979371</v>
      </c>
      <c r="D6" s="8">
        <v>2403.8839909542171</v>
      </c>
      <c r="E6" s="8">
        <v>7344.0667737488147</v>
      </c>
      <c r="F6" s="8">
        <v>778.35860395001373</v>
      </c>
      <c r="G6" s="8">
        <v>0.38712733273139338</v>
      </c>
      <c r="H6" s="8">
        <v>1.6436881100733272</v>
      </c>
      <c r="I6" s="8">
        <v>4999.6809811098583</v>
      </c>
      <c r="J6" s="8">
        <v>5466.5629657049458</v>
      </c>
      <c r="K6" s="11">
        <v>3.8588433751690497E-3</v>
      </c>
      <c r="L6" s="11">
        <v>3.8588433751690502E-3</v>
      </c>
      <c r="M6" s="11">
        <v>7.4420208633408994E-3</v>
      </c>
      <c r="N6" s="11">
        <v>6.4686855586823244E-3</v>
      </c>
      <c r="O6" s="11">
        <v>3.0451485410726126E-3</v>
      </c>
    </row>
    <row r="7" spans="1:15">
      <c r="A7" s="46"/>
      <c r="B7" s="13" t="s">
        <v>134</v>
      </c>
      <c r="C7" s="8">
        <v>1.3927051881628776</v>
      </c>
      <c r="D7" s="8">
        <v>1.2335010527842591</v>
      </c>
      <c r="E7" s="8">
        <v>1.4535969518525884</v>
      </c>
      <c r="F7" s="8">
        <v>1.5240558947189724</v>
      </c>
      <c r="G7" s="8">
        <v>6.3059116196127002E-2</v>
      </c>
      <c r="H7" s="8">
        <v>7.4139662400542747E-2</v>
      </c>
      <c r="I7" s="8">
        <v>1.3374564037876979</v>
      </c>
      <c r="J7" s="8">
        <v>1.4486008386422147</v>
      </c>
      <c r="K7" s="8">
        <v>3.5959129479419309E-2</v>
      </c>
      <c r="L7" s="8">
        <v>3.812992524871929E-2</v>
      </c>
      <c r="M7" s="8">
        <v>0.12638908568990334</v>
      </c>
      <c r="N7" s="8">
        <v>4.7661021578043153E-2</v>
      </c>
      <c r="O7" s="8">
        <v>0.21892078909648843</v>
      </c>
    </row>
    <row r="8" spans="1:15" s="17" customFormat="1">
      <c r="A8" s="47"/>
      <c r="B8" s="15" t="s">
        <v>127</v>
      </c>
      <c r="C8" s="16">
        <v>50173.233794358915</v>
      </c>
      <c r="D8" s="16">
        <v>11528.622622205021</v>
      </c>
      <c r="E8" s="16">
        <v>35220.906942858106</v>
      </c>
      <c r="F8" s="16">
        <v>3732.876729265156</v>
      </c>
      <c r="G8" s="16">
        <v>1.8565974658491882</v>
      </c>
      <c r="H8" s="16">
        <v>7.8828512527839685</v>
      </c>
      <c r="I8" s="16">
        <v>23977.627655713721</v>
      </c>
      <c r="J8" s="16">
        <v>26216.714995101644</v>
      </c>
      <c r="K8" s="18">
        <v>1.8506362702162178E-2</v>
      </c>
      <c r="L8" s="18">
        <v>1.8506362702162181E-2</v>
      </c>
      <c r="M8" s="18">
        <v>3.5690678253561224E-2</v>
      </c>
      <c r="N8" s="18">
        <v>3.1022726116726441E-2</v>
      </c>
      <c r="O8" s="18">
        <v>1.4604019366445772E-2</v>
      </c>
    </row>
    <row r="9" spans="1:15">
      <c r="A9" s="46" t="s">
        <v>139</v>
      </c>
      <c r="B9" s="13" t="s">
        <v>125</v>
      </c>
      <c r="C9" s="8">
        <v>7.8129464552463528</v>
      </c>
      <c r="D9" s="8">
        <v>4.7991348652920767</v>
      </c>
      <c r="E9" s="8">
        <v>8.689697625707911</v>
      </c>
      <c r="F9" s="8">
        <v>12.7115726984982</v>
      </c>
      <c r="G9" s="8">
        <v>-1.3348374141262895</v>
      </c>
      <c r="H9" s="8">
        <v>0.56864798105392023</v>
      </c>
      <c r="I9" s="8">
        <v>7.1480019849054734</v>
      </c>
      <c r="J9" s="8">
        <v>8.4482298900494026</v>
      </c>
      <c r="K9" s="8">
        <v>0.54749044284918558</v>
      </c>
      <c r="L9" s="8">
        <v>0.54749044284918202</v>
      </c>
      <c r="M9" s="8">
        <v>-0.53011640023012419</v>
      </c>
      <c r="N9" s="8">
        <v>1.0306198113616478</v>
      </c>
      <c r="O9" s="8">
        <v>-0.80524037020447548</v>
      </c>
    </row>
    <row r="10" spans="1:15" s="17" customFormat="1">
      <c r="A10" s="47"/>
      <c r="B10" s="15" t="s">
        <v>128</v>
      </c>
      <c r="C10" s="16">
        <v>2.7315177455151254</v>
      </c>
      <c r="D10" s="16">
        <v>2.3014107717071659</v>
      </c>
      <c r="E10" s="16">
        <v>2.8542857928459688</v>
      </c>
      <c r="F10" s="16">
        <v>3.3580346993900716</v>
      </c>
      <c r="G10" s="16">
        <v>0.23925885114980769</v>
      </c>
      <c r="H10" s="16">
        <v>0.18822049577271247</v>
      </c>
      <c r="I10" s="16">
        <v>2.6342507154113304</v>
      </c>
      <c r="J10" s="16">
        <v>2.8228768149930898</v>
      </c>
      <c r="K10" s="16">
        <v>-7.261105905398578E-2</v>
      </c>
      <c r="L10" s="16">
        <v>7.2611059053979424E-2</v>
      </c>
      <c r="M10" s="16">
        <v>-0.15013179037795008</v>
      </c>
      <c r="N10" s="16">
        <v>-0.40273975352512437</v>
      </c>
      <c r="O10" s="16">
        <v>-7.267376362635207E-2</v>
      </c>
    </row>
    <row r="11" spans="1:15">
      <c r="A11" s="46" t="s">
        <v>140</v>
      </c>
      <c r="B11" s="13" t="s">
        <v>129</v>
      </c>
      <c r="C11" s="9">
        <v>214349</v>
      </c>
      <c r="D11" s="9">
        <v>44115</v>
      </c>
      <c r="E11" s="9">
        <v>152819</v>
      </c>
      <c r="F11" s="9">
        <v>17415</v>
      </c>
      <c r="G11" s="8">
        <v>6.0399999999999991</v>
      </c>
      <c r="H11" s="8">
        <v>34.61</v>
      </c>
      <c r="I11" s="9">
        <v>101175</v>
      </c>
      <c r="J11" s="9">
        <v>113174</v>
      </c>
      <c r="K11" s="11">
        <v>8.1356515007340036E-2</v>
      </c>
      <c r="L11" s="11">
        <v>8.1356515007340036E-2</v>
      </c>
      <c r="M11" s="11">
        <v>0.1434844630212283</v>
      </c>
      <c r="N11" s="11">
        <v>0.14136899919263923</v>
      </c>
      <c r="O11" s="11">
        <v>5.4447231079707198E-2</v>
      </c>
    </row>
    <row r="12" spans="1:15">
      <c r="A12" s="46"/>
      <c r="B12" s="13" t="s">
        <v>130</v>
      </c>
      <c r="C12" s="9">
        <v>3188</v>
      </c>
      <c r="D12" s="9">
        <v>979</v>
      </c>
      <c r="E12" s="9">
        <v>2087</v>
      </c>
      <c r="F12" s="9">
        <v>122</v>
      </c>
      <c r="G12" s="8">
        <v>26.54</v>
      </c>
      <c r="H12" s="8">
        <v>89.68</v>
      </c>
      <c r="I12" s="9">
        <v>1676</v>
      </c>
      <c r="J12" s="9">
        <v>1512</v>
      </c>
      <c r="K12" s="11">
        <v>0.47279773096071015</v>
      </c>
      <c r="L12" s="11">
        <v>0.44584575403194987</v>
      </c>
      <c r="M12" s="11">
        <v>0.20729347191512248</v>
      </c>
      <c r="N12" s="11">
        <v>0.57072135785007072</v>
      </c>
      <c r="O12" s="11">
        <v>3.8268506900878296E-2</v>
      </c>
    </row>
    <row r="13" spans="1:15">
      <c r="A13" s="46"/>
      <c r="B13" s="13" t="s">
        <v>131</v>
      </c>
      <c r="C13" s="9">
        <v>217537</v>
      </c>
      <c r="D13" s="9">
        <v>45094</v>
      </c>
      <c r="E13" s="9">
        <v>154906</v>
      </c>
      <c r="F13" s="9">
        <v>17537</v>
      </c>
      <c r="G13" s="8">
        <v>32.58</v>
      </c>
      <c r="H13" s="8">
        <v>124.29</v>
      </c>
      <c r="I13" s="9">
        <v>102851</v>
      </c>
      <c r="J13" s="9">
        <v>114686</v>
      </c>
      <c r="K13" s="11">
        <v>0.55415424596805019</v>
      </c>
      <c r="L13" s="11">
        <v>0.52720226903928991</v>
      </c>
      <c r="M13" s="11">
        <v>0.35077793493635079</v>
      </c>
      <c r="N13" s="11">
        <v>0.71209035704270995</v>
      </c>
      <c r="O13" s="11">
        <v>9.2715737980585494E-2</v>
      </c>
    </row>
    <row r="14" spans="1:15">
      <c r="A14" s="46"/>
      <c r="B14" s="13" t="s">
        <v>142</v>
      </c>
      <c r="C14" s="9">
        <f>+_xlfn.QUARTILE.INC(municipio!D3:D25,1)</f>
        <v>10946</v>
      </c>
      <c r="D14" s="9">
        <f>+_xlfn.QUARTILE.INC(municipio!E3:E25,1)</f>
        <v>2941.5</v>
      </c>
      <c r="E14" s="9">
        <f>+_xlfn.QUARTILE.INC(municipio!F3:F25,1)</f>
        <v>7275</v>
      </c>
      <c r="F14" s="9">
        <f>+_xlfn.QUARTILE.INC(municipio!G3:G25,1)</f>
        <v>786.5</v>
      </c>
      <c r="G14" s="8">
        <f>+_xlfn.QUARTILE.INC(municipio!H3:H25,1)</f>
        <v>27.77</v>
      </c>
      <c r="H14" s="8">
        <f>+_xlfn.QUARTILE.INC(municipio!I3:I25,1)</f>
        <v>103.09</v>
      </c>
      <c r="I14" s="9">
        <f>+_xlfn.QUARTILE.INC(municipio!J3:J25,1)</f>
        <v>5641.5</v>
      </c>
      <c r="J14" s="9">
        <f>+_xlfn.QUARTILE.INC(municipio!K3:K25,1)</f>
        <v>5304.5</v>
      </c>
      <c r="K14" s="11">
        <f>+_xlfn.QUARTILE.INC(municipio!L3:L25,1)</f>
        <v>0.50760780359808666</v>
      </c>
      <c r="L14" s="11">
        <f>+_xlfn.QUARTILE.INC(municipio!M3:M25,1)</f>
        <v>0.47800249332651884</v>
      </c>
      <c r="M14" s="11">
        <f>+_xlfn.QUARTILE.INC(municipio!N3:N25,1)</f>
        <v>0.25174097215160302</v>
      </c>
      <c r="N14" s="11">
        <f>+_xlfn.QUARTILE.INC(municipio!O3:O25,1)</f>
        <v>0.6327360281338712</v>
      </c>
      <c r="O14" s="11">
        <f>+_xlfn.QUARTILE.INC(municipio!P3:P25,1)</f>
        <v>5.7673858816305823E-2</v>
      </c>
    </row>
    <row r="15" spans="1:15" s="17" customFormat="1">
      <c r="A15" s="47"/>
      <c r="B15" s="15" t="s">
        <v>143</v>
      </c>
      <c r="C15" s="19">
        <f>+_xlfn.QUARTILE.INC(municipio!D3:D25,3)</f>
        <v>30831</v>
      </c>
      <c r="D15" s="19">
        <f>+_xlfn.QUARTILE.INC(municipio!E3:E25,3)</f>
        <v>9024.5</v>
      </c>
      <c r="E15" s="19">
        <f>+_xlfn.QUARTILE.INC(municipio!F3:F25,3)</f>
        <v>19161</v>
      </c>
      <c r="F15" s="19">
        <f>+_xlfn.QUARTILE.INC(municipio!G3:G25,3)</f>
        <v>1939.5</v>
      </c>
      <c r="G15" s="16">
        <f>+_xlfn.QUARTILE.INC(municipio!H3:H25,3)</f>
        <v>30.884999999999998</v>
      </c>
      <c r="H15" s="16">
        <f>+_xlfn.QUARTILE.INC(municipio!I3:I25,3)</f>
        <v>109.22</v>
      </c>
      <c r="I15" s="19">
        <f>+_xlfn.QUARTILE.INC(municipio!J3:J25,3)</f>
        <v>15893</v>
      </c>
      <c r="J15" s="19">
        <f>+_xlfn.QUARTILE.INC(municipio!K3:K25,3)</f>
        <v>14938</v>
      </c>
      <c r="K15" s="18">
        <f>+_xlfn.QUARTILE.INC(municipio!L3:L25,3)</f>
        <v>0.52199750667348122</v>
      </c>
      <c r="L15" s="18">
        <f>+_xlfn.QUARTILE.INC(municipio!M3:M25,3)</f>
        <v>0.49239219640191328</v>
      </c>
      <c r="M15" s="18">
        <f>+_xlfn.QUARTILE.INC(municipio!N3:N25,3)</f>
        <v>0.31060436281247217</v>
      </c>
      <c r="N15" s="18">
        <f>+_xlfn.QUARTILE.INC(municipio!O3:O25,3)</f>
        <v>0.66469408506059957</v>
      </c>
      <c r="O15" s="18">
        <f>+_xlfn.QUARTILE.INC(municipio!P3:P25,3)</f>
        <v>7.913340744615377E-2</v>
      </c>
    </row>
    <row r="16" spans="1:15">
      <c r="A16" s="48" t="s">
        <v>141</v>
      </c>
      <c r="B16" s="13" t="s">
        <v>132</v>
      </c>
      <c r="C16" s="9">
        <v>828592</v>
      </c>
      <c r="D16" s="9">
        <v>214964</v>
      </c>
      <c r="E16" s="9">
        <v>557294</v>
      </c>
      <c r="F16" s="9">
        <v>56334</v>
      </c>
      <c r="G16" s="8">
        <v>0</v>
      </c>
      <c r="H16" s="8">
        <v>0</v>
      </c>
      <c r="I16" s="9">
        <v>412339</v>
      </c>
      <c r="J16" s="9">
        <v>416253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</row>
    <row r="17" spans="1:15" ht="13.8" thickBot="1">
      <c r="A17" s="49"/>
      <c r="B17" s="14" t="s">
        <v>133</v>
      </c>
      <c r="C17" s="10">
        <v>23</v>
      </c>
      <c r="D17" s="10">
        <v>23</v>
      </c>
      <c r="E17" s="10">
        <v>23</v>
      </c>
      <c r="F17" s="10">
        <v>23</v>
      </c>
      <c r="G17" s="10">
        <v>23</v>
      </c>
      <c r="H17" s="10">
        <v>23</v>
      </c>
      <c r="I17" s="10">
        <v>23</v>
      </c>
      <c r="J17" s="10">
        <v>23</v>
      </c>
      <c r="K17" s="10">
        <v>23</v>
      </c>
      <c r="L17" s="10">
        <v>23</v>
      </c>
      <c r="M17" s="10">
        <v>23</v>
      </c>
      <c r="N17" s="10">
        <v>23</v>
      </c>
      <c r="O17" s="10">
        <v>23</v>
      </c>
    </row>
    <row r="18" spans="1:15">
      <c r="D18" s="34"/>
      <c r="E18" s="34"/>
      <c r="F18" s="34"/>
    </row>
    <row r="19" spans="1:15" ht="13.8" thickBot="1">
      <c r="A19" s="7" t="s">
        <v>136</v>
      </c>
    </row>
    <row r="20" spans="1:15" s="7" customFormat="1">
      <c r="A20" s="12"/>
      <c r="B20" s="12"/>
      <c r="C20" s="12" t="s">
        <v>113</v>
      </c>
      <c r="D20" s="12" t="s">
        <v>114</v>
      </c>
      <c r="E20" s="12" t="s">
        <v>115</v>
      </c>
      <c r="F20" s="12" t="s">
        <v>116</v>
      </c>
      <c r="G20" s="12" t="s">
        <v>1</v>
      </c>
      <c r="H20" s="12" t="s">
        <v>117</v>
      </c>
      <c r="I20" s="12" t="s">
        <v>110</v>
      </c>
      <c r="J20" s="12" t="s">
        <v>111</v>
      </c>
      <c r="K20" s="12" t="s">
        <v>118</v>
      </c>
      <c r="L20" s="12" t="s">
        <v>119</v>
      </c>
      <c r="M20" s="12" t="s">
        <v>120</v>
      </c>
      <c r="N20" s="12" t="s">
        <v>121</v>
      </c>
      <c r="O20" s="12" t="s">
        <v>122</v>
      </c>
    </row>
    <row r="21" spans="1:15">
      <c r="A21" s="50" t="s">
        <v>137</v>
      </c>
      <c r="B21" s="13" t="s">
        <v>123</v>
      </c>
      <c r="C21" s="8">
        <v>9634.790697674418</v>
      </c>
      <c r="D21" s="8">
        <v>2499.5813953488373</v>
      </c>
      <c r="E21" s="8">
        <v>6480.1627906976746</v>
      </c>
      <c r="F21" s="8">
        <v>655.04651162790697</v>
      </c>
      <c r="G21" s="8">
        <v>30.331162790697679</v>
      </c>
      <c r="H21" s="8">
        <v>107.45860465116284</v>
      </c>
      <c r="I21" s="8">
        <v>4794.6162790697672</v>
      </c>
      <c r="J21" s="8">
        <v>4840.1744186046508</v>
      </c>
      <c r="K21" s="11">
        <v>0.51598521972501177</v>
      </c>
      <c r="L21" s="11">
        <v>0.48401478027498829</v>
      </c>
      <c r="M21" s="11">
        <v>0.26985870208037166</v>
      </c>
      <c r="N21" s="11">
        <v>0.6555305570740988</v>
      </c>
      <c r="O21" s="11">
        <v>7.4610740845529391E-2</v>
      </c>
    </row>
    <row r="22" spans="1:15" s="17" customFormat="1">
      <c r="A22" s="47"/>
      <c r="B22" s="15" t="s">
        <v>124</v>
      </c>
      <c r="C22" s="16">
        <v>4572.5</v>
      </c>
      <c r="D22" s="16">
        <v>1366.5</v>
      </c>
      <c r="E22" s="16">
        <v>2875.5</v>
      </c>
      <c r="F22" s="16">
        <v>331</v>
      </c>
      <c r="G22" s="16">
        <v>30.07</v>
      </c>
      <c r="H22" s="16">
        <v>106.675</v>
      </c>
      <c r="I22" s="16">
        <v>2448</v>
      </c>
      <c r="J22" s="16">
        <v>2247</v>
      </c>
      <c r="K22" s="18">
        <v>0.51614572114542834</v>
      </c>
      <c r="L22" s="18">
        <v>0.48385427885457172</v>
      </c>
      <c r="M22" s="18">
        <v>0.27340650805602185</v>
      </c>
      <c r="N22" s="18">
        <v>0.6521052427277283</v>
      </c>
      <c r="O22" s="18">
        <v>6.9873704697567221E-2</v>
      </c>
    </row>
    <row r="23" spans="1:15">
      <c r="A23" s="45" t="s">
        <v>138</v>
      </c>
      <c r="B23" s="13" t="s">
        <v>126</v>
      </c>
      <c r="C23" s="8">
        <v>1032.4818663828332</v>
      </c>
      <c r="D23" s="8">
        <v>272.12336688171666</v>
      </c>
      <c r="E23" s="8">
        <v>707.92893903637071</v>
      </c>
      <c r="F23" s="8">
        <v>65.672061590842787</v>
      </c>
      <c r="G23" s="8">
        <v>0.2835717286148623</v>
      </c>
      <c r="H23" s="8">
        <v>1.4682834945345087</v>
      </c>
      <c r="I23" s="8">
        <v>500.82112388650819</v>
      </c>
      <c r="J23" s="8">
        <v>532.72146527056373</v>
      </c>
      <c r="K23" s="11">
        <v>3.3241502445469149E-3</v>
      </c>
      <c r="L23" s="11">
        <v>3.3241502445469145E-3</v>
      </c>
      <c r="M23" s="11">
        <v>5.1392664393358611E-3</v>
      </c>
      <c r="N23" s="11">
        <v>4.2797654645005062E-3</v>
      </c>
      <c r="O23" s="11">
        <v>2.3682242033326493E-3</v>
      </c>
    </row>
    <row r="24" spans="1:15">
      <c r="A24" s="46"/>
      <c r="B24" s="13" t="s">
        <v>134</v>
      </c>
      <c r="C24" s="8">
        <v>0.99377798986986599</v>
      </c>
      <c r="D24" s="8">
        <v>1.0095963639618408</v>
      </c>
      <c r="E24" s="8">
        <v>1.0131015399749737</v>
      </c>
      <c r="F24" s="8">
        <v>0.92973191093355434</v>
      </c>
      <c r="G24" s="8">
        <v>8.670079829873828E-2</v>
      </c>
      <c r="H24" s="8">
        <v>0.12671205824557427</v>
      </c>
      <c r="I24" s="8">
        <v>0.96867481505943598</v>
      </c>
      <c r="J24" s="8">
        <v>1.0206771917746043</v>
      </c>
      <c r="K24" s="8">
        <v>5.9743767866191344E-2</v>
      </c>
      <c r="L24" s="8">
        <v>6.3689999656875829E-2</v>
      </c>
      <c r="M24" s="8">
        <v>0.17660944760236413</v>
      </c>
      <c r="N24" s="8">
        <v>6.0544717160285429E-2</v>
      </c>
      <c r="O24" s="8">
        <v>0.29435450612902175</v>
      </c>
    </row>
    <row r="25" spans="1:15" s="17" customFormat="1">
      <c r="A25" s="47"/>
      <c r="B25" s="15" t="s">
        <v>127</v>
      </c>
      <c r="C25" s="16">
        <v>9574.8429323517666</v>
      </c>
      <c r="D25" s="16">
        <v>2523.5682881708508</v>
      </c>
      <c r="E25" s="16">
        <v>6565.0629025443377</v>
      </c>
      <c r="F25" s="16">
        <v>609.01764500617264</v>
      </c>
      <c r="G25" s="16">
        <v>2.6297360272824752</v>
      </c>
      <c r="H25" s="16">
        <v>13.616300971546286</v>
      </c>
      <c r="I25" s="16">
        <v>4644.4240374088677</v>
      </c>
      <c r="J25" s="16">
        <v>4940.2556332806726</v>
      </c>
      <c r="K25" s="18">
        <v>3.0826901189636838E-2</v>
      </c>
      <c r="L25" s="18">
        <v>3.0826901189636834E-2</v>
      </c>
      <c r="M25" s="18">
        <v>4.7659596305105391E-2</v>
      </c>
      <c r="N25" s="18">
        <v>3.9688912167975654E-2</v>
      </c>
      <c r="O25" s="18">
        <v>2.1962007773506237E-2</v>
      </c>
    </row>
    <row r="26" spans="1:15">
      <c r="A26" s="46" t="s">
        <v>139</v>
      </c>
      <c r="B26" s="13" t="s">
        <v>125</v>
      </c>
      <c r="C26" s="8">
        <v>2.0830997909745887</v>
      </c>
      <c r="D26" s="8">
        <v>3.0502368109074522</v>
      </c>
      <c r="E26" s="8">
        <v>1.9828215383955152</v>
      </c>
      <c r="F26" s="8">
        <v>0.42554990061403508</v>
      </c>
      <c r="G26" s="8">
        <v>0.82035667776754373</v>
      </c>
      <c r="H26" s="8">
        <v>1.1384411591422152</v>
      </c>
      <c r="I26" s="8">
        <v>2.00832817544193</v>
      </c>
      <c r="J26" s="8">
        <v>2.1469719975063182</v>
      </c>
      <c r="K26" s="8">
        <v>0.28614709029989882</v>
      </c>
      <c r="L26" s="8">
        <v>0.28614709029990149</v>
      </c>
      <c r="M26" s="8">
        <v>0.41450688049308404</v>
      </c>
      <c r="N26" s="8">
        <v>0.30229815969956242</v>
      </c>
      <c r="O26" s="8">
        <v>1.0933635992415107</v>
      </c>
    </row>
    <row r="27" spans="1:15" s="17" customFormat="1">
      <c r="A27" s="47"/>
      <c r="B27" s="15" t="s">
        <v>128</v>
      </c>
      <c r="C27" s="16">
        <v>1.4506623737257514</v>
      </c>
      <c r="D27" s="16">
        <v>1.6895550067689453</v>
      </c>
      <c r="E27" s="16">
        <v>1.4373994111972652</v>
      </c>
      <c r="F27" s="16">
        <v>1.1256225994112004</v>
      </c>
      <c r="G27" s="16">
        <v>0.77365561042649977</v>
      </c>
      <c r="H27" s="16">
        <v>0.70852369453030695</v>
      </c>
      <c r="I27" s="16">
        <v>1.4319102073849423</v>
      </c>
      <c r="J27" s="16">
        <v>1.4700106405248412</v>
      </c>
      <c r="K27" s="16">
        <v>0.25633629672202318</v>
      </c>
      <c r="L27" s="16">
        <v>-0.25633629672202901</v>
      </c>
      <c r="M27" s="16">
        <v>-0.51977647392770066</v>
      </c>
      <c r="N27" s="16">
        <v>0.1213288864021636</v>
      </c>
      <c r="O27" s="16">
        <v>0.93945847918125303</v>
      </c>
    </row>
    <row r="28" spans="1:15">
      <c r="A28" s="45" t="s">
        <v>140</v>
      </c>
      <c r="B28" s="13" t="s">
        <v>129</v>
      </c>
      <c r="C28" s="9">
        <v>46158</v>
      </c>
      <c r="D28" s="9">
        <v>12032</v>
      </c>
      <c r="E28" s="9">
        <v>31571</v>
      </c>
      <c r="F28" s="9">
        <v>2614</v>
      </c>
      <c r="G28" s="8">
        <v>13.309999999999999</v>
      </c>
      <c r="H28" s="8">
        <v>74.28</v>
      </c>
      <c r="I28" s="9">
        <v>22320</v>
      </c>
      <c r="J28" s="9">
        <v>23838</v>
      </c>
      <c r="K28" s="11">
        <v>0.16087710330894389</v>
      </c>
      <c r="L28" s="11">
        <v>0.16087710330894389</v>
      </c>
      <c r="M28" s="11">
        <v>0.23893856346511072</v>
      </c>
      <c r="N28" s="11">
        <v>0.21627388282143933</v>
      </c>
      <c r="O28" s="11">
        <v>0.1054385649678239</v>
      </c>
    </row>
    <row r="29" spans="1:15">
      <c r="A29" s="46"/>
      <c r="B29" s="13" t="s">
        <v>130</v>
      </c>
      <c r="C29" s="9">
        <v>516</v>
      </c>
      <c r="D29" s="9">
        <v>108</v>
      </c>
      <c r="E29" s="9">
        <v>313</v>
      </c>
      <c r="F29" s="9">
        <v>36</v>
      </c>
      <c r="G29" s="8">
        <v>25.91</v>
      </c>
      <c r="H29" s="8">
        <v>80.91</v>
      </c>
      <c r="I29" s="9">
        <v>282</v>
      </c>
      <c r="J29" s="9">
        <v>234</v>
      </c>
      <c r="K29" s="11">
        <v>0.4472506180263246</v>
      </c>
      <c r="L29" s="11">
        <v>0.39187227866473151</v>
      </c>
      <c r="M29" s="11">
        <v>0.15198639290487181</v>
      </c>
      <c r="N29" s="11">
        <v>0.53664921465968585</v>
      </c>
      <c r="O29" s="11">
        <v>3.5680656443368305E-2</v>
      </c>
    </row>
    <row r="30" spans="1:15">
      <c r="A30" s="46"/>
      <c r="B30" s="13" t="s">
        <v>131</v>
      </c>
      <c r="C30" s="9">
        <v>46674</v>
      </c>
      <c r="D30" s="9">
        <v>12140</v>
      </c>
      <c r="E30" s="9">
        <v>31884</v>
      </c>
      <c r="F30" s="9">
        <v>2650</v>
      </c>
      <c r="G30" s="8">
        <v>39.22</v>
      </c>
      <c r="H30" s="8">
        <v>155.19</v>
      </c>
      <c r="I30" s="9">
        <v>22602</v>
      </c>
      <c r="J30" s="9">
        <v>24072</v>
      </c>
      <c r="K30" s="11">
        <v>0.60812772133526849</v>
      </c>
      <c r="L30" s="11">
        <v>0.5527493819736754</v>
      </c>
      <c r="M30" s="11">
        <v>0.39092495636998253</v>
      </c>
      <c r="N30" s="11">
        <v>0.75292309748112518</v>
      </c>
      <c r="O30" s="11">
        <v>0.14111922141119221</v>
      </c>
    </row>
    <row r="31" spans="1:15">
      <c r="A31" s="46"/>
      <c r="B31" s="13" t="s">
        <v>142</v>
      </c>
      <c r="C31" s="9">
        <f>+_xlfn.QUARTILE.INC(parroquia!C2:C87,1)</f>
        <v>2339.25</v>
      </c>
      <c r="D31" s="9">
        <f>+_xlfn.QUARTILE.INC(parroquia!D2:D87,1)</f>
        <v>658</v>
      </c>
      <c r="E31" s="9">
        <f>+_xlfn.QUARTILE.INC(parroquia!E2:E87,1)</f>
        <v>1480.25</v>
      </c>
      <c r="F31" s="9">
        <f>+_xlfn.QUARTILE.INC(parroquia!F2:F87,1)</f>
        <v>173</v>
      </c>
      <c r="G31" s="8">
        <f>+_xlfn.QUARTILE.INC(parroquia!G2:G87,1)</f>
        <v>28.532500000000002</v>
      </c>
      <c r="H31" s="8">
        <f>+_xlfn.QUARTILE.INC(parroquia!H2:H87,1)</f>
        <v>97.929999999999993</v>
      </c>
      <c r="I31" s="9">
        <f>+_xlfn.QUARTILE.INC(parroquia!I2:I87,1)</f>
        <v>1251.75</v>
      </c>
      <c r="J31" s="9">
        <f>+_xlfn.QUARTILE.INC(parroquia!J2:J87,1)</f>
        <v>1089</v>
      </c>
      <c r="K31" s="11">
        <f>+_xlfn.QUARTILE.INC(parroquia!K2:K87,1)</f>
        <v>0.4947648743616726</v>
      </c>
      <c r="L31" s="11">
        <f>+_xlfn.QUARTILE.INC(parroquia!L2:L87,1)</f>
        <v>0.46814491072538217</v>
      </c>
      <c r="M31" s="11">
        <f>+_xlfn.QUARTILE.INC(parroquia!M2:M87,1)</f>
        <v>0.24509713372413949</v>
      </c>
      <c r="N31" s="11">
        <f>+_xlfn.QUARTILE.INC(parroquia!N2:N87,1)</f>
        <v>0.62776739802808679</v>
      </c>
      <c r="O31" s="11">
        <f>+_xlfn.QUARTILE.INC(parroquia!O2:O87,1)</f>
        <v>5.9752924939075802E-2</v>
      </c>
    </row>
    <row r="32" spans="1:15" s="17" customFormat="1">
      <c r="A32" s="47"/>
      <c r="B32" s="15" t="s">
        <v>143</v>
      </c>
      <c r="C32" s="19">
        <f>+_xlfn.QUARTILE.INC(parroquia!C2:C87,3)</f>
        <v>16008</v>
      </c>
      <c r="D32" s="19">
        <f>+_xlfn.QUARTILE.INC(parroquia!D2:D87,3)</f>
        <v>3863.25</v>
      </c>
      <c r="E32" s="19">
        <f>+_xlfn.QUARTILE.INC(parroquia!E2:E87,3)</f>
        <v>11050.5</v>
      </c>
      <c r="F32" s="19">
        <f>+_xlfn.QUARTILE.INC(parroquia!F2:F87,3)</f>
        <v>1053.75</v>
      </c>
      <c r="G32" s="16">
        <f>+_xlfn.QUARTILE.INC(parroquia!G2:G87,3)</f>
        <v>31.782499999999999</v>
      </c>
      <c r="H32" s="16">
        <f>+_xlfn.QUARTILE.INC(parroquia!H2:H87,3)</f>
        <v>113.6075</v>
      </c>
      <c r="I32" s="19">
        <f>+_xlfn.QUARTILE.INC(parroquia!I2:I87,3)</f>
        <v>7835.5</v>
      </c>
      <c r="J32" s="19">
        <f>+_xlfn.QUARTILE.INC(parroquia!J2:J87,3)</f>
        <v>8164</v>
      </c>
      <c r="K32" s="18">
        <f>+_xlfn.QUARTILE.INC(parroquia!K2:K87,3)</f>
        <v>0.53185508927461778</v>
      </c>
      <c r="L32" s="18">
        <f>+_xlfn.QUARTILE.INC(parroquia!L2:L87,3)</f>
        <v>0.5052351256383274</v>
      </c>
      <c r="M32" s="18">
        <f>+_xlfn.QUARTILE.INC(parroquia!M2:M87,3)</f>
        <v>0.29941052407013513</v>
      </c>
      <c r="N32" s="18">
        <f>+_xlfn.QUARTILE.INC(parroquia!N2:N87,3)</f>
        <v>0.67834243064523569</v>
      </c>
      <c r="O32" s="18">
        <f>+_xlfn.QUARTILE.INC(parroquia!O2:O87,3)</f>
        <v>8.6823712720038734E-2</v>
      </c>
    </row>
    <row r="33" spans="1:15">
      <c r="A33" s="48" t="s">
        <v>141</v>
      </c>
      <c r="B33" s="13" t="s">
        <v>132</v>
      </c>
      <c r="C33" s="9">
        <v>828592</v>
      </c>
      <c r="D33" s="9">
        <v>214964</v>
      </c>
      <c r="E33" s="9">
        <v>557294</v>
      </c>
      <c r="F33" s="9">
        <v>56334</v>
      </c>
      <c r="G33" s="8">
        <v>0</v>
      </c>
      <c r="H33" s="8">
        <v>0</v>
      </c>
      <c r="I33" s="9">
        <v>412337</v>
      </c>
      <c r="J33" s="9">
        <v>416255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</row>
    <row r="34" spans="1:15" ht="13.8" thickBot="1">
      <c r="A34" s="49"/>
      <c r="B34" s="14" t="s">
        <v>133</v>
      </c>
      <c r="C34" s="10">
        <v>86</v>
      </c>
      <c r="D34" s="10">
        <v>86</v>
      </c>
      <c r="E34" s="10">
        <v>86</v>
      </c>
      <c r="F34" s="10">
        <v>86</v>
      </c>
      <c r="G34" s="10">
        <v>86</v>
      </c>
      <c r="H34" s="10">
        <v>86</v>
      </c>
      <c r="I34" s="10">
        <v>86</v>
      </c>
      <c r="J34" s="10">
        <v>86</v>
      </c>
      <c r="K34" s="10">
        <v>86</v>
      </c>
      <c r="L34" s="10">
        <v>86</v>
      </c>
      <c r="M34" s="10">
        <v>86</v>
      </c>
      <c r="N34" s="10">
        <v>86</v>
      </c>
      <c r="O34" s="10">
        <v>86</v>
      </c>
    </row>
    <row r="36" spans="1:15">
      <c r="A36" s="7" t="s">
        <v>208</v>
      </c>
      <c r="B36" s="33">
        <f>+SUM(municipio!Q3:Q25)/C33*1000</f>
        <v>20.44432000308958</v>
      </c>
    </row>
    <row r="37" spans="1:15">
      <c r="A37" s="7" t="s">
        <v>206</v>
      </c>
      <c r="B37" s="4">
        <f>+SUM(municipio!Q3:Q25)/SUM(municipio!R3:R25)*1000</f>
        <v>72.344932438203585</v>
      </c>
    </row>
  </sheetData>
  <mergeCells count="10">
    <mergeCell ref="A23:A25"/>
    <mergeCell ref="A26:A27"/>
    <mergeCell ref="A28:A32"/>
    <mergeCell ref="A33:A34"/>
    <mergeCell ref="A4:A5"/>
    <mergeCell ref="A6:A8"/>
    <mergeCell ref="A9:A10"/>
    <mergeCell ref="A11:A15"/>
    <mergeCell ref="A16:A17"/>
    <mergeCell ref="A21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7"/>
  <sheetViews>
    <sheetView tabSelected="1" topLeftCell="S1" workbookViewId="0">
      <selection activeCell="AG2" sqref="AG2"/>
    </sheetView>
  </sheetViews>
  <sheetFormatPr baseColWidth="10" defaultRowHeight="13.2"/>
  <cols>
    <col min="1" max="1" width="9.88671875" style="41" bestFit="1" customWidth="1"/>
    <col min="2" max="2" width="28.5546875" style="41" bestFit="1" customWidth="1"/>
    <col min="3" max="3" width="14" style="41" customWidth="1"/>
    <col min="4" max="4" width="11.88671875" style="41" customWidth="1"/>
    <col min="5" max="5" width="19.44140625" style="41" customWidth="1"/>
    <col min="6" max="6" width="17.88671875" style="41" customWidth="1"/>
    <col min="7" max="7" width="19.33203125" style="41" customWidth="1"/>
    <col min="8" max="8" width="17.33203125" style="41" customWidth="1"/>
    <col min="9" max="9" width="21" style="41" customWidth="1"/>
    <col min="10" max="11" width="11.44140625" style="41" customWidth="1"/>
    <col min="12" max="12" width="11.21875" style="41" customWidth="1"/>
    <col min="13" max="13" width="10.109375" style="41" customWidth="1"/>
    <col min="14" max="14" width="7.88671875" style="41" customWidth="1"/>
    <col min="15" max="15" width="8.33203125" style="41" customWidth="1"/>
    <col min="16" max="16" width="7.88671875" style="41" customWidth="1"/>
    <col min="17" max="20" width="9.44140625" style="41" customWidth="1"/>
    <col min="21" max="23" width="11.5546875" style="41" customWidth="1"/>
    <col min="24" max="32" width="11.5546875" style="41"/>
    <col min="33" max="33" width="13.77734375" style="41" bestFit="1" customWidth="1"/>
    <col min="34" max="16384" width="11.5546875" style="41"/>
  </cols>
  <sheetData>
    <row r="1" spans="1:33" s="35" customFormat="1">
      <c r="A1" s="35" t="s">
        <v>112</v>
      </c>
      <c r="B1" s="35" t="s">
        <v>183</v>
      </c>
      <c r="C1" s="35" t="s">
        <v>181</v>
      </c>
      <c r="D1" s="35" t="s">
        <v>113</v>
      </c>
      <c r="E1" s="35" t="s">
        <v>114</v>
      </c>
      <c r="F1" s="35" t="s">
        <v>115</v>
      </c>
      <c r="G1" s="35" t="s">
        <v>116</v>
      </c>
      <c r="H1" s="35" t="s">
        <v>1</v>
      </c>
      <c r="I1" s="35" t="s">
        <v>117</v>
      </c>
      <c r="J1" s="35" t="s">
        <v>110</v>
      </c>
      <c r="K1" s="35" t="s">
        <v>111</v>
      </c>
      <c r="L1" s="35" t="s">
        <v>118</v>
      </c>
      <c r="M1" s="35" t="s">
        <v>119</v>
      </c>
      <c r="N1" s="35" t="s">
        <v>120</v>
      </c>
      <c r="O1" s="35" t="s">
        <v>121</v>
      </c>
      <c r="P1" s="35" t="s">
        <v>122</v>
      </c>
      <c r="Q1" s="35" t="s">
        <v>207</v>
      </c>
      <c r="R1" s="35" t="s">
        <v>209</v>
      </c>
      <c r="S1" s="35" t="s">
        <v>208</v>
      </c>
      <c r="T1" s="35" t="s">
        <v>206</v>
      </c>
      <c r="U1" s="35" t="s">
        <v>210</v>
      </c>
      <c r="V1" s="35" t="s">
        <v>211</v>
      </c>
      <c r="W1" s="35" t="s">
        <v>212</v>
      </c>
      <c r="X1" s="35" t="s">
        <v>213</v>
      </c>
      <c r="Y1" s="35" t="s">
        <v>214</v>
      </c>
      <c r="Z1" s="35" t="s">
        <v>215</v>
      </c>
      <c r="AA1" s="35" t="s">
        <v>218</v>
      </c>
      <c r="AB1" s="35" t="s">
        <v>217</v>
      </c>
      <c r="AC1" s="35" t="s">
        <v>219</v>
      </c>
      <c r="AD1" s="35" t="s">
        <v>220</v>
      </c>
      <c r="AE1" s="35" t="s">
        <v>239</v>
      </c>
      <c r="AF1" s="35" t="s">
        <v>238</v>
      </c>
      <c r="AG1" s="35" t="s">
        <v>245</v>
      </c>
    </row>
    <row r="2" spans="1:33">
      <c r="A2" s="36">
        <v>1400</v>
      </c>
      <c r="B2" s="36" t="s">
        <v>216</v>
      </c>
      <c r="C2" s="36">
        <v>27.03361110336947</v>
      </c>
      <c r="D2" s="37">
        <f>+SUM(D3:D25)</f>
        <v>828592</v>
      </c>
      <c r="E2" s="37">
        <f t="shared" ref="E2:G2" si="0">+SUM(E3:E25)</f>
        <v>214964</v>
      </c>
      <c r="F2" s="37">
        <f t="shared" si="0"/>
        <v>557294</v>
      </c>
      <c r="G2" s="37">
        <f t="shared" si="0"/>
        <v>56334</v>
      </c>
      <c r="H2" s="37">
        <f>+AVERAGE(H3:H25)</f>
        <v>29.442173913043483</v>
      </c>
      <c r="I2" s="37">
        <f>+J2/K2*100</f>
        <v>99.059706476589966</v>
      </c>
      <c r="J2" s="38">
        <f>+SUM(J3:J25)</f>
        <v>412339</v>
      </c>
      <c r="K2" s="38">
        <f>+SUM(K3:K25)</f>
        <v>416253</v>
      </c>
      <c r="L2" s="39">
        <f>+J2/D2</f>
        <v>0.49763816208701023</v>
      </c>
      <c r="M2" s="39">
        <f>1-L2</f>
        <v>0.50236183791298972</v>
      </c>
      <c r="N2" s="39">
        <f>+E2/D2</f>
        <v>0.25943286925290132</v>
      </c>
      <c r="O2" s="39">
        <f>+F2/D2</f>
        <v>0.6725795083708267</v>
      </c>
      <c r="P2" s="39">
        <f>1-N2-O2</f>
        <v>6.7987622376271983E-2</v>
      </c>
      <c r="Q2" s="37">
        <f>+SUM(Q3:Q25)</f>
        <v>16940</v>
      </c>
      <c r="R2" s="37"/>
      <c r="S2" s="37">
        <f>+Q2/D2*1000</f>
        <v>20.44432000308958</v>
      </c>
      <c r="T2" s="37"/>
      <c r="U2" s="40">
        <v>2.2876106779969425</v>
      </c>
      <c r="V2" s="39">
        <v>9.7931343506509672E-2</v>
      </c>
      <c r="W2" s="42">
        <v>4.967462876783749</v>
      </c>
      <c r="X2" s="44">
        <f>+SUM(X3:X25)</f>
        <v>23</v>
      </c>
      <c r="Y2" s="44">
        <f>+SUM(Y3:Y25)</f>
        <v>86</v>
      </c>
      <c r="Z2" s="44">
        <f>+SUM(Z3:Z25)</f>
        <v>11299.999999999998</v>
      </c>
      <c r="AA2" s="44">
        <v>4195</v>
      </c>
      <c r="AB2" s="42">
        <f>+VLOOKUP(B2,'[1]Mort Inf'!$C$2:$L$25,6,FALSE)</f>
        <v>3.9328999117104102</v>
      </c>
      <c r="AC2" s="44">
        <f>+VLOOKUP(B2,'[1]Mort Inf'!$C$2:$L$25,7,FALSE)</f>
        <v>385</v>
      </c>
      <c r="AD2" s="41">
        <v>1152</v>
      </c>
      <c r="AE2" s="41">
        <v>6113</v>
      </c>
      <c r="AF2" s="40">
        <f>+AE2/AD2</f>
        <v>5.3064236111111107</v>
      </c>
      <c r="AG2" s="41">
        <v>226978</v>
      </c>
    </row>
    <row r="3" spans="1:33">
      <c r="A3" s="36">
        <v>1401</v>
      </c>
      <c r="B3" s="36" t="s">
        <v>184</v>
      </c>
      <c r="C3" s="36">
        <v>25.373151509784822</v>
      </c>
      <c r="D3" s="37">
        <f>+E3+F3+G3</f>
        <v>132681</v>
      </c>
      <c r="E3" s="37">
        <v>38605</v>
      </c>
      <c r="F3" s="37">
        <v>87446</v>
      </c>
      <c r="G3" s="37">
        <v>6630</v>
      </c>
      <c r="H3" s="37">
        <v>28.27</v>
      </c>
      <c r="I3" s="37">
        <v>99.41</v>
      </c>
      <c r="J3" s="38">
        <f>+D3-K3</f>
        <v>66144</v>
      </c>
      <c r="K3" s="38">
        <f t="shared" ref="K3:K25" si="1">+ROUND(D3/((I3/100)+1),0)</f>
        <v>66537</v>
      </c>
      <c r="L3" s="39">
        <f>+J3/$D3</f>
        <v>0.4985190042281864</v>
      </c>
      <c r="M3" s="39">
        <f>+K3/$D3</f>
        <v>0.5014809957718136</v>
      </c>
      <c r="N3" s="39">
        <f>+E3/$D3</f>
        <v>0.29096102682373515</v>
      </c>
      <c r="O3" s="39">
        <f t="shared" ref="O3:P3" si="2">+F3/$D3</f>
        <v>0.65906949751659993</v>
      </c>
      <c r="P3" s="39">
        <f t="shared" si="2"/>
        <v>4.9969475659664912E-2</v>
      </c>
      <c r="Q3" s="37">
        <v>3336</v>
      </c>
      <c r="R3" s="37">
        <v>35890</v>
      </c>
      <c r="S3" s="37">
        <f>+Q3/D3*1000</f>
        <v>25.143012187125514</v>
      </c>
      <c r="T3" s="37">
        <f>+Q3/R3*1000</f>
        <v>92.950682641404299</v>
      </c>
      <c r="U3" s="40">
        <v>2.7345829976868528</v>
      </c>
      <c r="V3" s="39">
        <v>0.1342953909586217</v>
      </c>
      <c r="W3" s="42">
        <v>5.1778325457299843</v>
      </c>
      <c r="X3" s="41">
        <v>1</v>
      </c>
      <c r="Y3" s="41">
        <v>7</v>
      </c>
      <c r="Z3" s="44">
        <v>1564.7024455387698</v>
      </c>
      <c r="AA3" s="44">
        <v>664</v>
      </c>
      <c r="AB3" s="42">
        <f>+VLOOKUP(B3,'[1]Mort Inf'!$C$2:$L$25,6,FALSE)</f>
        <v>4.2992261392949267</v>
      </c>
      <c r="AC3" s="44">
        <f>+VLOOKUP(B3,'[1]Mort Inf'!$C$2:$L$25,7,FALSE)</f>
        <v>50</v>
      </c>
      <c r="AD3" s="41">
        <v>111</v>
      </c>
      <c r="AE3" s="41">
        <v>958</v>
      </c>
      <c r="AF3" s="40">
        <f t="shared" ref="AF3:AF25" si="3">+AE3/AD3</f>
        <v>8.6306306306306304</v>
      </c>
      <c r="AG3" s="41">
        <v>26570</v>
      </c>
    </row>
    <row r="4" spans="1:33">
      <c r="A4" s="36">
        <v>1402</v>
      </c>
      <c r="B4" s="36" t="s">
        <v>185</v>
      </c>
      <c r="C4" s="36">
        <v>28.59922178988327</v>
      </c>
      <c r="D4" s="37">
        <f t="shared" ref="D4:D25" si="4">+E4+F4+G4</f>
        <v>14238</v>
      </c>
      <c r="E4" s="37">
        <v>3882</v>
      </c>
      <c r="F4" s="37">
        <v>9252</v>
      </c>
      <c r="G4" s="37">
        <v>1104</v>
      </c>
      <c r="H4" s="37">
        <v>30.99</v>
      </c>
      <c r="I4" s="37">
        <v>112.54</v>
      </c>
      <c r="J4" s="38">
        <f t="shared" ref="J4:J25" si="5">+D4-K4</f>
        <v>7539</v>
      </c>
      <c r="K4" s="38">
        <f t="shared" si="1"/>
        <v>6699</v>
      </c>
      <c r="L4" s="39">
        <f t="shared" ref="L4:L25" si="6">+J4/$D4</f>
        <v>0.52949852507374628</v>
      </c>
      <c r="M4" s="39">
        <f t="shared" ref="M4:M25" si="7">+K4/$D4</f>
        <v>0.47050147492625366</v>
      </c>
      <c r="N4" s="39">
        <f t="shared" ref="N4:N25" si="8">+E4/$D4</f>
        <v>0.27265065318162662</v>
      </c>
      <c r="O4" s="39">
        <f t="shared" ref="O4:O25" si="9">+F4/$D4</f>
        <v>0.64981036662452596</v>
      </c>
      <c r="P4" s="39">
        <f t="shared" ref="P4:P25" si="10">+G4/$D4</f>
        <v>7.7538980193847445E-2</v>
      </c>
      <c r="Q4" s="37">
        <v>284</v>
      </c>
      <c r="R4" s="37">
        <v>3350</v>
      </c>
      <c r="S4" s="37">
        <f t="shared" ref="S4:S25" si="11">+Q4/D4*1000</f>
        <v>19.946621716533219</v>
      </c>
      <c r="T4" s="37">
        <f t="shared" ref="T4:T25" si="12">+Q4/R4*1000</f>
        <v>84.776119402985074</v>
      </c>
      <c r="U4" s="40">
        <v>2.5463884220351223</v>
      </c>
      <c r="V4" s="39">
        <v>0.10102489019033675</v>
      </c>
      <c r="W4" s="42">
        <v>5.3378283466779042</v>
      </c>
      <c r="X4" s="41">
        <v>1</v>
      </c>
      <c r="Y4" s="41">
        <v>1</v>
      </c>
      <c r="Z4" s="44">
        <v>924.29680327184712</v>
      </c>
      <c r="AA4" s="44">
        <v>77</v>
      </c>
      <c r="AB4" s="42">
        <f>+VLOOKUP(B4,'[1]Mort Inf'!$C$2:$L$25,6,FALSE)</f>
        <v>2.9426189308484552</v>
      </c>
      <c r="AC4" s="44">
        <f>+VLOOKUP(B4,'[1]Mort Inf'!$C$2:$L$25,7,FALSE)</f>
        <v>10</v>
      </c>
      <c r="AD4" s="41">
        <v>30</v>
      </c>
      <c r="AE4" s="41">
        <v>127</v>
      </c>
      <c r="AF4" s="40">
        <f t="shared" si="3"/>
        <v>4.2333333333333334</v>
      </c>
      <c r="AG4" s="41">
        <v>2684</v>
      </c>
    </row>
    <row r="5" spans="1:33">
      <c r="A5" s="36">
        <v>1403</v>
      </c>
      <c r="B5" s="36" t="s">
        <v>186</v>
      </c>
      <c r="C5" s="36">
        <v>26.650924024640656</v>
      </c>
      <c r="D5" s="37">
        <f t="shared" si="4"/>
        <v>24006</v>
      </c>
      <c r="E5" s="37">
        <v>6416</v>
      </c>
      <c r="F5" s="37">
        <v>15664</v>
      </c>
      <c r="G5" s="37">
        <v>1926</v>
      </c>
      <c r="H5" s="37">
        <v>30.6</v>
      </c>
      <c r="I5" s="37">
        <v>107.14</v>
      </c>
      <c r="J5" s="38">
        <f t="shared" si="5"/>
        <v>12417</v>
      </c>
      <c r="K5" s="38">
        <f t="shared" si="1"/>
        <v>11589</v>
      </c>
      <c r="L5" s="39">
        <f t="shared" si="6"/>
        <v>0.51724568857785558</v>
      </c>
      <c r="M5" s="39">
        <f t="shared" si="7"/>
        <v>0.48275431142214448</v>
      </c>
      <c r="N5" s="39">
        <f t="shared" si="8"/>
        <v>0.2672665167041573</v>
      </c>
      <c r="O5" s="39">
        <f t="shared" si="9"/>
        <v>0.65250354078147133</v>
      </c>
      <c r="P5" s="39">
        <f t="shared" si="10"/>
        <v>8.0229942514371405E-2</v>
      </c>
      <c r="Q5" s="37">
        <v>458</v>
      </c>
      <c r="R5" s="37">
        <v>6069</v>
      </c>
      <c r="S5" s="37">
        <f>+Q5/D5*1000</f>
        <v>19.078563692410231</v>
      </c>
      <c r="T5" s="37">
        <f t="shared" si="12"/>
        <v>75.465480309770953</v>
      </c>
      <c r="U5" s="40">
        <v>2.2632032363872341</v>
      </c>
      <c r="V5" s="39">
        <v>9.7071129707112971E-2</v>
      </c>
      <c r="W5" s="42">
        <v>4.5405315337832208</v>
      </c>
      <c r="X5" s="41">
        <v>1</v>
      </c>
      <c r="Y5" s="41">
        <v>3</v>
      </c>
      <c r="Z5" s="44">
        <v>894.11568316501121</v>
      </c>
      <c r="AA5" s="44">
        <v>116</v>
      </c>
      <c r="AB5" s="42">
        <f>+VLOOKUP(B5,'[1]Mort Inf'!$C$2:$L$25,6,FALSE)</f>
        <v>2.2988505747126435</v>
      </c>
      <c r="AC5" s="44">
        <f>+VLOOKUP(B5,'[1]Mort Inf'!$C$2:$L$25,7,FALSE)</f>
        <v>10</v>
      </c>
      <c r="AD5" s="41">
        <v>65</v>
      </c>
      <c r="AE5" s="41">
        <v>266</v>
      </c>
      <c r="AF5" s="40">
        <f t="shared" si="3"/>
        <v>4.092307692307692</v>
      </c>
      <c r="AG5" s="41">
        <v>4494</v>
      </c>
    </row>
    <row r="6" spans="1:33">
      <c r="A6" s="36">
        <v>1404</v>
      </c>
      <c r="B6" s="36" t="s">
        <v>187</v>
      </c>
      <c r="C6" s="36">
        <v>22.473684210526315</v>
      </c>
      <c r="D6" s="37">
        <f t="shared" si="4"/>
        <v>4242</v>
      </c>
      <c r="E6" s="37">
        <v>1488</v>
      </c>
      <c r="F6" s="37">
        <v>2421</v>
      </c>
      <c r="G6" s="37">
        <v>333</v>
      </c>
      <c r="H6" s="37">
        <v>28.06</v>
      </c>
      <c r="I6" s="37">
        <v>119.34</v>
      </c>
      <c r="J6" s="38">
        <f t="shared" si="5"/>
        <v>2308</v>
      </c>
      <c r="K6" s="38">
        <f t="shared" si="1"/>
        <v>1934</v>
      </c>
      <c r="L6" s="39">
        <f t="shared" si="6"/>
        <v>0.54408297972654407</v>
      </c>
      <c r="M6" s="39">
        <f t="shared" si="7"/>
        <v>0.45591702027345593</v>
      </c>
      <c r="N6" s="39">
        <f t="shared" si="8"/>
        <v>0.35077793493635079</v>
      </c>
      <c r="O6" s="39">
        <f t="shared" si="9"/>
        <v>0.57072135785007072</v>
      </c>
      <c r="P6" s="39">
        <f t="shared" si="10"/>
        <v>7.8500707213578505E-2</v>
      </c>
      <c r="Q6" s="37">
        <v>85</v>
      </c>
      <c r="R6" s="37">
        <v>856</v>
      </c>
      <c r="S6" s="37">
        <f t="shared" si="11"/>
        <v>20.037718057520038</v>
      </c>
      <c r="T6" s="37">
        <f t="shared" si="12"/>
        <v>99.299065420560751</v>
      </c>
      <c r="U6" s="40">
        <v>3.0509553455350558</v>
      </c>
      <c r="V6" s="39">
        <v>0.12571428571428572</v>
      </c>
      <c r="W6" s="42">
        <v>5.6577086280056577</v>
      </c>
      <c r="X6" s="41">
        <v>1</v>
      </c>
      <c r="Y6" s="41">
        <v>2</v>
      </c>
      <c r="Z6" s="44">
        <v>855.44612302812789</v>
      </c>
      <c r="AA6" s="44">
        <v>28</v>
      </c>
      <c r="AB6" s="42">
        <f>+VLOOKUP(B6,'[1]Mort Inf'!$C$2:$L$25,6,FALSE)</f>
        <v>2.1074815595363541</v>
      </c>
      <c r="AC6" s="44">
        <f>+VLOOKUP(B6,'[1]Mort Inf'!$C$2:$L$25,7,FALSE)</f>
        <v>0</v>
      </c>
      <c r="AD6" s="41">
        <v>25</v>
      </c>
      <c r="AE6" s="41">
        <v>94</v>
      </c>
      <c r="AF6" s="40">
        <f t="shared" si="3"/>
        <v>3.76</v>
      </c>
      <c r="AG6" s="41">
        <v>948</v>
      </c>
    </row>
    <row r="7" spans="1:33">
      <c r="A7" s="36">
        <v>1405</v>
      </c>
      <c r="B7" s="36" t="s">
        <v>188</v>
      </c>
      <c r="C7" s="36">
        <v>29.368593238822246</v>
      </c>
      <c r="D7" s="37">
        <f t="shared" si="4"/>
        <v>13083</v>
      </c>
      <c r="E7" s="37">
        <v>3294</v>
      </c>
      <c r="F7" s="37">
        <v>8576</v>
      </c>
      <c r="G7" s="37">
        <v>1213</v>
      </c>
      <c r="H7" s="37">
        <v>32.26</v>
      </c>
      <c r="I7" s="37">
        <v>124.29</v>
      </c>
      <c r="J7" s="38">
        <f t="shared" si="5"/>
        <v>7250</v>
      </c>
      <c r="K7" s="38">
        <f t="shared" si="1"/>
        <v>5833</v>
      </c>
      <c r="L7" s="39">
        <f t="shared" si="6"/>
        <v>0.55415424596805019</v>
      </c>
      <c r="M7" s="39">
        <f t="shared" si="7"/>
        <v>0.44584575403194987</v>
      </c>
      <c r="N7" s="39">
        <f t="shared" si="8"/>
        <v>0.25177711534051822</v>
      </c>
      <c r="O7" s="39">
        <f t="shared" si="9"/>
        <v>0.65550714667889631</v>
      </c>
      <c r="P7" s="39">
        <f t="shared" si="10"/>
        <v>9.2715737980585494E-2</v>
      </c>
      <c r="Q7" s="37">
        <v>247</v>
      </c>
      <c r="R7" s="37">
        <v>3120</v>
      </c>
      <c r="S7" s="37">
        <f t="shared" si="11"/>
        <v>18.879461897118397</v>
      </c>
      <c r="T7" s="37">
        <f t="shared" si="12"/>
        <v>79.166666666666657</v>
      </c>
      <c r="U7" s="40">
        <v>2.6967711986224674</v>
      </c>
      <c r="V7" s="39">
        <v>0.10074626865671642</v>
      </c>
      <c r="W7" s="42">
        <v>2.751662462737904</v>
      </c>
      <c r="X7" s="41">
        <v>1</v>
      </c>
      <c r="Y7" s="41">
        <v>7</v>
      </c>
      <c r="Z7" s="44">
        <v>742.26692262749361</v>
      </c>
      <c r="AA7" s="44">
        <v>43</v>
      </c>
      <c r="AB7" s="42">
        <f>+VLOOKUP(B7,'[1]Mort Inf'!$C$2:$L$25,6,FALSE)</f>
        <v>3.477218225419664</v>
      </c>
      <c r="AC7" s="44">
        <f>+VLOOKUP(B7,'[1]Mort Inf'!$C$2:$L$25,7,FALSE)</f>
        <v>4</v>
      </c>
      <c r="AD7" s="41">
        <v>83</v>
      </c>
      <c r="AE7" s="41">
        <v>116</v>
      </c>
      <c r="AF7" s="40">
        <f t="shared" si="3"/>
        <v>1.3975903614457832</v>
      </c>
      <c r="AG7" s="41">
        <v>2241</v>
      </c>
    </row>
    <row r="8" spans="1:33">
      <c r="A8" s="36">
        <v>1406</v>
      </c>
      <c r="B8" s="36" t="s">
        <v>189</v>
      </c>
      <c r="C8" s="36">
        <v>27.771515282896164</v>
      </c>
      <c r="D8" s="37">
        <f t="shared" si="4"/>
        <v>99873</v>
      </c>
      <c r="E8" s="37">
        <v>24338</v>
      </c>
      <c r="F8" s="37">
        <v>68975</v>
      </c>
      <c r="G8" s="37">
        <v>6560</v>
      </c>
      <c r="H8" s="37">
        <v>30.87</v>
      </c>
      <c r="I8" s="37">
        <v>95.39</v>
      </c>
      <c r="J8" s="38">
        <f t="shared" si="5"/>
        <v>48758</v>
      </c>
      <c r="K8" s="38">
        <f t="shared" si="1"/>
        <v>51115</v>
      </c>
      <c r="L8" s="39">
        <f t="shared" si="6"/>
        <v>0.48820001401780261</v>
      </c>
      <c r="M8" s="39">
        <f t="shared" si="7"/>
        <v>0.51179998598219734</v>
      </c>
      <c r="N8" s="39">
        <f t="shared" si="8"/>
        <v>0.2436894856467714</v>
      </c>
      <c r="O8" s="39">
        <f t="shared" si="9"/>
        <v>0.6906270964124438</v>
      </c>
      <c r="P8" s="39">
        <f t="shared" si="10"/>
        <v>6.5683417940784791E-2</v>
      </c>
      <c r="Q8" s="37">
        <v>1872</v>
      </c>
      <c r="R8" s="37">
        <v>30505</v>
      </c>
      <c r="S8" s="37">
        <f t="shared" si="11"/>
        <v>18.74380463188249</v>
      </c>
      <c r="T8" s="37">
        <f t="shared" si="12"/>
        <v>61.366989018193742</v>
      </c>
      <c r="U8" s="40">
        <v>2.0320446182816569</v>
      </c>
      <c r="V8" s="39">
        <v>7.4543501611170779E-2</v>
      </c>
      <c r="W8" s="42">
        <v>4.2554043635416976</v>
      </c>
      <c r="X8" s="41">
        <v>1</v>
      </c>
      <c r="Y8" s="41">
        <v>7</v>
      </c>
      <c r="Z8" s="44">
        <v>680.01836240714465</v>
      </c>
      <c r="AA8" s="44">
        <v>437</v>
      </c>
      <c r="AB8" s="42">
        <f>+VLOOKUP(B8,'[1]Mort Inf'!$C$2:$L$25,6,FALSE)</f>
        <v>4.3212099387828591</v>
      </c>
      <c r="AC8" s="44">
        <f>+VLOOKUP(B8,'[1]Mort Inf'!$C$2:$L$25,7,FALSE)</f>
        <v>31</v>
      </c>
      <c r="AD8" s="41">
        <v>92</v>
      </c>
      <c r="AE8" s="41">
        <v>453</v>
      </c>
      <c r="AF8" s="40">
        <f t="shared" si="3"/>
        <v>4.9239130434782608</v>
      </c>
      <c r="AG8" s="41">
        <v>17182</v>
      </c>
    </row>
    <row r="9" spans="1:33">
      <c r="A9" s="36">
        <v>1407</v>
      </c>
      <c r="B9" s="36" t="s">
        <v>190</v>
      </c>
      <c r="C9" s="36">
        <v>22.866721177432542</v>
      </c>
      <c r="D9" s="37">
        <f t="shared" si="4"/>
        <v>27632</v>
      </c>
      <c r="E9" s="37">
        <v>8976</v>
      </c>
      <c r="F9" s="37">
        <v>17212</v>
      </c>
      <c r="G9" s="37">
        <v>1444</v>
      </c>
      <c r="H9" s="37">
        <v>27.18</v>
      </c>
      <c r="I9" s="37">
        <v>107.39</v>
      </c>
      <c r="J9" s="38">
        <f t="shared" si="5"/>
        <v>14308</v>
      </c>
      <c r="K9" s="38">
        <f t="shared" si="1"/>
        <v>13324</v>
      </c>
      <c r="L9" s="39">
        <f t="shared" si="6"/>
        <v>0.51780544296467867</v>
      </c>
      <c r="M9" s="39">
        <f t="shared" si="7"/>
        <v>0.48219455703532138</v>
      </c>
      <c r="N9" s="39">
        <f t="shared" si="8"/>
        <v>0.32484076433121017</v>
      </c>
      <c r="O9" s="39">
        <f t="shared" si="9"/>
        <v>0.62290098436595254</v>
      </c>
      <c r="P9" s="39">
        <f t="shared" si="10"/>
        <v>5.2258251302837289E-2</v>
      </c>
      <c r="Q9" s="37">
        <v>757</v>
      </c>
      <c r="R9" s="37">
        <v>6678</v>
      </c>
      <c r="S9" s="37">
        <f t="shared" si="11"/>
        <v>27.395773016792123</v>
      </c>
      <c r="T9" s="37">
        <f t="shared" si="12"/>
        <v>113.35729260257563</v>
      </c>
      <c r="U9" s="40">
        <v>3.1553574021301851</v>
      </c>
      <c r="V9" s="39">
        <v>0.14391392064559516</v>
      </c>
      <c r="W9" s="42">
        <v>3.9085118702953099</v>
      </c>
      <c r="X9" s="41">
        <v>1</v>
      </c>
      <c r="Y9" s="41">
        <v>2</v>
      </c>
      <c r="Z9" s="44">
        <v>644.17828228027713</v>
      </c>
      <c r="AA9" s="44">
        <v>120</v>
      </c>
      <c r="AB9" s="42">
        <f>+VLOOKUP(B9,'[1]Mort Inf'!$C$2:$L$25,6,FALSE)</f>
        <v>4.4247787610619467</v>
      </c>
      <c r="AC9" s="44">
        <f>+VLOOKUP(B9,'[1]Mort Inf'!$C$2:$L$25,7,FALSE)</f>
        <v>16</v>
      </c>
      <c r="AD9" s="41">
        <v>46</v>
      </c>
      <c r="AE9" s="41">
        <v>272</v>
      </c>
      <c r="AF9" s="40">
        <f t="shared" si="3"/>
        <v>5.9130434782608692</v>
      </c>
      <c r="AG9" s="41">
        <v>6087</v>
      </c>
    </row>
    <row r="10" spans="1:33">
      <c r="A10" s="36">
        <v>1408</v>
      </c>
      <c r="B10" s="36" t="s">
        <v>191</v>
      </c>
      <c r="C10" s="36">
        <v>25.55759162303665</v>
      </c>
      <c r="D10" s="37">
        <f t="shared" si="4"/>
        <v>9441</v>
      </c>
      <c r="E10" s="37">
        <v>2708</v>
      </c>
      <c r="F10" s="37">
        <v>6177</v>
      </c>
      <c r="G10" s="37">
        <v>556</v>
      </c>
      <c r="H10" s="37">
        <v>28.52</v>
      </c>
      <c r="I10" s="37">
        <v>105.37</v>
      </c>
      <c r="J10" s="38">
        <f t="shared" si="5"/>
        <v>4844</v>
      </c>
      <c r="K10" s="38">
        <f t="shared" si="1"/>
        <v>4597</v>
      </c>
      <c r="L10" s="39">
        <f t="shared" si="6"/>
        <v>0.51308124139392008</v>
      </c>
      <c r="M10" s="39">
        <f t="shared" si="7"/>
        <v>0.48691875860607986</v>
      </c>
      <c r="N10" s="39">
        <f t="shared" si="8"/>
        <v>0.28683402181972251</v>
      </c>
      <c r="O10" s="39">
        <f t="shared" si="9"/>
        <v>0.65427391166190019</v>
      </c>
      <c r="P10" s="39">
        <f t="shared" si="10"/>
        <v>5.8892066518377292E-2</v>
      </c>
      <c r="Q10" s="37">
        <v>197</v>
      </c>
      <c r="R10" s="37">
        <v>2374</v>
      </c>
      <c r="S10" s="37">
        <f t="shared" si="11"/>
        <v>20.866433640504184</v>
      </c>
      <c r="T10" s="37">
        <f t="shared" si="12"/>
        <v>82.982308340353839</v>
      </c>
      <c r="U10" s="40">
        <v>2.374387646501039</v>
      </c>
      <c r="V10" s="39">
        <v>0.1111111111111111</v>
      </c>
      <c r="W10" s="42">
        <v>5.9315750450164177</v>
      </c>
      <c r="X10" s="41">
        <v>1</v>
      </c>
      <c r="Y10" s="41">
        <v>2</v>
      </c>
      <c r="Z10" s="44">
        <v>572.49812202654198</v>
      </c>
      <c r="AA10" s="44">
        <v>54</v>
      </c>
      <c r="AB10" s="42">
        <f>+VLOOKUP(B10,'[1]Mort Inf'!$C$2:$L$25,6,FALSE)</f>
        <v>6.6401062416998675</v>
      </c>
      <c r="AC10" s="44">
        <f>+VLOOKUP(B10,'[1]Mort Inf'!$C$2:$L$25,7,FALSE)</f>
        <v>7</v>
      </c>
      <c r="AD10" s="41">
        <v>16</v>
      </c>
      <c r="AE10" s="41">
        <v>68</v>
      </c>
      <c r="AF10" s="40">
        <f t="shared" si="3"/>
        <v>4.25</v>
      </c>
      <c r="AG10" s="41">
        <v>1895</v>
      </c>
    </row>
    <row r="11" spans="1:33">
      <c r="A11" s="36">
        <v>1409</v>
      </c>
      <c r="B11" s="36" t="s">
        <v>192</v>
      </c>
      <c r="C11" s="36">
        <v>26.184810126582278</v>
      </c>
      <c r="D11" s="37">
        <f t="shared" si="4"/>
        <v>9064</v>
      </c>
      <c r="E11" s="37">
        <v>2560</v>
      </c>
      <c r="F11" s="37">
        <v>5781</v>
      </c>
      <c r="G11" s="37">
        <v>723</v>
      </c>
      <c r="H11" s="37">
        <v>29.9</v>
      </c>
      <c r="I11" s="37">
        <v>113.27</v>
      </c>
      <c r="J11" s="38">
        <f t="shared" si="5"/>
        <v>4814</v>
      </c>
      <c r="K11" s="38">
        <f t="shared" si="1"/>
        <v>4250</v>
      </c>
      <c r="L11" s="39">
        <f t="shared" si="6"/>
        <v>0.53111209179170349</v>
      </c>
      <c r="M11" s="39">
        <f t="shared" si="7"/>
        <v>0.46888790820829657</v>
      </c>
      <c r="N11" s="39">
        <f t="shared" si="8"/>
        <v>0.28243601059135037</v>
      </c>
      <c r="O11" s="39">
        <f t="shared" si="9"/>
        <v>0.63779788172992058</v>
      </c>
      <c r="P11" s="39">
        <f t="shared" si="10"/>
        <v>7.9766107678729034E-2</v>
      </c>
      <c r="Q11" s="37">
        <v>180</v>
      </c>
      <c r="R11" s="37">
        <v>2301</v>
      </c>
      <c r="S11" s="37">
        <f t="shared" si="11"/>
        <v>19.858781994704326</v>
      </c>
      <c r="T11" s="37">
        <f t="shared" si="12"/>
        <v>78.226857887874843</v>
      </c>
      <c r="U11" s="40">
        <v>2.495773309913996</v>
      </c>
      <c r="V11" s="39">
        <v>0.1146067415730337</v>
      </c>
      <c r="W11" s="42">
        <v>5.4060017652250663</v>
      </c>
      <c r="X11" s="41">
        <v>1</v>
      </c>
      <c r="Y11" s="41">
        <v>3</v>
      </c>
      <c r="Z11" s="44">
        <v>525.34012185961103</v>
      </c>
      <c r="AA11" s="44">
        <v>50</v>
      </c>
      <c r="AB11" s="42">
        <f>+VLOOKUP(B11,'[1]Mort Inf'!$C$2:$L$25,6,FALSE)</f>
        <v>3.8986354775828458</v>
      </c>
      <c r="AC11" s="44">
        <f>+VLOOKUP(B11,'[1]Mort Inf'!$C$2:$L$25,7,FALSE)</f>
        <v>4</v>
      </c>
      <c r="AD11" s="41">
        <v>30</v>
      </c>
      <c r="AE11" s="41">
        <v>140</v>
      </c>
      <c r="AF11" s="40">
        <f t="shared" si="3"/>
        <v>4.666666666666667</v>
      </c>
      <c r="AG11" s="41">
        <v>1793</v>
      </c>
    </row>
    <row r="12" spans="1:33">
      <c r="A12" s="36">
        <v>1410</v>
      </c>
      <c r="B12" s="36" t="s">
        <v>193</v>
      </c>
      <c r="C12" s="36">
        <v>24.05263157894737</v>
      </c>
      <c r="D12" s="37">
        <f t="shared" si="4"/>
        <v>14666</v>
      </c>
      <c r="E12" s="37">
        <v>4706</v>
      </c>
      <c r="F12" s="37">
        <v>9110</v>
      </c>
      <c r="G12" s="37">
        <v>850</v>
      </c>
      <c r="H12" s="37">
        <v>27.74</v>
      </c>
      <c r="I12" s="37">
        <v>107.59</v>
      </c>
      <c r="J12" s="38">
        <f t="shared" si="5"/>
        <v>7601</v>
      </c>
      <c r="K12" s="38">
        <f t="shared" si="1"/>
        <v>7065</v>
      </c>
      <c r="L12" s="39">
        <f t="shared" si="6"/>
        <v>0.51827355788899498</v>
      </c>
      <c r="M12" s="39">
        <f t="shared" si="7"/>
        <v>0.48172644211100507</v>
      </c>
      <c r="N12" s="39">
        <f t="shared" si="8"/>
        <v>0.3208782217373517</v>
      </c>
      <c r="O12" s="39">
        <f t="shared" si="9"/>
        <v>0.62116459839083593</v>
      </c>
      <c r="P12" s="39">
        <f t="shared" si="10"/>
        <v>5.7957179871812356E-2</v>
      </c>
      <c r="Q12" s="37">
        <v>324</v>
      </c>
      <c r="R12" s="37">
        <v>3596</v>
      </c>
      <c r="S12" s="37">
        <f t="shared" si="11"/>
        <v>22.091913268784943</v>
      </c>
      <c r="T12" s="37">
        <f t="shared" si="12"/>
        <v>90.100111234705224</v>
      </c>
      <c r="U12" s="40">
        <v>2.7011075190415652</v>
      </c>
      <c r="V12" s="39">
        <v>0.12398921832884097</v>
      </c>
      <c r="W12" s="42">
        <v>5.1138688122187377</v>
      </c>
      <c r="X12" s="41">
        <v>1</v>
      </c>
      <c r="Y12" s="41">
        <v>2</v>
      </c>
      <c r="Z12" s="44">
        <v>514.96536182288628</v>
      </c>
      <c r="AA12" s="44">
        <v>72</v>
      </c>
      <c r="AB12" s="42">
        <f>+VLOOKUP(B12,'[1]Mort Inf'!$C$2:$L$25,6,FALSE)</f>
        <v>0</v>
      </c>
      <c r="AC12" s="44">
        <f>+VLOOKUP(B12,'[1]Mort Inf'!$C$2:$L$25,7,FALSE)</f>
        <v>12</v>
      </c>
      <c r="AD12" s="41">
        <v>20</v>
      </c>
      <c r="AE12" s="41">
        <v>230</v>
      </c>
      <c r="AF12" s="40">
        <f t="shared" si="3"/>
        <v>11.5</v>
      </c>
      <c r="AG12" s="41">
        <v>3101</v>
      </c>
    </row>
    <row r="13" spans="1:33">
      <c r="A13" s="36">
        <v>1411</v>
      </c>
      <c r="B13" s="36" t="s">
        <v>194</v>
      </c>
      <c r="C13" s="36">
        <v>23.367149758454104</v>
      </c>
      <c r="D13" s="37">
        <f t="shared" si="4"/>
        <v>4895</v>
      </c>
      <c r="E13" s="37">
        <v>1573</v>
      </c>
      <c r="F13" s="37">
        <v>2979</v>
      </c>
      <c r="G13" s="37">
        <v>343</v>
      </c>
      <c r="H13" s="37">
        <v>28.63</v>
      </c>
      <c r="I13" s="37">
        <v>116.98</v>
      </c>
      <c r="J13" s="38">
        <f t="shared" si="5"/>
        <v>2639</v>
      </c>
      <c r="K13" s="38">
        <f t="shared" si="1"/>
        <v>2256</v>
      </c>
      <c r="L13" s="39">
        <f t="shared" si="6"/>
        <v>0.53912155260469863</v>
      </c>
      <c r="M13" s="39">
        <f t="shared" si="7"/>
        <v>0.46087844739530132</v>
      </c>
      <c r="N13" s="39">
        <f t="shared" si="8"/>
        <v>0.32134831460674157</v>
      </c>
      <c r="O13" s="39">
        <f t="shared" si="9"/>
        <v>0.6085801838610827</v>
      </c>
      <c r="P13" s="39">
        <f t="shared" si="10"/>
        <v>7.0071501532175687E-2</v>
      </c>
      <c r="Q13" s="37">
        <v>108</v>
      </c>
      <c r="R13" s="37">
        <v>1363</v>
      </c>
      <c r="S13" s="37">
        <f t="shared" si="11"/>
        <v>22.063329928498469</v>
      </c>
      <c r="T13" s="37">
        <f t="shared" si="12"/>
        <v>79.236977256052825</v>
      </c>
      <c r="U13" s="40">
        <v>2.7912137863820523</v>
      </c>
      <c r="V13" s="39">
        <v>0.14285714285714285</v>
      </c>
      <c r="W13" s="42">
        <v>4.6986721144024512</v>
      </c>
      <c r="X13" s="41">
        <v>1</v>
      </c>
      <c r="Y13" s="41">
        <v>2</v>
      </c>
      <c r="Z13" s="44">
        <v>405.55880143560643</v>
      </c>
      <c r="AA13" s="44">
        <v>25</v>
      </c>
      <c r="AB13" s="42">
        <f>+VLOOKUP(B13,'[1]Mort Inf'!$C$2:$L$25,6,FALSE)</f>
        <v>4.5874654253524927</v>
      </c>
      <c r="AC13" s="44">
        <f>+VLOOKUP(B13,'[1]Mort Inf'!$C$2:$L$25,7,FALSE)</f>
        <v>4</v>
      </c>
      <c r="AD13" s="41">
        <v>20</v>
      </c>
      <c r="AE13" s="41">
        <v>66</v>
      </c>
      <c r="AF13" s="40">
        <f t="shared" si="3"/>
        <v>3.3</v>
      </c>
      <c r="AG13" s="41">
        <v>1060</v>
      </c>
    </row>
    <row r="14" spans="1:33">
      <c r="A14" s="36">
        <v>1412</v>
      </c>
      <c r="B14" s="36" t="s">
        <v>195</v>
      </c>
      <c r="C14" s="36">
        <v>30.030170049369172</v>
      </c>
      <c r="D14" s="37">
        <f t="shared" si="4"/>
        <v>217537</v>
      </c>
      <c r="E14" s="37">
        <v>45094</v>
      </c>
      <c r="F14" s="37">
        <v>154906</v>
      </c>
      <c r="G14" s="37">
        <v>17537</v>
      </c>
      <c r="H14" s="37">
        <v>32.58</v>
      </c>
      <c r="I14" s="37">
        <v>89.68</v>
      </c>
      <c r="J14" s="38">
        <f t="shared" si="5"/>
        <v>102851</v>
      </c>
      <c r="K14" s="38">
        <f t="shared" si="1"/>
        <v>114686</v>
      </c>
      <c r="L14" s="39">
        <f t="shared" si="6"/>
        <v>0.47279773096071015</v>
      </c>
      <c r="M14" s="39">
        <f t="shared" si="7"/>
        <v>0.52720226903928991</v>
      </c>
      <c r="N14" s="39">
        <f t="shared" si="8"/>
        <v>0.20729347191512248</v>
      </c>
      <c r="O14" s="39">
        <f t="shared" si="9"/>
        <v>0.71209035704270995</v>
      </c>
      <c r="P14" s="39">
        <f t="shared" si="10"/>
        <v>8.0616171042167534E-2</v>
      </c>
      <c r="Q14" s="37">
        <v>3845</v>
      </c>
      <c r="R14" s="37">
        <v>73528</v>
      </c>
      <c r="S14" s="37">
        <f t="shared" si="11"/>
        <v>17.675154111714331</v>
      </c>
      <c r="T14" s="37">
        <f t="shared" si="12"/>
        <v>52.293004025677291</v>
      </c>
      <c r="U14" s="40">
        <v>1.8650950776569548</v>
      </c>
      <c r="V14" s="39">
        <v>6.6857877559094059E-2</v>
      </c>
      <c r="W14" s="42">
        <v>5.8564749904613933</v>
      </c>
      <c r="X14" s="41">
        <v>1</v>
      </c>
      <c r="Y14" s="41">
        <v>15</v>
      </c>
      <c r="Z14" s="44">
        <v>402.72932142559051</v>
      </c>
      <c r="AA14" s="44">
        <v>1199</v>
      </c>
      <c r="AB14" s="42">
        <f>+VLOOKUP(B14,'[1]Mort Inf'!$C$2:$L$25,6,FALSE)</f>
        <v>2.0800832033281331</v>
      </c>
      <c r="AC14" s="44">
        <f>+VLOOKUP(B14,'[1]Mort Inf'!$C$2:$L$25,7,FALSE)</f>
        <v>105</v>
      </c>
      <c r="AD14" s="41">
        <v>198</v>
      </c>
      <c r="AE14" s="41">
        <v>1016</v>
      </c>
      <c r="AF14" s="40">
        <f t="shared" si="3"/>
        <v>5.1313131313131315</v>
      </c>
      <c r="AG14" s="41">
        <v>34113</v>
      </c>
    </row>
    <row r="15" spans="1:33">
      <c r="A15" s="36">
        <v>1413</v>
      </c>
      <c r="B15" s="36" t="s">
        <v>196</v>
      </c>
      <c r="C15" s="36">
        <v>25.868740115972589</v>
      </c>
      <c r="D15" s="37">
        <f t="shared" si="4"/>
        <v>21882</v>
      </c>
      <c r="E15" s="37">
        <v>6456</v>
      </c>
      <c r="F15" s="37">
        <v>14095</v>
      </c>
      <c r="G15" s="37">
        <v>1331</v>
      </c>
      <c r="H15" s="37">
        <v>28.72</v>
      </c>
      <c r="I15" s="37">
        <v>102.65</v>
      </c>
      <c r="J15" s="38">
        <f t="shared" si="5"/>
        <v>11084</v>
      </c>
      <c r="K15" s="38">
        <f t="shared" si="1"/>
        <v>10798</v>
      </c>
      <c r="L15" s="39">
        <f t="shared" si="6"/>
        <v>0.50653505164061785</v>
      </c>
      <c r="M15" s="39">
        <f t="shared" si="7"/>
        <v>0.49346494835938215</v>
      </c>
      <c r="N15" s="39">
        <f t="shared" si="8"/>
        <v>0.29503701672607624</v>
      </c>
      <c r="O15" s="39">
        <f t="shared" si="9"/>
        <v>0.6441367333881729</v>
      </c>
      <c r="P15" s="39">
        <f t="shared" si="10"/>
        <v>6.0826249885750847E-2</v>
      </c>
      <c r="Q15" s="37">
        <v>454</v>
      </c>
      <c r="R15" s="37">
        <v>5728</v>
      </c>
      <c r="S15" s="37">
        <f t="shared" si="11"/>
        <v>20.747646467416143</v>
      </c>
      <c r="T15" s="37">
        <f t="shared" si="12"/>
        <v>79.259776536312842</v>
      </c>
      <c r="U15" s="40">
        <v>2.4631468740040203</v>
      </c>
      <c r="V15" s="39">
        <v>0.10438024231127679</v>
      </c>
      <c r="W15" s="42">
        <v>3.8844712549127136</v>
      </c>
      <c r="X15" s="41">
        <v>1</v>
      </c>
      <c r="Y15" s="41">
        <v>4</v>
      </c>
      <c r="Z15" s="44">
        <v>375.37768132877056</v>
      </c>
      <c r="AA15" s="44">
        <v>128</v>
      </c>
      <c r="AB15" s="42">
        <f>+VLOOKUP(B15,'[1]Mort Inf'!$C$2:$L$25,6,FALSE)</f>
        <v>5.4773082942097027</v>
      </c>
      <c r="AC15" s="44">
        <f>+VLOOKUP(B15,'[1]Mort Inf'!$C$2:$L$25,7,FALSE)</f>
        <v>16</v>
      </c>
      <c r="AD15" s="41">
        <v>41</v>
      </c>
      <c r="AE15" s="41">
        <v>182</v>
      </c>
      <c r="AF15" s="40">
        <f t="shared" si="3"/>
        <v>4.4390243902439028</v>
      </c>
      <c r="AG15" s="41">
        <v>4452</v>
      </c>
    </row>
    <row r="16" spans="1:33">
      <c r="A16" s="36">
        <v>1414</v>
      </c>
      <c r="B16" s="36" t="s">
        <v>197</v>
      </c>
      <c r="C16" s="36">
        <v>23.253032928942808</v>
      </c>
      <c r="D16" s="37">
        <f t="shared" si="4"/>
        <v>24774</v>
      </c>
      <c r="E16" s="37">
        <v>7782</v>
      </c>
      <c r="F16" s="37">
        <v>15550</v>
      </c>
      <c r="G16" s="37">
        <v>1442</v>
      </c>
      <c r="H16" s="37">
        <v>27.8</v>
      </c>
      <c r="I16" s="37">
        <v>106.48</v>
      </c>
      <c r="J16" s="38">
        <f t="shared" si="5"/>
        <v>12776</v>
      </c>
      <c r="K16" s="38">
        <f t="shared" si="1"/>
        <v>11998</v>
      </c>
      <c r="L16" s="39">
        <f t="shared" si="6"/>
        <v>0.51570194558811655</v>
      </c>
      <c r="M16" s="39">
        <f t="shared" si="7"/>
        <v>0.48429805441188345</v>
      </c>
      <c r="N16" s="39">
        <f t="shared" si="8"/>
        <v>0.31411964155969968</v>
      </c>
      <c r="O16" s="39">
        <f t="shared" si="9"/>
        <v>0.62767417453782193</v>
      </c>
      <c r="P16" s="39">
        <f t="shared" si="10"/>
        <v>5.8206183902478406E-2</v>
      </c>
      <c r="Q16" s="37">
        <v>724</v>
      </c>
      <c r="R16" s="37">
        <v>6058</v>
      </c>
      <c r="S16" s="37">
        <f t="shared" si="11"/>
        <v>29.224186647291514</v>
      </c>
      <c r="T16" s="37">
        <f t="shared" si="12"/>
        <v>119.51138989765599</v>
      </c>
      <c r="U16" s="40">
        <v>3.3373633623897425</v>
      </c>
      <c r="V16" s="39">
        <v>0.17846153846153845</v>
      </c>
      <c r="W16" s="42">
        <v>5.3685315249858725</v>
      </c>
      <c r="X16" s="41">
        <v>1</v>
      </c>
      <c r="Y16" s="41">
        <v>3</v>
      </c>
      <c r="Z16" s="44">
        <v>369.71872130873885</v>
      </c>
      <c r="AA16" s="44">
        <v>143</v>
      </c>
      <c r="AB16" s="42">
        <f>+VLOOKUP(B16,'[1]Mort Inf'!$C$2:$L$25,6,FALSE)</f>
        <v>0</v>
      </c>
      <c r="AC16" s="44">
        <f>+VLOOKUP(B16,'[1]Mort Inf'!$C$2:$L$25,7,FALSE)</f>
        <v>22</v>
      </c>
      <c r="AD16" s="41">
        <v>47</v>
      </c>
      <c r="AE16" s="41">
        <v>444</v>
      </c>
      <c r="AF16" s="40">
        <f t="shared" si="3"/>
        <v>9.4468085106382986</v>
      </c>
      <c r="AG16" s="41">
        <v>5248</v>
      </c>
    </row>
    <row r="17" spans="1:33">
      <c r="A17" s="36">
        <v>1415</v>
      </c>
      <c r="B17" s="36" t="s">
        <v>198</v>
      </c>
      <c r="C17" s="36">
        <v>22.782051282051281</v>
      </c>
      <c r="D17" s="37">
        <f t="shared" si="4"/>
        <v>3188</v>
      </c>
      <c r="E17" s="37">
        <v>979</v>
      </c>
      <c r="F17" s="37">
        <v>2087</v>
      </c>
      <c r="G17" s="37">
        <v>122</v>
      </c>
      <c r="H17" s="37">
        <v>26.54</v>
      </c>
      <c r="I17" s="37">
        <v>110.85</v>
      </c>
      <c r="J17" s="38">
        <f t="shared" si="5"/>
        <v>1676</v>
      </c>
      <c r="K17" s="38">
        <f t="shared" si="1"/>
        <v>1512</v>
      </c>
      <c r="L17" s="39">
        <f t="shared" si="6"/>
        <v>0.52572145545796733</v>
      </c>
      <c r="M17" s="39">
        <f t="shared" si="7"/>
        <v>0.47427854454203261</v>
      </c>
      <c r="N17" s="39">
        <f t="shared" si="8"/>
        <v>0.30708908406524466</v>
      </c>
      <c r="O17" s="39">
        <f t="shared" si="9"/>
        <v>0.65464240903387705</v>
      </c>
      <c r="P17" s="39">
        <f t="shared" si="10"/>
        <v>3.8268506900878296E-2</v>
      </c>
      <c r="Q17" s="37">
        <v>66</v>
      </c>
      <c r="R17" s="37">
        <v>748</v>
      </c>
      <c r="S17" s="37">
        <f t="shared" si="11"/>
        <v>20.702634880803011</v>
      </c>
      <c r="T17" s="37">
        <f t="shared" si="12"/>
        <v>88.235294117647058</v>
      </c>
      <c r="U17" s="40">
        <v>2.1031053760675071</v>
      </c>
      <c r="V17" s="39">
        <v>9.569377990430622E-2</v>
      </c>
      <c r="W17" s="42">
        <v>3.1367628607277291</v>
      </c>
      <c r="X17" s="41">
        <v>1</v>
      </c>
      <c r="Y17" s="41">
        <v>1</v>
      </c>
      <c r="Z17" s="44">
        <v>361.23028127869128</v>
      </c>
      <c r="AA17" s="44">
        <v>11</v>
      </c>
      <c r="AB17" s="42">
        <f>+VLOOKUP(B17,'[1]Mort Inf'!$C$2:$L$25,6,FALSE)</f>
        <v>2.7726432532347505</v>
      </c>
      <c r="AC17" s="44">
        <f>+VLOOKUP(B17,'[1]Mort Inf'!$C$2:$L$25,7,FALSE)</f>
        <v>1</v>
      </c>
      <c r="AD17" s="41">
        <v>6</v>
      </c>
      <c r="AE17" s="41">
        <v>44</v>
      </c>
      <c r="AF17" s="40">
        <f t="shared" si="3"/>
        <v>7.333333333333333</v>
      </c>
      <c r="AG17" s="41">
        <v>696</v>
      </c>
    </row>
    <row r="18" spans="1:33">
      <c r="A18" s="36">
        <v>1416</v>
      </c>
      <c r="B18" s="36" t="s">
        <v>199</v>
      </c>
      <c r="C18" s="36">
        <v>23.974977658623772</v>
      </c>
      <c r="D18" s="37">
        <f t="shared" si="4"/>
        <v>10730</v>
      </c>
      <c r="E18" s="37">
        <v>3084</v>
      </c>
      <c r="F18" s="37">
        <v>7169</v>
      </c>
      <c r="G18" s="37">
        <v>477</v>
      </c>
      <c r="H18" s="37">
        <v>27.41</v>
      </c>
      <c r="I18" s="37">
        <v>107.06</v>
      </c>
      <c r="J18" s="38">
        <f t="shared" si="5"/>
        <v>5548</v>
      </c>
      <c r="K18" s="38">
        <f t="shared" si="1"/>
        <v>5182</v>
      </c>
      <c r="L18" s="39">
        <f t="shared" si="6"/>
        <v>0.51705498602050326</v>
      </c>
      <c r="M18" s="39">
        <f t="shared" si="7"/>
        <v>0.48294501397949674</v>
      </c>
      <c r="N18" s="39">
        <f t="shared" si="8"/>
        <v>0.28741845293569429</v>
      </c>
      <c r="O18" s="39">
        <f t="shared" si="9"/>
        <v>0.66812674743709222</v>
      </c>
      <c r="P18" s="39">
        <f t="shared" si="10"/>
        <v>4.4454799627213423E-2</v>
      </c>
      <c r="Q18" s="37">
        <v>269</v>
      </c>
      <c r="R18" s="37">
        <v>2824</v>
      </c>
      <c r="S18" s="37">
        <f t="shared" si="11"/>
        <v>25.069897483690589</v>
      </c>
      <c r="T18" s="37">
        <f t="shared" si="12"/>
        <v>95.254957507082153</v>
      </c>
      <c r="U18" s="40">
        <v>2.7717042263863756</v>
      </c>
      <c r="V18" s="39">
        <v>0.12773109243697478</v>
      </c>
      <c r="W18" s="42">
        <v>6.1509785647716679</v>
      </c>
      <c r="X18" s="41">
        <v>1</v>
      </c>
      <c r="Y18" s="41">
        <v>1</v>
      </c>
      <c r="Z18" s="44">
        <v>331.04916117185547</v>
      </c>
      <c r="AA18" s="44">
        <v>70</v>
      </c>
      <c r="AB18" s="42">
        <f>+VLOOKUP(B18,'[1]Mort Inf'!$C$2:$L$25,6,FALSE)</f>
        <v>5.2002080083203328</v>
      </c>
      <c r="AC18" s="44">
        <f>+VLOOKUP(B18,'[1]Mort Inf'!$C$2:$L$25,7,FALSE)</f>
        <v>6</v>
      </c>
      <c r="AD18" s="41">
        <v>17</v>
      </c>
      <c r="AE18" s="41">
        <v>68</v>
      </c>
      <c r="AF18" s="40">
        <f t="shared" si="3"/>
        <v>4</v>
      </c>
      <c r="AG18" s="41">
        <v>2103</v>
      </c>
    </row>
    <row r="19" spans="1:33">
      <c r="A19" s="36">
        <v>1417</v>
      </c>
      <c r="B19" s="36" t="s">
        <v>200</v>
      </c>
      <c r="C19" s="36">
        <v>23.768355739400207</v>
      </c>
      <c r="D19" s="37">
        <f t="shared" si="4"/>
        <v>19008</v>
      </c>
      <c r="E19" s="37">
        <v>5735</v>
      </c>
      <c r="F19" s="37">
        <v>12306</v>
      </c>
      <c r="G19" s="37">
        <v>967</v>
      </c>
      <c r="H19" s="37">
        <v>27.71</v>
      </c>
      <c r="I19" s="37">
        <v>103.53</v>
      </c>
      <c r="J19" s="38">
        <f t="shared" si="5"/>
        <v>9669</v>
      </c>
      <c r="K19" s="38">
        <f t="shared" si="1"/>
        <v>9339</v>
      </c>
      <c r="L19" s="39">
        <f t="shared" si="6"/>
        <v>0.50868055555555558</v>
      </c>
      <c r="M19" s="39">
        <f t="shared" si="7"/>
        <v>0.49131944444444442</v>
      </c>
      <c r="N19" s="39">
        <f t="shared" si="8"/>
        <v>0.30171506734006737</v>
      </c>
      <c r="O19" s="39">
        <f t="shared" si="9"/>
        <v>0.64741161616161613</v>
      </c>
      <c r="P19" s="39">
        <f t="shared" si="10"/>
        <v>5.0873316498316501E-2</v>
      </c>
      <c r="Q19" s="37">
        <v>408</v>
      </c>
      <c r="R19" s="37">
        <v>4505</v>
      </c>
      <c r="S19" s="37">
        <f t="shared" si="11"/>
        <v>21.464646464646464</v>
      </c>
      <c r="T19" s="37">
        <f t="shared" si="12"/>
        <v>90.566037735849051</v>
      </c>
      <c r="U19" s="40">
        <v>2.5045395185099615</v>
      </c>
      <c r="V19" s="39">
        <v>0.10822510822510822</v>
      </c>
      <c r="W19" s="42">
        <v>3.5248316498316496</v>
      </c>
      <c r="X19" s="41">
        <v>1</v>
      </c>
      <c r="Y19" s="41">
        <v>5</v>
      </c>
      <c r="Z19" s="44">
        <v>194.29096068775561</v>
      </c>
      <c r="AA19" s="44">
        <v>73</v>
      </c>
      <c r="AB19" s="42">
        <f>+VLOOKUP(B19,'[1]Mort Inf'!$C$2:$L$25,6,FALSE)</f>
        <v>3.2216494845360821</v>
      </c>
      <c r="AC19" s="44">
        <f>+VLOOKUP(B19,'[1]Mort Inf'!$C$2:$L$25,7,FALSE)</f>
        <v>6</v>
      </c>
      <c r="AD19" s="41">
        <v>30</v>
      </c>
      <c r="AE19" s="41">
        <v>180</v>
      </c>
      <c r="AF19" s="40">
        <f t="shared" si="3"/>
        <v>6</v>
      </c>
      <c r="AG19" s="41">
        <v>3812</v>
      </c>
    </row>
    <row r="20" spans="1:33">
      <c r="A20" s="36">
        <v>1418</v>
      </c>
      <c r="B20" s="36" t="s">
        <v>201</v>
      </c>
      <c r="C20" s="36">
        <v>27.836012861736336</v>
      </c>
      <c r="D20" s="37">
        <f t="shared" si="4"/>
        <v>20128</v>
      </c>
      <c r="E20" s="37">
        <v>4770</v>
      </c>
      <c r="F20" s="37">
        <v>14036</v>
      </c>
      <c r="G20" s="37">
        <v>1322</v>
      </c>
      <c r="H20" s="37">
        <v>30.87</v>
      </c>
      <c r="I20" s="37">
        <v>104.1</v>
      </c>
      <c r="J20" s="38">
        <f t="shared" si="5"/>
        <v>10266</v>
      </c>
      <c r="K20" s="38">
        <f t="shared" si="1"/>
        <v>9862</v>
      </c>
      <c r="L20" s="39">
        <f t="shared" si="6"/>
        <v>0.51003577106518283</v>
      </c>
      <c r="M20" s="39">
        <f t="shared" si="7"/>
        <v>0.48996422893481717</v>
      </c>
      <c r="N20" s="39">
        <f t="shared" si="8"/>
        <v>0.23698330683624802</v>
      </c>
      <c r="O20" s="39">
        <f t="shared" si="9"/>
        <v>0.69733704292527821</v>
      </c>
      <c r="P20" s="39">
        <f t="shared" si="10"/>
        <v>6.5679650238473775E-2</v>
      </c>
      <c r="Q20" s="37">
        <v>357</v>
      </c>
      <c r="R20" s="37">
        <v>4902</v>
      </c>
      <c r="S20" s="37">
        <f t="shared" si="11"/>
        <v>17.736486486486484</v>
      </c>
      <c r="T20" s="37">
        <f t="shared" si="12"/>
        <v>72.827417380660947</v>
      </c>
      <c r="U20" s="40">
        <v>1.9610257235576321</v>
      </c>
      <c r="V20" s="39">
        <v>8.4287200832466186E-2</v>
      </c>
      <c r="W20" s="42">
        <v>4.9682034976152627</v>
      </c>
      <c r="X20" s="41">
        <v>1</v>
      </c>
      <c r="Y20" s="41">
        <v>2</v>
      </c>
      <c r="Z20" s="44">
        <v>190.51832067440114</v>
      </c>
      <c r="AA20" s="44">
        <v>98</v>
      </c>
      <c r="AB20" s="42">
        <f>+VLOOKUP(B20,'[1]Mort Inf'!$C$2:$L$25,6,FALSE)</f>
        <v>0.68259385665529015</v>
      </c>
      <c r="AC20" s="44">
        <f>+VLOOKUP(B20,'[1]Mort Inf'!$C$2:$L$25,7,FALSE)</f>
        <v>7</v>
      </c>
      <c r="AD20" s="41">
        <v>21</v>
      </c>
      <c r="AE20" s="41">
        <v>131</v>
      </c>
      <c r="AF20" s="40">
        <f t="shared" si="3"/>
        <v>6.2380952380952381</v>
      </c>
      <c r="AG20" s="41">
        <v>3498</v>
      </c>
    </row>
    <row r="21" spans="1:33">
      <c r="A21" s="36">
        <v>1419</v>
      </c>
      <c r="B21" s="36" t="s">
        <v>202</v>
      </c>
      <c r="C21" s="36">
        <v>27.839397741530739</v>
      </c>
      <c r="D21" s="37">
        <f t="shared" si="4"/>
        <v>18037</v>
      </c>
      <c r="E21" s="37">
        <v>4540</v>
      </c>
      <c r="F21" s="37">
        <v>12235</v>
      </c>
      <c r="G21" s="37">
        <v>1262</v>
      </c>
      <c r="H21" s="37">
        <v>30.9</v>
      </c>
      <c r="I21" s="37">
        <v>98.17</v>
      </c>
      <c r="J21" s="38">
        <f t="shared" si="5"/>
        <v>8935</v>
      </c>
      <c r="K21" s="38">
        <f t="shared" si="1"/>
        <v>9102</v>
      </c>
      <c r="L21" s="39">
        <f t="shared" si="6"/>
        <v>0.49537062704440871</v>
      </c>
      <c r="M21" s="39">
        <f t="shared" si="7"/>
        <v>0.50462937295559129</v>
      </c>
      <c r="N21" s="39">
        <f t="shared" si="8"/>
        <v>0.25170482896268781</v>
      </c>
      <c r="O21" s="39">
        <f t="shared" si="9"/>
        <v>0.67832788157675894</v>
      </c>
      <c r="P21" s="39">
        <f t="shared" si="10"/>
        <v>6.9967289460553306E-2</v>
      </c>
      <c r="Q21" s="37">
        <v>308</v>
      </c>
      <c r="R21" s="37">
        <v>4829</v>
      </c>
      <c r="S21" s="37">
        <f t="shared" si="11"/>
        <v>17.076010423019348</v>
      </c>
      <c r="T21" s="37">
        <f t="shared" si="12"/>
        <v>63.781321184510254</v>
      </c>
      <c r="U21" s="40">
        <v>1.9592013659498309</v>
      </c>
      <c r="V21" s="39">
        <v>6.2119366626065771E-2</v>
      </c>
      <c r="W21" s="42">
        <v>3.6037034983644731</v>
      </c>
      <c r="X21" s="41">
        <v>1</v>
      </c>
      <c r="Y21" s="41">
        <v>1</v>
      </c>
      <c r="Z21" s="44">
        <v>181.08672064101495</v>
      </c>
      <c r="AA21" s="44">
        <v>68</v>
      </c>
      <c r="AB21" s="42">
        <f>+VLOOKUP(B21,'[1]Mort Inf'!$C$2:$L$25,6,FALSE)</f>
        <v>2.7196652719665271</v>
      </c>
      <c r="AC21" s="44">
        <f>+VLOOKUP(B21,'[1]Mort Inf'!$C$2:$L$25,7,FALSE)</f>
        <v>2</v>
      </c>
      <c r="AD21" s="41">
        <v>18</v>
      </c>
      <c r="AE21" s="41">
        <v>111</v>
      </c>
      <c r="AF21" s="40">
        <f t="shared" si="3"/>
        <v>6.166666666666667</v>
      </c>
      <c r="AG21" s="41">
        <v>3173</v>
      </c>
    </row>
    <row r="22" spans="1:33">
      <c r="A22" s="36">
        <v>1420</v>
      </c>
      <c r="B22" s="36" t="s">
        <v>203</v>
      </c>
      <c r="C22" s="36">
        <v>26.493965517241378</v>
      </c>
      <c r="D22" s="37">
        <f t="shared" si="4"/>
        <v>55840</v>
      </c>
      <c r="E22" s="37">
        <v>15139</v>
      </c>
      <c r="F22" s="37">
        <v>36718</v>
      </c>
      <c r="G22" s="37">
        <v>3983</v>
      </c>
      <c r="H22" s="37">
        <v>29.97</v>
      </c>
      <c r="I22" s="37">
        <v>107.14</v>
      </c>
      <c r="J22" s="38">
        <f t="shared" si="5"/>
        <v>28882</v>
      </c>
      <c r="K22" s="38">
        <f t="shared" si="1"/>
        <v>26958</v>
      </c>
      <c r="L22" s="39">
        <f t="shared" si="6"/>
        <v>0.51722779369627503</v>
      </c>
      <c r="M22" s="39">
        <f t="shared" si="7"/>
        <v>0.48277220630372492</v>
      </c>
      <c r="N22" s="39">
        <f t="shared" si="8"/>
        <v>0.27111389684813753</v>
      </c>
      <c r="O22" s="39">
        <f t="shared" si="9"/>
        <v>0.65755730659025791</v>
      </c>
      <c r="P22" s="39">
        <f t="shared" si="10"/>
        <v>7.1328796561604582E-2</v>
      </c>
      <c r="Q22" s="37">
        <v>1007</v>
      </c>
      <c r="R22" s="37">
        <v>13428</v>
      </c>
      <c r="S22" s="37">
        <f t="shared" si="11"/>
        <v>18.033667621776505</v>
      </c>
      <c r="T22" s="37">
        <f t="shared" si="12"/>
        <v>74.992552874590402</v>
      </c>
      <c r="U22" s="40">
        <v>2.1549004085500743</v>
      </c>
      <c r="V22" s="39">
        <v>9.8628105302187616E-2</v>
      </c>
      <c r="W22" s="42">
        <v>4.1189111747850999</v>
      </c>
      <c r="X22" s="41">
        <v>1</v>
      </c>
      <c r="Y22" s="41">
        <v>6</v>
      </c>
      <c r="Z22" s="44">
        <v>176.37092062432183</v>
      </c>
      <c r="AA22" s="44">
        <v>281</v>
      </c>
      <c r="AB22" s="42">
        <f>+VLOOKUP(B22,'[1]Mort Inf'!$C$2:$L$25,6,FALSE)</f>
        <v>2.0818875780707842</v>
      </c>
      <c r="AC22" s="44">
        <f>+VLOOKUP(B22,'[1]Mort Inf'!$C$2:$L$25,7,FALSE)</f>
        <v>31</v>
      </c>
      <c r="AD22" s="41">
        <v>116</v>
      </c>
      <c r="AE22" s="41">
        <v>451</v>
      </c>
      <c r="AF22" s="40">
        <f t="shared" si="3"/>
        <v>3.8879310344827585</v>
      </c>
      <c r="AG22" s="41">
        <v>10734</v>
      </c>
    </row>
    <row r="23" spans="1:33">
      <c r="A23" s="36">
        <v>1421</v>
      </c>
      <c r="B23" s="36" t="s">
        <v>80</v>
      </c>
      <c r="C23" s="36">
        <v>28.508654722137869</v>
      </c>
      <c r="D23" s="37">
        <f t="shared" si="4"/>
        <v>38455</v>
      </c>
      <c r="E23" s="37">
        <v>9073</v>
      </c>
      <c r="F23" s="37">
        <v>26108</v>
      </c>
      <c r="G23" s="37">
        <v>3274</v>
      </c>
      <c r="H23" s="37">
        <v>32.19</v>
      </c>
      <c r="I23" s="37">
        <v>95.82</v>
      </c>
      <c r="J23" s="38">
        <f t="shared" si="5"/>
        <v>18817</v>
      </c>
      <c r="K23" s="38">
        <f t="shared" si="1"/>
        <v>19638</v>
      </c>
      <c r="L23" s="39">
        <f t="shared" si="6"/>
        <v>0.48932518528149788</v>
      </c>
      <c r="M23" s="39">
        <f t="shared" si="7"/>
        <v>0.51067481471850218</v>
      </c>
      <c r="N23" s="39">
        <f t="shared" si="8"/>
        <v>0.23593810947861135</v>
      </c>
      <c r="O23" s="39">
        <f t="shared" si="9"/>
        <v>0.67892341698088676</v>
      </c>
      <c r="P23" s="39">
        <f t="shared" si="10"/>
        <v>8.5138473540501886E-2</v>
      </c>
      <c r="Q23" s="37">
        <v>691</v>
      </c>
      <c r="R23" s="37">
        <v>10623</v>
      </c>
      <c r="S23" s="37">
        <f t="shared" si="11"/>
        <v>17.96905473930568</v>
      </c>
      <c r="T23" s="37">
        <f t="shared" si="12"/>
        <v>65.047538360161923</v>
      </c>
      <c r="U23" s="40">
        <v>2.0957015882373922</v>
      </c>
      <c r="V23" s="39">
        <v>6.9476082004555809E-2</v>
      </c>
      <c r="W23" s="42">
        <v>5.3309062540631906</v>
      </c>
      <c r="X23" s="41">
        <v>1</v>
      </c>
      <c r="Y23" s="41">
        <v>4</v>
      </c>
      <c r="Z23" s="44">
        <v>168.8256405976129</v>
      </c>
      <c r="AA23" s="44">
        <v>202</v>
      </c>
      <c r="AB23" s="42">
        <f>+VLOOKUP(B23,'[1]Mort Inf'!$C$2:$L$25,6,FALSE)</f>
        <v>3.1482541499713794</v>
      </c>
      <c r="AC23" s="44">
        <f>+VLOOKUP(B23,'[1]Mort Inf'!$C$2:$L$25,7,FALSE)</f>
        <v>18</v>
      </c>
      <c r="AD23" s="41">
        <v>53</v>
      </c>
      <c r="AE23" s="41">
        <v>222</v>
      </c>
      <c r="AF23" s="40">
        <f t="shared" si="3"/>
        <v>4.1886792452830193</v>
      </c>
      <c r="AG23" s="41">
        <v>6495</v>
      </c>
    </row>
    <row r="24" spans="1:33">
      <c r="A24" s="36">
        <v>1422</v>
      </c>
      <c r="B24" s="36" t="s">
        <v>204</v>
      </c>
      <c r="C24" s="36">
        <v>23.3125</v>
      </c>
      <c r="D24" s="37">
        <f t="shared" si="4"/>
        <v>34030</v>
      </c>
      <c r="E24" s="37">
        <v>10967</v>
      </c>
      <c r="F24" s="37">
        <v>21110</v>
      </c>
      <c r="G24" s="37">
        <v>1953</v>
      </c>
      <c r="H24" s="37">
        <v>27.69</v>
      </c>
      <c r="I24" s="37">
        <v>105.59</v>
      </c>
      <c r="J24" s="38">
        <f t="shared" si="5"/>
        <v>17478</v>
      </c>
      <c r="K24" s="38">
        <f t="shared" si="1"/>
        <v>16552</v>
      </c>
      <c r="L24" s="39">
        <f t="shared" si="6"/>
        <v>0.51360564208051718</v>
      </c>
      <c r="M24" s="39">
        <f t="shared" si="7"/>
        <v>0.48639435791948282</v>
      </c>
      <c r="N24" s="39">
        <f t="shared" si="8"/>
        <v>0.3222744637084925</v>
      </c>
      <c r="O24" s="39">
        <f t="shared" si="9"/>
        <v>0.62033499853070817</v>
      </c>
      <c r="P24" s="39">
        <f t="shared" si="10"/>
        <v>5.7390537760799297E-2</v>
      </c>
      <c r="Q24" s="37">
        <v>775</v>
      </c>
      <c r="R24" s="37">
        <v>8664</v>
      </c>
      <c r="S24" s="37">
        <f t="shared" si="11"/>
        <v>22.774022920952099</v>
      </c>
      <c r="T24" s="37">
        <f t="shared" si="12"/>
        <v>89.450600184672211</v>
      </c>
      <c r="U24" s="40">
        <v>2.7231741988239406</v>
      </c>
      <c r="V24" s="39">
        <v>0.11035653650254669</v>
      </c>
      <c r="W24" s="42">
        <v>4.49603291213635</v>
      </c>
      <c r="X24" s="41">
        <v>1</v>
      </c>
      <c r="Y24" s="41">
        <v>4</v>
      </c>
      <c r="Z24" s="44">
        <v>127.32660045071363</v>
      </c>
      <c r="AA24" s="44">
        <v>178</v>
      </c>
      <c r="AB24" s="42">
        <f>+VLOOKUP(B24,'[1]Mort Inf'!$C$2:$L$25,6,FALSE)</f>
        <v>4.6893317702227426</v>
      </c>
      <c r="AC24" s="44">
        <f>+VLOOKUP(B24,'[1]Mort Inf'!$C$2:$L$25,7,FALSE)</f>
        <v>23</v>
      </c>
      <c r="AD24" s="41">
        <v>46</v>
      </c>
      <c r="AE24" s="41">
        <v>385</v>
      </c>
      <c r="AF24" s="40">
        <f t="shared" si="3"/>
        <v>8.3695652173913047</v>
      </c>
      <c r="AG24" s="41">
        <v>7250</v>
      </c>
    </row>
    <row r="25" spans="1:33">
      <c r="A25" s="36">
        <v>1423</v>
      </c>
      <c r="B25" s="36" t="s">
        <v>205</v>
      </c>
      <c r="C25" s="36">
        <v>28.05069124423963</v>
      </c>
      <c r="D25" s="37">
        <f t="shared" si="4"/>
        <v>11162</v>
      </c>
      <c r="E25" s="37">
        <v>2799</v>
      </c>
      <c r="F25" s="37">
        <v>7381</v>
      </c>
      <c r="G25" s="37">
        <v>982</v>
      </c>
      <c r="H25" s="37">
        <v>31.77</v>
      </c>
      <c r="I25" s="37">
        <v>105.68</v>
      </c>
      <c r="J25" s="38">
        <f t="shared" si="5"/>
        <v>5735</v>
      </c>
      <c r="K25" s="38">
        <f t="shared" si="1"/>
        <v>5427</v>
      </c>
      <c r="L25" s="39">
        <f t="shared" si="6"/>
        <v>0.513796810607418</v>
      </c>
      <c r="M25" s="39">
        <f t="shared" si="7"/>
        <v>0.48620318939258195</v>
      </c>
      <c r="N25" s="39">
        <f t="shared" si="8"/>
        <v>0.25076151227378607</v>
      </c>
      <c r="O25" s="39">
        <f t="shared" si="9"/>
        <v>0.66126142268410681</v>
      </c>
      <c r="P25" s="39">
        <f t="shared" si="10"/>
        <v>8.7977065042107144E-2</v>
      </c>
      <c r="Q25" s="37">
        <v>188</v>
      </c>
      <c r="R25" s="37">
        <v>2217</v>
      </c>
      <c r="S25" s="37">
        <f t="shared" si="11"/>
        <v>16.842859702562265</v>
      </c>
      <c r="T25" s="37">
        <f t="shared" si="12"/>
        <v>84.799278304014436</v>
      </c>
      <c r="U25" s="40">
        <v>1.9977757834579659</v>
      </c>
      <c r="V25" s="39">
        <v>7.2243346007604556E-2</v>
      </c>
      <c r="W25" s="42">
        <v>5.3753807561368925</v>
      </c>
      <c r="X25" s="41">
        <v>1</v>
      </c>
      <c r="Y25" s="41">
        <v>2</v>
      </c>
      <c r="Z25" s="44">
        <v>98.08864034721644</v>
      </c>
      <c r="AA25" s="44">
        <v>58</v>
      </c>
      <c r="AB25" s="42">
        <f>+VLOOKUP(B25,'[1]Mort Inf'!$C$2:$L$25,6,FALSE)</f>
        <v>3.7157053359256857</v>
      </c>
      <c r="AC25" s="44">
        <f>+VLOOKUP(B25,'[1]Mort Inf'!$C$2:$L$25,7,FALSE)</f>
        <v>0</v>
      </c>
      <c r="AD25" s="41">
        <v>21</v>
      </c>
      <c r="AE25" s="41">
        <v>89</v>
      </c>
      <c r="AF25" s="40">
        <f t="shared" si="3"/>
        <v>4.2380952380952381</v>
      </c>
      <c r="AG25" s="41">
        <v>2022</v>
      </c>
    </row>
    <row r="27" spans="1:33">
      <c r="J27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"/>
  <sheetViews>
    <sheetView topLeftCell="C1" workbookViewId="0">
      <selection activeCell="P1" sqref="P1:Q1048576"/>
    </sheetView>
  </sheetViews>
  <sheetFormatPr baseColWidth="10" defaultColWidth="8.77734375" defaultRowHeight="12.75" customHeight="1"/>
  <cols>
    <col min="1" max="1" width="7.21875" style="1" bestFit="1" customWidth="1"/>
    <col min="2" max="2" width="43.6640625" style="1" bestFit="1" customWidth="1"/>
    <col min="3" max="3" width="9.5546875" style="1" bestFit="1" customWidth="1"/>
    <col min="4" max="4" width="19.21875" style="1" bestFit="1" customWidth="1"/>
    <col min="5" max="5" width="17.6640625" style="1" bestFit="1" customWidth="1"/>
    <col min="6" max="6" width="19.109375" style="1" bestFit="1" customWidth="1"/>
    <col min="7" max="7" width="17.109375" style="1" bestFit="1" customWidth="1"/>
    <col min="8" max="8" width="20.77734375" style="1" bestFit="1" customWidth="1"/>
    <col min="9" max="9" width="8.88671875" style="1" bestFit="1" customWidth="1"/>
    <col min="10" max="10" width="7.77734375" style="1" bestFit="1" customWidth="1"/>
    <col min="11" max="11" width="11.109375" style="1" bestFit="1" customWidth="1"/>
    <col min="12" max="12" width="10" style="1" bestFit="1" customWidth="1"/>
    <col min="13" max="13" width="7.77734375" style="1" bestFit="1" customWidth="1"/>
    <col min="14" max="14" width="8.21875" style="1" bestFit="1" customWidth="1"/>
    <col min="15" max="15" width="7.77734375" style="1" bestFit="1" customWidth="1"/>
    <col min="16" max="16384" width="8.77734375" style="1"/>
  </cols>
  <sheetData>
    <row r="1" spans="1:17" ht="13.2">
      <c r="A1" s="2" t="s">
        <v>112</v>
      </c>
      <c r="B1" s="2" t="s">
        <v>0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</v>
      </c>
      <c r="H1" s="2" t="s">
        <v>117</v>
      </c>
      <c r="I1" s="4" t="s">
        <v>110</v>
      </c>
      <c r="J1" s="4" t="s">
        <v>111</v>
      </c>
      <c r="K1" s="4" t="s">
        <v>118</v>
      </c>
      <c r="L1" s="4" t="s">
        <v>119</v>
      </c>
      <c r="M1" s="4" t="s">
        <v>120</v>
      </c>
      <c r="N1" s="4" t="s">
        <v>121</v>
      </c>
      <c r="O1" s="4" t="s">
        <v>122</v>
      </c>
      <c r="P1" s="4"/>
      <c r="Q1" s="4"/>
    </row>
    <row r="2" spans="1:17" ht="13.2">
      <c r="A2" s="3">
        <v>140101</v>
      </c>
      <c r="B2" s="3" t="s">
        <v>2</v>
      </c>
      <c r="C2" s="3">
        <f>+D2+E2+F2</f>
        <v>21413</v>
      </c>
      <c r="D2" s="3">
        <v>5704</v>
      </c>
      <c r="E2" s="3">
        <v>14440</v>
      </c>
      <c r="F2" s="3">
        <v>1269</v>
      </c>
      <c r="G2" s="3">
        <v>29.57</v>
      </c>
      <c r="H2" s="3">
        <v>98.47</v>
      </c>
      <c r="I2" s="1">
        <f>+C2-J2</f>
        <v>10624</v>
      </c>
      <c r="J2" s="1">
        <f>ROUND(C2/((H2/100)+1),0)</f>
        <v>10789</v>
      </c>
      <c r="K2" s="5">
        <f>+I2/$C2</f>
        <v>0.49614720029888387</v>
      </c>
      <c r="L2" s="5">
        <f>+J2/$C2</f>
        <v>0.50385279970111618</v>
      </c>
      <c r="M2" s="5">
        <f>+D2/$C2</f>
        <v>0.26638023630504831</v>
      </c>
      <c r="N2" s="5">
        <f t="shared" ref="N2:O17" si="0">+E2/$C2</f>
        <v>0.67435669920141972</v>
      </c>
      <c r="O2" s="5">
        <f t="shared" si="0"/>
        <v>5.9263064493531969E-2</v>
      </c>
    </row>
    <row r="3" spans="1:17" ht="13.2">
      <c r="A3" s="3">
        <v>140102</v>
      </c>
      <c r="B3" s="3" t="s">
        <v>3</v>
      </c>
      <c r="C3" s="3">
        <f t="shared" ref="C3:C66" si="1">+D3+E3+F3</f>
        <v>37167</v>
      </c>
      <c r="D3" s="3">
        <v>11150</v>
      </c>
      <c r="E3" s="3">
        <v>24236</v>
      </c>
      <c r="F3" s="3">
        <v>1781</v>
      </c>
      <c r="G3" s="3">
        <v>27.99</v>
      </c>
      <c r="H3" s="3">
        <v>96.77</v>
      </c>
      <c r="I3" s="1">
        <f t="shared" ref="I3:I66" si="2">+C3-J3</f>
        <v>18278</v>
      </c>
      <c r="J3" s="1">
        <f t="shared" ref="J3:J66" si="3">ROUND(C3/((H3/100)+1),0)</f>
        <v>18889</v>
      </c>
      <c r="K3" s="5">
        <f t="shared" ref="K3:K66" si="4">+I3/$C3</f>
        <v>0.49178034277719485</v>
      </c>
      <c r="L3" s="5">
        <f t="shared" ref="L3:L66" si="5">+J3/$C3</f>
        <v>0.50821965722280515</v>
      </c>
      <c r="M3" s="5">
        <f t="shared" ref="M3:O66" si="6">+D3/$C3</f>
        <v>0.29999730944117092</v>
      </c>
      <c r="N3" s="5">
        <f t="shared" si="0"/>
        <v>0.65208383781311374</v>
      </c>
      <c r="O3" s="5">
        <f t="shared" si="0"/>
        <v>4.7918852745715286E-2</v>
      </c>
    </row>
    <row r="4" spans="1:17" ht="13.2">
      <c r="A4" s="3">
        <v>140103</v>
      </c>
      <c r="B4" s="3" t="s">
        <v>4</v>
      </c>
      <c r="C4" s="3">
        <f t="shared" si="1"/>
        <v>29269</v>
      </c>
      <c r="D4" s="3">
        <v>8255</v>
      </c>
      <c r="E4" s="3">
        <v>19480</v>
      </c>
      <c r="F4" s="3">
        <v>1534</v>
      </c>
      <c r="G4" s="3">
        <v>28.72</v>
      </c>
      <c r="H4" s="3">
        <v>101.62</v>
      </c>
      <c r="I4" s="1">
        <f t="shared" si="2"/>
        <v>14752</v>
      </c>
      <c r="J4" s="1">
        <f t="shared" si="3"/>
        <v>14517</v>
      </c>
      <c r="K4" s="5">
        <f t="shared" si="4"/>
        <v>0.50401448631658063</v>
      </c>
      <c r="L4" s="5">
        <f t="shared" si="5"/>
        <v>0.49598551368341931</v>
      </c>
      <c r="M4" s="5">
        <f t="shared" si="6"/>
        <v>0.28203901739041304</v>
      </c>
      <c r="N4" s="5">
        <f t="shared" si="0"/>
        <v>0.66555058252758892</v>
      </c>
      <c r="O4" s="5">
        <f t="shared" si="0"/>
        <v>5.2410400081998015E-2</v>
      </c>
    </row>
    <row r="5" spans="1:17" ht="13.2">
      <c r="A5" s="3">
        <v>140104</v>
      </c>
      <c r="B5" s="3" t="s">
        <v>5</v>
      </c>
      <c r="C5" s="3">
        <f t="shared" si="1"/>
        <v>4201</v>
      </c>
      <c r="D5" s="3">
        <v>1150</v>
      </c>
      <c r="E5" s="3">
        <v>2733</v>
      </c>
      <c r="F5" s="3">
        <v>318</v>
      </c>
      <c r="G5" s="3">
        <v>30.15</v>
      </c>
      <c r="H5" s="3">
        <v>106.84</v>
      </c>
      <c r="I5" s="1">
        <f t="shared" si="2"/>
        <v>2170</v>
      </c>
      <c r="J5" s="1">
        <f t="shared" si="3"/>
        <v>2031</v>
      </c>
      <c r="K5" s="5">
        <f t="shared" si="4"/>
        <v>0.51654368007617235</v>
      </c>
      <c r="L5" s="5">
        <f t="shared" si="5"/>
        <v>0.48345631992382765</v>
      </c>
      <c r="M5" s="5">
        <f t="shared" si="6"/>
        <v>0.27374434658414665</v>
      </c>
      <c r="N5" s="5">
        <f t="shared" si="0"/>
        <v>0.65055939062128065</v>
      </c>
      <c r="O5" s="5">
        <f t="shared" si="0"/>
        <v>7.5696262794572727E-2</v>
      </c>
    </row>
    <row r="6" spans="1:17" ht="13.2">
      <c r="A6" s="3">
        <v>140105</v>
      </c>
      <c r="B6" s="3" t="s">
        <v>6</v>
      </c>
      <c r="C6" s="3">
        <f t="shared" si="1"/>
        <v>10306</v>
      </c>
      <c r="D6" s="3">
        <v>3097</v>
      </c>
      <c r="E6" s="3">
        <v>6578</v>
      </c>
      <c r="F6" s="3">
        <v>631</v>
      </c>
      <c r="G6" s="3">
        <v>28.61</v>
      </c>
      <c r="H6" s="3">
        <v>105.18</v>
      </c>
      <c r="I6" s="1">
        <f t="shared" si="2"/>
        <v>5283</v>
      </c>
      <c r="J6" s="1">
        <f t="shared" si="3"/>
        <v>5023</v>
      </c>
      <c r="K6" s="5">
        <f t="shared" si="4"/>
        <v>0.51261401125557926</v>
      </c>
      <c r="L6" s="5">
        <f t="shared" si="5"/>
        <v>0.48738598874442074</v>
      </c>
      <c r="M6" s="5">
        <f t="shared" si="6"/>
        <v>0.30050456045022317</v>
      </c>
      <c r="N6" s="5">
        <f t="shared" si="0"/>
        <v>0.63826896953231127</v>
      </c>
      <c r="O6" s="5">
        <f t="shared" si="0"/>
        <v>6.1226470017465555E-2</v>
      </c>
    </row>
    <row r="7" spans="1:17" ht="13.2">
      <c r="A7" s="3">
        <v>140106</v>
      </c>
      <c r="B7" s="3" t="s">
        <v>7</v>
      </c>
      <c r="C7" s="3">
        <f t="shared" si="1"/>
        <v>589</v>
      </c>
      <c r="D7" s="3">
        <v>169</v>
      </c>
      <c r="E7" s="3">
        <v>384</v>
      </c>
      <c r="F7" s="3">
        <v>36</v>
      </c>
      <c r="G7" s="3">
        <v>28.45</v>
      </c>
      <c r="H7" s="3">
        <v>142.38999999999999</v>
      </c>
      <c r="I7" s="1">
        <f t="shared" si="2"/>
        <v>346</v>
      </c>
      <c r="J7" s="1">
        <f t="shared" si="3"/>
        <v>243</v>
      </c>
      <c r="K7" s="5">
        <f t="shared" si="4"/>
        <v>0.58743633276740237</v>
      </c>
      <c r="L7" s="5">
        <f t="shared" si="5"/>
        <v>0.41256366723259763</v>
      </c>
      <c r="M7" s="5">
        <f t="shared" si="6"/>
        <v>0.28692699490662138</v>
      </c>
      <c r="N7" s="5">
        <f t="shared" si="0"/>
        <v>0.65195246179966049</v>
      </c>
      <c r="O7" s="5">
        <f t="shared" si="0"/>
        <v>6.1120543293718167E-2</v>
      </c>
    </row>
    <row r="8" spans="1:17" ht="13.2">
      <c r="A8" s="3">
        <v>140107</v>
      </c>
      <c r="B8" s="3" t="s">
        <v>8</v>
      </c>
      <c r="C8" s="3">
        <f t="shared" si="1"/>
        <v>29736</v>
      </c>
      <c r="D8" s="3">
        <v>9080</v>
      </c>
      <c r="E8" s="3">
        <v>19595</v>
      </c>
      <c r="F8" s="3">
        <v>1061</v>
      </c>
      <c r="G8" s="3">
        <v>26.85</v>
      </c>
      <c r="H8" s="3">
        <v>97.63</v>
      </c>
      <c r="I8" s="1">
        <f t="shared" si="2"/>
        <v>14690</v>
      </c>
      <c r="J8" s="1">
        <f t="shared" si="3"/>
        <v>15046</v>
      </c>
      <c r="K8" s="5">
        <f t="shared" si="4"/>
        <v>0.49401398977670163</v>
      </c>
      <c r="L8" s="5">
        <f t="shared" si="5"/>
        <v>0.50598601022329837</v>
      </c>
      <c r="M8" s="5">
        <f t="shared" si="6"/>
        <v>0.30535377993005114</v>
      </c>
      <c r="N8" s="5">
        <f t="shared" si="0"/>
        <v>0.65896556362658054</v>
      </c>
      <c r="O8" s="5">
        <f t="shared" si="0"/>
        <v>3.5680656443368305E-2</v>
      </c>
    </row>
    <row r="9" spans="1:17" ht="13.2">
      <c r="A9" s="3">
        <v>140201</v>
      </c>
      <c r="B9" s="3" t="s">
        <v>9</v>
      </c>
      <c r="C9" s="3">
        <f t="shared" si="1"/>
        <v>14238</v>
      </c>
      <c r="D9" s="3">
        <v>3882</v>
      </c>
      <c r="E9" s="3">
        <v>9252</v>
      </c>
      <c r="F9" s="3">
        <v>1104</v>
      </c>
      <c r="G9" s="3">
        <v>30.99</v>
      </c>
      <c r="H9" s="3">
        <v>112.54</v>
      </c>
      <c r="I9" s="1">
        <f t="shared" si="2"/>
        <v>7539</v>
      </c>
      <c r="J9" s="1">
        <f t="shared" si="3"/>
        <v>6699</v>
      </c>
      <c r="K9" s="5">
        <f t="shared" si="4"/>
        <v>0.52949852507374628</v>
      </c>
      <c r="L9" s="5">
        <f t="shared" si="5"/>
        <v>0.47050147492625366</v>
      </c>
      <c r="M9" s="5">
        <f t="shared" si="6"/>
        <v>0.27265065318162662</v>
      </c>
      <c r="N9" s="5">
        <f t="shared" si="0"/>
        <v>0.64981036662452596</v>
      </c>
      <c r="O9" s="5">
        <f t="shared" si="0"/>
        <v>7.7538980193847445E-2</v>
      </c>
    </row>
    <row r="10" spans="1:17" ht="13.2">
      <c r="A10" s="3">
        <v>140301</v>
      </c>
      <c r="B10" s="3" t="s">
        <v>10</v>
      </c>
      <c r="C10" s="3">
        <f t="shared" si="1"/>
        <v>17714</v>
      </c>
      <c r="D10" s="3">
        <v>4680</v>
      </c>
      <c r="E10" s="3">
        <v>11578</v>
      </c>
      <c r="F10" s="3">
        <v>1456</v>
      </c>
      <c r="G10" s="3">
        <v>30.81</v>
      </c>
      <c r="H10" s="3">
        <v>108.38</v>
      </c>
      <c r="I10" s="1">
        <f t="shared" si="2"/>
        <v>9213</v>
      </c>
      <c r="J10" s="1">
        <f t="shared" si="3"/>
        <v>8501</v>
      </c>
      <c r="K10" s="5">
        <f t="shared" si="4"/>
        <v>0.52009709834029583</v>
      </c>
      <c r="L10" s="5">
        <f t="shared" si="5"/>
        <v>0.47990290165970417</v>
      </c>
      <c r="M10" s="5">
        <f t="shared" si="6"/>
        <v>0.264197809642091</v>
      </c>
      <c r="N10" s="5">
        <f t="shared" si="0"/>
        <v>0.65360731624703627</v>
      </c>
      <c r="O10" s="5">
        <f t="shared" si="0"/>
        <v>8.2194874110872757E-2</v>
      </c>
    </row>
    <row r="11" spans="1:17" ht="13.2">
      <c r="A11" s="3">
        <v>140302</v>
      </c>
      <c r="B11" s="3" t="s">
        <v>11</v>
      </c>
      <c r="C11" s="3">
        <f t="shared" si="1"/>
        <v>4067</v>
      </c>
      <c r="D11" s="3">
        <v>1091</v>
      </c>
      <c r="E11" s="3">
        <v>2648</v>
      </c>
      <c r="F11" s="3">
        <v>328</v>
      </c>
      <c r="G11" s="3">
        <v>30.46</v>
      </c>
      <c r="H11" s="3">
        <v>103.05</v>
      </c>
      <c r="I11" s="1">
        <f t="shared" si="2"/>
        <v>2064</v>
      </c>
      <c r="J11" s="1">
        <f t="shared" si="3"/>
        <v>2003</v>
      </c>
      <c r="K11" s="5">
        <f t="shared" si="4"/>
        <v>0.50749938529628724</v>
      </c>
      <c r="L11" s="5">
        <f t="shared" si="5"/>
        <v>0.49250061470371281</v>
      </c>
      <c r="M11" s="5">
        <f t="shared" si="6"/>
        <v>0.26825670027046966</v>
      </c>
      <c r="N11" s="5">
        <f t="shared" si="0"/>
        <v>0.65109417260880253</v>
      </c>
      <c r="O11" s="5">
        <f t="shared" si="0"/>
        <v>8.0649127120727804E-2</v>
      </c>
    </row>
    <row r="12" spans="1:17" ht="13.2">
      <c r="A12" s="3">
        <v>140303</v>
      </c>
      <c r="B12" s="3" t="s">
        <v>12</v>
      </c>
      <c r="C12" s="3">
        <f t="shared" si="1"/>
        <v>2225</v>
      </c>
      <c r="D12" s="3">
        <v>645</v>
      </c>
      <c r="E12" s="3">
        <v>1438</v>
      </c>
      <c r="F12" s="3">
        <v>142</v>
      </c>
      <c r="G12" s="3">
        <v>29.18</v>
      </c>
      <c r="H12" s="3">
        <v>105.07</v>
      </c>
      <c r="I12" s="1">
        <f t="shared" si="2"/>
        <v>1140</v>
      </c>
      <c r="J12" s="1">
        <f t="shared" si="3"/>
        <v>1085</v>
      </c>
      <c r="K12" s="5">
        <f t="shared" si="4"/>
        <v>0.51235955056179772</v>
      </c>
      <c r="L12" s="5">
        <f t="shared" si="5"/>
        <v>0.48764044943820223</v>
      </c>
      <c r="M12" s="5">
        <f t="shared" si="6"/>
        <v>0.28988764044943821</v>
      </c>
      <c r="N12" s="5">
        <f t="shared" si="0"/>
        <v>0.64629213483146064</v>
      </c>
      <c r="O12" s="5">
        <f t="shared" si="0"/>
        <v>6.3820224719101121E-2</v>
      </c>
    </row>
    <row r="13" spans="1:17" ht="13.2">
      <c r="A13" s="3">
        <v>140401</v>
      </c>
      <c r="B13" s="3" t="s">
        <v>13</v>
      </c>
      <c r="C13" s="3">
        <f t="shared" si="1"/>
        <v>3096</v>
      </c>
      <c r="D13" s="3">
        <v>1040</v>
      </c>
      <c r="E13" s="3">
        <v>1806</v>
      </c>
      <c r="F13" s="3">
        <v>250</v>
      </c>
      <c r="G13" s="3">
        <v>28.86</v>
      </c>
      <c r="H13" s="3">
        <v>117.57</v>
      </c>
      <c r="I13" s="1">
        <f t="shared" si="2"/>
        <v>1673</v>
      </c>
      <c r="J13" s="1">
        <f t="shared" si="3"/>
        <v>1423</v>
      </c>
      <c r="K13" s="5">
        <f t="shared" si="4"/>
        <v>0.54037467700258401</v>
      </c>
      <c r="L13" s="5">
        <f t="shared" si="5"/>
        <v>0.45962532299741604</v>
      </c>
      <c r="M13" s="5">
        <f t="shared" si="6"/>
        <v>0.33591731266149871</v>
      </c>
      <c r="N13" s="5">
        <f t="shared" si="0"/>
        <v>0.58333333333333337</v>
      </c>
      <c r="O13" s="5">
        <f t="shared" si="0"/>
        <v>8.0749354005167959E-2</v>
      </c>
    </row>
    <row r="14" spans="1:17" ht="13.2">
      <c r="A14" s="3">
        <v>140402</v>
      </c>
      <c r="B14" s="3" t="s">
        <v>14</v>
      </c>
      <c r="C14" s="3">
        <f t="shared" si="1"/>
        <v>1146</v>
      </c>
      <c r="D14" s="3">
        <v>448</v>
      </c>
      <c r="E14" s="3">
        <v>615</v>
      </c>
      <c r="F14" s="3">
        <v>83</v>
      </c>
      <c r="G14" s="3">
        <v>25.91</v>
      </c>
      <c r="H14" s="3">
        <v>124.27</v>
      </c>
      <c r="I14" s="1">
        <f t="shared" si="2"/>
        <v>635</v>
      </c>
      <c r="J14" s="1">
        <f t="shared" si="3"/>
        <v>511</v>
      </c>
      <c r="K14" s="5">
        <f t="shared" si="4"/>
        <v>0.55410122164048869</v>
      </c>
      <c r="L14" s="5">
        <f t="shared" si="5"/>
        <v>0.44589877835951136</v>
      </c>
      <c r="M14" s="5">
        <f t="shared" si="6"/>
        <v>0.39092495636998253</v>
      </c>
      <c r="N14" s="5">
        <f t="shared" si="0"/>
        <v>0.53664921465968585</v>
      </c>
      <c r="O14" s="5">
        <f t="shared" si="0"/>
        <v>7.2425828970331591E-2</v>
      </c>
    </row>
    <row r="15" spans="1:17" ht="13.2">
      <c r="A15" s="3">
        <v>140501</v>
      </c>
      <c r="B15" s="3" t="s">
        <v>15</v>
      </c>
      <c r="C15" s="3">
        <f t="shared" si="1"/>
        <v>3606</v>
      </c>
      <c r="D15" s="3">
        <v>821</v>
      </c>
      <c r="E15" s="3">
        <v>2471</v>
      </c>
      <c r="F15" s="3">
        <v>314</v>
      </c>
      <c r="G15" s="3">
        <v>32.96</v>
      </c>
      <c r="H15" s="3">
        <v>127.65</v>
      </c>
      <c r="I15" s="1">
        <f t="shared" si="2"/>
        <v>2022</v>
      </c>
      <c r="J15" s="1">
        <f t="shared" si="3"/>
        <v>1584</v>
      </c>
      <c r="K15" s="5">
        <f t="shared" si="4"/>
        <v>0.56073211314475868</v>
      </c>
      <c r="L15" s="5">
        <f t="shared" si="5"/>
        <v>0.43926788685524126</v>
      </c>
      <c r="M15" s="5">
        <f t="shared" si="6"/>
        <v>0.22767609539656128</v>
      </c>
      <c r="N15" s="5">
        <f t="shared" si="0"/>
        <v>0.68524681087077088</v>
      </c>
      <c r="O15" s="5">
        <f t="shared" si="0"/>
        <v>8.7077093732667782E-2</v>
      </c>
    </row>
    <row r="16" spans="1:17" ht="13.2">
      <c r="A16" s="3">
        <v>140502</v>
      </c>
      <c r="B16" s="3" t="s">
        <v>16</v>
      </c>
      <c r="C16" s="3">
        <f t="shared" si="1"/>
        <v>852</v>
      </c>
      <c r="D16" s="3">
        <v>238</v>
      </c>
      <c r="E16" s="3">
        <v>534</v>
      </c>
      <c r="F16" s="3">
        <v>80</v>
      </c>
      <c r="G16" s="3">
        <v>30.84</v>
      </c>
      <c r="H16" s="3">
        <v>127.81</v>
      </c>
      <c r="I16" s="1">
        <f t="shared" si="2"/>
        <v>478</v>
      </c>
      <c r="J16" s="1">
        <f t="shared" si="3"/>
        <v>374</v>
      </c>
      <c r="K16" s="5">
        <f t="shared" si="4"/>
        <v>0.56103286384976525</v>
      </c>
      <c r="L16" s="5">
        <f t="shared" si="5"/>
        <v>0.43896713615023475</v>
      </c>
      <c r="M16" s="5">
        <f t="shared" si="6"/>
        <v>0.27934272300469482</v>
      </c>
      <c r="N16" s="5">
        <f t="shared" si="0"/>
        <v>0.62676056338028174</v>
      </c>
      <c r="O16" s="5">
        <f t="shared" si="0"/>
        <v>9.3896713615023469E-2</v>
      </c>
    </row>
    <row r="17" spans="1:15" ht="13.2">
      <c r="A17" s="3">
        <v>140503</v>
      </c>
      <c r="B17" s="3" t="s">
        <v>17</v>
      </c>
      <c r="C17" s="3">
        <f t="shared" si="1"/>
        <v>1912</v>
      </c>
      <c r="D17" s="3">
        <v>469</v>
      </c>
      <c r="E17" s="3">
        <v>1297</v>
      </c>
      <c r="F17" s="3">
        <v>146</v>
      </c>
      <c r="G17" s="3">
        <v>31.03</v>
      </c>
      <c r="H17" s="3">
        <v>126.27</v>
      </c>
      <c r="I17" s="1">
        <f t="shared" si="2"/>
        <v>1067</v>
      </c>
      <c r="J17" s="1">
        <f t="shared" si="3"/>
        <v>845</v>
      </c>
      <c r="K17" s="5">
        <f t="shared" si="4"/>
        <v>0.55805439330543938</v>
      </c>
      <c r="L17" s="5">
        <f t="shared" si="5"/>
        <v>0.44194560669456068</v>
      </c>
      <c r="M17" s="5">
        <f t="shared" si="6"/>
        <v>0.2452928870292887</v>
      </c>
      <c r="N17" s="5">
        <f t="shared" si="0"/>
        <v>0.67834728033472802</v>
      </c>
      <c r="O17" s="5">
        <f t="shared" si="0"/>
        <v>7.6359832635983269E-2</v>
      </c>
    </row>
    <row r="18" spans="1:15" ht="13.2">
      <c r="A18" s="3">
        <v>140504</v>
      </c>
      <c r="B18" s="3" t="s">
        <v>18</v>
      </c>
      <c r="C18" s="3">
        <f t="shared" si="1"/>
        <v>1546</v>
      </c>
      <c r="D18" s="3">
        <v>385</v>
      </c>
      <c r="E18" s="3">
        <v>1010</v>
      </c>
      <c r="F18" s="3">
        <v>151</v>
      </c>
      <c r="G18" s="3">
        <v>32.86</v>
      </c>
      <c r="H18" s="3">
        <v>111.2</v>
      </c>
      <c r="I18" s="1">
        <f t="shared" si="2"/>
        <v>814</v>
      </c>
      <c r="J18" s="1">
        <f t="shared" si="3"/>
        <v>732</v>
      </c>
      <c r="K18" s="5">
        <f t="shared" si="4"/>
        <v>0.52652005174644245</v>
      </c>
      <c r="L18" s="5">
        <f t="shared" si="5"/>
        <v>0.47347994825355755</v>
      </c>
      <c r="M18" s="5">
        <f t="shared" si="6"/>
        <v>0.24902975420439843</v>
      </c>
      <c r="N18" s="5">
        <f t="shared" si="6"/>
        <v>0.65329883570504532</v>
      </c>
      <c r="O18" s="5">
        <f t="shared" si="6"/>
        <v>9.7671410090556271E-2</v>
      </c>
    </row>
    <row r="19" spans="1:15" ht="13.2">
      <c r="A19" s="3">
        <v>140505</v>
      </c>
      <c r="B19" s="3" t="s">
        <v>19</v>
      </c>
      <c r="C19" s="3">
        <f t="shared" si="1"/>
        <v>772</v>
      </c>
      <c r="D19" s="3">
        <v>230</v>
      </c>
      <c r="E19" s="3">
        <v>493</v>
      </c>
      <c r="F19" s="3">
        <v>49</v>
      </c>
      <c r="G19" s="3">
        <v>28.98</v>
      </c>
      <c r="H19" s="3">
        <v>126.39</v>
      </c>
      <c r="I19" s="1">
        <f t="shared" si="2"/>
        <v>431</v>
      </c>
      <c r="J19" s="1">
        <f t="shared" si="3"/>
        <v>341</v>
      </c>
      <c r="K19" s="5">
        <f t="shared" si="4"/>
        <v>0.55829015544041449</v>
      </c>
      <c r="L19" s="5">
        <f t="shared" si="5"/>
        <v>0.44170984455958551</v>
      </c>
      <c r="M19" s="5">
        <f t="shared" si="6"/>
        <v>0.29792746113989638</v>
      </c>
      <c r="N19" s="5">
        <f t="shared" si="6"/>
        <v>0.6386010362694301</v>
      </c>
      <c r="O19" s="5">
        <f t="shared" si="6"/>
        <v>6.3471502590673579E-2</v>
      </c>
    </row>
    <row r="20" spans="1:15" ht="13.2">
      <c r="A20" s="3">
        <v>140506</v>
      </c>
      <c r="B20" s="3" t="s">
        <v>20</v>
      </c>
      <c r="C20" s="3">
        <f t="shared" si="1"/>
        <v>2352</v>
      </c>
      <c r="D20" s="3">
        <v>601</v>
      </c>
      <c r="E20" s="3">
        <v>1460</v>
      </c>
      <c r="F20" s="3">
        <v>291</v>
      </c>
      <c r="G20" s="3">
        <v>34.15</v>
      </c>
      <c r="H20" s="3">
        <v>124.64</v>
      </c>
      <c r="I20" s="1">
        <f t="shared" si="2"/>
        <v>1305</v>
      </c>
      <c r="J20" s="1">
        <f t="shared" si="3"/>
        <v>1047</v>
      </c>
      <c r="K20" s="5">
        <f t="shared" si="4"/>
        <v>0.55484693877551017</v>
      </c>
      <c r="L20" s="5">
        <f t="shared" si="5"/>
        <v>0.44515306122448978</v>
      </c>
      <c r="M20" s="5">
        <f t="shared" si="6"/>
        <v>0.25552721088435376</v>
      </c>
      <c r="N20" s="5">
        <f t="shared" si="6"/>
        <v>0.62074829931972786</v>
      </c>
      <c r="O20" s="5">
        <f t="shared" si="6"/>
        <v>0.12372448979591837</v>
      </c>
    </row>
    <row r="21" spans="1:15" ht="13.2">
      <c r="A21" s="3">
        <v>140507</v>
      </c>
      <c r="B21" s="3" t="s">
        <v>21</v>
      </c>
      <c r="C21" s="3">
        <f t="shared" si="1"/>
        <v>2043</v>
      </c>
      <c r="D21" s="3">
        <v>550</v>
      </c>
      <c r="E21" s="3">
        <v>1311</v>
      </c>
      <c r="F21" s="3">
        <v>182</v>
      </c>
      <c r="G21" s="3">
        <v>31.38</v>
      </c>
      <c r="H21" s="3">
        <v>124.51</v>
      </c>
      <c r="I21" s="1">
        <f t="shared" si="2"/>
        <v>1133</v>
      </c>
      <c r="J21" s="1">
        <f t="shared" si="3"/>
        <v>910</v>
      </c>
      <c r="K21" s="5">
        <f t="shared" si="4"/>
        <v>0.55457660303475287</v>
      </c>
      <c r="L21" s="5">
        <f t="shared" si="5"/>
        <v>0.44542339696524719</v>
      </c>
      <c r="M21" s="5">
        <f t="shared" si="6"/>
        <v>0.26921194322075381</v>
      </c>
      <c r="N21" s="5">
        <f t="shared" si="6"/>
        <v>0.64170337738619676</v>
      </c>
      <c r="O21" s="5">
        <f t="shared" si="6"/>
        <v>8.908467939304944E-2</v>
      </c>
    </row>
    <row r="22" spans="1:15" ht="13.2">
      <c r="A22" s="3">
        <v>140601</v>
      </c>
      <c r="B22" s="3" t="s">
        <v>22</v>
      </c>
      <c r="C22" s="3">
        <f t="shared" si="1"/>
        <v>16764</v>
      </c>
      <c r="D22" s="3">
        <v>3655</v>
      </c>
      <c r="E22" s="3">
        <v>12023</v>
      </c>
      <c r="F22" s="3">
        <v>1086</v>
      </c>
      <c r="G22" s="3">
        <v>31.86</v>
      </c>
      <c r="H22" s="3">
        <v>96.74</v>
      </c>
      <c r="I22" s="1">
        <f t="shared" si="2"/>
        <v>8243</v>
      </c>
      <c r="J22" s="1">
        <f t="shared" si="3"/>
        <v>8521</v>
      </c>
      <c r="K22" s="5">
        <f t="shared" si="4"/>
        <v>0.49170842281078503</v>
      </c>
      <c r="L22" s="5">
        <f t="shared" si="5"/>
        <v>0.50829157718921503</v>
      </c>
      <c r="M22" s="5">
        <f t="shared" si="6"/>
        <v>0.21802672393223574</v>
      </c>
      <c r="N22" s="5">
        <f t="shared" si="6"/>
        <v>0.71719160104986879</v>
      </c>
      <c r="O22" s="5">
        <f t="shared" si="6"/>
        <v>6.4781675017895488E-2</v>
      </c>
    </row>
    <row r="23" spans="1:15" ht="13.2">
      <c r="A23" s="3">
        <v>140602</v>
      </c>
      <c r="B23" s="3" t="s">
        <v>23</v>
      </c>
      <c r="C23" s="3">
        <f t="shared" si="1"/>
        <v>46674</v>
      </c>
      <c r="D23" s="3">
        <v>12140</v>
      </c>
      <c r="E23" s="3">
        <v>31884</v>
      </c>
      <c r="F23" s="3">
        <v>2650</v>
      </c>
      <c r="G23" s="3">
        <v>29.65</v>
      </c>
      <c r="H23" s="3">
        <v>93.89</v>
      </c>
      <c r="I23" s="1">
        <f t="shared" si="2"/>
        <v>22602</v>
      </c>
      <c r="J23" s="1">
        <f t="shared" si="3"/>
        <v>24072</v>
      </c>
      <c r="K23" s="5">
        <f t="shared" si="4"/>
        <v>0.48425247461113252</v>
      </c>
      <c r="L23" s="5">
        <f t="shared" si="5"/>
        <v>0.51574752538886748</v>
      </c>
      <c r="M23" s="5">
        <f t="shared" si="6"/>
        <v>0.26010198397394696</v>
      </c>
      <c r="N23" s="5">
        <f t="shared" si="6"/>
        <v>0.68312122380768736</v>
      </c>
      <c r="O23" s="5">
        <f t="shared" si="6"/>
        <v>5.6776792218365686E-2</v>
      </c>
    </row>
    <row r="24" spans="1:15" ht="13.2">
      <c r="A24" s="3">
        <v>140603</v>
      </c>
      <c r="B24" s="3" t="s">
        <v>24</v>
      </c>
      <c r="C24" s="3">
        <f t="shared" si="1"/>
        <v>27515</v>
      </c>
      <c r="D24" s="3">
        <v>6303</v>
      </c>
      <c r="E24" s="3">
        <v>19292</v>
      </c>
      <c r="F24" s="3">
        <v>1920</v>
      </c>
      <c r="G24" s="3">
        <v>31.76</v>
      </c>
      <c r="H24" s="3">
        <v>92.02</v>
      </c>
      <c r="I24" s="1">
        <f t="shared" si="2"/>
        <v>13186</v>
      </c>
      <c r="J24" s="1">
        <f t="shared" si="3"/>
        <v>14329</v>
      </c>
      <c r="K24" s="5">
        <f t="shared" si="4"/>
        <v>0.47922951117572232</v>
      </c>
      <c r="L24" s="5">
        <f t="shared" si="5"/>
        <v>0.52077048882427768</v>
      </c>
      <c r="M24" s="5">
        <f t="shared" si="6"/>
        <v>0.22907504997274214</v>
      </c>
      <c r="N24" s="5">
        <f t="shared" si="6"/>
        <v>0.7011448300926767</v>
      </c>
      <c r="O24" s="5">
        <f t="shared" si="6"/>
        <v>6.9780119934581136E-2</v>
      </c>
    </row>
    <row r="25" spans="1:15" ht="13.2">
      <c r="A25" s="3">
        <v>140604</v>
      </c>
      <c r="B25" s="3" t="s">
        <v>25</v>
      </c>
      <c r="C25" s="3">
        <f t="shared" si="1"/>
        <v>689</v>
      </c>
      <c r="D25" s="3">
        <v>108</v>
      </c>
      <c r="E25" s="3">
        <v>488</v>
      </c>
      <c r="F25" s="3">
        <v>93</v>
      </c>
      <c r="G25" s="3">
        <v>39.22</v>
      </c>
      <c r="H25" s="3">
        <v>155.19</v>
      </c>
      <c r="I25" s="1">
        <f t="shared" si="2"/>
        <v>419</v>
      </c>
      <c r="J25" s="1">
        <f t="shared" si="3"/>
        <v>270</v>
      </c>
      <c r="K25" s="5">
        <f t="shared" si="4"/>
        <v>0.60812772133526849</v>
      </c>
      <c r="L25" s="5">
        <f t="shared" si="5"/>
        <v>0.39187227866473151</v>
      </c>
      <c r="M25" s="5">
        <f t="shared" si="6"/>
        <v>0.15674891146589259</v>
      </c>
      <c r="N25" s="5">
        <f t="shared" si="6"/>
        <v>0.70827285921625549</v>
      </c>
      <c r="O25" s="5">
        <f t="shared" si="6"/>
        <v>0.13497822931785197</v>
      </c>
    </row>
    <row r="26" spans="1:15" ht="13.2">
      <c r="A26" s="3">
        <v>140605</v>
      </c>
      <c r="B26" s="3" t="s">
        <v>26</v>
      </c>
      <c r="C26" s="3">
        <f t="shared" si="1"/>
        <v>2880</v>
      </c>
      <c r="D26" s="3">
        <v>740</v>
      </c>
      <c r="E26" s="3">
        <v>1854</v>
      </c>
      <c r="F26" s="3">
        <v>286</v>
      </c>
      <c r="G26" s="3">
        <v>32.799999999999997</v>
      </c>
      <c r="H26" s="3">
        <v>109</v>
      </c>
      <c r="I26" s="1">
        <f t="shared" si="2"/>
        <v>1502</v>
      </c>
      <c r="J26" s="1">
        <f t="shared" si="3"/>
        <v>1378</v>
      </c>
      <c r="K26" s="5">
        <f t="shared" si="4"/>
        <v>0.52152777777777781</v>
      </c>
      <c r="L26" s="5">
        <f t="shared" si="5"/>
        <v>0.47847222222222224</v>
      </c>
      <c r="M26" s="5">
        <f t="shared" si="6"/>
        <v>0.25694444444444442</v>
      </c>
      <c r="N26" s="5">
        <f t="shared" si="6"/>
        <v>0.64375000000000004</v>
      </c>
      <c r="O26" s="5">
        <f t="shared" si="6"/>
        <v>9.930555555555555E-2</v>
      </c>
    </row>
    <row r="27" spans="1:15" ht="13.2">
      <c r="A27" s="3">
        <v>140606</v>
      </c>
      <c r="B27" s="3" t="s">
        <v>27</v>
      </c>
      <c r="C27" s="3">
        <f t="shared" si="1"/>
        <v>4297</v>
      </c>
      <c r="D27" s="3">
        <v>1125</v>
      </c>
      <c r="E27" s="3">
        <v>2795</v>
      </c>
      <c r="F27" s="3">
        <v>377</v>
      </c>
      <c r="G27" s="3">
        <v>30.98</v>
      </c>
      <c r="H27" s="3">
        <v>105.99</v>
      </c>
      <c r="I27" s="1">
        <f t="shared" si="2"/>
        <v>2211</v>
      </c>
      <c r="J27" s="1">
        <f t="shared" si="3"/>
        <v>2086</v>
      </c>
      <c r="K27" s="5">
        <f t="shared" si="4"/>
        <v>0.51454503141726782</v>
      </c>
      <c r="L27" s="5">
        <f t="shared" si="5"/>
        <v>0.48545496858273213</v>
      </c>
      <c r="M27" s="5">
        <f t="shared" si="6"/>
        <v>0.26181056551082149</v>
      </c>
      <c r="N27" s="5">
        <f t="shared" si="6"/>
        <v>0.65045380498021876</v>
      </c>
      <c r="O27" s="5">
        <f t="shared" si="6"/>
        <v>8.7735629508959745E-2</v>
      </c>
    </row>
    <row r="28" spans="1:15" ht="13.2">
      <c r="A28" s="3">
        <v>140607</v>
      </c>
      <c r="B28" s="3" t="s">
        <v>28</v>
      </c>
      <c r="C28" s="3">
        <f t="shared" si="1"/>
        <v>1054</v>
      </c>
      <c r="D28" s="3">
        <v>267</v>
      </c>
      <c r="E28" s="3">
        <v>639</v>
      </c>
      <c r="F28" s="3">
        <v>148</v>
      </c>
      <c r="G28" s="3">
        <v>34.85</v>
      </c>
      <c r="H28" s="3">
        <v>129.13</v>
      </c>
      <c r="I28" s="1">
        <f t="shared" si="2"/>
        <v>594</v>
      </c>
      <c r="J28" s="1">
        <f t="shared" si="3"/>
        <v>460</v>
      </c>
      <c r="K28" s="5">
        <f t="shared" si="4"/>
        <v>0.56356736242884253</v>
      </c>
      <c r="L28" s="5">
        <f t="shared" si="5"/>
        <v>0.43643263757115752</v>
      </c>
      <c r="M28" s="5">
        <f t="shared" si="6"/>
        <v>0.25332068311195444</v>
      </c>
      <c r="N28" s="5">
        <f t="shared" si="6"/>
        <v>0.60626185958254264</v>
      </c>
      <c r="O28" s="5">
        <f t="shared" si="6"/>
        <v>0.14041745730550284</v>
      </c>
    </row>
    <row r="29" spans="1:15" ht="13.2">
      <c r="A29" s="3">
        <v>140701</v>
      </c>
      <c r="B29" s="3" t="s">
        <v>29</v>
      </c>
      <c r="C29" s="3">
        <f t="shared" si="1"/>
        <v>19994</v>
      </c>
      <c r="D29" s="3">
        <v>6344</v>
      </c>
      <c r="E29" s="3">
        <v>12633</v>
      </c>
      <c r="F29" s="3">
        <v>1017</v>
      </c>
      <c r="G29" s="3">
        <v>27.34</v>
      </c>
      <c r="H29" s="3">
        <v>106.38</v>
      </c>
      <c r="I29" s="1">
        <f t="shared" si="2"/>
        <v>10306</v>
      </c>
      <c r="J29" s="1">
        <f t="shared" si="3"/>
        <v>9688</v>
      </c>
      <c r="K29" s="5">
        <f t="shared" si="4"/>
        <v>0.51545463639091726</v>
      </c>
      <c r="L29" s="5">
        <f t="shared" si="5"/>
        <v>0.48454536360908274</v>
      </c>
      <c r="M29" s="5">
        <f t="shared" si="6"/>
        <v>0.31729518855656696</v>
      </c>
      <c r="N29" s="5">
        <f t="shared" si="6"/>
        <v>0.63183955186555962</v>
      </c>
      <c r="O29" s="5">
        <f t="shared" si="6"/>
        <v>5.0865259577873363E-2</v>
      </c>
    </row>
    <row r="30" spans="1:15" ht="13.2">
      <c r="A30" s="3">
        <v>140702</v>
      </c>
      <c r="B30" s="3" t="s">
        <v>30</v>
      </c>
      <c r="C30" s="3">
        <f t="shared" si="1"/>
        <v>7638</v>
      </c>
      <c r="D30" s="3">
        <v>2632</v>
      </c>
      <c r="E30" s="3">
        <v>4579</v>
      </c>
      <c r="F30" s="3">
        <v>427</v>
      </c>
      <c r="G30" s="3">
        <v>26.76</v>
      </c>
      <c r="H30" s="3">
        <v>110.07</v>
      </c>
      <c r="I30" s="1">
        <f t="shared" si="2"/>
        <v>4002</v>
      </c>
      <c r="J30" s="1">
        <f t="shared" si="3"/>
        <v>3636</v>
      </c>
      <c r="K30" s="5">
        <f t="shared" si="4"/>
        <v>0.52395915161036921</v>
      </c>
      <c r="L30" s="5">
        <f t="shared" si="5"/>
        <v>0.47604084838963079</v>
      </c>
      <c r="M30" s="5">
        <f t="shared" si="6"/>
        <v>0.34459282534694946</v>
      </c>
      <c r="N30" s="5">
        <f t="shared" si="6"/>
        <v>0.59950248756218905</v>
      </c>
      <c r="O30" s="5">
        <f t="shared" si="6"/>
        <v>5.590468709086148E-2</v>
      </c>
    </row>
    <row r="31" spans="1:15" ht="13.2">
      <c r="A31" s="3">
        <v>140801</v>
      </c>
      <c r="B31" s="3" t="s">
        <v>31</v>
      </c>
      <c r="C31" s="3">
        <f t="shared" si="1"/>
        <v>5304</v>
      </c>
      <c r="D31" s="3">
        <v>1549</v>
      </c>
      <c r="E31" s="3">
        <v>3483</v>
      </c>
      <c r="F31" s="3">
        <v>272</v>
      </c>
      <c r="G31" s="3">
        <v>27.9</v>
      </c>
      <c r="H31" s="3">
        <v>101.14</v>
      </c>
      <c r="I31" s="1">
        <f t="shared" si="2"/>
        <v>2667</v>
      </c>
      <c r="J31" s="1">
        <f t="shared" si="3"/>
        <v>2637</v>
      </c>
      <c r="K31" s="5">
        <f t="shared" si="4"/>
        <v>0.50282805429864252</v>
      </c>
      <c r="L31" s="5">
        <f t="shared" si="5"/>
        <v>0.49717194570135748</v>
      </c>
      <c r="M31" s="5">
        <f t="shared" si="6"/>
        <v>0.29204374057315236</v>
      </c>
      <c r="N31" s="5">
        <f t="shared" si="6"/>
        <v>0.65667420814479638</v>
      </c>
      <c r="O31" s="5">
        <f t="shared" si="6"/>
        <v>5.128205128205128E-2</v>
      </c>
    </row>
    <row r="32" spans="1:15" ht="13.2">
      <c r="A32" s="3">
        <v>140802</v>
      </c>
      <c r="B32" s="3" t="s">
        <v>32</v>
      </c>
      <c r="C32" s="3">
        <f t="shared" si="1"/>
        <v>4137</v>
      </c>
      <c r="D32" s="3">
        <v>1159</v>
      </c>
      <c r="E32" s="3">
        <v>2694</v>
      </c>
      <c r="F32" s="3">
        <v>284</v>
      </c>
      <c r="G32" s="3">
        <v>29.31</v>
      </c>
      <c r="H32" s="3">
        <v>111.07</v>
      </c>
      <c r="I32" s="1">
        <f t="shared" si="2"/>
        <v>2177</v>
      </c>
      <c r="J32" s="1">
        <f t="shared" si="3"/>
        <v>1960</v>
      </c>
      <c r="K32" s="5">
        <f t="shared" si="4"/>
        <v>0.52622673434856171</v>
      </c>
      <c r="L32" s="5">
        <f t="shared" si="5"/>
        <v>0.47377326565143824</v>
      </c>
      <c r="M32" s="5">
        <f t="shared" si="6"/>
        <v>0.28015470147449845</v>
      </c>
      <c r="N32" s="5">
        <f t="shared" si="6"/>
        <v>0.65119651921682375</v>
      </c>
      <c r="O32" s="5">
        <f t="shared" si="6"/>
        <v>6.8648779308677785E-2</v>
      </c>
    </row>
    <row r="33" spans="1:15" ht="13.2">
      <c r="A33" s="3">
        <v>140901</v>
      </c>
      <c r="B33" s="3" t="s">
        <v>33</v>
      </c>
      <c r="C33" s="3">
        <f t="shared" si="1"/>
        <v>3803</v>
      </c>
      <c r="D33" s="3">
        <v>1103</v>
      </c>
      <c r="E33" s="3">
        <v>2387</v>
      </c>
      <c r="F33" s="3">
        <v>313</v>
      </c>
      <c r="G33" s="3">
        <v>29.98</v>
      </c>
      <c r="H33" s="3">
        <v>110.58</v>
      </c>
      <c r="I33" s="1">
        <f t="shared" si="2"/>
        <v>1997</v>
      </c>
      <c r="J33" s="1">
        <f t="shared" si="3"/>
        <v>1806</v>
      </c>
      <c r="K33" s="5">
        <f t="shared" si="4"/>
        <v>0.52511175387851694</v>
      </c>
      <c r="L33" s="5">
        <f t="shared" si="5"/>
        <v>0.47488824612148306</v>
      </c>
      <c r="M33" s="5">
        <f t="shared" si="6"/>
        <v>0.2900341835393111</v>
      </c>
      <c r="N33" s="5">
        <f t="shared" si="6"/>
        <v>0.62766237181172757</v>
      </c>
      <c r="O33" s="5">
        <f t="shared" si="6"/>
        <v>8.2303444648961346E-2</v>
      </c>
    </row>
    <row r="34" spans="1:15" ht="13.2">
      <c r="A34" s="3">
        <v>140902</v>
      </c>
      <c r="B34" s="3" t="s">
        <v>34</v>
      </c>
      <c r="C34" s="3">
        <f t="shared" si="1"/>
        <v>1315</v>
      </c>
      <c r="D34" s="3">
        <v>414</v>
      </c>
      <c r="E34" s="3">
        <v>794</v>
      </c>
      <c r="F34" s="3">
        <v>107</v>
      </c>
      <c r="G34" s="3">
        <v>28.6</v>
      </c>
      <c r="H34" s="3">
        <v>112.1</v>
      </c>
      <c r="I34" s="1">
        <f t="shared" si="2"/>
        <v>695</v>
      </c>
      <c r="J34" s="1">
        <f t="shared" si="3"/>
        <v>620</v>
      </c>
      <c r="K34" s="5">
        <f t="shared" si="4"/>
        <v>0.52851711026615966</v>
      </c>
      <c r="L34" s="5">
        <f t="shared" si="5"/>
        <v>0.47148288973384028</v>
      </c>
      <c r="M34" s="5">
        <f t="shared" si="6"/>
        <v>0.31482889733840302</v>
      </c>
      <c r="N34" s="5">
        <f t="shared" si="6"/>
        <v>0.6038022813688213</v>
      </c>
      <c r="O34" s="5">
        <f t="shared" si="6"/>
        <v>8.1368821292775659E-2</v>
      </c>
    </row>
    <row r="35" spans="1:15" ht="13.2">
      <c r="A35" s="3">
        <v>140903</v>
      </c>
      <c r="B35" s="3" t="s">
        <v>35</v>
      </c>
      <c r="C35" s="3">
        <f t="shared" si="1"/>
        <v>3946</v>
      </c>
      <c r="D35" s="3">
        <v>1043</v>
      </c>
      <c r="E35" s="3">
        <v>2600</v>
      </c>
      <c r="F35" s="3">
        <v>303</v>
      </c>
      <c r="G35" s="3">
        <v>30.26</v>
      </c>
      <c r="H35" s="3">
        <v>116.34</v>
      </c>
      <c r="I35" s="1">
        <f t="shared" si="2"/>
        <v>2122</v>
      </c>
      <c r="J35" s="1">
        <f t="shared" si="3"/>
        <v>1824</v>
      </c>
      <c r="K35" s="5">
        <f t="shared" si="4"/>
        <v>0.53775975671566145</v>
      </c>
      <c r="L35" s="5">
        <f t="shared" si="5"/>
        <v>0.46224024328433855</v>
      </c>
      <c r="M35" s="5">
        <f t="shared" si="6"/>
        <v>0.26431829700963</v>
      </c>
      <c r="N35" s="5">
        <f t="shared" si="6"/>
        <v>0.65889508362899141</v>
      </c>
      <c r="O35" s="5">
        <f t="shared" si="6"/>
        <v>7.6786619361378608E-2</v>
      </c>
    </row>
    <row r="36" spans="1:15" ht="13.2">
      <c r="A36" s="3">
        <v>141001</v>
      </c>
      <c r="B36" s="3" t="s">
        <v>36</v>
      </c>
      <c r="C36" s="3">
        <f t="shared" si="1"/>
        <v>12143</v>
      </c>
      <c r="D36" s="3">
        <v>3907</v>
      </c>
      <c r="E36" s="3">
        <v>7546</v>
      </c>
      <c r="F36" s="3">
        <v>690</v>
      </c>
      <c r="G36" s="3">
        <v>27.77</v>
      </c>
      <c r="H36" s="3">
        <v>104.36</v>
      </c>
      <c r="I36" s="1">
        <f t="shared" si="2"/>
        <v>6201</v>
      </c>
      <c r="J36" s="1">
        <f t="shared" si="3"/>
        <v>5942</v>
      </c>
      <c r="K36" s="5">
        <f t="shared" si="4"/>
        <v>0.51066458041670093</v>
      </c>
      <c r="L36" s="5">
        <f t="shared" si="5"/>
        <v>0.48933541958329901</v>
      </c>
      <c r="M36" s="5">
        <f t="shared" si="6"/>
        <v>0.32174915589228364</v>
      </c>
      <c r="N36" s="5">
        <f t="shared" si="6"/>
        <v>0.62142798320019765</v>
      </c>
      <c r="O36" s="5">
        <f t="shared" si="6"/>
        <v>5.6822860907518737E-2</v>
      </c>
    </row>
    <row r="37" spans="1:15" ht="13.2">
      <c r="A37" s="3">
        <v>141002</v>
      </c>
      <c r="B37" s="3" t="s">
        <v>37</v>
      </c>
      <c r="C37" s="3">
        <f t="shared" si="1"/>
        <v>2523</v>
      </c>
      <c r="D37" s="3">
        <v>799</v>
      </c>
      <c r="E37" s="3">
        <v>1564</v>
      </c>
      <c r="F37" s="3">
        <v>160</v>
      </c>
      <c r="G37" s="3">
        <v>27.58</v>
      </c>
      <c r="H37" s="3">
        <v>124.67</v>
      </c>
      <c r="I37" s="1">
        <f t="shared" si="2"/>
        <v>1400</v>
      </c>
      <c r="J37" s="1">
        <f t="shared" si="3"/>
        <v>1123</v>
      </c>
      <c r="K37" s="5">
        <f t="shared" si="4"/>
        <v>0.5548949663099485</v>
      </c>
      <c r="L37" s="5">
        <f t="shared" si="5"/>
        <v>0.4451050336900515</v>
      </c>
      <c r="M37" s="5">
        <f t="shared" si="6"/>
        <v>0.3166864843440349</v>
      </c>
      <c r="N37" s="5">
        <f t="shared" si="6"/>
        <v>0.61989694807768525</v>
      </c>
      <c r="O37" s="5">
        <f t="shared" si="6"/>
        <v>6.341656757827982E-2</v>
      </c>
    </row>
    <row r="38" spans="1:15" ht="13.2">
      <c r="A38" s="3">
        <v>141101</v>
      </c>
      <c r="B38" s="3" t="s">
        <v>38</v>
      </c>
      <c r="C38" s="3">
        <f t="shared" si="1"/>
        <v>3614</v>
      </c>
      <c r="D38" s="3">
        <v>1201</v>
      </c>
      <c r="E38" s="3">
        <v>2157</v>
      </c>
      <c r="F38" s="3">
        <v>256</v>
      </c>
      <c r="G38" s="3">
        <v>28.47</v>
      </c>
      <c r="H38" s="3">
        <v>116.8</v>
      </c>
      <c r="I38" s="1">
        <f t="shared" si="2"/>
        <v>1947</v>
      </c>
      <c r="J38" s="1">
        <f t="shared" si="3"/>
        <v>1667</v>
      </c>
      <c r="K38" s="5">
        <f t="shared" si="4"/>
        <v>0.53873824017708904</v>
      </c>
      <c r="L38" s="5">
        <f t="shared" si="5"/>
        <v>0.4612617598229109</v>
      </c>
      <c r="M38" s="5">
        <f t="shared" si="6"/>
        <v>0.33231876037631436</v>
      </c>
      <c r="N38" s="5">
        <f t="shared" si="6"/>
        <v>0.59684560044272272</v>
      </c>
      <c r="O38" s="5">
        <f t="shared" si="6"/>
        <v>7.0835639180962917E-2</v>
      </c>
    </row>
    <row r="39" spans="1:15" ht="13.2">
      <c r="A39" s="3">
        <v>141102</v>
      </c>
      <c r="B39" s="3" t="s">
        <v>39</v>
      </c>
      <c r="C39" s="3">
        <f t="shared" si="1"/>
        <v>1281</v>
      </c>
      <c r="D39" s="3">
        <v>372</v>
      </c>
      <c r="E39" s="3">
        <v>822</v>
      </c>
      <c r="F39" s="3">
        <v>87</v>
      </c>
      <c r="G39" s="3">
        <v>29.08</v>
      </c>
      <c r="H39" s="3">
        <v>117.49</v>
      </c>
      <c r="I39" s="1">
        <f t="shared" si="2"/>
        <v>692</v>
      </c>
      <c r="J39" s="1">
        <f t="shared" si="3"/>
        <v>589</v>
      </c>
      <c r="K39" s="5">
        <f t="shared" si="4"/>
        <v>0.54020296643247467</v>
      </c>
      <c r="L39" s="5">
        <f t="shared" si="5"/>
        <v>0.45979703356752538</v>
      </c>
      <c r="M39" s="5">
        <f t="shared" si="6"/>
        <v>0.29039812646370022</v>
      </c>
      <c r="N39" s="5">
        <f t="shared" si="6"/>
        <v>0.64168618266978927</v>
      </c>
      <c r="O39" s="5">
        <f t="shared" si="6"/>
        <v>6.7915690866510545E-2</v>
      </c>
    </row>
    <row r="40" spans="1:15" ht="13.2">
      <c r="A40" s="3">
        <v>141201</v>
      </c>
      <c r="B40" s="3" t="s">
        <v>40</v>
      </c>
      <c r="C40" s="3">
        <f t="shared" si="1"/>
        <v>29155</v>
      </c>
      <c r="D40" s="3">
        <v>5635</v>
      </c>
      <c r="E40" s="3">
        <v>21576</v>
      </c>
      <c r="F40" s="3">
        <v>1944</v>
      </c>
      <c r="G40" s="3">
        <v>31.79</v>
      </c>
      <c r="H40" s="3">
        <v>86.47</v>
      </c>
      <c r="I40" s="1">
        <f t="shared" si="2"/>
        <v>13520</v>
      </c>
      <c r="J40" s="1">
        <f t="shared" si="3"/>
        <v>15635</v>
      </c>
      <c r="K40" s="5">
        <f t="shared" si="4"/>
        <v>0.46372834848225003</v>
      </c>
      <c r="L40" s="5">
        <f t="shared" si="5"/>
        <v>0.53627165151774991</v>
      </c>
      <c r="M40" s="5">
        <f t="shared" si="6"/>
        <v>0.19327731092436976</v>
      </c>
      <c r="N40" s="5">
        <f t="shared" si="6"/>
        <v>0.74004458926427719</v>
      </c>
      <c r="O40" s="5">
        <f t="shared" si="6"/>
        <v>6.6678099811353114E-2</v>
      </c>
    </row>
    <row r="41" spans="1:15" ht="13.2">
      <c r="A41" s="3">
        <v>141202</v>
      </c>
      <c r="B41" s="3" t="s">
        <v>41</v>
      </c>
      <c r="C41" s="3">
        <f t="shared" si="1"/>
        <v>16153</v>
      </c>
      <c r="D41" s="3">
        <v>3958</v>
      </c>
      <c r="E41" s="3">
        <v>11278</v>
      </c>
      <c r="F41" s="3">
        <v>917</v>
      </c>
      <c r="G41" s="3">
        <v>30.1</v>
      </c>
      <c r="H41" s="3">
        <v>94.17</v>
      </c>
      <c r="I41" s="1">
        <f t="shared" si="2"/>
        <v>7834</v>
      </c>
      <c r="J41" s="1">
        <f t="shared" si="3"/>
        <v>8319</v>
      </c>
      <c r="K41" s="5">
        <f t="shared" si="4"/>
        <v>0.48498730885903546</v>
      </c>
      <c r="L41" s="5">
        <f t="shared" si="5"/>
        <v>0.51501269114096448</v>
      </c>
      <c r="M41" s="5">
        <f t="shared" si="6"/>
        <v>0.24503188262242309</v>
      </c>
      <c r="N41" s="5">
        <f t="shared" si="6"/>
        <v>0.69819847706308424</v>
      </c>
      <c r="O41" s="5">
        <f t="shared" si="6"/>
        <v>5.6769640314492664E-2</v>
      </c>
    </row>
    <row r="42" spans="1:15" ht="13.2">
      <c r="A42" s="3">
        <v>141203</v>
      </c>
      <c r="B42" s="3" t="s">
        <v>42</v>
      </c>
      <c r="C42" s="3">
        <f t="shared" si="1"/>
        <v>13120</v>
      </c>
      <c r="D42" s="3">
        <v>2443</v>
      </c>
      <c r="E42" s="3">
        <v>9440</v>
      </c>
      <c r="F42" s="3">
        <v>1237</v>
      </c>
      <c r="G42" s="3">
        <v>34.35</v>
      </c>
      <c r="H42" s="3">
        <v>87.13</v>
      </c>
      <c r="I42" s="1">
        <f t="shared" si="2"/>
        <v>6109</v>
      </c>
      <c r="J42" s="1">
        <f t="shared" si="3"/>
        <v>7011</v>
      </c>
      <c r="K42" s="5">
        <f t="shared" si="4"/>
        <v>0.46562500000000001</v>
      </c>
      <c r="L42" s="5">
        <f t="shared" si="5"/>
        <v>0.53437500000000004</v>
      </c>
      <c r="M42" s="5">
        <f t="shared" si="6"/>
        <v>0.18620426829268294</v>
      </c>
      <c r="N42" s="5">
        <f t="shared" si="6"/>
        <v>0.71951219512195119</v>
      </c>
      <c r="O42" s="5">
        <f t="shared" si="6"/>
        <v>9.4283536585365854E-2</v>
      </c>
    </row>
    <row r="43" spans="1:15" ht="13.2">
      <c r="A43" s="3">
        <v>141204</v>
      </c>
      <c r="B43" s="3" t="s">
        <v>43</v>
      </c>
      <c r="C43" s="3">
        <f t="shared" si="1"/>
        <v>19261</v>
      </c>
      <c r="D43" s="3">
        <v>3566</v>
      </c>
      <c r="E43" s="3">
        <v>13659</v>
      </c>
      <c r="F43" s="3">
        <v>2036</v>
      </c>
      <c r="G43" s="3">
        <v>34.78</v>
      </c>
      <c r="H43" s="3">
        <v>88.89</v>
      </c>
      <c r="I43" s="1">
        <f t="shared" si="2"/>
        <v>9064</v>
      </c>
      <c r="J43" s="1">
        <f t="shared" si="3"/>
        <v>10197</v>
      </c>
      <c r="K43" s="5">
        <f t="shared" si="4"/>
        <v>0.47058823529411764</v>
      </c>
      <c r="L43" s="5">
        <f t="shared" si="5"/>
        <v>0.52941176470588236</v>
      </c>
      <c r="M43" s="5">
        <f t="shared" si="6"/>
        <v>0.18514095841337416</v>
      </c>
      <c r="N43" s="5">
        <f t="shared" si="6"/>
        <v>0.70915321115206897</v>
      </c>
      <c r="O43" s="5">
        <f t="shared" si="6"/>
        <v>0.10570583043455688</v>
      </c>
    </row>
    <row r="44" spans="1:15" ht="13.2">
      <c r="A44" s="3">
        <v>141205</v>
      </c>
      <c r="B44" s="3" t="s">
        <v>44</v>
      </c>
      <c r="C44" s="3">
        <f t="shared" si="1"/>
        <v>8231</v>
      </c>
      <c r="D44" s="3">
        <v>1251</v>
      </c>
      <c r="E44" s="3">
        <v>6142</v>
      </c>
      <c r="F44" s="3">
        <v>838</v>
      </c>
      <c r="G44" s="3">
        <v>35.06</v>
      </c>
      <c r="H44" s="3">
        <v>83.6</v>
      </c>
      <c r="I44" s="1">
        <f t="shared" si="2"/>
        <v>3748</v>
      </c>
      <c r="J44" s="1">
        <f t="shared" si="3"/>
        <v>4483</v>
      </c>
      <c r="K44" s="5">
        <f t="shared" si="4"/>
        <v>0.45535171911067912</v>
      </c>
      <c r="L44" s="5">
        <f t="shared" si="5"/>
        <v>0.54464828088932082</v>
      </c>
      <c r="M44" s="5">
        <f t="shared" si="6"/>
        <v>0.15198639290487181</v>
      </c>
      <c r="N44" s="5">
        <f t="shared" si="6"/>
        <v>0.74620337747539789</v>
      </c>
      <c r="O44" s="5">
        <f t="shared" si="6"/>
        <v>0.10181022961973028</v>
      </c>
    </row>
    <row r="45" spans="1:15" ht="13.2">
      <c r="A45" s="3">
        <v>141206</v>
      </c>
      <c r="B45" s="3" t="s">
        <v>45</v>
      </c>
      <c r="C45" s="3">
        <f t="shared" si="1"/>
        <v>6496</v>
      </c>
      <c r="D45" s="3">
        <v>1534</v>
      </c>
      <c r="E45" s="3">
        <v>4531</v>
      </c>
      <c r="F45" s="3">
        <v>431</v>
      </c>
      <c r="G45" s="3">
        <v>31.28</v>
      </c>
      <c r="H45" s="3">
        <v>96.55</v>
      </c>
      <c r="I45" s="1">
        <f t="shared" si="2"/>
        <v>3191</v>
      </c>
      <c r="J45" s="1">
        <f t="shared" si="3"/>
        <v>3305</v>
      </c>
      <c r="K45" s="5">
        <f t="shared" si="4"/>
        <v>0.49122536945812806</v>
      </c>
      <c r="L45" s="5">
        <f t="shared" si="5"/>
        <v>0.50877463054187189</v>
      </c>
      <c r="M45" s="5">
        <f t="shared" si="6"/>
        <v>0.23614532019704434</v>
      </c>
      <c r="N45" s="5">
        <f t="shared" si="6"/>
        <v>0.69750615763546797</v>
      </c>
      <c r="O45" s="5">
        <f t="shared" si="6"/>
        <v>6.6348522167487683E-2</v>
      </c>
    </row>
    <row r="46" spans="1:15" ht="13.2">
      <c r="A46" s="3">
        <v>141207</v>
      </c>
      <c r="B46" s="3" t="s">
        <v>46</v>
      </c>
      <c r="C46" s="3">
        <f t="shared" si="1"/>
        <v>29717</v>
      </c>
      <c r="D46" s="3">
        <v>8029</v>
      </c>
      <c r="E46" s="3">
        <v>20070</v>
      </c>
      <c r="F46" s="3">
        <v>1618</v>
      </c>
      <c r="G46" s="3">
        <v>28.83</v>
      </c>
      <c r="H46" s="3">
        <v>95.6</v>
      </c>
      <c r="I46" s="1">
        <f t="shared" si="2"/>
        <v>14524</v>
      </c>
      <c r="J46" s="1">
        <f t="shared" si="3"/>
        <v>15193</v>
      </c>
      <c r="K46" s="5">
        <f t="shared" si="4"/>
        <v>0.48874381667059258</v>
      </c>
      <c r="L46" s="5">
        <f t="shared" si="5"/>
        <v>0.51125618332940737</v>
      </c>
      <c r="M46" s="5">
        <f t="shared" si="6"/>
        <v>0.27018205067806306</v>
      </c>
      <c r="N46" s="5">
        <f t="shared" si="6"/>
        <v>0.67537099976444459</v>
      </c>
      <c r="O46" s="5">
        <f t="shared" si="6"/>
        <v>5.4446949557492345E-2</v>
      </c>
    </row>
    <row r="47" spans="1:15" ht="13.2">
      <c r="A47" s="3">
        <v>141208</v>
      </c>
      <c r="B47" s="3" t="s">
        <v>47</v>
      </c>
      <c r="C47" s="3">
        <f t="shared" si="1"/>
        <v>13974</v>
      </c>
      <c r="D47" s="3">
        <v>2135</v>
      </c>
      <c r="E47" s="3">
        <v>9867</v>
      </c>
      <c r="F47" s="3">
        <v>1972</v>
      </c>
      <c r="G47" s="3">
        <v>37.770000000000003</v>
      </c>
      <c r="H47" s="3">
        <v>85.92</v>
      </c>
      <c r="I47" s="1">
        <f t="shared" si="2"/>
        <v>6458</v>
      </c>
      <c r="J47" s="1">
        <f t="shared" si="3"/>
        <v>7516</v>
      </c>
      <c r="K47" s="5">
        <f t="shared" si="4"/>
        <v>0.46214398168026333</v>
      </c>
      <c r="L47" s="5">
        <f t="shared" si="5"/>
        <v>0.53785601831973662</v>
      </c>
      <c r="M47" s="5">
        <f t="shared" si="6"/>
        <v>0.15278374123371977</v>
      </c>
      <c r="N47" s="5">
        <f t="shared" si="6"/>
        <v>0.706097037355088</v>
      </c>
      <c r="O47" s="5">
        <f t="shared" si="6"/>
        <v>0.14111922141119221</v>
      </c>
    </row>
    <row r="48" spans="1:15" ht="13.2">
      <c r="A48" s="3">
        <v>141209</v>
      </c>
      <c r="B48" s="3" t="s">
        <v>48</v>
      </c>
      <c r="C48" s="3">
        <f t="shared" si="1"/>
        <v>15438</v>
      </c>
      <c r="D48" s="3">
        <v>3110</v>
      </c>
      <c r="E48" s="3">
        <v>11126</v>
      </c>
      <c r="F48" s="3">
        <v>1202</v>
      </c>
      <c r="G48" s="3">
        <v>33.04</v>
      </c>
      <c r="H48" s="3">
        <v>88.54</v>
      </c>
      <c r="I48" s="1">
        <f t="shared" si="2"/>
        <v>7250</v>
      </c>
      <c r="J48" s="1">
        <f t="shared" si="3"/>
        <v>8188</v>
      </c>
      <c r="K48" s="5">
        <f t="shared" si="4"/>
        <v>0.46962041715248087</v>
      </c>
      <c r="L48" s="5">
        <f t="shared" si="5"/>
        <v>0.53037958284751907</v>
      </c>
      <c r="M48" s="5">
        <f t="shared" si="6"/>
        <v>0.20145096515092628</v>
      </c>
      <c r="N48" s="5">
        <f t="shared" si="6"/>
        <v>0.72068920844668993</v>
      </c>
      <c r="O48" s="5">
        <f t="shared" si="6"/>
        <v>7.7859826402383731E-2</v>
      </c>
    </row>
    <row r="49" spans="1:15" ht="13.2">
      <c r="A49" s="3">
        <v>141210</v>
      </c>
      <c r="B49" s="3" t="s">
        <v>49</v>
      </c>
      <c r="C49" s="3">
        <f t="shared" si="1"/>
        <v>14967</v>
      </c>
      <c r="D49" s="3">
        <v>2525</v>
      </c>
      <c r="E49" s="3">
        <v>11269</v>
      </c>
      <c r="F49" s="3">
        <v>1173</v>
      </c>
      <c r="G49" s="3">
        <v>33.78</v>
      </c>
      <c r="H49" s="3">
        <v>80.91</v>
      </c>
      <c r="I49" s="1">
        <f t="shared" si="2"/>
        <v>6694</v>
      </c>
      <c r="J49" s="1">
        <f t="shared" si="3"/>
        <v>8273</v>
      </c>
      <c r="K49" s="5">
        <f t="shared" si="4"/>
        <v>0.4472506180263246</v>
      </c>
      <c r="L49" s="5">
        <f t="shared" si="5"/>
        <v>0.5527493819736754</v>
      </c>
      <c r="M49" s="5">
        <f t="shared" si="6"/>
        <v>0.16870448319636533</v>
      </c>
      <c r="N49" s="5">
        <f t="shared" si="6"/>
        <v>0.75292309748112518</v>
      </c>
      <c r="O49" s="5">
        <f t="shared" si="6"/>
        <v>7.8372419322509518E-2</v>
      </c>
    </row>
    <row r="50" spans="1:15" ht="13.2">
      <c r="A50" s="3">
        <v>141211</v>
      </c>
      <c r="B50" s="3" t="s">
        <v>50</v>
      </c>
      <c r="C50" s="3">
        <f t="shared" si="1"/>
        <v>19340</v>
      </c>
      <c r="D50" s="3">
        <v>3713</v>
      </c>
      <c r="E50" s="3">
        <v>13855</v>
      </c>
      <c r="F50" s="3">
        <v>1772</v>
      </c>
      <c r="G50" s="3">
        <v>33.72</v>
      </c>
      <c r="H50" s="3">
        <v>90.86</v>
      </c>
      <c r="I50" s="1">
        <f t="shared" si="2"/>
        <v>9207</v>
      </c>
      <c r="J50" s="1">
        <f t="shared" si="3"/>
        <v>10133</v>
      </c>
      <c r="K50" s="5">
        <f t="shared" si="4"/>
        <v>0.47605997931747673</v>
      </c>
      <c r="L50" s="5">
        <f t="shared" si="5"/>
        <v>0.52394002068252332</v>
      </c>
      <c r="M50" s="5">
        <f t="shared" si="6"/>
        <v>0.19198552223371251</v>
      </c>
      <c r="N50" s="5">
        <f t="shared" si="6"/>
        <v>0.71639089968976211</v>
      </c>
      <c r="O50" s="5">
        <f t="shared" si="6"/>
        <v>9.1623578076525339E-2</v>
      </c>
    </row>
    <row r="51" spans="1:15" ht="13.2">
      <c r="A51" s="3">
        <v>141212</v>
      </c>
      <c r="B51" s="3" t="s">
        <v>51</v>
      </c>
      <c r="C51" s="3">
        <f t="shared" si="1"/>
        <v>24003</v>
      </c>
      <c r="D51" s="3">
        <v>5737</v>
      </c>
      <c r="E51" s="3">
        <v>16736</v>
      </c>
      <c r="F51" s="3">
        <v>1530</v>
      </c>
      <c r="G51" s="3">
        <v>30.94</v>
      </c>
      <c r="H51" s="3">
        <v>92.39</v>
      </c>
      <c r="I51" s="1">
        <f t="shared" si="2"/>
        <v>11527</v>
      </c>
      <c r="J51" s="1">
        <f t="shared" si="3"/>
        <v>12476</v>
      </c>
      <c r="K51" s="5">
        <f t="shared" si="4"/>
        <v>0.48023163771195265</v>
      </c>
      <c r="L51" s="5">
        <f t="shared" si="5"/>
        <v>0.51976836228804735</v>
      </c>
      <c r="M51" s="5">
        <f t="shared" si="6"/>
        <v>0.23901179019289256</v>
      </c>
      <c r="N51" s="5">
        <f t="shared" si="6"/>
        <v>0.69724617756113816</v>
      </c>
      <c r="O51" s="5">
        <f t="shared" si="6"/>
        <v>6.3742032245969249E-2</v>
      </c>
    </row>
    <row r="52" spans="1:15" ht="13.2">
      <c r="A52" s="3">
        <v>141213</v>
      </c>
      <c r="B52" s="3" t="s">
        <v>52</v>
      </c>
      <c r="C52" s="3">
        <f t="shared" si="1"/>
        <v>5687</v>
      </c>
      <c r="D52" s="3">
        <v>920</v>
      </c>
      <c r="E52" s="3">
        <v>4121</v>
      </c>
      <c r="F52" s="3">
        <v>646</v>
      </c>
      <c r="G52" s="3">
        <v>35.450000000000003</v>
      </c>
      <c r="H52" s="3">
        <v>86.83</v>
      </c>
      <c r="I52" s="1">
        <f t="shared" si="2"/>
        <v>2643</v>
      </c>
      <c r="J52" s="1">
        <f t="shared" si="3"/>
        <v>3044</v>
      </c>
      <c r="K52" s="5">
        <f t="shared" si="4"/>
        <v>0.46474415333216107</v>
      </c>
      <c r="L52" s="5">
        <f t="shared" si="5"/>
        <v>0.53525584666783899</v>
      </c>
      <c r="M52" s="5">
        <f t="shared" si="6"/>
        <v>0.1617724635132759</v>
      </c>
      <c r="N52" s="5">
        <f t="shared" si="6"/>
        <v>0.72463513275892388</v>
      </c>
      <c r="O52" s="5">
        <f t="shared" si="6"/>
        <v>0.11359240372780025</v>
      </c>
    </row>
    <row r="53" spans="1:15" ht="13.2">
      <c r="A53" s="3">
        <v>141214</v>
      </c>
      <c r="B53" s="3" t="s">
        <v>53</v>
      </c>
      <c r="C53" s="3">
        <f t="shared" si="1"/>
        <v>1479</v>
      </c>
      <c r="D53" s="3">
        <v>389</v>
      </c>
      <c r="E53" s="3">
        <v>923</v>
      </c>
      <c r="F53" s="3">
        <v>167</v>
      </c>
      <c r="G53" s="3">
        <v>32.869999999999997</v>
      </c>
      <c r="H53" s="3">
        <v>117.5</v>
      </c>
      <c r="I53" s="1">
        <f t="shared" si="2"/>
        <v>799</v>
      </c>
      <c r="J53" s="1">
        <f t="shared" si="3"/>
        <v>680</v>
      </c>
      <c r="K53" s="5">
        <f t="shared" si="4"/>
        <v>0.54022988505747127</v>
      </c>
      <c r="L53" s="5">
        <f t="shared" si="5"/>
        <v>0.45977011494252873</v>
      </c>
      <c r="M53" s="5">
        <f t="shared" si="6"/>
        <v>0.26301555104800539</v>
      </c>
      <c r="N53" s="5">
        <f t="shared" si="6"/>
        <v>0.62407031778228528</v>
      </c>
      <c r="O53" s="5">
        <f t="shared" si="6"/>
        <v>0.11291413116970926</v>
      </c>
    </row>
    <row r="54" spans="1:15" ht="13.2">
      <c r="A54" s="3">
        <v>141215</v>
      </c>
      <c r="B54" s="3" t="s">
        <v>54</v>
      </c>
      <c r="C54" s="3">
        <f t="shared" si="1"/>
        <v>516</v>
      </c>
      <c r="D54" s="3">
        <v>149</v>
      </c>
      <c r="E54" s="3">
        <v>313</v>
      </c>
      <c r="F54" s="3">
        <v>54</v>
      </c>
      <c r="G54" s="3">
        <v>32.479999999999997</v>
      </c>
      <c r="H54" s="3">
        <v>120.51</v>
      </c>
      <c r="I54" s="1">
        <f t="shared" si="2"/>
        <v>282</v>
      </c>
      <c r="J54" s="1">
        <f t="shared" si="3"/>
        <v>234</v>
      </c>
      <c r="K54" s="5">
        <f t="shared" si="4"/>
        <v>0.54651162790697672</v>
      </c>
      <c r="L54" s="5">
        <f t="shared" si="5"/>
        <v>0.45348837209302323</v>
      </c>
      <c r="M54" s="5">
        <f t="shared" si="6"/>
        <v>0.28875968992248063</v>
      </c>
      <c r="N54" s="5">
        <f t="shared" si="6"/>
        <v>0.60658914728682167</v>
      </c>
      <c r="O54" s="5">
        <f t="shared" si="6"/>
        <v>0.10465116279069768</v>
      </c>
    </row>
    <row r="55" spans="1:15" ht="13.2">
      <c r="A55" s="3">
        <v>141301</v>
      </c>
      <c r="B55" s="3" t="s">
        <v>55</v>
      </c>
      <c r="C55" s="3">
        <f t="shared" si="1"/>
        <v>16168</v>
      </c>
      <c r="D55" s="3">
        <v>4794</v>
      </c>
      <c r="E55" s="3">
        <v>10437</v>
      </c>
      <c r="F55" s="3">
        <v>937</v>
      </c>
      <c r="G55" s="3">
        <v>28.51</v>
      </c>
      <c r="H55" s="3">
        <v>99.8</v>
      </c>
      <c r="I55" s="1">
        <f t="shared" si="2"/>
        <v>8076</v>
      </c>
      <c r="J55" s="1">
        <f t="shared" si="3"/>
        <v>8092</v>
      </c>
      <c r="K55" s="5">
        <f t="shared" si="4"/>
        <v>0.49950519544779814</v>
      </c>
      <c r="L55" s="5">
        <f t="shared" si="5"/>
        <v>0.50049480455220186</v>
      </c>
      <c r="M55" s="5">
        <f t="shared" si="6"/>
        <v>0.29651162790697677</v>
      </c>
      <c r="N55" s="5">
        <f t="shared" si="6"/>
        <v>0.64553438891637804</v>
      </c>
      <c r="O55" s="5">
        <f t="shared" si="6"/>
        <v>5.7953983176645227E-2</v>
      </c>
    </row>
    <row r="56" spans="1:15" ht="13.2">
      <c r="A56" s="3">
        <v>141302</v>
      </c>
      <c r="B56" s="3" t="s">
        <v>56</v>
      </c>
      <c r="C56" s="3">
        <f t="shared" si="1"/>
        <v>2335</v>
      </c>
      <c r="D56" s="3">
        <v>622</v>
      </c>
      <c r="E56" s="3">
        <v>1541</v>
      </c>
      <c r="F56" s="3">
        <v>172</v>
      </c>
      <c r="G56" s="3">
        <v>30.54</v>
      </c>
      <c r="H56" s="3">
        <v>112.08</v>
      </c>
      <c r="I56" s="1">
        <f t="shared" si="2"/>
        <v>1234</v>
      </c>
      <c r="J56" s="1">
        <f t="shared" si="3"/>
        <v>1101</v>
      </c>
      <c r="K56" s="5">
        <f t="shared" si="4"/>
        <v>0.52847965738758029</v>
      </c>
      <c r="L56" s="5">
        <f t="shared" si="5"/>
        <v>0.47152034261241971</v>
      </c>
      <c r="M56" s="5">
        <f t="shared" si="6"/>
        <v>0.2663811563169165</v>
      </c>
      <c r="N56" s="5">
        <f t="shared" si="6"/>
        <v>0.65995717344753746</v>
      </c>
      <c r="O56" s="5">
        <f t="shared" si="6"/>
        <v>7.366167023554604E-2</v>
      </c>
    </row>
    <row r="57" spans="1:15" ht="13.2">
      <c r="A57" s="3">
        <v>141303</v>
      </c>
      <c r="B57" s="3" t="s">
        <v>57</v>
      </c>
      <c r="C57" s="3">
        <f t="shared" si="1"/>
        <v>1864</v>
      </c>
      <c r="D57" s="3">
        <v>509</v>
      </c>
      <c r="E57" s="3">
        <v>1229</v>
      </c>
      <c r="F57" s="3">
        <v>126</v>
      </c>
      <c r="G57" s="3">
        <v>30.04</v>
      </c>
      <c r="H57" s="3">
        <v>108.04</v>
      </c>
      <c r="I57" s="1">
        <f t="shared" si="2"/>
        <v>968</v>
      </c>
      <c r="J57" s="1">
        <f t="shared" si="3"/>
        <v>896</v>
      </c>
      <c r="K57" s="5">
        <f t="shared" si="4"/>
        <v>0.51931330472102999</v>
      </c>
      <c r="L57" s="5">
        <f t="shared" si="5"/>
        <v>0.48068669527896996</v>
      </c>
      <c r="M57" s="5">
        <f t="shared" si="6"/>
        <v>0.27306866952789699</v>
      </c>
      <c r="N57" s="5">
        <f t="shared" si="6"/>
        <v>0.65933476394849788</v>
      </c>
      <c r="O57" s="5">
        <f t="shared" si="6"/>
        <v>6.7596566523605156E-2</v>
      </c>
    </row>
    <row r="58" spans="1:15" ht="13.2">
      <c r="A58" s="3">
        <v>141304</v>
      </c>
      <c r="B58" s="3" t="s">
        <v>58</v>
      </c>
      <c r="C58" s="3">
        <f t="shared" si="1"/>
        <v>1515</v>
      </c>
      <c r="D58" s="3">
        <v>531</v>
      </c>
      <c r="E58" s="3">
        <v>888</v>
      </c>
      <c r="F58" s="3">
        <v>96</v>
      </c>
      <c r="G58" s="3">
        <v>26.51</v>
      </c>
      <c r="H58" s="3">
        <v>113.68</v>
      </c>
      <c r="I58" s="1">
        <f t="shared" si="2"/>
        <v>806</v>
      </c>
      <c r="J58" s="1">
        <f t="shared" si="3"/>
        <v>709</v>
      </c>
      <c r="K58" s="5">
        <f t="shared" si="4"/>
        <v>0.53201320132013197</v>
      </c>
      <c r="L58" s="5">
        <f t="shared" si="5"/>
        <v>0.46798679867986798</v>
      </c>
      <c r="M58" s="5">
        <f t="shared" si="6"/>
        <v>0.35049504950495047</v>
      </c>
      <c r="N58" s="5">
        <f t="shared" si="6"/>
        <v>0.5861386138613861</v>
      </c>
      <c r="O58" s="5">
        <f t="shared" si="6"/>
        <v>6.3366336633663367E-2</v>
      </c>
    </row>
    <row r="59" spans="1:15" ht="13.2">
      <c r="A59" s="3">
        <v>141401</v>
      </c>
      <c r="B59" s="3" t="s">
        <v>59</v>
      </c>
      <c r="C59" s="3">
        <f t="shared" si="1"/>
        <v>13175</v>
      </c>
      <c r="D59" s="3">
        <v>4182</v>
      </c>
      <c r="E59" s="3">
        <v>8244</v>
      </c>
      <c r="F59" s="3">
        <v>749</v>
      </c>
      <c r="G59" s="3">
        <v>27.49</v>
      </c>
      <c r="H59" s="3">
        <v>105.44</v>
      </c>
      <c r="I59" s="1">
        <f t="shared" si="2"/>
        <v>6762</v>
      </c>
      <c r="J59" s="1">
        <f t="shared" si="3"/>
        <v>6413</v>
      </c>
      <c r="K59" s="5">
        <f t="shared" si="4"/>
        <v>0.51324478178368127</v>
      </c>
      <c r="L59" s="5">
        <f t="shared" si="5"/>
        <v>0.48675521821631879</v>
      </c>
      <c r="M59" s="5">
        <f t="shared" si="6"/>
        <v>0.3174193548387097</v>
      </c>
      <c r="N59" s="5">
        <f t="shared" si="6"/>
        <v>0.62573055028462998</v>
      </c>
      <c r="O59" s="5">
        <f t="shared" si="6"/>
        <v>5.6850094876660338E-2</v>
      </c>
    </row>
    <row r="60" spans="1:15" ht="13.2">
      <c r="A60" s="3">
        <v>141402</v>
      </c>
      <c r="B60" s="3" t="s">
        <v>60</v>
      </c>
      <c r="C60" s="3">
        <f t="shared" si="1"/>
        <v>6756</v>
      </c>
      <c r="D60" s="3">
        <v>1969</v>
      </c>
      <c r="E60" s="3">
        <v>4350</v>
      </c>
      <c r="F60" s="3">
        <v>437</v>
      </c>
      <c r="G60" s="3">
        <v>29.01</v>
      </c>
      <c r="H60" s="3">
        <v>108.13</v>
      </c>
      <c r="I60" s="1">
        <f t="shared" si="2"/>
        <v>3510</v>
      </c>
      <c r="J60" s="1">
        <f t="shared" si="3"/>
        <v>3246</v>
      </c>
      <c r="K60" s="5">
        <f t="shared" si="4"/>
        <v>0.51953818827708709</v>
      </c>
      <c r="L60" s="5">
        <f t="shared" si="5"/>
        <v>0.48046181172291297</v>
      </c>
      <c r="M60" s="5">
        <f t="shared" si="6"/>
        <v>0.29144464179988161</v>
      </c>
      <c r="N60" s="5">
        <f t="shared" si="6"/>
        <v>0.64387211367673181</v>
      </c>
      <c r="O60" s="5">
        <f t="shared" si="6"/>
        <v>6.4683244523386613E-2</v>
      </c>
    </row>
    <row r="61" spans="1:15" ht="13.2">
      <c r="A61" s="3">
        <v>141403</v>
      </c>
      <c r="B61" s="3" t="s">
        <v>61</v>
      </c>
      <c r="C61" s="3">
        <f t="shared" si="1"/>
        <v>4843</v>
      </c>
      <c r="D61" s="3">
        <v>1631</v>
      </c>
      <c r="E61" s="3">
        <v>2956</v>
      </c>
      <c r="F61" s="3">
        <v>256</v>
      </c>
      <c r="G61" s="3">
        <v>26.94</v>
      </c>
      <c r="H61" s="3">
        <v>107.05</v>
      </c>
      <c r="I61" s="1">
        <f t="shared" si="2"/>
        <v>2504</v>
      </c>
      <c r="J61" s="1">
        <f t="shared" si="3"/>
        <v>2339</v>
      </c>
      <c r="K61" s="5">
        <f t="shared" si="4"/>
        <v>0.51703489572578976</v>
      </c>
      <c r="L61" s="5">
        <f t="shared" si="5"/>
        <v>0.48296510427421019</v>
      </c>
      <c r="M61" s="5">
        <f t="shared" si="6"/>
        <v>0.33677472640925049</v>
      </c>
      <c r="N61" s="5">
        <f t="shared" si="6"/>
        <v>0.61036547594466239</v>
      </c>
      <c r="O61" s="5">
        <f t="shared" si="6"/>
        <v>5.2859797646087135E-2</v>
      </c>
    </row>
    <row r="62" spans="1:15" ht="13.2">
      <c r="A62" s="3">
        <v>141501</v>
      </c>
      <c r="B62" s="3" t="s">
        <v>62</v>
      </c>
      <c r="C62" s="3">
        <f t="shared" si="1"/>
        <v>3188</v>
      </c>
      <c r="D62" s="3">
        <v>979</v>
      </c>
      <c r="E62" s="3">
        <v>2087</v>
      </c>
      <c r="F62" s="3">
        <v>122</v>
      </c>
      <c r="G62" s="3">
        <v>26.54</v>
      </c>
      <c r="H62" s="3">
        <v>110.85</v>
      </c>
      <c r="I62" s="1">
        <f t="shared" si="2"/>
        <v>1676</v>
      </c>
      <c r="J62" s="1">
        <f t="shared" si="3"/>
        <v>1512</v>
      </c>
      <c r="K62" s="5">
        <f t="shared" si="4"/>
        <v>0.52572145545796733</v>
      </c>
      <c r="L62" s="5">
        <f t="shared" si="5"/>
        <v>0.47427854454203261</v>
      </c>
      <c r="M62" s="5">
        <f t="shared" si="6"/>
        <v>0.30708908406524466</v>
      </c>
      <c r="N62" s="5">
        <f t="shared" si="6"/>
        <v>0.65464240903387705</v>
      </c>
      <c r="O62" s="5">
        <f t="shared" si="6"/>
        <v>3.8268506900878296E-2</v>
      </c>
    </row>
    <row r="63" spans="1:15" ht="13.2">
      <c r="A63" s="3">
        <v>141601</v>
      </c>
      <c r="B63" s="3" t="s">
        <v>63</v>
      </c>
      <c r="C63" s="3">
        <f t="shared" si="1"/>
        <v>10730</v>
      </c>
      <c r="D63" s="3">
        <v>3084</v>
      </c>
      <c r="E63" s="3">
        <v>7169</v>
      </c>
      <c r="F63" s="3">
        <v>477</v>
      </c>
      <c r="G63" s="3">
        <v>27.41</v>
      </c>
      <c r="H63" s="3">
        <v>107.06</v>
      </c>
      <c r="I63" s="1">
        <f t="shared" si="2"/>
        <v>5548</v>
      </c>
      <c r="J63" s="1">
        <f t="shared" si="3"/>
        <v>5182</v>
      </c>
      <c r="K63" s="5">
        <f t="shared" si="4"/>
        <v>0.51705498602050326</v>
      </c>
      <c r="L63" s="5">
        <f t="shared" si="5"/>
        <v>0.48294501397949674</v>
      </c>
      <c r="M63" s="5">
        <f t="shared" si="6"/>
        <v>0.28741845293569429</v>
      </c>
      <c r="N63" s="5">
        <f t="shared" si="6"/>
        <v>0.66812674743709222</v>
      </c>
      <c r="O63" s="5">
        <f t="shared" si="6"/>
        <v>4.4454799627213423E-2</v>
      </c>
    </row>
    <row r="64" spans="1:15" ht="13.2">
      <c r="A64" s="3">
        <v>141701</v>
      </c>
      <c r="B64" s="3" t="s">
        <v>64</v>
      </c>
      <c r="C64" s="3">
        <f t="shared" si="1"/>
        <v>7359</v>
      </c>
      <c r="D64" s="3">
        <v>2207</v>
      </c>
      <c r="E64" s="3">
        <v>4799</v>
      </c>
      <c r="F64" s="3">
        <v>353</v>
      </c>
      <c r="G64" s="3">
        <v>27.65</v>
      </c>
      <c r="H64" s="3">
        <v>103.06</v>
      </c>
      <c r="I64" s="1">
        <f t="shared" si="2"/>
        <v>3735</v>
      </c>
      <c r="J64" s="1">
        <f t="shared" si="3"/>
        <v>3624</v>
      </c>
      <c r="K64" s="5">
        <f t="shared" si="4"/>
        <v>0.50754178556869145</v>
      </c>
      <c r="L64" s="5">
        <f t="shared" si="5"/>
        <v>0.49245821443130861</v>
      </c>
      <c r="M64" s="5">
        <f t="shared" si="6"/>
        <v>0.29990487838021468</v>
      </c>
      <c r="N64" s="5">
        <f t="shared" si="6"/>
        <v>0.65212664764234274</v>
      </c>
      <c r="O64" s="5">
        <f t="shared" si="6"/>
        <v>4.796847397744259E-2</v>
      </c>
    </row>
    <row r="65" spans="1:15" ht="13.2">
      <c r="A65" s="3">
        <v>141702</v>
      </c>
      <c r="B65" s="3" t="s">
        <v>65</v>
      </c>
      <c r="C65" s="3">
        <f t="shared" si="1"/>
        <v>1727</v>
      </c>
      <c r="D65" s="3">
        <v>491</v>
      </c>
      <c r="E65" s="3">
        <v>1129</v>
      </c>
      <c r="F65" s="3">
        <v>107</v>
      </c>
      <c r="G65" s="3">
        <v>28.74</v>
      </c>
      <c r="H65" s="3">
        <v>110.61</v>
      </c>
      <c r="I65" s="1">
        <f t="shared" si="2"/>
        <v>907</v>
      </c>
      <c r="J65" s="1">
        <f t="shared" si="3"/>
        <v>820</v>
      </c>
      <c r="K65" s="5">
        <f t="shared" si="4"/>
        <v>0.52518818760856978</v>
      </c>
      <c r="L65" s="5">
        <f t="shared" si="5"/>
        <v>0.47481181239143022</v>
      </c>
      <c r="M65" s="5">
        <f t="shared" si="6"/>
        <v>0.28430804863925885</v>
      </c>
      <c r="N65" s="5">
        <f t="shared" si="6"/>
        <v>0.65373480023161556</v>
      </c>
      <c r="O65" s="5">
        <f t="shared" si="6"/>
        <v>6.195715112912565E-2</v>
      </c>
    </row>
    <row r="66" spans="1:15" ht="13.2">
      <c r="A66" s="3">
        <v>141703</v>
      </c>
      <c r="B66" s="3" t="s">
        <v>66</v>
      </c>
      <c r="C66" s="3">
        <f t="shared" si="1"/>
        <v>2208</v>
      </c>
      <c r="D66" s="3">
        <v>697</v>
      </c>
      <c r="E66" s="3">
        <v>1423</v>
      </c>
      <c r="F66" s="3">
        <v>88</v>
      </c>
      <c r="G66" s="3">
        <v>26.41</v>
      </c>
      <c r="H66" s="3">
        <v>108.11</v>
      </c>
      <c r="I66" s="1">
        <f t="shared" si="2"/>
        <v>1147</v>
      </c>
      <c r="J66" s="1">
        <f t="shared" si="3"/>
        <v>1061</v>
      </c>
      <c r="K66" s="5">
        <f t="shared" si="4"/>
        <v>0.51947463768115942</v>
      </c>
      <c r="L66" s="5">
        <f t="shared" si="5"/>
        <v>0.48052536231884058</v>
      </c>
      <c r="M66" s="5">
        <f t="shared" si="6"/>
        <v>0.31567028985507245</v>
      </c>
      <c r="N66" s="5">
        <f t="shared" si="6"/>
        <v>0.64447463768115942</v>
      </c>
      <c r="O66" s="5">
        <f t="shared" si="6"/>
        <v>3.9855072463768113E-2</v>
      </c>
    </row>
    <row r="67" spans="1:15" ht="13.2">
      <c r="A67" s="3">
        <v>141704</v>
      </c>
      <c r="B67" s="3" t="s">
        <v>67</v>
      </c>
      <c r="C67" s="3">
        <f t="shared" ref="C67:C87" si="7">+D67+E67+F67</f>
        <v>3415</v>
      </c>
      <c r="D67" s="3">
        <v>923</v>
      </c>
      <c r="E67" s="3">
        <v>2253</v>
      </c>
      <c r="F67" s="3">
        <v>239</v>
      </c>
      <c r="G67" s="3">
        <v>29.95</v>
      </c>
      <c r="H67" s="3">
        <v>103.39</v>
      </c>
      <c r="I67" s="1">
        <f t="shared" ref="I67:I87" si="8">+C67-J67</f>
        <v>1736</v>
      </c>
      <c r="J67" s="1">
        <f t="shared" ref="J67:J87" si="9">ROUND(C67/((H67/100)+1),0)</f>
        <v>1679</v>
      </c>
      <c r="K67" s="5">
        <f t="shared" ref="K67:K87" si="10">+I67/$C67</f>
        <v>0.50834553440702779</v>
      </c>
      <c r="L67" s="5">
        <f t="shared" ref="L67:L87" si="11">+J67/$C67</f>
        <v>0.49165446559297216</v>
      </c>
      <c r="M67" s="5">
        <f t="shared" ref="M67:O87" si="12">+D67/$C67</f>
        <v>0.27027818448023427</v>
      </c>
      <c r="N67" s="5">
        <f t="shared" si="12"/>
        <v>0.65973645680819915</v>
      </c>
      <c r="O67" s="5">
        <f t="shared" si="12"/>
        <v>6.9985358711566623E-2</v>
      </c>
    </row>
    <row r="68" spans="1:15" ht="13.2">
      <c r="A68" s="3">
        <v>141705</v>
      </c>
      <c r="B68" s="3" t="s">
        <v>68</v>
      </c>
      <c r="C68" s="3">
        <f t="shared" si="7"/>
        <v>4299</v>
      </c>
      <c r="D68" s="3">
        <v>1417</v>
      </c>
      <c r="E68" s="3">
        <v>2702</v>
      </c>
      <c r="F68" s="3">
        <v>180</v>
      </c>
      <c r="G68" s="3">
        <v>26.27</v>
      </c>
      <c r="H68" s="3">
        <v>99.49</v>
      </c>
      <c r="I68" s="1">
        <f t="shared" si="8"/>
        <v>2144</v>
      </c>
      <c r="J68" s="1">
        <f t="shared" si="9"/>
        <v>2155</v>
      </c>
      <c r="K68" s="5">
        <f t="shared" si="10"/>
        <v>0.49872063270528028</v>
      </c>
      <c r="L68" s="5">
        <f t="shared" si="11"/>
        <v>0.50127936729471967</v>
      </c>
      <c r="M68" s="5">
        <f t="shared" si="12"/>
        <v>0.329611537566876</v>
      </c>
      <c r="N68" s="5">
        <f t="shared" si="12"/>
        <v>0.62851826006047917</v>
      </c>
      <c r="O68" s="5">
        <f t="shared" si="12"/>
        <v>4.1870202372644799E-2</v>
      </c>
    </row>
    <row r="69" spans="1:15" ht="13.2">
      <c r="A69" s="3">
        <v>141801</v>
      </c>
      <c r="B69" s="3" t="s">
        <v>69</v>
      </c>
      <c r="C69" s="3">
        <f t="shared" si="7"/>
        <v>16360</v>
      </c>
      <c r="D69" s="3">
        <v>3885</v>
      </c>
      <c r="E69" s="3">
        <v>11443</v>
      </c>
      <c r="F69" s="3">
        <v>1032</v>
      </c>
      <c r="G69" s="3">
        <v>30.63</v>
      </c>
      <c r="H69" s="3">
        <v>106.75</v>
      </c>
      <c r="I69" s="1">
        <f t="shared" si="8"/>
        <v>8447</v>
      </c>
      <c r="J69" s="1">
        <f t="shared" si="9"/>
        <v>7913</v>
      </c>
      <c r="K69" s="5">
        <f t="shared" si="10"/>
        <v>0.51632029339853303</v>
      </c>
      <c r="L69" s="5">
        <f t="shared" si="11"/>
        <v>0.48367970660146697</v>
      </c>
      <c r="M69" s="5">
        <f t="shared" si="12"/>
        <v>0.23746943765281173</v>
      </c>
      <c r="N69" s="5">
        <f t="shared" si="12"/>
        <v>0.69944987775061129</v>
      </c>
      <c r="O69" s="5">
        <f t="shared" si="12"/>
        <v>6.3080684596577022E-2</v>
      </c>
    </row>
    <row r="70" spans="1:15" ht="13.2">
      <c r="A70" s="3">
        <v>141802</v>
      </c>
      <c r="B70" s="3" t="s">
        <v>70</v>
      </c>
      <c r="C70" s="3">
        <f t="shared" si="7"/>
        <v>3768</v>
      </c>
      <c r="D70" s="3">
        <v>885</v>
      </c>
      <c r="E70" s="3">
        <v>2593</v>
      </c>
      <c r="F70" s="3">
        <v>290</v>
      </c>
      <c r="G70" s="3">
        <v>31.9</v>
      </c>
      <c r="H70" s="3">
        <v>93.33</v>
      </c>
      <c r="I70" s="1">
        <f t="shared" si="8"/>
        <v>1819</v>
      </c>
      <c r="J70" s="1">
        <f t="shared" si="9"/>
        <v>1949</v>
      </c>
      <c r="K70" s="5">
        <f t="shared" si="10"/>
        <v>0.48274946921443734</v>
      </c>
      <c r="L70" s="5">
        <f t="shared" si="11"/>
        <v>0.5172505307855626</v>
      </c>
      <c r="M70" s="5">
        <f t="shared" si="12"/>
        <v>0.23487261146496816</v>
      </c>
      <c r="N70" s="5">
        <f t="shared" si="12"/>
        <v>0.68816348195329091</v>
      </c>
      <c r="O70" s="5">
        <f t="shared" si="12"/>
        <v>7.6963906581740973E-2</v>
      </c>
    </row>
    <row r="71" spans="1:15" ht="13.2">
      <c r="A71" s="3">
        <v>141901</v>
      </c>
      <c r="B71" s="3" t="s">
        <v>71</v>
      </c>
      <c r="C71" s="3">
        <f t="shared" si="7"/>
        <v>18037</v>
      </c>
      <c r="D71" s="3">
        <v>4540</v>
      </c>
      <c r="E71" s="3">
        <v>12235</v>
      </c>
      <c r="F71" s="3">
        <v>1262</v>
      </c>
      <c r="G71" s="3">
        <v>30.9</v>
      </c>
      <c r="H71" s="3">
        <v>98.17</v>
      </c>
      <c r="I71" s="1">
        <f t="shared" si="8"/>
        <v>8935</v>
      </c>
      <c r="J71" s="1">
        <f t="shared" si="9"/>
        <v>9102</v>
      </c>
      <c r="K71" s="5">
        <f t="shared" si="10"/>
        <v>0.49537062704440871</v>
      </c>
      <c r="L71" s="5">
        <f t="shared" si="11"/>
        <v>0.50462937295559129</v>
      </c>
      <c r="M71" s="5">
        <f t="shared" si="12"/>
        <v>0.25170482896268781</v>
      </c>
      <c r="N71" s="5">
        <f t="shared" si="12"/>
        <v>0.67832788157675894</v>
      </c>
      <c r="O71" s="5">
        <f t="shared" si="12"/>
        <v>6.9967289460553306E-2</v>
      </c>
    </row>
    <row r="72" spans="1:15" ht="13.2">
      <c r="A72" s="3">
        <v>142001</v>
      </c>
      <c r="B72" s="3" t="s">
        <v>72</v>
      </c>
      <c r="C72" s="3">
        <f t="shared" si="7"/>
        <v>22370</v>
      </c>
      <c r="D72" s="3">
        <v>6136</v>
      </c>
      <c r="E72" s="3">
        <v>14695</v>
      </c>
      <c r="F72" s="3">
        <v>1539</v>
      </c>
      <c r="G72" s="3">
        <v>29.73</v>
      </c>
      <c r="H72" s="3">
        <v>100.61</v>
      </c>
      <c r="I72" s="1">
        <f t="shared" si="8"/>
        <v>11219</v>
      </c>
      <c r="J72" s="1">
        <f t="shared" si="9"/>
        <v>11151</v>
      </c>
      <c r="K72" s="5">
        <f t="shared" si="10"/>
        <v>0.50151989271345554</v>
      </c>
      <c r="L72" s="5">
        <f t="shared" si="11"/>
        <v>0.49848010728654446</v>
      </c>
      <c r="M72" s="5">
        <f t="shared" si="12"/>
        <v>0.27429593205185515</v>
      </c>
      <c r="N72" s="5">
        <f t="shared" si="12"/>
        <v>0.6569065713008494</v>
      </c>
      <c r="O72" s="5">
        <f t="shared" si="12"/>
        <v>6.8797496647295481E-2</v>
      </c>
    </row>
    <row r="73" spans="1:15" ht="13.2">
      <c r="A73" s="3">
        <v>142002</v>
      </c>
      <c r="B73" s="3" t="s">
        <v>73</v>
      </c>
      <c r="C73" s="3">
        <f t="shared" si="7"/>
        <v>8388</v>
      </c>
      <c r="D73" s="3">
        <v>2334</v>
      </c>
      <c r="E73" s="3">
        <v>5297</v>
      </c>
      <c r="F73" s="3">
        <v>757</v>
      </c>
      <c r="G73" s="3">
        <v>30.81</v>
      </c>
      <c r="H73" s="3">
        <v>107.47</v>
      </c>
      <c r="I73" s="1">
        <f t="shared" si="8"/>
        <v>4345</v>
      </c>
      <c r="J73" s="1">
        <f t="shared" si="9"/>
        <v>4043</v>
      </c>
      <c r="K73" s="5">
        <f t="shared" si="10"/>
        <v>0.51800190748688602</v>
      </c>
      <c r="L73" s="5">
        <f t="shared" si="11"/>
        <v>0.48199809251311398</v>
      </c>
      <c r="M73" s="5">
        <f t="shared" si="12"/>
        <v>0.27825464949928469</v>
      </c>
      <c r="N73" s="5">
        <f t="shared" si="12"/>
        <v>0.63149737720553167</v>
      </c>
      <c r="O73" s="5">
        <f t="shared" si="12"/>
        <v>9.0247973295183595E-2</v>
      </c>
    </row>
    <row r="74" spans="1:15" ht="13.2">
      <c r="A74" s="3">
        <v>142003</v>
      </c>
      <c r="B74" s="3" t="s">
        <v>74</v>
      </c>
      <c r="C74" s="3">
        <f t="shared" si="7"/>
        <v>4284</v>
      </c>
      <c r="D74" s="3">
        <v>1274</v>
      </c>
      <c r="E74" s="3">
        <v>2682</v>
      </c>
      <c r="F74" s="3">
        <v>328</v>
      </c>
      <c r="G74" s="3">
        <v>29.73</v>
      </c>
      <c r="H74" s="3">
        <v>126.43</v>
      </c>
      <c r="I74" s="1">
        <f t="shared" si="8"/>
        <v>2392</v>
      </c>
      <c r="J74" s="1">
        <f t="shared" si="9"/>
        <v>1892</v>
      </c>
      <c r="K74" s="5">
        <f t="shared" si="10"/>
        <v>0.55835667600373484</v>
      </c>
      <c r="L74" s="5">
        <f t="shared" si="11"/>
        <v>0.44164332399626516</v>
      </c>
      <c r="M74" s="5">
        <f t="shared" si="12"/>
        <v>0.29738562091503268</v>
      </c>
      <c r="N74" s="5">
        <f t="shared" si="12"/>
        <v>0.62605042016806722</v>
      </c>
      <c r="O74" s="5">
        <f t="shared" si="12"/>
        <v>7.6563958916900099E-2</v>
      </c>
    </row>
    <row r="75" spans="1:15" ht="13.2">
      <c r="A75" s="3">
        <v>142004</v>
      </c>
      <c r="B75" s="3" t="s">
        <v>75</v>
      </c>
      <c r="C75" s="3">
        <f t="shared" si="7"/>
        <v>1709</v>
      </c>
      <c r="D75" s="3">
        <v>486</v>
      </c>
      <c r="E75" s="3">
        <v>1062</v>
      </c>
      <c r="F75" s="3">
        <v>161</v>
      </c>
      <c r="G75" s="3">
        <v>30.94</v>
      </c>
      <c r="H75" s="3">
        <v>140.69999999999999</v>
      </c>
      <c r="I75" s="1">
        <f t="shared" si="8"/>
        <v>999</v>
      </c>
      <c r="J75" s="1">
        <f t="shared" si="9"/>
        <v>710</v>
      </c>
      <c r="K75" s="5">
        <f t="shared" si="10"/>
        <v>0.58455236980690461</v>
      </c>
      <c r="L75" s="5">
        <f t="shared" si="11"/>
        <v>0.41544763019309539</v>
      </c>
      <c r="M75" s="5">
        <f t="shared" si="12"/>
        <v>0.28437682855471036</v>
      </c>
      <c r="N75" s="5">
        <f t="shared" si="12"/>
        <v>0.62141603276770041</v>
      </c>
      <c r="O75" s="5">
        <f t="shared" si="12"/>
        <v>9.4207138677589231E-2</v>
      </c>
    </row>
    <row r="76" spans="1:15" ht="13.2">
      <c r="A76" s="3">
        <v>142005</v>
      </c>
      <c r="B76" s="3" t="s">
        <v>76</v>
      </c>
      <c r="C76" s="3">
        <f t="shared" si="7"/>
        <v>3516</v>
      </c>
      <c r="D76" s="3">
        <v>1024</v>
      </c>
      <c r="E76" s="3">
        <v>2158</v>
      </c>
      <c r="F76" s="3">
        <v>334</v>
      </c>
      <c r="G76" s="3">
        <v>30.87</v>
      </c>
      <c r="H76" s="3">
        <v>116.77</v>
      </c>
      <c r="I76" s="1">
        <f t="shared" si="8"/>
        <v>1894</v>
      </c>
      <c r="J76" s="1">
        <f t="shared" si="9"/>
        <v>1622</v>
      </c>
      <c r="K76" s="5">
        <f t="shared" si="10"/>
        <v>0.53868031854379972</v>
      </c>
      <c r="L76" s="5">
        <f t="shared" si="11"/>
        <v>0.46131968145620023</v>
      </c>
      <c r="M76" s="5">
        <f t="shared" si="12"/>
        <v>0.29124004550625709</v>
      </c>
      <c r="N76" s="5">
        <f t="shared" si="12"/>
        <v>0.61376564277588164</v>
      </c>
      <c r="O76" s="5">
        <f t="shared" si="12"/>
        <v>9.4994311717861199E-2</v>
      </c>
    </row>
    <row r="77" spans="1:15" ht="13.2">
      <c r="A77" s="3">
        <v>142006</v>
      </c>
      <c r="B77" s="3" t="s">
        <v>77</v>
      </c>
      <c r="C77" s="3">
        <f t="shared" si="7"/>
        <v>15573</v>
      </c>
      <c r="D77" s="3">
        <v>3885</v>
      </c>
      <c r="E77" s="3">
        <v>10824</v>
      </c>
      <c r="F77" s="3">
        <v>864</v>
      </c>
      <c r="G77" s="3">
        <v>29.61</v>
      </c>
      <c r="H77" s="3">
        <v>106.57</v>
      </c>
      <c r="I77" s="1">
        <f t="shared" si="8"/>
        <v>8034</v>
      </c>
      <c r="J77" s="1">
        <f t="shared" si="9"/>
        <v>7539</v>
      </c>
      <c r="K77" s="5">
        <f t="shared" si="10"/>
        <v>0.51589289154305529</v>
      </c>
      <c r="L77" s="5">
        <f t="shared" si="11"/>
        <v>0.48410710845694471</v>
      </c>
      <c r="M77" s="5">
        <f t="shared" si="12"/>
        <v>0.24947023694856482</v>
      </c>
      <c r="N77" s="5">
        <f t="shared" si="12"/>
        <v>0.69504912348295123</v>
      </c>
      <c r="O77" s="5">
        <f t="shared" si="12"/>
        <v>5.5480639568483918E-2</v>
      </c>
    </row>
    <row r="78" spans="1:15" ht="13.2">
      <c r="A78" s="3">
        <v>142101</v>
      </c>
      <c r="B78" s="3" t="s">
        <v>78</v>
      </c>
      <c r="C78" s="3">
        <f t="shared" si="7"/>
        <v>2045</v>
      </c>
      <c r="D78" s="3">
        <v>535</v>
      </c>
      <c r="E78" s="3">
        <v>1334</v>
      </c>
      <c r="F78" s="3">
        <v>176</v>
      </c>
      <c r="G78" s="3">
        <v>31.76</v>
      </c>
      <c r="H78" s="3">
        <v>103.08</v>
      </c>
      <c r="I78" s="1">
        <f t="shared" si="8"/>
        <v>1038</v>
      </c>
      <c r="J78" s="1">
        <f t="shared" si="9"/>
        <v>1007</v>
      </c>
      <c r="K78" s="5">
        <f t="shared" si="10"/>
        <v>0.50757946210268945</v>
      </c>
      <c r="L78" s="5">
        <f t="shared" si="11"/>
        <v>0.4924205378973105</v>
      </c>
      <c r="M78" s="5">
        <f t="shared" si="12"/>
        <v>0.26161369193154033</v>
      </c>
      <c r="N78" s="5">
        <f t="shared" si="12"/>
        <v>0.65232273838630805</v>
      </c>
      <c r="O78" s="5">
        <f t="shared" si="12"/>
        <v>8.6063569682151592E-2</v>
      </c>
    </row>
    <row r="79" spans="1:15" ht="13.2">
      <c r="A79" s="3">
        <v>142102</v>
      </c>
      <c r="B79" s="3" t="s">
        <v>44</v>
      </c>
      <c r="C79" s="3">
        <f t="shared" si="7"/>
        <v>16280</v>
      </c>
      <c r="D79" s="3">
        <v>3807</v>
      </c>
      <c r="E79" s="3">
        <v>11248</v>
      </c>
      <c r="F79" s="3">
        <v>1225</v>
      </c>
      <c r="G79" s="3">
        <v>31.65</v>
      </c>
      <c r="H79" s="3">
        <v>92.8</v>
      </c>
      <c r="I79" s="1">
        <f t="shared" si="8"/>
        <v>7836</v>
      </c>
      <c r="J79" s="1">
        <f t="shared" si="9"/>
        <v>8444</v>
      </c>
      <c r="K79" s="5">
        <f t="shared" si="10"/>
        <v>0.48132678132678131</v>
      </c>
      <c r="L79" s="5">
        <f t="shared" si="11"/>
        <v>0.51867321867321869</v>
      </c>
      <c r="M79" s="5">
        <f t="shared" si="12"/>
        <v>0.23384520884520885</v>
      </c>
      <c r="N79" s="5">
        <f t="shared" si="12"/>
        <v>0.69090909090909092</v>
      </c>
      <c r="O79" s="5">
        <f t="shared" si="12"/>
        <v>7.5245700245700251E-2</v>
      </c>
    </row>
    <row r="80" spans="1:15" ht="13.2">
      <c r="A80" s="3">
        <v>142103</v>
      </c>
      <c r="B80" s="3" t="s">
        <v>79</v>
      </c>
      <c r="C80" s="3">
        <f t="shared" si="7"/>
        <v>1979</v>
      </c>
      <c r="D80" s="3">
        <v>474</v>
      </c>
      <c r="E80" s="3">
        <v>1335</v>
      </c>
      <c r="F80" s="3">
        <v>170</v>
      </c>
      <c r="G80" s="3">
        <v>32.07</v>
      </c>
      <c r="H80" s="3">
        <v>104.87</v>
      </c>
      <c r="I80" s="1">
        <f t="shared" si="8"/>
        <v>1013</v>
      </c>
      <c r="J80" s="1">
        <f t="shared" si="9"/>
        <v>966</v>
      </c>
      <c r="K80" s="5">
        <f t="shared" si="10"/>
        <v>0.51187468418393123</v>
      </c>
      <c r="L80" s="5">
        <f t="shared" si="11"/>
        <v>0.48812531581606872</v>
      </c>
      <c r="M80" s="5">
        <f t="shared" si="12"/>
        <v>0.23951490651844365</v>
      </c>
      <c r="N80" s="5">
        <f t="shared" si="12"/>
        <v>0.67458312278928756</v>
      </c>
      <c r="O80" s="5">
        <f t="shared" si="12"/>
        <v>8.590197069226882E-2</v>
      </c>
    </row>
    <row r="81" spans="1:15" ht="13.2">
      <c r="A81" s="3">
        <v>142104</v>
      </c>
      <c r="B81" s="3" t="s">
        <v>80</v>
      </c>
      <c r="C81" s="3">
        <f t="shared" si="7"/>
        <v>18151</v>
      </c>
      <c r="D81" s="3">
        <v>4257</v>
      </c>
      <c r="E81" s="3">
        <v>12191</v>
      </c>
      <c r="F81" s="3">
        <v>1703</v>
      </c>
      <c r="G81" s="3">
        <v>32.729999999999997</v>
      </c>
      <c r="H81" s="3">
        <v>96.84</v>
      </c>
      <c r="I81" s="1">
        <f t="shared" si="8"/>
        <v>8930</v>
      </c>
      <c r="J81" s="1">
        <f t="shared" si="9"/>
        <v>9221</v>
      </c>
      <c r="K81" s="5">
        <f t="shared" si="10"/>
        <v>0.49198391273208086</v>
      </c>
      <c r="L81" s="5">
        <f t="shared" si="11"/>
        <v>0.50801608726791914</v>
      </c>
      <c r="M81" s="5">
        <f t="shared" si="12"/>
        <v>0.23453253264282958</v>
      </c>
      <c r="N81" s="5">
        <f t="shared" si="12"/>
        <v>0.67164343562338158</v>
      </c>
      <c r="O81" s="5">
        <f t="shared" si="12"/>
        <v>9.3824031733788768E-2</v>
      </c>
    </row>
    <row r="82" spans="1:15" ht="13.2">
      <c r="A82" s="3">
        <v>142201</v>
      </c>
      <c r="B82" s="3" t="s">
        <v>81</v>
      </c>
      <c r="C82" s="3">
        <f t="shared" si="7"/>
        <v>16829</v>
      </c>
      <c r="D82" s="3">
        <v>5402</v>
      </c>
      <c r="E82" s="3">
        <v>10570</v>
      </c>
      <c r="F82" s="3">
        <v>857</v>
      </c>
      <c r="G82" s="3">
        <v>27.33</v>
      </c>
      <c r="H82" s="3">
        <v>97.85</v>
      </c>
      <c r="I82" s="1">
        <f t="shared" si="8"/>
        <v>8323</v>
      </c>
      <c r="J82" s="1">
        <f t="shared" si="9"/>
        <v>8506</v>
      </c>
      <c r="K82" s="5">
        <f t="shared" si="10"/>
        <v>0.49456295680076057</v>
      </c>
      <c r="L82" s="5">
        <f t="shared" si="11"/>
        <v>0.50543704319923943</v>
      </c>
      <c r="M82" s="5">
        <f t="shared" si="12"/>
        <v>0.32099352308515061</v>
      </c>
      <c r="N82" s="5">
        <f t="shared" si="12"/>
        <v>0.62808247667716444</v>
      </c>
      <c r="O82" s="5">
        <f t="shared" si="12"/>
        <v>5.0924000237684945E-2</v>
      </c>
    </row>
    <row r="83" spans="1:15" ht="13.2">
      <c r="A83" s="3">
        <v>142202</v>
      </c>
      <c r="B83" s="3" t="s">
        <v>82</v>
      </c>
      <c r="C83" s="3">
        <f t="shared" si="7"/>
        <v>8820</v>
      </c>
      <c r="D83" s="3">
        <v>2802</v>
      </c>
      <c r="E83" s="3">
        <v>5495</v>
      </c>
      <c r="F83" s="3">
        <v>523</v>
      </c>
      <c r="G83" s="3">
        <v>27.8</v>
      </c>
      <c r="H83" s="3">
        <v>112.02</v>
      </c>
      <c r="I83" s="1">
        <f t="shared" si="8"/>
        <v>4660</v>
      </c>
      <c r="J83" s="1">
        <f t="shared" si="9"/>
        <v>4160</v>
      </c>
      <c r="K83" s="5">
        <f t="shared" si="10"/>
        <v>0.52834467120181405</v>
      </c>
      <c r="L83" s="5">
        <f t="shared" si="11"/>
        <v>0.47165532879818595</v>
      </c>
      <c r="M83" s="5">
        <f t="shared" si="12"/>
        <v>0.31768707482993197</v>
      </c>
      <c r="N83" s="5">
        <f t="shared" si="12"/>
        <v>0.62301587301587302</v>
      </c>
      <c r="O83" s="5">
        <f t="shared" si="12"/>
        <v>5.9297052154195014E-2</v>
      </c>
    </row>
    <row r="84" spans="1:15" ht="13.2">
      <c r="A84" s="3">
        <v>142203</v>
      </c>
      <c r="B84" s="3" t="s">
        <v>83</v>
      </c>
      <c r="C84" s="3">
        <f t="shared" si="7"/>
        <v>4302</v>
      </c>
      <c r="D84" s="3">
        <v>1447</v>
      </c>
      <c r="E84" s="3">
        <v>2561</v>
      </c>
      <c r="F84" s="3">
        <v>294</v>
      </c>
      <c r="G84" s="3">
        <v>27.85</v>
      </c>
      <c r="H84" s="3">
        <v>113.39</v>
      </c>
      <c r="I84" s="1">
        <f t="shared" si="8"/>
        <v>2286</v>
      </c>
      <c r="J84" s="1">
        <f t="shared" si="9"/>
        <v>2016</v>
      </c>
      <c r="K84" s="5">
        <f t="shared" si="10"/>
        <v>0.53138075313807531</v>
      </c>
      <c r="L84" s="5">
        <f t="shared" si="11"/>
        <v>0.46861924686192469</v>
      </c>
      <c r="M84" s="5">
        <f t="shared" si="12"/>
        <v>0.33635518363551836</v>
      </c>
      <c r="N84" s="5">
        <f t="shared" si="12"/>
        <v>0.595304509530451</v>
      </c>
      <c r="O84" s="5">
        <f t="shared" si="12"/>
        <v>6.8340306834030681E-2</v>
      </c>
    </row>
    <row r="85" spans="1:15" ht="13.2">
      <c r="A85" s="3">
        <v>142204</v>
      </c>
      <c r="B85" s="3" t="s">
        <v>84</v>
      </c>
      <c r="C85" s="3">
        <f t="shared" si="7"/>
        <v>4079</v>
      </c>
      <c r="D85" s="3">
        <v>1316</v>
      </c>
      <c r="E85" s="3">
        <v>2484</v>
      </c>
      <c r="F85" s="3">
        <v>279</v>
      </c>
      <c r="G85" s="3">
        <v>28.79</v>
      </c>
      <c r="H85" s="3">
        <v>118.13</v>
      </c>
      <c r="I85" s="1">
        <f t="shared" si="8"/>
        <v>2209</v>
      </c>
      <c r="J85" s="1">
        <f t="shared" si="9"/>
        <v>1870</v>
      </c>
      <c r="K85" s="5">
        <f t="shared" si="10"/>
        <v>0.54155430252512871</v>
      </c>
      <c r="L85" s="5">
        <f t="shared" si="11"/>
        <v>0.45844569747487129</v>
      </c>
      <c r="M85" s="5">
        <f t="shared" si="12"/>
        <v>0.32262809512135326</v>
      </c>
      <c r="N85" s="5">
        <f t="shared" si="12"/>
        <v>0.60897278744790395</v>
      </c>
      <c r="O85" s="5">
        <f t="shared" si="12"/>
        <v>6.8399117430742826E-2</v>
      </c>
    </row>
    <row r="86" spans="1:15" ht="13.2">
      <c r="A86" s="3">
        <v>142301</v>
      </c>
      <c r="B86" s="3" t="s">
        <v>85</v>
      </c>
      <c r="C86" s="3">
        <f t="shared" si="7"/>
        <v>7280</v>
      </c>
      <c r="D86" s="3">
        <v>1684</v>
      </c>
      <c r="E86" s="3">
        <v>4865</v>
      </c>
      <c r="F86" s="3">
        <v>731</v>
      </c>
      <c r="G86" s="3">
        <v>33.28</v>
      </c>
      <c r="H86" s="3">
        <v>105.19</v>
      </c>
      <c r="I86" s="1">
        <f t="shared" si="8"/>
        <v>3732</v>
      </c>
      <c r="J86" s="1">
        <f t="shared" si="9"/>
        <v>3548</v>
      </c>
      <c r="K86" s="5">
        <f t="shared" si="10"/>
        <v>0.51263736263736259</v>
      </c>
      <c r="L86" s="5">
        <f t="shared" si="11"/>
        <v>0.48736263736263735</v>
      </c>
      <c r="M86" s="5">
        <f t="shared" si="12"/>
        <v>0.23131868131868133</v>
      </c>
      <c r="N86" s="5">
        <f t="shared" si="12"/>
        <v>0.66826923076923073</v>
      </c>
      <c r="O86" s="5">
        <f t="shared" si="12"/>
        <v>0.10041208791208792</v>
      </c>
    </row>
    <row r="87" spans="1:15" ht="13.2">
      <c r="A87" s="3">
        <v>142302</v>
      </c>
      <c r="B87" s="3" t="s">
        <v>86</v>
      </c>
      <c r="C87" s="3">
        <f t="shared" si="7"/>
        <v>3882</v>
      </c>
      <c r="D87" s="3">
        <v>1115</v>
      </c>
      <c r="E87" s="3">
        <v>2516</v>
      </c>
      <c r="F87" s="3">
        <v>251</v>
      </c>
      <c r="G87" s="3">
        <v>28.93</v>
      </c>
      <c r="H87" s="3">
        <v>106.6</v>
      </c>
      <c r="I87" s="1">
        <f t="shared" si="8"/>
        <v>2003</v>
      </c>
      <c r="J87" s="1">
        <f t="shared" si="9"/>
        <v>1879</v>
      </c>
      <c r="K87" s="5">
        <f t="shared" si="10"/>
        <v>0.51597114889232354</v>
      </c>
      <c r="L87" s="5">
        <f t="shared" si="11"/>
        <v>0.48402885110767646</v>
      </c>
      <c r="M87" s="5">
        <f t="shared" si="12"/>
        <v>0.28722308088614118</v>
      </c>
      <c r="N87" s="5">
        <f t="shared" si="12"/>
        <v>0.64811952601751677</v>
      </c>
      <c r="O87" s="5">
        <f t="shared" si="12"/>
        <v>6.4657393096342095E-2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0BA4-DC85-4458-A3F4-1A40479E6F42}">
  <dimension ref="B1:F12"/>
  <sheetViews>
    <sheetView showGridLines="0" topLeftCell="C1" workbookViewId="0">
      <selection activeCell="J28" sqref="J28"/>
    </sheetView>
  </sheetViews>
  <sheetFormatPr baseColWidth="10" defaultRowHeight="13.2"/>
  <cols>
    <col min="2" max="2" width="7.88671875" bestFit="1" customWidth="1"/>
    <col min="3" max="3" width="19.5546875" bestFit="1" customWidth="1"/>
    <col min="4" max="4" width="17.88671875" bestFit="1" customWidth="1"/>
    <col min="5" max="5" width="19.44140625" bestFit="1" customWidth="1"/>
    <col min="6" max="6" width="8.88671875" bestFit="1" customWidth="1"/>
  </cols>
  <sheetData>
    <row r="1" spans="2:6">
      <c r="C1">
        <v>0</v>
      </c>
      <c r="D1">
        <v>0</v>
      </c>
      <c r="E1">
        <v>0</v>
      </c>
    </row>
    <row r="2" spans="2:6">
      <c r="B2" s="22" t="s">
        <v>144</v>
      </c>
      <c r="C2" s="22" t="str">
        <f>+Sumario!D3</f>
        <v>Poblacion_menor_15</v>
      </c>
      <c r="D2" s="22" t="str">
        <f>+Sumario!E3</f>
        <v>Poblacion_15_a_64</v>
      </c>
      <c r="E2" s="22" t="str">
        <f>+Sumario!F3</f>
        <v>Poblacion_mayor_65</v>
      </c>
      <c r="F2" s="24" t="s">
        <v>147</v>
      </c>
    </row>
    <row r="3" spans="2:6">
      <c r="B3" s="7" t="s">
        <v>145</v>
      </c>
      <c r="C3" s="6">
        <f>+GGE!B215</f>
        <v>110750</v>
      </c>
      <c r="D3" s="6">
        <f>+GGE!B216</f>
        <v>275741</v>
      </c>
      <c r="E3" s="6">
        <f>+GGE!B217</f>
        <v>25846</v>
      </c>
      <c r="F3" s="25">
        <f>+C3+D3+E3</f>
        <v>412337</v>
      </c>
    </row>
    <row r="4" spans="2:6">
      <c r="B4" s="22" t="s">
        <v>146</v>
      </c>
      <c r="C4" s="23">
        <f>+GGE!C215</f>
        <v>104214</v>
      </c>
      <c r="D4" s="23">
        <f>+GGE!C216</f>
        <v>281553</v>
      </c>
      <c r="E4" s="23">
        <f>+GGE!C217</f>
        <v>30488</v>
      </c>
      <c r="F4" s="26">
        <f t="shared" ref="F4:F5" si="0">+C4+D4+E4</f>
        <v>416255</v>
      </c>
    </row>
    <row r="5" spans="2:6">
      <c r="B5" s="7" t="s">
        <v>147</v>
      </c>
      <c r="C5" s="20">
        <f>+C3+C4</f>
        <v>214964</v>
      </c>
      <c r="D5" s="20">
        <f t="shared" ref="D5:E5" si="1">+D3+D4</f>
        <v>557294</v>
      </c>
      <c r="E5" s="20">
        <f t="shared" si="1"/>
        <v>56334</v>
      </c>
      <c r="F5" s="21">
        <f t="shared" si="0"/>
        <v>828592</v>
      </c>
    </row>
    <row r="7" spans="2:6">
      <c r="B7" s="22" t="s">
        <v>144</v>
      </c>
      <c r="C7" s="22" t="str">
        <f>+C2</f>
        <v>Poblacion_menor_15</v>
      </c>
      <c r="D7" s="22" t="str">
        <f t="shared" ref="D7:E7" si="2">+D2</f>
        <v>Poblacion_15_a_64</v>
      </c>
      <c r="E7" s="22" t="str">
        <f t="shared" si="2"/>
        <v>Poblacion_mayor_65</v>
      </c>
      <c r="F7" s="24" t="s">
        <v>147</v>
      </c>
    </row>
    <row r="8" spans="2:6">
      <c r="B8" s="7" t="s">
        <v>145</v>
      </c>
      <c r="C8" s="5">
        <f>+C3/$F$5</f>
        <v>0.13366047463649178</v>
      </c>
      <c r="D8" s="5">
        <f t="shared" ref="D8:E8" si="3">+D3/$F$5</f>
        <v>0.33278259988027886</v>
      </c>
      <c r="E8" s="5">
        <f t="shared" si="3"/>
        <v>3.1192673837063357E-2</v>
      </c>
      <c r="F8" s="30">
        <f>+C8+D8+E8</f>
        <v>0.49763574835383401</v>
      </c>
    </row>
    <row r="9" spans="2:6">
      <c r="B9" s="22" t="s">
        <v>146</v>
      </c>
      <c r="C9" s="27">
        <f>+C4/$F$5</f>
        <v>0.12577239461640952</v>
      </c>
      <c r="D9" s="27">
        <f t="shared" ref="D9:E9" si="4">+D4/$F$5</f>
        <v>0.33979690849054783</v>
      </c>
      <c r="E9" s="28">
        <f t="shared" si="4"/>
        <v>3.6794948539208679E-2</v>
      </c>
      <c r="F9" s="31">
        <f t="shared" ref="F9:F10" si="5">+C9+D9+E9</f>
        <v>0.50236425164616605</v>
      </c>
    </row>
    <row r="10" spans="2:6">
      <c r="B10" s="7" t="s">
        <v>147</v>
      </c>
      <c r="C10" s="29">
        <f>+C8+C9</f>
        <v>0.25943286925290132</v>
      </c>
      <c r="D10" s="29">
        <f t="shared" ref="D10" si="6">+D8+D9</f>
        <v>0.6725795083708267</v>
      </c>
      <c r="E10" s="29">
        <f t="shared" ref="E10" si="7">+E8+E9</f>
        <v>6.7987622376272039E-2</v>
      </c>
      <c r="F10" s="32">
        <f t="shared" si="5"/>
        <v>1</v>
      </c>
    </row>
    <row r="12" spans="2:6">
      <c r="B12" s="7" t="s">
        <v>182</v>
      </c>
      <c r="C12">
        <v>27.03361110336947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E165-DA41-44B8-B7B1-4DE24FD2C0E9}">
  <dimension ref="A1:G13"/>
  <sheetViews>
    <sheetView workbookViewId="0">
      <selection activeCell="I8" sqref="I8"/>
    </sheetView>
  </sheetViews>
  <sheetFormatPr baseColWidth="10" defaultRowHeight="13.2"/>
  <cols>
    <col min="6" max="6" width="5" bestFit="1" customWidth="1"/>
  </cols>
  <sheetData>
    <row r="1" spans="1:7">
      <c r="A1" t="s">
        <v>240</v>
      </c>
      <c r="B1" t="s">
        <v>141</v>
      </c>
      <c r="C1" t="s">
        <v>241</v>
      </c>
      <c r="E1" t="s">
        <v>230</v>
      </c>
      <c r="F1" t="s">
        <v>244</v>
      </c>
      <c r="G1" t="s">
        <v>231</v>
      </c>
    </row>
    <row r="2" spans="1:7">
      <c r="A2" t="s">
        <v>221</v>
      </c>
      <c r="B2">
        <v>499</v>
      </c>
      <c r="C2" s="51">
        <f>+B2/SUM($B$2:$B$6)</f>
        <v>0.43315972222222221</v>
      </c>
      <c r="E2" t="s">
        <v>224</v>
      </c>
      <c r="F2">
        <v>1</v>
      </c>
      <c r="G2">
        <v>15588</v>
      </c>
    </row>
    <row r="3" spans="1:7">
      <c r="A3" t="s">
        <v>242</v>
      </c>
      <c r="B3">
        <v>547</v>
      </c>
      <c r="C3" s="51">
        <f>+B3/SUM($B$2:$B$6)</f>
        <v>0.4748263888888889</v>
      </c>
      <c r="E3" t="s">
        <v>225</v>
      </c>
      <c r="F3">
        <v>2</v>
      </c>
      <c r="G3">
        <v>15396</v>
      </c>
    </row>
    <row r="4" spans="1:7">
      <c r="A4" t="s">
        <v>222</v>
      </c>
      <c r="B4">
        <v>21</v>
      </c>
      <c r="C4" s="51">
        <f>+B4/SUM($B$2:$B$6)</f>
        <v>1.8229166666666668E-2</v>
      </c>
      <c r="E4" t="s">
        <v>226</v>
      </c>
      <c r="F4">
        <v>3</v>
      </c>
      <c r="G4">
        <v>16395</v>
      </c>
    </row>
    <row r="5" spans="1:7">
      <c r="A5" t="s">
        <v>223</v>
      </c>
      <c r="B5">
        <v>52</v>
      </c>
      <c r="C5" s="51">
        <f>+B5/SUM($B$2:$B$6)</f>
        <v>4.5138888888888888E-2</v>
      </c>
      <c r="E5" t="s">
        <v>227</v>
      </c>
      <c r="F5">
        <v>4</v>
      </c>
      <c r="G5">
        <v>15823</v>
      </c>
    </row>
    <row r="6" spans="1:7">
      <c r="A6" t="s">
        <v>243</v>
      </c>
      <c r="B6">
        <v>33</v>
      </c>
      <c r="C6" s="51">
        <f>+B6/SUM($B$2:$B$6)</f>
        <v>2.8645833333333332E-2</v>
      </c>
      <c r="E6" t="s">
        <v>228</v>
      </c>
      <c r="F6">
        <v>5</v>
      </c>
      <c r="G6">
        <v>15084</v>
      </c>
    </row>
    <row r="7" spans="1:7">
      <c r="E7" t="s">
        <v>229</v>
      </c>
      <c r="F7">
        <v>6</v>
      </c>
      <c r="G7">
        <v>15353</v>
      </c>
    </row>
    <row r="8" spans="1:7">
      <c r="E8" t="s">
        <v>232</v>
      </c>
      <c r="F8">
        <v>7</v>
      </c>
      <c r="G8">
        <v>14303</v>
      </c>
    </row>
    <row r="9" spans="1:7">
      <c r="E9" t="s">
        <v>233</v>
      </c>
      <c r="F9">
        <v>8</v>
      </c>
      <c r="G9">
        <v>13726</v>
      </c>
    </row>
    <row r="10" spans="1:7">
      <c r="E10" t="s">
        <v>234</v>
      </c>
      <c r="F10">
        <v>9</v>
      </c>
      <c r="G10">
        <v>13159</v>
      </c>
    </row>
    <row r="11" spans="1:7">
      <c r="E11" t="s">
        <v>235</v>
      </c>
      <c r="F11">
        <v>10</v>
      </c>
      <c r="G11">
        <v>11857</v>
      </c>
    </row>
    <row r="12" spans="1:7">
      <c r="E12" t="s">
        <v>236</v>
      </c>
      <c r="F12">
        <v>11</v>
      </c>
      <c r="G12">
        <v>10944</v>
      </c>
    </row>
    <row r="13" spans="1:7">
      <c r="E13" t="s">
        <v>237</v>
      </c>
      <c r="F13">
        <v>12</v>
      </c>
      <c r="G13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2208-5168-44F3-9690-868D419E6C2A}">
  <dimension ref="A1:D222"/>
  <sheetViews>
    <sheetView showGridLines="0" topLeftCell="A204" workbookViewId="0">
      <selection activeCell="C18" sqref="C18"/>
    </sheetView>
  </sheetViews>
  <sheetFormatPr baseColWidth="10" defaultColWidth="6.77734375" defaultRowHeight="13.2"/>
  <cols>
    <col min="1" max="1" width="52.6640625" style="1" bestFit="1" customWidth="1"/>
    <col min="2" max="2" width="31.109375" style="1" bestFit="1" customWidth="1"/>
    <col min="3" max="4" width="7" style="1" bestFit="1" customWidth="1"/>
    <col min="5" max="16384" width="6.77734375" style="1"/>
  </cols>
  <sheetData>
    <row r="1" spans="1:4" ht="12.75" customHeight="1">
      <c r="A1" s="2" t="s">
        <v>148</v>
      </c>
    </row>
    <row r="4" spans="1:4">
      <c r="A4" s="2" t="s">
        <v>149</v>
      </c>
      <c r="B4" s="2" t="s">
        <v>87</v>
      </c>
    </row>
    <row r="6" spans="1:4">
      <c r="A6" s="2" t="s">
        <v>150</v>
      </c>
      <c r="B6" s="2" t="s">
        <v>144</v>
      </c>
    </row>
    <row r="7" spans="1:4">
      <c r="B7" s="3" t="s">
        <v>145</v>
      </c>
      <c r="C7" s="3" t="s">
        <v>146</v>
      </c>
      <c r="D7" s="2" t="s">
        <v>147</v>
      </c>
    </row>
    <row r="8" spans="1:4">
      <c r="A8" s="3" t="s">
        <v>151</v>
      </c>
      <c r="B8" s="3">
        <v>19932</v>
      </c>
      <c r="C8" s="3">
        <v>18673</v>
      </c>
      <c r="D8" s="3">
        <v>38605</v>
      </c>
    </row>
    <row r="9" spans="1:4">
      <c r="A9" s="3" t="s">
        <v>152</v>
      </c>
      <c r="B9" s="3">
        <v>43003</v>
      </c>
      <c r="C9" s="3">
        <v>44443</v>
      </c>
      <c r="D9" s="3">
        <v>87446</v>
      </c>
    </row>
    <row r="10" spans="1:4">
      <c r="A10" s="3" t="s">
        <v>153</v>
      </c>
      <c r="B10" s="3">
        <v>3208</v>
      </c>
      <c r="C10" s="3">
        <v>3422</v>
      </c>
      <c r="D10" s="3">
        <v>6630</v>
      </c>
    </row>
    <row r="11" spans="1:4">
      <c r="A11" s="2" t="s">
        <v>154</v>
      </c>
      <c r="B11" s="3">
        <v>66143</v>
      </c>
      <c r="C11" s="3">
        <v>66538</v>
      </c>
      <c r="D11" s="3">
        <v>132681</v>
      </c>
    </row>
    <row r="13" spans="1:4">
      <c r="A13" s="2" t="s">
        <v>155</v>
      </c>
      <c r="B13" s="2" t="s">
        <v>88</v>
      </c>
    </row>
    <row r="15" spans="1:4">
      <c r="A15" s="2" t="s">
        <v>150</v>
      </c>
      <c r="B15" s="2" t="s">
        <v>144</v>
      </c>
    </row>
    <row r="16" spans="1:4">
      <c r="B16" s="3" t="s">
        <v>145</v>
      </c>
      <c r="C16" s="3" t="s">
        <v>146</v>
      </c>
      <c r="D16" s="2" t="s">
        <v>147</v>
      </c>
    </row>
    <row r="17" spans="1:4">
      <c r="A17" s="3" t="s">
        <v>151</v>
      </c>
      <c r="B17" s="3">
        <v>2074</v>
      </c>
      <c r="C17" s="3">
        <v>1808</v>
      </c>
      <c r="D17" s="3">
        <v>3882</v>
      </c>
    </row>
    <row r="18" spans="1:4">
      <c r="A18" s="3" t="s">
        <v>152</v>
      </c>
      <c r="B18" s="3">
        <v>4899</v>
      </c>
      <c r="C18" s="3">
        <v>4353</v>
      </c>
      <c r="D18" s="3">
        <v>9252</v>
      </c>
    </row>
    <row r="19" spans="1:4">
      <c r="A19" s="3" t="s">
        <v>153</v>
      </c>
      <c r="B19" s="3">
        <v>566</v>
      </c>
      <c r="C19" s="3">
        <v>538</v>
      </c>
      <c r="D19" s="3">
        <v>1104</v>
      </c>
    </row>
    <row r="20" spans="1:4">
      <c r="A20" s="2" t="s">
        <v>154</v>
      </c>
      <c r="B20" s="3">
        <v>7539</v>
      </c>
      <c r="C20" s="3">
        <v>6699</v>
      </c>
      <c r="D20" s="3">
        <v>14238</v>
      </c>
    </row>
    <row r="22" spans="1:4">
      <c r="A22" s="2" t="s">
        <v>156</v>
      </c>
      <c r="B22" s="2" t="s">
        <v>89</v>
      </c>
    </row>
    <row r="24" spans="1:4">
      <c r="A24" s="2" t="s">
        <v>150</v>
      </c>
      <c r="B24" s="2" t="s">
        <v>144</v>
      </c>
    </row>
    <row r="25" spans="1:4">
      <c r="B25" s="3" t="s">
        <v>145</v>
      </c>
      <c r="C25" s="3" t="s">
        <v>146</v>
      </c>
      <c r="D25" s="2" t="s">
        <v>147</v>
      </c>
    </row>
    <row r="26" spans="1:4">
      <c r="A26" s="3" t="s">
        <v>151</v>
      </c>
      <c r="B26" s="3">
        <v>3292</v>
      </c>
      <c r="C26" s="3">
        <v>3124</v>
      </c>
      <c r="D26" s="3">
        <v>6416</v>
      </c>
    </row>
    <row r="27" spans="1:4">
      <c r="A27" s="3" t="s">
        <v>152</v>
      </c>
      <c r="B27" s="3">
        <v>8174</v>
      </c>
      <c r="C27" s="3">
        <v>7490</v>
      </c>
      <c r="D27" s="3">
        <v>15664</v>
      </c>
    </row>
    <row r="28" spans="1:4">
      <c r="A28" s="3" t="s">
        <v>153</v>
      </c>
      <c r="B28" s="3">
        <v>951</v>
      </c>
      <c r="C28" s="3">
        <v>975</v>
      </c>
      <c r="D28" s="3">
        <v>1926</v>
      </c>
    </row>
    <row r="29" spans="1:4">
      <c r="A29" s="2" t="s">
        <v>154</v>
      </c>
      <c r="B29" s="3">
        <v>12417</v>
      </c>
      <c r="C29" s="3">
        <v>11589</v>
      </c>
      <c r="D29" s="3">
        <v>24006</v>
      </c>
    </row>
    <row r="31" spans="1:4">
      <c r="A31" s="2" t="s">
        <v>157</v>
      </c>
      <c r="B31" s="2" t="s">
        <v>90</v>
      </c>
    </row>
    <row r="33" spans="1:4">
      <c r="A33" s="2" t="s">
        <v>150</v>
      </c>
      <c r="B33" s="2" t="s">
        <v>144</v>
      </c>
    </row>
    <row r="34" spans="1:4">
      <c r="B34" s="3" t="s">
        <v>145</v>
      </c>
      <c r="C34" s="3" t="s">
        <v>146</v>
      </c>
      <c r="D34" s="2" t="s">
        <v>147</v>
      </c>
    </row>
    <row r="35" spans="1:4">
      <c r="A35" s="3" t="s">
        <v>151</v>
      </c>
      <c r="B35" s="3">
        <v>764</v>
      </c>
      <c r="C35" s="3">
        <v>724</v>
      </c>
      <c r="D35" s="3">
        <v>1488</v>
      </c>
    </row>
    <row r="36" spans="1:4">
      <c r="A36" s="3" t="s">
        <v>152</v>
      </c>
      <c r="B36" s="3">
        <v>1365</v>
      </c>
      <c r="C36" s="3">
        <v>1056</v>
      </c>
      <c r="D36" s="3">
        <v>2421</v>
      </c>
    </row>
    <row r="37" spans="1:4">
      <c r="A37" s="3" t="s">
        <v>153</v>
      </c>
      <c r="B37" s="3">
        <v>179</v>
      </c>
      <c r="C37" s="3">
        <v>154</v>
      </c>
      <c r="D37" s="3">
        <v>333</v>
      </c>
    </row>
    <row r="38" spans="1:4">
      <c r="A38" s="2" t="s">
        <v>154</v>
      </c>
      <c r="B38" s="3">
        <v>2308</v>
      </c>
      <c r="C38" s="3">
        <v>1934</v>
      </c>
      <c r="D38" s="3">
        <v>4242</v>
      </c>
    </row>
    <row r="40" spans="1:4">
      <c r="A40" s="2" t="s">
        <v>158</v>
      </c>
      <c r="B40" s="2" t="s">
        <v>91</v>
      </c>
    </row>
    <row r="42" spans="1:4">
      <c r="A42" s="2" t="s">
        <v>150</v>
      </c>
      <c r="B42" s="2" t="s">
        <v>144</v>
      </c>
    </row>
    <row r="43" spans="1:4">
      <c r="B43" s="3" t="s">
        <v>145</v>
      </c>
      <c r="C43" s="3" t="s">
        <v>146</v>
      </c>
      <c r="D43" s="2" t="s">
        <v>147</v>
      </c>
    </row>
    <row r="44" spans="1:4">
      <c r="A44" s="3" t="s">
        <v>151</v>
      </c>
      <c r="B44" s="3">
        <v>1688</v>
      </c>
      <c r="C44" s="3">
        <v>1606</v>
      </c>
      <c r="D44" s="3">
        <v>3294</v>
      </c>
    </row>
    <row r="45" spans="1:4">
      <c r="A45" s="3" t="s">
        <v>152</v>
      </c>
      <c r="B45" s="3">
        <v>4910</v>
      </c>
      <c r="C45" s="3">
        <v>3666</v>
      </c>
      <c r="D45" s="3">
        <v>8576</v>
      </c>
    </row>
    <row r="46" spans="1:4">
      <c r="A46" s="3" t="s">
        <v>153</v>
      </c>
      <c r="B46" s="3">
        <v>652</v>
      </c>
      <c r="C46" s="3">
        <v>561</v>
      </c>
      <c r="D46" s="3">
        <v>1213</v>
      </c>
    </row>
    <row r="47" spans="1:4">
      <c r="A47" s="2" t="s">
        <v>154</v>
      </c>
      <c r="B47" s="3">
        <v>7250</v>
      </c>
      <c r="C47" s="3">
        <v>5833</v>
      </c>
      <c r="D47" s="3">
        <v>13083</v>
      </c>
    </row>
    <row r="49" spans="1:4">
      <c r="A49" s="2" t="s">
        <v>159</v>
      </c>
      <c r="B49" s="2" t="s">
        <v>92</v>
      </c>
    </row>
    <row r="51" spans="1:4">
      <c r="A51" s="2" t="s">
        <v>150</v>
      </c>
      <c r="B51" s="2" t="s">
        <v>144</v>
      </c>
    </row>
    <row r="52" spans="1:4">
      <c r="B52" s="3" t="s">
        <v>145</v>
      </c>
      <c r="C52" s="3" t="s">
        <v>146</v>
      </c>
      <c r="D52" s="2" t="s">
        <v>147</v>
      </c>
    </row>
    <row r="53" spans="1:4">
      <c r="A53" s="3" t="s">
        <v>151</v>
      </c>
      <c r="B53" s="3">
        <v>12629</v>
      </c>
      <c r="C53" s="3">
        <v>11709</v>
      </c>
      <c r="D53" s="3">
        <v>24338</v>
      </c>
    </row>
    <row r="54" spans="1:4">
      <c r="A54" s="3" t="s">
        <v>152</v>
      </c>
      <c r="B54" s="3">
        <v>33174</v>
      </c>
      <c r="C54" s="3">
        <v>35801</v>
      </c>
      <c r="D54" s="3">
        <v>68975</v>
      </c>
    </row>
    <row r="55" spans="1:4">
      <c r="A55" s="3" t="s">
        <v>153</v>
      </c>
      <c r="B55" s="3">
        <v>2954</v>
      </c>
      <c r="C55" s="3">
        <v>3606</v>
      </c>
      <c r="D55" s="3">
        <v>6560</v>
      </c>
    </row>
    <row r="56" spans="1:4">
      <c r="A56" s="2" t="s">
        <v>154</v>
      </c>
      <c r="B56" s="3">
        <v>48757</v>
      </c>
      <c r="C56" s="3">
        <v>51116</v>
      </c>
      <c r="D56" s="3">
        <v>99873</v>
      </c>
    </row>
    <row r="58" spans="1:4">
      <c r="A58" s="2" t="s">
        <v>160</v>
      </c>
      <c r="B58" s="2" t="s">
        <v>93</v>
      </c>
    </row>
    <row r="60" spans="1:4">
      <c r="A60" s="2" t="s">
        <v>150</v>
      </c>
      <c r="B60" s="2" t="s">
        <v>144</v>
      </c>
    </row>
    <row r="61" spans="1:4">
      <c r="B61" s="3" t="s">
        <v>145</v>
      </c>
      <c r="C61" s="3" t="s">
        <v>146</v>
      </c>
      <c r="D61" s="2" t="s">
        <v>147</v>
      </c>
    </row>
    <row r="62" spans="1:4">
      <c r="A62" s="3" t="s">
        <v>151</v>
      </c>
      <c r="B62" s="3">
        <v>4671</v>
      </c>
      <c r="C62" s="3">
        <v>4305</v>
      </c>
      <c r="D62" s="3">
        <v>8976</v>
      </c>
    </row>
    <row r="63" spans="1:4">
      <c r="A63" s="3" t="s">
        <v>152</v>
      </c>
      <c r="B63" s="3">
        <v>8853</v>
      </c>
      <c r="C63" s="3">
        <v>8359</v>
      </c>
      <c r="D63" s="3">
        <v>17212</v>
      </c>
    </row>
    <row r="64" spans="1:4">
      <c r="A64" s="3" t="s">
        <v>153</v>
      </c>
      <c r="B64" s="3">
        <v>784</v>
      </c>
      <c r="C64" s="3">
        <v>660</v>
      </c>
      <c r="D64" s="3">
        <v>1444</v>
      </c>
    </row>
    <row r="65" spans="1:4">
      <c r="A65" s="2" t="s">
        <v>154</v>
      </c>
      <c r="B65" s="3">
        <v>14308</v>
      </c>
      <c r="C65" s="3">
        <v>13324</v>
      </c>
      <c r="D65" s="3">
        <v>27632</v>
      </c>
    </row>
    <row r="67" spans="1:4">
      <c r="A67" s="2" t="s">
        <v>161</v>
      </c>
      <c r="B67" s="2" t="s">
        <v>94</v>
      </c>
    </row>
    <row r="69" spans="1:4">
      <c r="A69" s="2" t="s">
        <v>150</v>
      </c>
      <c r="B69" s="2" t="s">
        <v>144</v>
      </c>
    </row>
    <row r="70" spans="1:4">
      <c r="B70" s="3" t="s">
        <v>145</v>
      </c>
      <c r="C70" s="3" t="s">
        <v>146</v>
      </c>
      <c r="D70" s="2" t="s">
        <v>147</v>
      </c>
    </row>
    <row r="71" spans="1:4">
      <c r="A71" s="3" t="s">
        <v>151</v>
      </c>
      <c r="B71" s="3">
        <v>1369</v>
      </c>
      <c r="C71" s="3">
        <v>1339</v>
      </c>
      <c r="D71" s="3">
        <v>2708</v>
      </c>
    </row>
    <row r="72" spans="1:4">
      <c r="A72" s="3" t="s">
        <v>152</v>
      </c>
      <c r="B72" s="3">
        <v>3221</v>
      </c>
      <c r="C72" s="3">
        <v>2956</v>
      </c>
      <c r="D72" s="3">
        <v>6177</v>
      </c>
    </row>
    <row r="73" spans="1:4">
      <c r="A73" s="3" t="s">
        <v>153</v>
      </c>
      <c r="B73" s="3">
        <v>254</v>
      </c>
      <c r="C73" s="3">
        <v>302</v>
      </c>
      <c r="D73" s="3">
        <v>556</v>
      </c>
    </row>
    <row r="74" spans="1:4">
      <c r="A74" s="2" t="s">
        <v>154</v>
      </c>
      <c r="B74" s="3">
        <v>4844</v>
      </c>
      <c r="C74" s="3">
        <v>4597</v>
      </c>
      <c r="D74" s="3">
        <v>9441</v>
      </c>
    </row>
    <row r="76" spans="1:4">
      <c r="A76" s="2" t="s">
        <v>162</v>
      </c>
      <c r="B76" s="2" t="s">
        <v>95</v>
      </c>
    </row>
    <row r="78" spans="1:4">
      <c r="A78" s="2" t="s">
        <v>150</v>
      </c>
      <c r="B78" s="2" t="s">
        <v>144</v>
      </c>
    </row>
    <row r="79" spans="1:4">
      <c r="B79" s="3" t="s">
        <v>145</v>
      </c>
      <c r="C79" s="3" t="s">
        <v>146</v>
      </c>
      <c r="D79" s="2" t="s">
        <v>147</v>
      </c>
    </row>
    <row r="80" spans="1:4">
      <c r="A80" s="3" t="s">
        <v>151</v>
      </c>
      <c r="B80" s="3">
        <v>1332</v>
      </c>
      <c r="C80" s="3">
        <v>1228</v>
      </c>
      <c r="D80" s="3">
        <v>2560</v>
      </c>
    </row>
    <row r="81" spans="1:4">
      <c r="A81" s="3" t="s">
        <v>152</v>
      </c>
      <c r="B81" s="3">
        <v>3123</v>
      </c>
      <c r="C81" s="3">
        <v>2658</v>
      </c>
      <c r="D81" s="3">
        <v>5781</v>
      </c>
    </row>
    <row r="82" spans="1:4">
      <c r="A82" s="3" t="s">
        <v>153</v>
      </c>
      <c r="B82" s="3">
        <v>359</v>
      </c>
      <c r="C82" s="3">
        <v>364</v>
      </c>
      <c r="D82" s="3">
        <v>723</v>
      </c>
    </row>
    <row r="83" spans="1:4">
      <c r="A83" s="2" t="s">
        <v>154</v>
      </c>
      <c r="B83" s="3">
        <v>4814</v>
      </c>
      <c r="C83" s="3">
        <v>4250</v>
      </c>
      <c r="D83" s="3">
        <v>9064</v>
      </c>
    </row>
    <row r="85" spans="1:4">
      <c r="A85" s="2" t="s">
        <v>163</v>
      </c>
      <c r="B85" s="2" t="s">
        <v>96</v>
      </c>
    </row>
    <row r="87" spans="1:4">
      <c r="A87" s="2" t="s">
        <v>150</v>
      </c>
      <c r="B87" s="2" t="s">
        <v>144</v>
      </c>
    </row>
    <row r="88" spans="1:4">
      <c r="B88" s="3" t="s">
        <v>145</v>
      </c>
      <c r="C88" s="3" t="s">
        <v>146</v>
      </c>
      <c r="D88" s="2" t="s">
        <v>147</v>
      </c>
    </row>
    <row r="89" spans="1:4">
      <c r="A89" s="3" t="s">
        <v>151</v>
      </c>
      <c r="B89" s="3">
        <v>2389</v>
      </c>
      <c r="C89" s="3">
        <v>2317</v>
      </c>
      <c r="D89" s="3">
        <v>4706</v>
      </c>
    </row>
    <row r="90" spans="1:4">
      <c r="A90" s="3" t="s">
        <v>152</v>
      </c>
      <c r="B90" s="3">
        <v>4768</v>
      </c>
      <c r="C90" s="3">
        <v>4342</v>
      </c>
      <c r="D90" s="3">
        <v>9110</v>
      </c>
    </row>
    <row r="91" spans="1:4">
      <c r="A91" s="3" t="s">
        <v>153</v>
      </c>
      <c r="B91" s="3">
        <v>444</v>
      </c>
      <c r="C91" s="3">
        <v>406</v>
      </c>
      <c r="D91" s="3">
        <v>850</v>
      </c>
    </row>
    <row r="92" spans="1:4">
      <c r="A92" s="2" t="s">
        <v>154</v>
      </c>
      <c r="B92" s="3">
        <v>7601</v>
      </c>
      <c r="C92" s="3">
        <v>7065</v>
      </c>
      <c r="D92" s="3">
        <v>14666</v>
      </c>
    </row>
    <row r="94" spans="1:4">
      <c r="A94" s="2" t="s">
        <v>164</v>
      </c>
      <c r="B94" s="2" t="s">
        <v>97</v>
      </c>
    </row>
    <row r="96" spans="1:4">
      <c r="A96" s="2" t="s">
        <v>150</v>
      </c>
      <c r="B96" s="2" t="s">
        <v>144</v>
      </c>
    </row>
    <row r="97" spans="1:4">
      <c r="B97" s="3" t="s">
        <v>145</v>
      </c>
      <c r="C97" s="3" t="s">
        <v>146</v>
      </c>
      <c r="D97" s="2" t="s">
        <v>147</v>
      </c>
    </row>
    <row r="98" spans="1:4">
      <c r="A98" s="3" t="s">
        <v>151</v>
      </c>
      <c r="B98" s="3">
        <v>814</v>
      </c>
      <c r="C98" s="3">
        <v>759</v>
      </c>
      <c r="D98" s="3">
        <v>1573</v>
      </c>
    </row>
    <row r="99" spans="1:4">
      <c r="A99" s="3" t="s">
        <v>152</v>
      </c>
      <c r="B99" s="3">
        <v>1644</v>
      </c>
      <c r="C99" s="3">
        <v>1335</v>
      </c>
      <c r="D99" s="3">
        <v>2979</v>
      </c>
    </row>
    <row r="100" spans="1:4">
      <c r="A100" s="3" t="s">
        <v>153</v>
      </c>
      <c r="B100" s="3">
        <v>181</v>
      </c>
      <c r="C100" s="3">
        <v>162</v>
      </c>
      <c r="D100" s="3">
        <v>343</v>
      </c>
    </row>
    <row r="101" spans="1:4">
      <c r="A101" s="2" t="s">
        <v>154</v>
      </c>
      <c r="B101" s="3">
        <v>2639</v>
      </c>
      <c r="C101" s="3">
        <v>2256</v>
      </c>
      <c r="D101" s="3">
        <v>4895</v>
      </c>
    </row>
    <row r="103" spans="1:4">
      <c r="A103" s="2" t="s">
        <v>165</v>
      </c>
      <c r="B103" s="2" t="s">
        <v>98</v>
      </c>
    </row>
    <row r="105" spans="1:4">
      <c r="A105" s="2" t="s">
        <v>150</v>
      </c>
      <c r="B105" s="2" t="s">
        <v>144</v>
      </c>
    </row>
    <row r="106" spans="1:4">
      <c r="B106" s="3" t="s">
        <v>145</v>
      </c>
      <c r="C106" s="3" t="s">
        <v>146</v>
      </c>
      <c r="D106" s="2" t="s">
        <v>147</v>
      </c>
    </row>
    <row r="107" spans="1:4">
      <c r="A107" s="3" t="s">
        <v>151</v>
      </c>
      <c r="B107" s="3">
        <v>23217</v>
      </c>
      <c r="C107" s="3">
        <v>21877</v>
      </c>
      <c r="D107" s="3">
        <v>45094</v>
      </c>
    </row>
    <row r="108" spans="1:4">
      <c r="A108" s="3" t="s">
        <v>152</v>
      </c>
      <c r="B108" s="3">
        <v>72490</v>
      </c>
      <c r="C108" s="3">
        <v>82416</v>
      </c>
      <c r="D108" s="3">
        <v>154906</v>
      </c>
    </row>
    <row r="109" spans="1:4">
      <c r="A109" s="3" t="s">
        <v>153</v>
      </c>
      <c r="B109" s="3">
        <v>7143</v>
      </c>
      <c r="C109" s="3">
        <v>10394</v>
      </c>
      <c r="D109" s="3">
        <v>17537</v>
      </c>
    </row>
    <row r="110" spans="1:4">
      <c r="A110" s="2" t="s">
        <v>154</v>
      </c>
      <c r="B110" s="3">
        <v>102850</v>
      </c>
      <c r="C110" s="3">
        <v>114687</v>
      </c>
      <c r="D110" s="3">
        <v>217537</v>
      </c>
    </row>
    <row r="112" spans="1:4">
      <c r="A112" s="2" t="s">
        <v>166</v>
      </c>
      <c r="B112" s="2" t="s">
        <v>99</v>
      </c>
    </row>
    <row r="114" spans="1:4">
      <c r="A114" s="2" t="s">
        <v>150</v>
      </c>
      <c r="B114" s="2" t="s">
        <v>144</v>
      </c>
    </row>
    <row r="115" spans="1:4">
      <c r="B115" s="3" t="s">
        <v>145</v>
      </c>
      <c r="C115" s="3" t="s">
        <v>146</v>
      </c>
      <c r="D115" s="2" t="s">
        <v>147</v>
      </c>
    </row>
    <row r="116" spans="1:4">
      <c r="A116" s="3" t="s">
        <v>151</v>
      </c>
      <c r="B116" s="3">
        <v>3332</v>
      </c>
      <c r="C116" s="3">
        <v>3124</v>
      </c>
      <c r="D116" s="3">
        <v>6456</v>
      </c>
    </row>
    <row r="117" spans="1:4">
      <c r="A117" s="3" t="s">
        <v>152</v>
      </c>
      <c r="B117" s="3">
        <v>7161</v>
      </c>
      <c r="C117" s="3">
        <v>6934</v>
      </c>
      <c r="D117" s="3">
        <v>14095</v>
      </c>
    </row>
    <row r="118" spans="1:4">
      <c r="A118" s="3" t="s">
        <v>153</v>
      </c>
      <c r="B118" s="3">
        <v>591</v>
      </c>
      <c r="C118" s="3">
        <v>740</v>
      </c>
      <c r="D118" s="3">
        <v>1331</v>
      </c>
    </row>
    <row r="119" spans="1:4">
      <c r="A119" s="2" t="s">
        <v>154</v>
      </c>
      <c r="B119" s="3">
        <v>11084</v>
      </c>
      <c r="C119" s="3">
        <v>10798</v>
      </c>
      <c r="D119" s="3">
        <v>21882</v>
      </c>
    </row>
    <row r="121" spans="1:4">
      <c r="A121" s="2" t="s">
        <v>167</v>
      </c>
      <c r="B121" s="2" t="s">
        <v>100</v>
      </c>
    </row>
    <row r="123" spans="1:4">
      <c r="A123" s="2" t="s">
        <v>150</v>
      </c>
      <c r="B123" s="2" t="s">
        <v>144</v>
      </c>
    </row>
    <row r="124" spans="1:4">
      <c r="B124" s="3" t="s">
        <v>145</v>
      </c>
      <c r="C124" s="3" t="s">
        <v>146</v>
      </c>
      <c r="D124" s="2" t="s">
        <v>147</v>
      </c>
    </row>
    <row r="125" spans="1:4">
      <c r="A125" s="3" t="s">
        <v>151</v>
      </c>
      <c r="B125" s="3">
        <v>4012</v>
      </c>
      <c r="C125" s="3">
        <v>3770</v>
      </c>
      <c r="D125" s="3">
        <v>7782</v>
      </c>
    </row>
    <row r="126" spans="1:4">
      <c r="A126" s="3" t="s">
        <v>152</v>
      </c>
      <c r="B126" s="3">
        <v>7984</v>
      </c>
      <c r="C126" s="3">
        <v>7566</v>
      </c>
      <c r="D126" s="3">
        <v>15550</v>
      </c>
    </row>
    <row r="127" spans="1:4">
      <c r="A127" s="3" t="s">
        <v>153</v>
      </c>
      <c r="B127" s="3">
        <v>780</v>
      </c>
      <c r="C127" s="3">
        <v>662</v>
      </c>
      <c r="D127" s="3">
        <v>1442</v>
      </c>
    </row>
    <row r="128" spans="1:4">
      <c r="A128" s="2" t="s">
        <v>154</v>
      </c>
      <c r="B128" s="3">
        <v>12776</v>
      </c>
      <c r="C128" s="3">
        <v>11998</v>
      </c>
      <c r="D128" s="3">
        <v>24774</v>
      </c>
    </row>
    <row r="130" spans="1:4">
      <c r="A130" s="2" t="s">
        <v>168</v>
      </c>
      <c r="B130" s="2" t="s">
        <v>101</v>
      </c>
    </row>
    <row r="132" spans="1:4">
      <c r="A132" s="2" t="s">
        <v>150</v>
      </c>
      <c r="B132" s="2" t="s">
        <v>144</v>
      </c>
    </row>
    <row r="133" spans="1:4">
      <c r="B133" s="3" t="s">
        <v>145</v>
      </c>
      <c r="C133" s="3" t="s">
        <v>146</v>
      </c>
      <c r="D133" s="2" t="s">
        <v>147</v>
      </c>
    </row>
    <row r="134" spans="1:4">
      <c r="A134" s="3" t="s">
        <v>151</v>
      </c>
      <c r="B134" s="3">
        <v>534</v>
      </c>
      <c r="C134" s="3">
        <v>445</v>
      </c>
      <c r="D134" s="3">
        <v>979</v>
      </c>
    </row>
    <row r="135" spans="1:4">
      <c r="A135" s="3" t="s">
        <v>152</v>
      </c>
      <c r="B135" s="3">
        <v>1075</v>
      </c>
      <c r="C135" s="3">
        <v>1012</v>
      </c>
      <c r="D135" s="3">
        <v>2087</v>
      </c>
    </row>
    <row r="136" spans="1:4">
      <c r="A136" s="3" t="s">
        <v>153</v>
      </c>
      <c r="B136" s="3">
        <v>67</v>
      </c>
      <c r="C136" s="3">
        <v>55</v>
      </c>
      <c r="D136" s="3">
        <v>122</v>
      </c>
    </row>
    <row r="137" spans="1:4">
      <c r="A137" s="2" t="s">
        <v>154</v>
      </c>
      <c r="B137" s="3">
        <v>1676</v>
      </c>
      <c r="C137" s="3">
        <v>1512</v>
      </c>
      <c r="D137" s="3">
        <v>3188</v>
      </c>
    </row>
    <row r="139" spans="1:4">
      <c r="A139" s="2" t="s">
        <v>169</v>
      </c>
      <c r="B139" s="2" t="s">
        <v>102</v>
      </c>
    </row>
    <row r="141" spans="1:4">
      <c r="A141" s="2" t="s">
        <v>150</v>
      </c>
      <c r="B141" s="2" t="s">
        <v>144</v>
      </c>
    </row>
    <row r="142" spans="1:4">
      <c r="B142" s="3" t="s">
        <v>145</v>
      </c>
      <c r="C142" s="3" t="s">
        <v>146</v>
      </c>
      <c r="D142" s="2" t="s">
        <v>147</v>
      </c>
    </row>
    <row r="143" spans="1:4">
      <c r="A143" s="3" t="s">
        <v>151</v>
      </c>
      <c r="B143" s="3">
        <v>1550</v>
      </c>
      <c r="C143" s="3">
        <v>1534</v>
      </c>
      <c r="D143" s="3">
        <v>3084</v>
      </c>
    </row>
    <row r="144" spans="1:4">
      <c r="A144" s="3" t="s">
        <v>152</v>
      </c>
      <c r="B144" s="3">
        <v>3796</v>
      </c>
      <c r="C144" s="3">
        <v>3373</v>
      </c>
      <c r="D144" s="3">
        <v>7169</v>
      </c>
    </row>
    <row r="145" spans="1:4">
      <c r="A145" s="3" t="s">
        <v>153</v>
      </c>
      <c r="B145" s="3">
        <v>202</v>
      </c>
      <c r="C145" s="3">
        <v>275</v>
      </c>
      <c r="D145" s="3">
        <v>477</v>
      </c>
    </row>
    <row r="146" spans="1:4">
      <c r="A146" s="2" t="s">
        <v>154</v>
      </c>
      <c r="B146" s="3">
        <v>5548</v>
      </c>
      <c r="C146" s="3">
        <v>5182</v>
      </c>
      <c r="D146" s="3">
        <v>10730</v>
      </c>
    </row>
    <row r="148" spans="1:4">
      <c r="A148" s="2" t="s">
        <v>170</v>
      </c>
      <c r="B148" s="2" t="s">
        <v>103</v>
      </c>
    </row>
    <row r="150" spans="1:4">
      <c r="A150" s="2" t="s">
        <v>150</v>
      </c>
      <c r="B150" s="2" t="s">
        <v>144</v>
      </c>
    </row>
    <row r="151" spans="1:4">
      <c r="B151" s="3" t="s">
        <v>145</v>
      </c>
      <c r="C151" s="3" t="s">
        <v>146</v>
      </c>
      <c r="D151" s="2" t="s">
        <v>147</v>
      </c>
    </row>
    <row r="152" spans="1:4">
      <c r="A152" s="3" t="s">
        <v>151</v>
      </c>
      <c r="B152" s="3">
        <v>2926</v>
      </c>
      <c r="C152" s="3">
        <v>2809</v>
      </c>
      <c r="D152" s="3">
        <v>5735</v>
      </c>
    </row>
    <row r="153" spans="1:4">
      <c r="A153" s="3" t="s">
        <v>152</v>
      </c>
      <c r="B153" s="3">
        <v>6330</v>
      </c>
      <c r="C153" s="3">
        <v>5976</v>
      </c>
      <c r="D153" s="3">
        <v>12306</v>
      </c>
    </row>
    <row r="154" spans="1:4">
      <c r="A154" s="3" t="s">
        <v>153</v>
      </c>
      <c r="B154" s="3">
        <v>413</v>
      </c>
      <c r="C154" s="3">
        <v>554</v>
      </c>
      <c r="D154" s="3">
        <v>967</v>
      </c>
    </row>
    <row r="155" spans="1:4">
      <c r="A155" s="2" t="s">
        <v>154</v>
      </c>
      <c r="B155" s="3">
        <v>9669</v>
      </c>
      <c r="C155" s="3">
        <v>9339</v>
      </c>
      <c r="D155" s="3">
        <v>19008</v>
      </c>
    </row>
    <row r="157" spans="1:4">
      <c r="A157" s="2" t="s">
        <v>171</v>
      </c>
      <c r="B157" s="2" t="s">
        <v>104</v>
      </c>
    </row>
    <row r="159" spans="1:4">
      <c r="A159" s="2" t="s">
        <v>150</v>
      </c>
      <c r="B159" s="2" t="s">
        <v>144</v>
      </c>
    </row>
    <row r="160" spans="1:4">
      <c r="B160" s="3" t="s">
        <v>145</v>
      </c>
      <c r="C160" s="3" t="s">
        <v>146</v>
      </c>
      <c r="D160" s="2" t="s">
        <v>147</v>
      </c>
    </row>
    <row r="161" spans="1:4">
      <c r="A161" s="3" t="s">
        <v>151</v>
      </c>
      <c r="B161" s="3">
        <v>2436</v>
      </c>
      <c r="C161" s="3">
        <v>2334</v>
      </c>
      <c r="D161" s="3">
        <v>4770</v>
      </c>
    </row>
    <row r="162" spans="1:4">
      <c r="A162" s="3" t="s">
        <v>152</v>
      </c>
      <c r="B162" s="3">
        <v>7229</v>
      </c>
      <c r="C162" s="3">
        <v>6807</v>
      </c>
      <c r="D162" s="3">
        <v>14036</v>
      </c>
    </row>
    <row r="163" spans="1:4">
      <c r="A163" s="3" t="s">
        <v>153</v>
      </c>
      <c r="B163" s="3">
        <v>601</v>
      </c>
      <c r="C163" s="3">
        <v>721</v>
      </c>
      <c r="D163" s="3">
        <v>1322</v>
      </c>
    </row>
    <row r="164" spans="1:4">
      <c r="A164" s="2" t="s">
        <v>154</v>
      </c>
      <c r="B164" s="3">
        <v>10266</v>
      </c>
      <c r="C164" s="3">
        <v>9862</v>
      </c>
      <c r="D164" s="3">
        <v>20128</v>
      </c>
    </row>
    <row r="166" spans="1:4">
      <c r="A166" s="2" t="s">
        <v>172</v>
      </c>
      <c r="B166" s="2" t="s">
        <v>105</v>
      </c>
    </row>
    <row r="168" spans="1:4">
      <c r="A168" s="2" t="s">
        <v>150</v>
      </c>
      <c r="B168" s="2" t="s">
        <v>144</v>
      </c>
    </row>
    <row r="169" spans="1:4">
      <c r="B169" s="3" t="s">
        <v>145</v>
      </c>
      <c r="C169" s="3" t="s">
        <v>146</v>
      </c>
      <c r="D169" s="2" t="s">
        <v>147</v>
      </c>
    </row>
    <row r="170" spans="1:4">
      <c r="A170" s="3" t="s">
        <v>151</v>
      </c>
      <c r="B170" s="3">
        <v>2319</v>
      </c>
      <c r="C170" s="3">
        <v>2221</v>
      </c>
      <c r="D170" s="3">
        <v>4540</v>
      </c>
    </row>
    <row r="171" spans="1:4">
      <c r="A171" s="3" t="s">
        <v>152</v>
      </c>
      <c r="B171" s="3">
        <v>6021</v>
      </c>
      <c r="C171" s="3">
        <v>6214</v>
      </c>
      <c r="D171" s="3">
        <v>12235</v>
      </c>
    </row>
    <row r="172" spans="1:4">
      <c r="A172" s="3" t="s">
        <v>153</v>
      </c>
      <c r="B172" s="3">
        <v>595</v>
      </c>
      <c r="C172" s="3">
        <v>667</v>
      </c>
      <c r="D172" s="3">
        <v>1262</v>
      </c>
    </row>
    <row r="173" spans="1:4">
      <c r="A173" s="2" t="s">
        <v>154</v>
      </c>
      <c r="B173" s="3">
        <v>8935</v>
      </c>
      <c r="C173" s="3">
        <v>9102</v>
      </c>
      <c r="D173" s="3">
        <v>18037</v>
      </c>
    </row>
    <row r="175" spans="1:4">
      <c r="A175" s="2" t="s">
        <v>173</v>
      </c>
      <c r="B175" s="2" t="s">
        <v>106</v>
      </c>
    </row>
    <row r="177" spans="1:4">
      <c r="A177" s="2" t="s">
        <v>150</v>
      </c>
      <c r="B177" s="2" t="s">
        <v>144</v>
      </c>
    </row>
    <row r="178" spans="1:4">
      <c r="B178" s="3" t="s">
        <v>145</v>
      </c>
      <c r="C178" s="3" t="s">
        <v>146</v>
      </c>
      <c r="D178" s="2" t="s">
        <v>147</v>
      </c>
    </row>
    <row r="179" spans="1:4">
      <c r="A179" s="3" t="s">
        <v>151</v>
      </c>
      <c r="B179" s="3">
        <v>7760</v>
      </c>
      <c r="C179" s="3">
        <v>7379</v>
      </c>
      <c r="D179" s="3">
        <v>15139</v>
      </c>
    </row>
    <row r="180" spans="1:4">
      <c r="A180" s="3" t="s">
        <v>152</v>
      </c>
      <c r="B180" s="3">
        <v>19159</v>
      </c>
      <c r="C180" s="3">
        <v>17559</v>
      </c>
      <c r="D180" s="3">
        <v>36718</v>
      </c>
    </row>
    <row r="181" spans="1:4">
      <c r="A181" s="3" t="s">
        <v>153</v>
      </c>
      <c r="B181" s="3">
        <v>1964</v>
      </c>
      <c r="C181" s="3">
        <v>2019</v>
      </c>
      <c r="D181" s="3">
        <v>3983</v>
      </c>
    </row>
    <row r="182" spans="1:4">
      <c r="A182" s="2" t="s">
        <v>154</v>
      </c>
      <c r="B182" s="3">
        <v>28883</v>
      </c>
      <c r="C182" s="3">
        <v>26957</v>
      </c>
      <c r="D182" s="3">
        <v>55840</v>
      </c>
    </row>
    <row r="184" spans="1:4">
      <c r="A184" s="2" t="s">
        <v>174</v>
      </c>
      <c r="B184" s="2" t="s">
        <v>107</v>
      </c>
    </row>
    <row r="186" spans="1:4">
      <c r="A186" s="2" t="s">
        <v>150</v>
      </c>
      <c r="B186" s="2" t="s">
        <v>144</v>
      </c>
    </row>
    <row r="187" spans="1:4">
      <c r="B187" s="3" t="s">
        <v>145</v>
      </c>
      <c r="C187" s="3" t="s">
        <v>146</v>
      </c>
      <c r="D187" s="2" t="s">
        <v>147</v>
      </c>
    </row>
    <row r="188" spans="1:4">
      <c r="A188" s="3" t="s">
        <v>151</v>
      </c>
      <c r="B188" s="3">
        <v>4633</v>
      </c>
      <c r="C188" s="3">
        <v>4440</v>
      </c>
      <c r="D188" s="3">
        <v>9073</v>
      </c>
    </row>
    <row r="189" spans="1:4">
      <c r="A189" s="3" t="s">
        <v>152</v>
      </c>
      <c r="B189" s="3">
        <v>12732</v>
      </c>
      <c r="C189" s="3">
        <v>13376</v>
      </c>
      <c r="D189" s="3">
        <v>26108</v>
      </c>
    </row>
    <row r="190" spans="1:4">
      <c r="A190" s="3" t="s">
        <v>153</v>
      </c>
      <c r="B190" s="3">
        <v>1452</v>
      </c>
      <c r="C190" s="3">
        <v>1822</v>
      </c>
      <c r="D190" s="3">
        <v>3274</v>
      </c>
    </row>
    <row r="191" spans="1:4">
      <c r="A191" s="2" t="s">
        <v>154</v>
      </c>
      <c r="B191" s="3">
        <v>18817</v>
      </c>
      <c r="C191" s="3">
        <v>19638</v>
      </c>
      <c r="D191" s="3">
        <v>38455</v>
      </c>
    </row>
    <row r="193" spans="1:4">
      <c r="A193" s="2" t="s">
        <v>175</v>
      </c>
      <c r="B193" s="2" t="s">
        <v>108</v>
      </c>
    </row>
    <row r="195" spans="1:4">
      <c r="A195" s="2" t="s">
        <v>150</v>
      </c>
      <c r="B195" s="2" t="s">
        <v>144</v>
      </c>
    </row>
    <row r="196" spans="1:4">
      <c r="B196" s="3" t="s">
        <v>145</v>
      </c>
      <c r="C196" s="3" t="s">
        <v>146</v>
      </c>
      <c r="D196" s="2" t="s">
        <v>147</v>
      </c>
    </row>
    <row r="197" spans="1:4">
      <c r="A197" s="3" t="s">
        <v>151</v>
      </c>
      <c r="B197" s="3">
        <v>5634</v>
      </c>
      <c r="C197" s="3">
        <v>5333</v>
      </c>
      <c r="D197" s="3">
        <v>10967</v>
      </c>
    </row>
    <row r="198" spans="1:4">
      <c r="A198" s="3" t="s">
        <v>152</v>
      </c>
      <c r="B198" s="3">
        <v>10847</v>
      </c>
      <c r="C198" s="3">
        <v>10263</v>
      </c>
      <c r="D198" s="3">
        <v>21110</v>
      </c>
    </row>
    <row r="199" spans="1:4">
      <c r="A199" s="3" t="s">
        <v>153</v>
      </c>
      <c r="B199" s="3">
        <v>997</v>
      </c>
      <c r="C199" s="3">
        <v>956</v>
      </c>
      <c r="D199" s="3">
        <v>1953</v>
      </c>
    </row>
    <row r="200" spans="1:4">
      <c r="A200" s="2" t="s">
        <v>154</v>
      </c>
      <c r="B200" s="3">
        <v>17478</v>
      </c>
      <c r="C200" s="3">
        <v>16552</v>
      </c>
      <c r="D200" s="3">
        <v>34030</v>
      </c>
    </row>
    <row r="202" spans="1:4">
      <c r="A202" s="2" t="s">
        <v>176</v>
      </c>
      <c r="B202" s="2" t="s">
        <v>109</v>
      </c>
    </row>
    <row r="204" spans="1:4">
      <c r="A204" s="2" t="s">
        <v>150</v>
      </c>
      <c r="B204" s="2" t="s">
        <v>144</v>
      </c>
    </row>
    <row r="205" spans="1:4">
      <c r="B205" s="3" t="s">
        <v>145</v>
      </c>
      <c r="C205" s="3" t="s">
        <v>146</v>
      </c>
      <c r="D205" s="2" t="s">
        <v>147</v>
      </c>
    </row>
    <row r="206" spans="1:4">
      <c r="A206" s="3" t="s">
        <v>151</v>
      </c>
      <c r="B206" s="3">
        <v>1443</v>
      </c>
      <c r="C206" s="3">
        <v>1356</v>
      </c>
      <c r="D206" s="3">
        <v>2799</v>
      </c>
    </row>
    <row r="207" spans="1:4">
      <c r="A207" s="3" t="s">
        <v>152</v>
      </c>
      <c r="B207" s="3">
        <v>3783</v>
      </c>
      <c r="C207" s="3">
        <v>3598</v>
      </c>
      <c r="D207" s="3">
        <v>7381</v>
      </c>
    </row>
    <row r="208" spans="1:4">
      <c r="A208" s="3" t="s">
        <v>153</v>
      </c>
      <c r="B208" s="3">
        <v>509</v>
      </c>
      <c r="C208" s="3">
        <v>473</v>
      </c>
      <c r="D208" s="3">
        <v>982</v>
      </c>
    </row>
    <row r="209" spans="1:4">
      <c r="A209" s="2" t="s">
        <v>154</v>
      </c>
      <c r="B209" s="3">
        <v>5735</v>
      </c>
      <c r="C209" s="3">
        <v>5427</v>
      </c>
      <c r="D209" s="3">
        <v>11162</v>
      </c>
    </row>
    <row r="211" spans="1:4">
      <c r="A211" s="2" t="s">
        <v>177</v>
      </c>
    </row>
    <row r="213" spans="1:4">
      <c r="A213" s="2" t="s">
        <v>150</v>
      </c>
      <c r="B213" s="2" t="s">
        <v>144</v>
      </c>
    </row>
    <row r="214" spans="1:4">
      <c r="B214" s="3" t="s">
        <v>145</v>
      </c>
      <c r="C214" s="3" t="s">
        <v>146</v>
      </c>
      <c r="D214" s="2" t="s">
        <v>147</v>
      </c>
    </row>
    <row r="215" spans="1:4">
      <c r="A215" s="3" t="s">
        <v>151</v>
      </c>
      <c r="B215" s="3">
        <v>110750</v>
      </c>
      <c r="C215" s="3">
        <v>104214</v>
      </c>
      <c r="D215" s="3">
        <v>214964</v>
      </c>
    </row>
    <row r="216" spans="1:4">
      <c r="A216" s="3" t="s">
        <v>152</v>
      </c>
      <c r="B216" s="3">
        <v>275741</v>
      </c>
      <c r="C216" s="3">
        <v>281553</v>
      </c>
      <c r="D216" s="3">
        <v>557294</v>
      </c>
    </row>
    <row r="217" spans="1:4">
      <c r="A217" s="3" t="s">
        <v>153</v>
      </c>
      <c r="B217" s="3">
        <v>25846</v>
      </c>
      <c r="C217" s="3">
        <v>30488</v>
      </c>
      <c r="D217" s="3">
        <v>56334</v>
      </c>
    </row>
    <row r="218" spans="1:4">
      <c r="A218" s="2" t="s">
        <v>154</v>
      </c>
      <c r="B218" s="3">
        <v>412337</v>
      </c>
      <c r="C218" s="3">
        <v>416255</v>
      </c>
      <c r="D218" s="3">
        <v>828592</v>
      </c>
    </row>
    <row r="220" spans="1:4">
      <c r="A220" s="2" t="s">
        <v>178</v>
      </c>
    </row>
    <row r="221" spans="1:4">
      <c r="A221" s="2" t="s">
        <v>179</v>
      </c>
    </row>
    <row r="222" spans="1:4">
      <c r="A222" s="2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Sumario</vt:lpstr>
      <vt:lpstr>municipio</vt:lpstr>
      <vt:lpstr>parroquia</vt:lpstr>
      <vt:lpstr>GraficoMacro</vt:lpstr>
      <vt:lpstr>matricula</vt:lpstr>
      <vt:lpstr>GGE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Zadquiel</dc:creator>
  <cp:lastModifiedBy>Zeus Grafe P</cp:lastModifiedBy>
  <dcterms:created xsi:type="dcterms:W3CDTF">2023-11-11T01:31:37Z</dcterms:created>
  <dcterms:modified xsi:type="dcterms:W3CDTF">2024-02-06T23:48:23Z</dcterms:modified>
</cp:coreProperties>
</file>