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C:\Temp\Code Launcher\Repo Clone\Policy_Rules_Data\Data\"/>
    </mc:Choice>
  </mc:AlternateContent>
  <xr:revisionPtr revIDLastSave="0" documentId="13_ncr:1_{894C16E3-8F1F-481C-B5A0-4042DFE32598}" xr6:coauthVersionLast="47" xr6:coauthVersionMax="47" xr10:uidLastSave="{00000000-0000-0000-0000-000000000000}"/>
  <bookViews>
    <workbookView xWindow="25440" yWindow="2895" windowWidth="10155" windowHeight="4800" firstSheet="3" activeTab="3" xr2:uid="{00000000-000D-0000-FFFF-FFFF00000000}"/>
  </bookViews>
  <sheets>
    <sheet name="Parameters" sheetId="2" r:id="rId1"/>
    <sheet name="Forecasts" sheetId="6" r:id="rId2"/>
    <sheet name="Policy Rule Funds Rates" sheetId="7" r:id="rId3"/>
    <sheet name="Make Your Own Rule"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4" i="7" l="1"/>
  <c r="Z5" i="7"/>
  <c r="Z6" i="7"/>
  <c r="Z7" i="7"/>
  <c r="Z8" i="7"/>
  <c r="Z9" i="7"/>
  <c r="Z3" i="7"/>
  <c r="D24" i="9" l="1"/>
  <c r="D21" i="9"/>
  <c r="D20" i="9" l="1"/>
  <c r="C19" i="9"/>
  <c r="F6" i="9"/>
  <c r="G6" i="9" l="1"/>
  <c r="H6" i="9" s="1"/>
  <c r="I6" i="9" l="1"/>
  <c r="J6" i="9" s="1"/>
  <c r="K6" i="9" s="1"/>
  <c r="L6" i="9" l="1"/>
  <c r="C26" i="9"/>
  <c r="D26" i="9" s="1"/>
  <c r="D19" i="9"/>
  <c r="E19" i="9"/>
  <c r="F19" i="9"/>
  <c r="G19" i="9"/>
  <c r="H19" i="9"/>
  <c r="I19" i="9"/>
  <c r="J19" i="9"/>
  <c r="K19" i="9"/>
  <c r="L19" i="9"/>
  <c r="L2" i="7"/>
  <c r="K2" i="7"/>
  <c r="J2" i="7"/>
  <c r="I2" i="7"/>
  <c r="H2" i="7"/>
  <c r="G2" i="7"/>
  <c r="F2" i="7"/>
  <c r="E2" i="7"/>
  <c r="D2" i="7"/>
  <c r="C2" i="7"/>
  <c r="M6" i="9" l="1"/>
  <c r="E24" i="9"/>
  <c r="F24" i="9"/>
  <c r="G24" i="9"/>
  <c r="H24" i="9"/>
  <c r="I24" i="9"/>
  <c r="J24" i="9"/>
  <c r="K24" i="9"/>
  <c r="L24" i="9"/>
  <c r="E26" i="9"/>
  <c r="F26" i="9" s="1"/>
  <c r="G26" i="9" s="1"/>
  <c r="H26" i="9" s="1"/>
  <c r="I26" i="9" s="1"/>
  <c r="C21" i="9"/>
  <c r="C22" i="9"/>
  <c r="C23" i="9"/>
  <c r="D23" i="9" s="1"/>
  <c r="E23" i="9" s="1"/>
  <c r="C24" i="9"/>
  <c r="C25" i="9"/>
  <c r="C27" i="9"/>
  <c r="D27" i="9" s="1"/>
  <c r="C20" i="9"/>
  <c r="E21" i="9"/>
  <c r="F21" i="9"/>
  <c r="G21" i="9"/>
  <c r="H21" i="9"/>
  <c r="I21" i="9"/>
  <c r="J21" i="9"/>
  <c r="K21" i="9"/>
  <c r="L21" i="9"/>
  <c r="E20" i="9"/>
  <c r="F20" i="9"/>
  <c r="G20" i="9"/>
  <c r="H20" i="9"/>
  <c r="I20" i="9"/>
  <c r="J20" i="9"/>
  <c r="K20" i="9"/>
  <c r="L20" i="9"/>
  <c r="J26" i="9" l="1"/>
  <c r="D25" i="9"/>
  <c r="E25" i="9" s="1"/>
  <c r="F25" i="9" s="1"/>
  <c r="G25" i="9" s="1"/>
  <c r="H25" i="9" s="1"/>
  <c r="I25" i="9" s="1"/>
  <c r="J25" i="9" s="1"/>
  <c r="K25" i="9" s="1"/>
  <c r="L25" i="9" s="1"/>
  <c r="D22" i="9"/>
  <c r="E22" i="9" s="1"/>
  <c r="F22" i="9" s="1"/>
  <c r="G22" i="9" s="1"/>
  <c r="H22" i="9" s="1"/>
  <c r="I22" i="9" s="1"/>
  <c r="J22" i="9" s="1"/>
  <c r="K22" i="9" s="1"/>
  <c r="L22" i="9" s="1"/>
  <c r="N6" i="9"/>
  <c r="E27" i="9"/>
  <c r="F27" i="9" s="1"/>
  <c r="G27" i="9" s="1"/>
  <c r="H27" i="9" s="1"/>
  <c r="I27" i="9" s="1"/>
  <c r="J27" i="9" s="1"/>
  <c r="K27" i="9" s="1"/>
  <c r="L27" i="9" s="1"/>
  <c r="F23" i="9"/>
  <c r="G23" i="9" s="1"/>
  <c r="H23" i="9" s="1"/>
  <c r="I23" i="9" s="1"/>
  <c r="J23" i="9" s="1"/>
  <c r="K23" i="9" s="1"/>
  <c r="L23" i="9" s="1"/>
  <c r="O6" i="9" l="1"/>
  <c r="P6" i="9" s="1"/>
  <c r="K26" i="9"/>
  <c r="L26" i="9" l="1"/>
  <c r="Q6" i="9"/>
  <c r="E21" i="7"/>
  <c r="F21" i="7"/>
  <c r="G21" i="7"/>
  <c r="H21" i="7"/>
  <c r="I21" i="7"/>
  <c r="J21" i="7"/>
  <c r="K21" i="7"/>
  <c r="L21" i="7"/>
  <c r="D21" i="7"/>
  <c r="D17" i="7"/>
  <c r="D18" i="7"/>
  <c r="E18" i="7"/>
  <c r="F18" i="7"/>
  <c r="G18" i="7"/>
  <c r="H18" i="7"/>
  <c r="I18" i="7"/>
  <c r="J18" i="7"/>
  <c r="K18" i="7"/>
  <c r="L18" i="7"/>
  <c r="E17" i="7"/>
  <c r="F17" i="7"/>
  <c r="G17" i="7"/>
  <c r="H17" i="7"/>
  <c r="I17" i="7"/>
  <c r="J17" i="7"/>
  <c r="K17" i="7"/>
  <c r="L17" i="7"/>
  <c r="E14" i="7" l="1"/>
  <c r="F14" i="7"/>
  <c r="G14" i="7"/>
  <c r="H14" i="7"/>
  <c r="I14" i="7"/>
  <c r="J14" i="7"/>
  <c r="K14" i="7"/>
  <c r="L14" i="7"/>
  <c r="D14" i="7"/>
  <c r="D10" i="7"/>
  <c r="D11" i="7"/>
  <c r="E11" i="7"/>
  <c r="F11" i="7"/>
  <c r="G11" i="7"/>
  <c r="H11" i="7"/>
  <c r="I11" i="7"/>
  <c r="J11" i="7"/>
  <c r="K11" i="7"/>
  <c r="L11" i="7"/>
  <c r="E10" i="7"/>
  <c r="F10" i="7"/>
  <c r="G10" i="7"/>
  <c r="H10" i="7"/>
  <c r="I10" i="7"/>
  <c r="J10" i="7"/>
  <c r="K10" i="7"/>
  <c r="L10" i="7"/>
  <c r="E7" i="7"/>
  <c r="H4" i="7"/>
  <c r="H3" i="7"/>
  <c r="D7" i="7" l="1"/>
  <c r="D4" i="7"/>
  <c r="E4" i="7"/>
  <c r="F4" i="7"/>
  <c r="G4" i="7"/>
  <c r="D3" i="7"/>
  <c r="E3" i="7"/>
  <c r="F3" i="7"/>
  <c r="G3" i="7"/>
  <c r="C4" i="7" l="1"/>
  <c r="C5" i="7"/>
  <c r="C6" i="7"/>
  <c r="C7" i="7"/>
  <c r="C8" i="7"/>
  <c r="C9" i="7"/>
  <c r="C10" i="7"/>
  <c r="C11" i="7"/>
  <c r="C12" i="7"/>
  <c r="C13" i="7"/>
  <c r="C14" i="7"/>
  <c r="C15" i="7"/>
  <c r="C16" i="7"/>
  <c r="C17" i="7"/>
  <c r="C18" i="7"/>
  <c r="C19" i="7"/>
  <c r="C20" i="7"/>
  <c r="C21" i="7"/>
  <c r="C22" i="7"/>
  <c r="C23" i="7"/>
  <c r="C3" i="7"/>
  <c r="D20" i="7" l="1"/>
  <c r="E20" i="7" s="1"/>
  <c r="D12" i="7"/>
  <c r="E12" i="7" s="1"/>
  <c r="D23" i="7"/>
  <c r="E23" i="7" s="1"/>
  <c r="D19" i="7"/>
  <c r="D9" i="7"/>
  <c r="D22" i="7"/>
  <c r="D16" i="7"/>
  <c r="D13" i="7"/>
  <c r="D8" i="7"/>
  <c r="D5" i="7"/>
  <c r="D15" i="7"/>
  <c r="D6" i="7"/>
  <c r="C25" i="7"/>
  <c r="C24" i="7"/>
  <c r="C27" i="7"/>
  <c r="C28" i="7"/>
  <c r="C26" i="7"/>
  <c r="E9" i="7" l="1"/>
  <c r="F9" i="7" s="1"/>
  <c r="E16" i="7"/>
  <c r="F16" i="7" s="1"/>
  <c r="D24" i="7"/>
  <c r="E5" i="7"/>
  <c r="D28" i="7"/>
  <c r="E6" i="7"/>
  <c r="E15" i="7"/>
  <c r="F15" i="7" s="1"/>
  <c r="D25" i="7"/>
  <c r="E22" i="7"/>
  <c r="F22" i="7" s="1"/>
  <c r="E8" i="7"/>
  <c r="D26" i="7"/>
  <c r="E19" i="7"/>
  <c r="E13" i="7"/>
  <c r="F13" i="7" s="1"/>
  <c r="D27" i="7"/>
  <c r="F23" i="7"/>
  <c r="F12" i="7"/>
  <c r="F20" i="7"/>
  <c r="E27" i="7" l="1"/>
  <c r="E25" i="7"/>
  <c r="E28" i="7"/>
  <c r="E26" i="7"/>
  <c r="F6" i="7"/>
  <c r="G6" i="7" s="1"/>
  <c r="E24" i="7"/>
  <c r="F19" i="7"/>
  <c r="G19" i="7" s="1"/>
  <c r="F5" i="7"/>
  <c r="G20" i="7"/>
  <c r="G15" i="7"/>
  <c r="G13" i="7"/>
  <c r="G16" i="7"/>
  <c r="G9" i="7"/>
  <c r="G12" i="7"/>
  <c r="G22" i="7"/>
  <c r="G23" i="7"/>
  <c r="F26" i="7" l="1"/>
  <c r="G5" i="7"/>
  <c r="G28" i="7" s="1"/>
  <c r="F25" i="7"/>
  <c r="F28" i="7"/>
  <c r="F27" i="7"/>
  <c r="F24" i="7"/>
  <c r="H19" i="7"/>
  <c r="H16" i="7"/>
  <c r="H6" i="7"/>
  <c r="H23" i="7"/>
  <c r="H22" i="7"/>
  <c r="H13" i="7"/>
  <c r="H15" i="7"/>
  <c r="H12" i="7"/>
  <c r="H20" i="7"/>
  <c r="H5" i="7" l="1"/>
  <c r="H26" i="7" s="1"/>
  <c r="G26" i="7"/>
  <c r="G27" i="7"/>
  <c r="G25" i="7"/>
  <c r="G24" i="7"/>
  <c r="I13" i="7"/>
  <c r="I22" i="7"/>
  <c r="I15" i="7"/>
  <c r="I16" i="7"/>
  <c r="I12" i="7"/>
  <c r="I23" i="7"/>
  <c r="I20" i="7"/>
  <c r="I19" i="7"/>
  <c r="H28" i="7" l="1"/>
  <c r="H24" i="7"/>
  <c r="H25" i="7"/>
  <c r="H27" i="7"/>
  <c r="J23" i="7"/>
  <c r="J16" i="7"/>
  <c r="I25" i="7"/>
  <c r="I26" i="7"/>
  <c r="I24" i="7"/>
  <c r="I27" i="7"/>
  <c r="I28" i="7"/>
  <c r="J12" i="7"/>
  <c r="J13" i="7"/>
  <c r="J20" i="7"/>
  <c r="J15" i="7"/>
  <c r="J22" i="7"/>
  <c r="J19" i="7"/>
  <c r="K20" i="7" l="1"/>
  <c r="K19" i="7"/>
  <c r="K15" i="7"/>
  <c r="J24" i="7"/>
  <c r="K12" i="7"/>
  <c r="J26" i="7"/>
  <c r="J28" i="7"/>
  <c r="J25" i="7"/>
  <c r="J27" i="7"/>
  <c r="K16" i="7"/>
  <c r="K22" i="7"/>
  <c r="K13" i="7"/>
  <c r="K23" i="7"/>
  <c r="L22" i="7" l="1"/>
  <c r="L13" i="7"/>
  <c r="L16" i="7"/>
  <c r="L23" i="7"/>
  <c r="L19" i="7"/>
  <c r="L15" i="7"/>
  <c r="K25" i="7"/>
  <c r="L12" i="7"/>
  <c r="K27" i="7"/>
  <c r="K24" i="7"/>
  <c r="K26" i="7"/>
  <c r="K28" i="7"/>
  <c r="L20" i="7"/>
  <c r="L28" i="7" l="1"/>
  <c r="L26" i="7"/>
  <c r="L25" i="7"/>
  <c r="L27" i="7"/>
  <c r="L24" i="7"/>
</calcChain>
</file>

<file path=xl/sharedStrings.xml><?xml version="1.0" encoding="utf-8"?>
<sst xmlns="http://schemas.openxmlformats.org/spreadsheetml/2006/main" count="106" uniqueCount="64">
  <si>
    <t>Data</t>
  </si>
  <si>
    <t>Federal funds rate</t>
  </si>
  <si>
    <t>Unemployment rate</t>
  </si>
  <si>
    <t>Congressional Budget Office</t>
  </si>
  <si>
    <t>Survey of Professional Forecasters</t>
  </si>
  <si>
    <t>Output gap</t>
  </si>
  <si>
    <t>Natural rate of unemployment</t>
  </si>
  <si>
    <t>FRBC staff small BVAR model</t>
  </si>
  <si>
    <t>Summary</t>
  </si>
  <si>
    <t>Median</t>
  </si>
  <si>
    <t>PCE inflation (Q/Q, SAAR)</t>
  </si>
  <si>
    <t>PCE inflation (Y/Y)</t>
  </si>
  <si>
    <t>Core PCE inflation (Y/Y)</t>
  </si>
  <si>
    <t>Date (YYYY.Q format)</t>
  </si>
  <si>
    <t>Taylor (1993) rule</t>
  </si>
  <si>
    <t>Inertial rule</t>
  </si>
  <si>
    <t>Forward-looking rule</t>
  </si>
  <si>
    <t>Key Forecast Variables from Three Sources</t>
  </si>
  <si>
    <t>Maximum</t>
  </si>
  <si>
    <t>Minimum</t>
  </si>
  <si>
    <t>25th Percentile</t>
  </si>
  <si>
    <t>Value</t>
  </si>
  <si>
    <r>
      <rPr>
        <i/>
        <sz val="10"/>
        <color theme="1"/>
        <rFont val="Times New Roman"/>
        <family val="1"/>
      </rPr>
      <t>π</t>
    </r>
    <r>
      <rPr>
        <sz val="10"/>
        <color theme="1"/>
        <rFont val="Times New Roman"/>
        <family val="1"/>
      </rPr>
      <t>*, target inflation rate, median long-run value from Summary of Economic Projections (SEP) (%)</t>
    </r>
  </si>
  <si>
    <r>
      <rPr>
        <i/>
        <sz val="10"/>
        <color theme="1"/>
        <rFont val="Times New Roman"/>
        <family val="1"/>
      </rPr>
      <t>r</t>
    </r>
    <r>
      <rPr>
        <sz val="10"/>
        <color theme="1"/>
        <rFont val="Times New Roman"/>
        <family val="1"/>
      </rPr>
      <t>*, median implied long-run value from SEP (%)</t>
    </r>
  </si>
  <si>
    <r>
      <rPr>
        <i/>
        <sz val="10"/>
        <color theme="1"/>
        <rFont val="Times New Roman"/>
        <family val="1"/>
      </rPr>
      <t>r</t>
    </r>
    <r>
      <rPr>
        <sz val="10"/>
        <color theme="1"/>
        <rFont val="Times New Roman"/>
        <family val="1"/>
      </rPr>
      <t>*, natural real federal funds rate (%)</t>
    </r>
  </si>
  <si>
    <t>Parameter</t>
  </si>
  <si>
    <t>Your Customized Policy Rule</t>
  </si>
  <si>
    <r>
      <rPr>
        <i/>
        <sz val="10"/>
        <color theme="1"/>
        <rFont val="Times New Roman"/>
        <family val="1"/>
      </rPr>
      <t>π</t>
    </r>
    <r>
      <rPr>
        <sz val="10"/>
        <color theme="1"/>
        <rFont val="Times New Roman"/>
        <family val="1"/>
      </rPr>
      <t>*, target inflation rate (%)</t>
    </r>
  </si>
  <si>
    <t>Alternative r* rule</t>
  </si>
  <si>
    <t>First-difference rule</t>
  </si>
  <si>
    <t>Low weight on output gap rule</t>
  </si>
  <si>
    <r>
      <rPr>
        <i/>
        <sz val="10"/>
        <color theme="1"/>
        <rFont val="Times New Roman"/>
        <family val="1"/>
      </rPr>
      <t>u</t>
    </r>
    <r>
      <rPr>
        <sz val="10"/>
        <color theme="1"/>
        <rFont val="Times New Roman"/>
        <family val="1"/>
      </rPr>
      <t>*, natural/long-run rate of unemployment (%)</t>
    </r>
  </si>
  <si>
    <r>
      <rPr>
        <i/>
        <sz val="10"/>
        <color theme="1"/>
        <rFont val="Times New Roman"/>
        <family val="1"/>
      </rPr>
      <t>u</t>
    </r>
    <r>
      <rPr>
        <i/>
        <vertAlign val="subscript"/>
        <sz val="10"/>
        <color theme="1"/>
        <rFont val="Times New Roman"/>
        <family val="1"/>
      </rPr>
      <t>SPF</t>
    </r>
    <r>
      <rPr>
        <sz val="10"/>
        <color theme="1"/>
        <rFont val="Times New Roman"/>
        <family val="1"/>
      </rPr>
      <t>*, Survey of Professional Forecasters' natural rate of unemployment (UBAR), median, most recent observation (%)</t>
    </r>
  </si>
  <si>
    <r>
      <rPr>
        <i/>
        <sz val="10"/>
        <color theme="1"/>
        <rFont val="Times New Roman"/>
        <family val="1"/>
      </rPr>
      <t>u</t>
    </r>
    <r>
      <rPr>
        <i/>
        <vertAlign val="subscript"/>
        <sz val="10"/>
        <color theme="1"/>
        <rFont val="Times New Roman"/>
        <family val="1"/>
      </rPr>
      <t>SEP</t>
    </r>
    <r>
      <rPr>
        <sz val="10"/>
        <color theme="1"/>
        <rFont val="Times New Roman"/>
        <family val="1"/>
      </rPr>
      <t>*, median long-run value from SEP (%)</t>
    </r>
  </si>
  <si>
    <t>Core inflation in Taylor (1999) rule</t>
  </si>
  <si>
    <t>Key Parameters for the Seven Simple Monetary Policy Rules</t>
  </si>
  <si>
    <r>
      <t>1</t>
    </r>
    <r>
      <rPr>
        <i/>
        <sz val="10"/>
        <color theme="1"/>
        <rFont val="Times New Roman"/>
        <family val="1"/>
      </rPr>
      <t>/b</t>
    </r>
    <r>
      <rPr>
        <sz val="10"/>
        <color theme="1"/>
        <rFont val="Times New Roman"/>
        <family val="1"/>
      </rPr>
      <t>, inverse Okun's coefficient</t>
    </r>
  </si>
  <si>
    <r>
      <rPr>
        <i/>
        <sz val="10"/>
        <color theme="1"/>
        <rFont val="Times New Roman"/>
        <family val="1"/>
      </rPr>
      <t>ρ</t>
    </r>
    <r>
      <rPr>
        <sz val="10"/>
        <color theme="1"/>
        <rFont val="Times New Roman"/>
        <family val="1"/>
      </rPr>
      <t>, interest rate inertia/smoothing parameter</t>
    </r>
  </si>
  <si>
    <r>
      <rPr>
        <b/>
        <i/>
        <sz val="10"/>
        <color theme="1"/>
        <rFont val="Times New Roman"/>
        <family val="1"/>
      </rPr>
      <t xml:space="preserve"> </t>
    </r>
    <r>
      <rPr>
        <b/>
        <i/>
        <sz val="12"/>
        <color theme="1"/>
        <rFont val="Times New Roman"/>
        <family val="1"/>
      </rPr>
      <t>i</t>
    </r>
    <r>
      <rPr>
        <b/>
        <vertAlign val="subscript"/>
        <sz val="12"/>
        <color theme="1"/>
        <rFont val="Times New Roman"/>
        <family val="1"/>
      </rPr>
      <t>t</t>
    </r>
    <r>
      <rPr>
        <b/>
        <sz val="12"/>
        <color theme="1"/>
        <rFont val="Times New Roman"/>
        <family val="1"/>
      </rPr>
      <t xml:space="preserve"> = </t>
    </r>
    <r>
      <rPr>
        <b/>
        <i/>
        <sz val="12"/>
        <color theme="1"/>
        <rFont val="Times New Roman"/>
        <family val="1"/>
      </rPr>
      <t>ρi</t>
    </r>
    <r>
      <rPr>
        <b/>
        <vertAlign val="subscript"/>
        <sz val="12"/>
        <color theme="1"/>
        <rFont val="Times New Roman"/>
        <family val="1"/>
      </rPr>
      <t>t-1</t>
    </r>
    <r>
      <rPr>
        <b/>
        <sz val="12"/>
        <color theme="1"/>
        <rFont val="Times New Roman"/>
        <family val="1"/>
      </rPr>
      <t xml:space="preserve"> + (1-</t>
    </r>
    <r>
      <rPr>
        <b/>
        <i/>
        <sz val="12"/>
        <color theme="1"/>
        <rFont val="Times New Roman"/>
        <family val="1"/>
      </rPr>
      <t>ρ</t>
    </r>
    <r>
      <rPr>
        <b/>
        <sz val="12"/>
        <color theme="1"/>
        <rFont val="Times New Roman"/>
        <family val="1"/>
      </rPr>
      <t>)[</t>
    </r>
    <r>
      <rPr>
        <b/>
        <i/>
        <sz val="12"/>
        <color theme="1"/>
        <rFont val="Times New Roman"/>
        <family val="1"/>
      </rPr>
      <t>r</t>
    </r>
    <r>
      <rPr>
        <b/>
        <sz val="12"/>
        <color theme="1"/>
        <rFont val="Times New Roman"/>
        <family val="1"/>
      </rPr>
      <t xml:space="preserve">* + </t>
    </r>
    <r>
      <rPr>
        <b/>
        <i/>
        <sz val="12"/>
        <color theme="1"/>
        <rFont val="Times New Roman"/>
        <family val="1"/>
      </rPr>
      <t>π</t>
    </r>
    <r>
      <rPr>
        <b/>
        <vertAlign val="subscript"/>
        <sz val="12"/>
        <color theme="1"/>
        <rFont val="Times New Roman"/>
        <family val="1"/>
      </rPr>
      <t>t</t>
    </r>
    <r>
      <rPr>
        <b/>
        <sz val="12"/>
        <color theme="1"/>
        <rFont val="Times New Roman"/>
        <family val="1"/>
      </rPr>
      <t xml:space="preserve"> + </t>
    </r>
    <r>
      <rPr>
        <b/>
        <i/>
        <sz val="12"/>
        <color theme="1"/>
        <rFont val="Times New Roman"/>
        <family val="1"/>
      </rPr>
      <t>α</t>
    </r>
    <r>
      <rPr>
        <b/>
        <sz val="12"/>
        <color theme="1"/>
        <rFont val="Times New Roman"/>
        <family val="1"/>
      </rPr>
      <t>(</t>
    </r>
    <r>
      <rPr>
        <b/>
        <i/>
        <sz val="12"/>
        <color theme="1"/>
        <rFont val="Times New Roman"/>
        <family val="1"/>
      </rPr>
      <t>π</t>
    </r>
    <r>
      <rPr>
        <b/>
        <vertAlign val="subscript"/>
        <sz val="12"/>
        <color theme="1"/>
        <rFont val="Times New Roman"/>
        <family val="1"/>
      </rPr>
      <t>t</t>
    </r>
    <r>
      <rPr>
        <b/>
        <sz val="12"/>
        <color theme="1"/>
        <rFont val="Times New Roman"/>
        <family val="1"/>
      </rPr>
      <t xml:space="preserve"> - </t>
    </r>
    <r>
      <rPr>
        <b/>
        <i/>
        <sz val="12"/>
        <color theme="1"/>
        <rFont val="Times New Roman"/>
        <family val="1"/>
      </rPr>
      <t>π</t>
    </r>
    <r>
      <rPr>
        <b/>
        <sz val="12"/>
        <color theme="1"/>
        <rFont val="Times New Roman"/>
        <family val="1"/>
      </rPr>
      <t xml:space="preserve">*) + </t>
    </r>
    <r>
      <rPr>
        <b/>
        <i/>
        <sz val="12"/>
        <color theme="1"/>
        <rFont val="Times New Roman"/>
        <family val="1"/>
      </rPr>
      <t>β</t>
    </r>
    <r>
      <rPr>
        <b/>
        <sz val="12"/>
        <color theme="1"/>
        <rFont val="Times New Roman"/>
        <family val="1"/>
      </rPr>
      <t>(1</t>
    </r>
    <r>
      <rPr>
        <b/>
        <i/>
        <sz val="12"/>
        <color theme="1"/>
        <rFont val="Times New Roman"/>
        <family val="1"/>
      </rPr>
      <t>/b</t>
    </r>
    <r>
      <rPr>
        <b/>
        <sz val="12"/>
        <color theme="1"/>
        <rFont val="Times New Roman"/>
        <family val="1"/>
      </rPr>
      <t>)(</t>
    </r>
    <r>
      <rPr>
        <b/>
        <i/>
        <sz val="12"/>
        <color theme="1"/>
        <rFont val="Times New Roman"/>
        <family val="1"/>
      </rPr>
      <t>u</t>
    </r>
    <r>
      <rPr>
        <b/>
        <vertAlign val="subscript"/>
        <sz val="12"/>
        <color theme="1"/>
        <rFont val="Times New Roman"/>
        <family val="1"/>
      </rPr>
      <t>t</t>
    </r>
    <r>
      <rPr>
        <b/>
        <sz val="12"/>
        <color theme="1"/>
        <rFont val="Times New Roman"/>
        <family val="1"/>
      </rPr>
      <t xml:space="preserve"> - </t>
    </r>
    <r>
      <rPr>
        <b/>
        <i/>
        <sz val="12"/>
        <color theme="1"/>
        <rFont val="Times New Roman"/>
        <family val="1"/>
      </rPr>
      <t>u</t>
    </r>
    <r>
      <rPr>
        <b/>
        <sz val="12"/>
        <color theme="1"/>
        <rFont val="Times New Roman"/>
        <family val="1"/>
      </rPr>
      <t>*)]</t>
    </r>
  </si>
  <si>
    <t>Unemployment rate (percent)</t>
  </si>
  <si>
    <t>Federal funds rate (quarterly average, percent, data)</t>
  </si>
  <si>
    <t>PCE inflation (year-over-year, percent)</t>
  </si>
  <si>
    <t>Core PCE inflation (year-over-year, percent)</t>
  </si>
  <si>
    <t>75th Percentile</t>
  </si>
  <si>
    <r>
      <rPr>
        <i/>
        <sz val="10"/>
        <color theme="1"/>
        <rFont val="Times New Roman"/>
        <family val="1"/>
      </rPr>
      <t>ρ</t>
    </r>
    <r>
      <rPr>
        <sz val="10"/>
        <color theme="1"/>
        <rFont val="Times New Roman"/>
        <family val="1"/>
      </rPr>
      <t>, interest rate inertia/smoothing parameter (should be &lt; 1)</t>
    </r>
  </si>
  <si>
    <r>
      <rPr>
        <i/>
        <sz val="10"/>
        <color theme="1"/>
        <rFont val="Times New Roman"/>
        <family val="1"/>
      </rPr>
      <t>β</t>
    </r>
    <r>
      <rPr>
        <sz val="10"/>
        <color theme="1"/>
        <rFont val="Times New Roman"/>
        <family val="1"/>
      </rPr>
      <t>, weight on output gap</t>
    </r>
  </si>
  <si>
    <r>
      <rPr>
        <i/>
        <sz val="10"/>
        <color theme="1"/>
        <rFont val="Times New Roman"/>
        <family val="1"/>
      </rPr>
      <t>α</t>
    </r>
    <r>
      <rPr>
        <sz val="10"/>
        <color theme="1"/>
        <rFont val="Times New Roman"/>
        <family val="1"/>
      </rPr>
      <t>, weight on inflation gap</t>
    </r>
  </si>
  <si>
    <t>Your Federal Funds Rates (%)</t>
  </si>
  <si>
    <r>
      <t xml:space="preserve">Alternative </t>
    </r>
    <r>
      <rPr>
        <i/>
        <sz val="10"/>
        <color theme="1"/>
        <rFont val="Times New Roman"/>
        <family val="1"/>
      </rPr>
      <t>r</t>
    </r>
    <r>
      <rPr>
        <sz val="10"/>
        <color theme="1"/>
        <rFont val="Times New Roman"/>
        <family val="1"/>
      </rPr>
      <t>* rule</t>
    </r>
  </si>
  <si>
    <t xml:space="preserve">Sources: Data and/or forecasts from Federal Reserve Bank of Philadelphia; Congressional Budget Office; Federal Reserve Bank of Cleveland; Bureau of Economic Analysis; Bureau of Labor Statistics; Board of Governors of the Federal Reserve System; and Haver Analytics.
Notes: All numbers are expressed as percentages.  Y/Y denotes year-over-year inflation rates.  Q/Q, SAAR denotes quarter-over-quarter inflation rates at a seasonally adjusted annualized rate.  Because the Cleveland Fed staff consult a variety of forecasting models, the FRBC staff small BVAR model forecast does not necessarily represent the official forecast of Cleveland Fed staff or the president of the Cleveland Fed. </t>
  </si>
  <si>
    <t>We compute the quarter-over-quarter PCE inflation rate for you:</t>
  </si>
  <si>
    <t>Federal Funds Rates Based on Seven Simple Monetary Policy Rules (Percent)</t>
  </si>
  <si>
    <r>
      <rPr>
        <i/>
        <sz val="10"/>
        <color theme="1"/>
        <rFont val="Times New Roman"/>
        <family val="1"/>
      </rPr>
      <t>π</t>
    </r>
    <r>
      <rPr>
        <sz val="10"/>
        <color theme="1"/>
        <rFont val="Times New Roman"/>
        <family val="1"/>
      </rPr>
      <t>*</t>
    </r>
  </si>
  <si>
    <r>
      <rPr>
        <i/>
        <sz val="10"/>
        <color theme="1"/>
        <rFont val="Times New Roman"/>
        <family val="1"/>
      </rPr>
      <t>r</t>
    </r>
    <r>
      <rPr>
        <sz val="10"/>
        <color theme="1"/>
        <rFont val="Times New Roman"/>
        <family val="1"/>
      </rPr>
      <t>*</t>
    </r>
  </si>
  <si>
    <r>
      <rPr>
        <i/>
        <sz val="10"/>
        <color theme="1"/>
        <rFont val="Times New Roman"/>
        <family val="1"/>
      </rPr>
      <t>r</t>
    </r>
    <r>
      <rPr>
        <i/>
        <vertAlign val="subscript"/>
        <sz val="10"/>
        <color theme="1"/>
        <rFont val="Times New Roman"/>
        <family val="1"/>
      </rPr>
      <t>alt</t>
    </r>
    <r>
      <rPr>
        <sz val="10"/>
        <color theme="1"/>
        <rFont val="Times New Roman"/>
        <family val="1"/>
      </rPr>
      <t>*</t>
    </r>
  </si>
  <si>
    <r>
      <t>1</t>
    </r>
    <r>
      <rPr>
        <i/>
        <sz val="10"/>
        <color theme="1"/>
        <rFont val="Times New Roman"/>
        <family val="1"/>
      </rPr>
      <t>/b</t>
    </r>
  </si>
  <si>
    <r>
      <rPr>
        <i/>
        <sz val="10"/>
        <color theme="1"/>
        <rFont val="Times New Roman"/>
        <family val="1"/>
      </rPr>
      <t>u</t>
    </r>
    <r>
      <rPr>
        <i/>
        <vertAlign val="subscript"/>
        <sz val="10"/>
        <color theme="1"/>
        <rFont val="Times New Roman"/>
        <family val="1"/>
      </rPr>
      <t>SPF</t>
    </r>
    <r>
      <rPr>
        <sz val="10"/>
        <color theme="1"/>
        <rFont val="Times New Roman"/>
        <family val="1"/>
      </rPr>
      <t>*</t>
    </r>
  </si>
  <si>
    <r>
      <rPr>
        <i/>
        <sz val="10"/>
        <color theme="1"/>
        <rFont val="Times New Roman"/>
        <family val="1"/>
      </rPr>
      <t>u</t>
    </r>
    <r>
      <rPr>
        <i/>
        <vertAlign val="subscript"/>
        <sz val="10"/>
        <color theme="1"/>
        <rFont val="Times New Roman"/>
        <family val="1"/>
      </rPr>
      <t>SEP</t>
    </r>
    <r>
      <rPr>
        <sz val="10"/>
        <color theme="1"/>
        <rFont val="Times New Roman"/>
        <family val="1"/>
      </rPr>
      <t>*</t>
    </r>
  </si>
  <si>
    <t>ρ</t>
  </si>
  <si>
    <t xml:space="preserve">For parameter definitions, see the 'Parameters' tab of the spreadsheet. </t>
  </si>
  <si>
    <r>
      <rPr>
        <i/>
        <sz val="10"/>
        <color theme="1"/>
        <rFont val="Times New Roman"/>
        <family val="1"/>
      </rPr>
      <t>r</t>
    </r>
    <r>
      <rPr>
        <i/>
        <vertAlign val="subscript"/>
        <sz val="10"/>
        <color theme="1"/>
        <rFont val="Times New Roman"/>
        <family val="1"/>
      </rPr>
      <t>alt</t>
    </r>
    <r>
      <rPr>
        <sz val="10"/>
        <color theme="1"/>
        <rFont val="Times New Roman"/>
        <family val="1"/>
      </rPr>
      <t>*, Saeed Zaman's smoothed mean estimate, most recent value (%)</t>
    </r>
  </si>
  <si>
    <t>Sources: Board of Governors of the Federal Reserve System; Federal Reserve Bank of Cleveland; Federal Reserve Bank of Philadelphia; Congressional Budget Office; and Haver Analytics.</t>
  </si>
  <si>
    <t xml:space="preserve">Sources: Federal Reserve Bank of Cleveland calculations based on data and/or forecasts from Federal Reserve Bank of Philadelphia; Congressional Budget Office; Federal Reserve Bank of Cleveland; Bureau of Economic Analysis; Bureau of Labor Statistics; Board of Governors of the Federal Reserve System; and Haver Analytics.
Notes: All federal funds rates are expressed as quarterly average percentages. </t>
  </si>
  <si>
    <t>Based on data and forecasts available as of September 6,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</si>
</sst>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0"/>
      <color theme="1"/>
      <name val="Times New Roman"/>
      <family val="1"/>
    </font>
    <font>
      <b/>
      <sz val="10"/>
      <color theme="1"/>
      <name val="Times New Roman"/>
      <family val="1"/>
    </font>
    <font>
      <b/>
      <sz val="11"/>
      <color theme="1"/>
      <name val="Calibri"/>
      <family val="2"/>
      <scheme val="minor"/>
    </font>
    <font>
      <sz val="10"/>
      <color theme="1"/>
      <name val="Calibri"/>
      <family val="2"/>
      <scheme val="minor"/>
    </font>
    <font>
      <sz val="10"/>
      <color rgb="FF333333"/>
      <name val="Times New Roman"/>
      <family val="1"/>
    </font>
    <font>
      <i/>
      <sz val="10"/>
      <color theme="1"/>
      <name val="Times New Roman"/>
      <family val="1"/>
    </font>
    <font>
      <sz val="10"/>
      <color theme="1"/>
      <name val="Calibri"/>
      <family val="2"/>
    </font>
    <font>
      <b/>
      <sz val="12"/>
      <color theme="1"/>
      <name val="Times New Roman"/>
      <family val="1"/>
    </font>
    <font>
      <b/>
      <vertAlign val="subscript"/>
      <sz val="12"/>
      <color theme="1"/>
      <name val="Times New Roman"/>
      <family val="1"/>
    </font>
    <font>
      <b/>
      <i/>
      <sz val="12"/>
      <color theme="1"/>
      <name val="Times New Roman"/>
      <family val="1"/>
    </font>
    <font>
      <i/>
      <vertAlign val="subscript"/>
      <sz val="10"/>
      <color theme="1"/>
      <name val="Times New Roman"/>
      <family val="1"/>
    </font>
    <font>
      <sz val="10"/>
      <name val="Times New Roman"/>
      <family val="1"/>
    </font>
    <font>
      <b/>
      <i/>
      <sz val="10"/>
      <color theme="1"/>
      <name val="Times New Roman"/>
      <family val="1"/>
    </font>
    <font>
      <sz val="10"/>
      <color rgb="FF000000"/>
      <name val="Times New Roman"/>
      <family val="1"/>
    </font>
  </fonts>
  <fills count="6">
    <fill>
      <patternFill patternType="none"/>
    </fill>
    <fill>
      <patternFill patternType="gray125"/>
    </fill>
    <fill>
      <patternFill patternType="solid">
        <fgColor theme="8"/>
        <bgColor indexed="64"/>
      </patternFill>
    </fill>
    <fill>
      <patternFill patternType="solid">
        <fgColor theme="0" tint="-0.249977111117893"/>
        <bgColor indexed="64"/>
      </patternFill>
    </fill>
    <fill>
      <patternFill patternType="solid">
        <fgColor theme="6"/>
        <bgColor indexed="64"/>
      </patternFill>
    </fill>
    <fill>
      <patternFill patternType="solid">
        <fgColor theme="5" tint="0.59999389629810485"/>
        <bgColor indexed="64"/>
      </patternFill>
    </fill>
  </fills>
  <borders count="9">
    <border>
      <left/>
      <right/>
      <top/>
      <bottom/>
      <diagonal/>
    </border>
    <border>
      <left/>
      <right/>
      <top style="thick">
        <color auto="1"/>
      </top>
      <bottom/>
      <diagonal/>
    </border>
    <border>
      <left/>
      <right/>
      <top/>
      <bottom style="thick">
        <color indexed="64"/>
      </bottom>
      <diagonal/>
    </border>
    <border>
      <left/>
      <right/>
      <top style="double">
        <color auto="1"/>
      </top>
      <bottom style="thick">
        <color auto="1"/>
      </bottom>
      <diagonal/>
    </border>
    <border>
      <left/>
      <right/>
      <top/>
      <bottom style="double">
        <color auto="1"/>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9">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164" fontId="1" fillId="0" borderId="0" xfId="0" applyNumberFormat="1" applyFont="1" applyAlignment="1">
      <alignment horizontal="center" vertical="center"/>
    </xf>
    <xf numFmtId="0" fontId="1" fillId="2" borderId="2"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2" xfId="0" applyFont="1" applyBorder="1" applyAlignment="1">
      <alignment vertical="center"/>
    </xf>
    <xf numFmtId="0" fontId="4" fillId="0" borderId="0" xfId="0" applyFont="1" applyAlignment="1">
      <alignment vertical="center"/>
    </xf>
    <xf numFmtId="2" fontId="1" fillId="0" borderId="1" xfId="0" applyNumberFormat="1" applyFont="1" applyBorder="1" applyAlignment="1">
      <alignment horizontal="center" vertical="center"/>
    </xf>
    <xf numFmtId="2" fontId="1" fillId="0" borderId="0" xfId="0" applyNumberFormat="1" applyFont="1" applyAlignment="1">
      <alignment horizontal="center" vertical="center"/>
    </xf>
    <xf numFmtId="2" fontId="1" fillId="0" borderId="2" xfId="0" applyNumberFormat="1" applyFont="1" applyBorder="1" applyAlignment="1">
      <alignment horizontal="center" vertical="center"/>
    </xf>
    <xf numFmtId="2" fontId="5" fillId="0" borderId="0" xfId="0" applyNumberFormat="1" applyFont="1" applyAlignment="1">
      <alignment horizontal="center" vertical="center"/>
    </xf>
    <xf numFmtId="2" fontId="2" fillId="0" borderId="1" xfId="0" applyNumberFormat="1"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3" xfId="0" applyFont="1" applyBorder="1" applyAlignment="1">
      <alignment horizontal="center" vertical="center"/>
    </xf>
    <xf numFmtId="0" fontId="7" fillId="0" borderId="0" xfId="0" applyFont="1" applyAlignment="1">
      <alignment vertical="center"/>
    </xf>
    <xf numFmtId="0" fontId="1" fillId="0" borderId="5" xfId="0" applyFont="1" applyBorder="1" applyAlignment="1">
      <alignment horizontal="center" vertical="center"/>
    </xf>
    <xf numFmtId="0" fontId="2"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6" xfId="0" applyFont="1" applyBorder="1" applyAlignment="1">
      <alignment horizontal="center"/>
    </xf>
    <xf numFmtId="164" fontId="12" fillId="0" borderId="1" xfId="0" applyNumberFormat="1" applyFont="1" applyBorder="1" applyAlignment="1">
      <alignment horizontal="center" vertical="center"/>
    </xf>
    <xf numFmtId="164" fontId="12" fillId="0" borderId="0" xfId="0" applyNumberFormat="1" applyFont="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left" vertical="center"/>
    </xf>
    <xf numFmtId="0" fontId="1" fillId="2" borderId="0" xfId="0" applyFont="1" applyFill="1" applyAlignment="1">
      <alignment horizontal="left" vertical="center"/>
    </xf>
    <xf numFmtId="0" fontId="1" fillId="2" borderId="2" xfId="0" applyFont="1" applyFill="1" applyBorder="1" applyAlignment="1">
      <alignment horizontal="left" vertical="center"/>
    </xf>
    <xf numFmtId="0" fontId="1" fillId="3" borderId="0" xfId="0" applyFont="1" applyFill="1" applyAlignment="1">
      <alignment horizontal="lef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2" fontId="2" fillId="4" borderId="1" xfId="0" applyNumberFormat="1" applyFont="1" applyFill="1" applyBorder="1" applyAlignment="1">
      <alignment horizontal="left" vertical="center"/>
    </xf>
    <xf numFmtId="2" fontId="2" fillId="4" borderId="0" xfId="0" applyNumberFormat="1" applyFont="1" applyFill="1" applyAlignment="1">
      <alignment horizontal="left" vertical="center"/>
    </xf>
    <xf numFmtId="2" fontId="2" fillId="4" borderId="2" xfId="0" applyNumberFormat="1" applyFont="1" applyFill="1" applyBorder="1" applyAlignment="1">
      <alignment horizontal="left" vertical="center"/>
    </xf>
    <xf numFmtId="0" fontId="1" fillId="0" borderId="5" xfId="0" applyFont="1" applyBorder="1" applyAlignment="1">
      <alignment vertical="center"/>
    </xf>
    <xf numFmtId="0" fontId="2" fillId="5" borderId="1" xfId="0" applyFont="1" applyFill="1" applyBorder="1" applyAlignment="1">
      <alignment horizontal="center" vertical="center"/>
    </xf>
    <xf numFmtId="0" fontId="1" fillId="5" borderId="1" xfId="0" applyFont="1" applyFill="1" applyBorder="1" applyAlignment="1">
      <alignment horizontal="left" vertical="center"/>
    </xf>
    <xf numFmtId="2" fontId="1" fillId="5" borderId="1" xfId="0" applyNumberFormat="1" applyFont="1" applyFill="1" applyBorder="1" applyAlignment="1">
      <alignment horizontal="center" vertical="center"/>
    </xf>
    <xf numFmtId="0" fontId="1" fillId="5" borderId="2" xfId="0" applyFont="1" applyFill="1" applyBorder="1" applyAlignment="1">
      <alignment horizontal="center" vertical="center"/>
    </xf>
    <xf numFmtId="2" fontId="1" fillId="5" borderId="0" xfId="0" applyNumberFormat="1" applyFont="1" applyFill="1" applyAlignment="1">
      <alignment horizontal="center" vertical="center"/>
    </xf>
    <xf numFmtId="2" fontId="1" fillId="5" borderId="2" xfId="0" applyNumberFormat="1" applyFont="1" applyFill="1" applyBorder="1" applyAlignment="1">
      <alignment horizontal="center" vertical="center"/>
    </xf>
    <xf numFmtId="2" fontId="5" fillId="5" borderId="0" xfId="0" applyNumberFormat="1" applyFont="1" applyFill="1" applyAlignment="1">
      <alignment horizontal="center" vertical="center"/>
    </xf>
    <xf numFmtId="0" fontId="1" fillId="5" borderId="1" xfId="0" applyFont="1" applyFill="1" applyBorder="1" applyAlignment="1">
      <alignment horizontal="center" vertical="center"/>
    </xf>
    <xf numFmtId="2" fontId="1" fillId="0" borderId="0" xfId="0" applyNumberFormat="1" applyFont="1" applyAlignment="1">
      <alignment vertical="center"/>
    </xf>
    <xf numFmtId="164" fontId="1" fillId="0" borderId="0" xfId="0" applyNumberFormat="1" applyFont="1" applyAlignment="1">
      <alignment vertical="center"/>
    </xf>
    <xf numFmtId="0" fontId="14" fillId="0" borderId="0" xfId="0" applyFont="1" applyAlignment="1">
      <alignment wrapText="1"/>
    </xf>
    <xf numFmtId="164" fontId="1" fillId="5" borderId="1" xfId="0" applyNumberFormat="1" applyFont="1" applyFill="1" applyBorder="1" applyAlignment="1">
      <alignment horizontal="center" vertical="center"/>
    </xf>
    <xf numFmtId="164" fontId="1" fillId="5" borderId="0" xfId="0" applyNumberFormat="1" applyFont="1" applyFill="1" applyAlignment="1">
      <alignment horizontal="center" vertical="center"/>
    </xf>
    <xf numFmtId="164" fontId="1" fillId="5" borderId="2" xfId="0" applyNumberFormat="1" applyFont="1" applyFill="1" applyBorder="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2" fillId="5" borderId="0" xfId="0" applyFont="1" applyFill="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lef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1" fillId="0" borderId="0" xfId="0" applyFont="1" applyAlignment="1">
      <alignment horizontal="center" vertical="center" wrapText="1"/>
    </xf>
    <xf numFmtId="0" fontId="14" fillId="0" borderId="0" xfId="0" applyFont="1" applyAlignment="1">
      <alignment horizontal="left" wrapText="1"/>
    </xf>
    <xf numFmtId="0" fontId="14" fillId="0" borderId="0" xfId="0" applyFont="1" applyAlignment="1">
      <alignment vertical="top" wrapText="1"/>
    </xf>
    <xf numFmtId="0" fontId="0" fillId="0" borderId="0" xfId="0" applyAlignment="1">
      <alignment vertical="top" wrapText="1"/>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2" fillId="3" borderId="2" xfId="0" applyFont="1" applyFill="1" applyBorder="1" applyAlignment="1">
      <alignment horizontal="center" vertical="center" wrapText="1"/>
    </xf>
    <xf numFmtId="2" fontId="2" fillId="4" borderId="1" xfId="0" applyNumberFormat="1" applyFont="1" applyFill="1" applyBorder="1" applyAlignment="1">
      <alignment horizontal="center" vertical="center"/>
    </xf>
    <xf numFmtId="2" fontId="2" fillId="4" borderId="0" xfId="0" applyNumberFormat="1" applyFont="1" applyFill="1" applyAlignment="1">
      <alignment horizontal="center" vertical="center"/>
    </xf>
    <xf numFmtId="2" fontId="2" fillId="4" borderId="2" xfId="0" applyNumberFormat="1" applyFont="1" applyFill="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3A6F8F"/>
      <color rgb="FF2EA3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800" b="1">
                <a:solidFill>
                  <a:srgbClr val="3A6F8F"/>
                </a:solidFill>
                <a:latin typeface="Garamond" panose="02020404030301010803" pitchFamily="18" charset="0"/>
              </a:defRPr>
            </a:pPr>
            <a:r>
              <a:rPr lang="en-US" sz="1600" b="1">
                <a:solidFill>
                  <a:srgbClr val="3A6F8F"/>
                </a:solidFill>
                <a:latin typeface="Garamond" panose="02020404030301010803" pitchFamily="18" charset="0"/>
              </a:rPr>
              <a:t>Your Federal Funds Rates</a:t>
            </a:r>
            <a:endParaRPr lang="en-US" sz="1600" b="1" i="0">
              <a:solidFill>
                <a:srgbClr val="3A6F8F"/>
              </a:solidFill>
              <a:latin typeface="Garamond" panose="02020404030301010803" pitchFamily="18" charset="0"/>
            </a:endParaRPr>
          </a:p>
        </c:rich>
      </c:tx>
      <c:overlay val="0"/>
    </c:title>
    <c:autoTitleDeleted val="0"/>
    <c:plotArea>
      <c:layout>
        <c:manualLayout>
          <c:layoutTarget val="inner"/>
          <c:xMode val="edge"/>
          <c:yMode val="edge"/>
          <c:x val="5.9987103643193845E-2"/>
          <c:y val="0.18368052398941126"/>
          <c:w val="0.60340828180390171"/>
          <c:h val="0.70811119251932386"/>
        </c:manualLayout>
      </c:layout>
      <c:lineChart>
        <c:grouping val="standard"/>
        <c:varyColors val="0"/>
        <c:ser>
          <c:idx val="0"/>
          <c:order val="0"/>
          <c:tx>
            <c:strRef>
              <c:f>'Make Your Own Rule'!$B$20</c:f>
              <c:strCache>
                <c:ptCount val="1"/>
                <c:pt idx="0">
                  <c:v>Taylor (1993)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Rule'!$C$20:$L$20</c:f>
              <c:numCache>
                <c:formatCode>0.00</c:formatCode>
                <c:ptCount val="10"/>
                <c:pt idx="0">
                  <c:v>4.9901538461538477</c:v>
                </c:pt>
                <c:pt idx="1">
                  <c:v>5.0437018861347802</c:v>
                </c:pt>
                <c:pt idx="2">
                  <c:v>5.2239826226595527</c:v>
                </c:pt>
                <c:pt idx="3">
                  <c:v>4.8332357984084524</c:v>
                </c:pt>
                <c:pt idx="4">
                  <c:v>5.1041936093976226</c:v>
                </c:pt>
                <c:pt idx="5">
                  <c:v>4.838385166083599</c:v>
                </c:pt>
                <c:pt idx="6">
                  <c:v>4.3969340828775465</c:v>
                </c:pt>
                <c:pt idx="7">
                  <c:v>4.2177213541793632</c:v>
                </c:pt>
                <c:pt idx="8">
                  <c:v>3.9737413512817472</c:v>
                </c:pt>
                <c:pt idx="9">
                  <c:v>3.7650206954830892</c:v>
                </c:pt>
              </c:numCache>
            </c:numRef>
          </c:val>
          <c:smooth val="0"/>
          <c:extLst>
            <c:ext xmlns:c16="http://schemas.microsoft.com/office/drawing/2014/chart" uri="{C3380CC4-5D6E-409C-BE32-E72D297353CC}">
              <c16:uniqueId val="{00000000-21D1-4F07-8CBB-3F76B5881299}"/>
            </c:ext>
          </c:extLst>
        </c:ser>
        <c:ser>
          <c:idx val="1"/>
          <c:order val="1"/>
          <c:tx>
            <c:strRef>
              <c:f>'Make Your Own Rule'!$B$21</c:f>
              <c:strCache>
                <c:ptCount val="1"/>
                <c:pt idx="0">
                  <c:v>Core inflation in Taylor (1999)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Rule'!$C$21:$L$21</c:f>
              <c:numCache>
                <c:formatCode>0.00</c:formatCode>
                <c:ptCount val="10"/>
                <c:pt idx="0">
                  <c:v>4.9901538461538477</c:v>
                </c:pt>
                <c:pt idx="1">
                  <c:v>6.1017186076142096</c:v>
                </c:pt>
                <c:pt idx="2">
                  <c:v>6.0652912600369122</c:v>
                </c:pt>
                <c:pt idx="3">
                  <c:v>5.2842790654007867</c:v>
                </c:pt>
                <c:pt idx="4">
                  <c:v>4.9816501486369971</c:v>
                </c:pt>
                <c:pt idx="5">
                  <c:v>4.7629042586559676</c:v>
                </c:pt>
                <c:pt idx="6">
                  <c:v>4.2483755762370734</c:v>
                </c:pt>
                <c:pt idx="7">
                  <c:v>3.9825545005975505</c:v>
                </c:pt>
                <c:pt idx="8">
                  <c:v>3.7046086509512834</c:v>
                </c:pt>
                <c:pt idx="9">
                  <c:v>3.4559179082926694</c:v>
                </c:pt>
              </c:numCache>
            </c:numRef>
          </c:val>
          <c:smooth val="0"/>
          <c:extLst>
            <c:ext xmlns:c16="http://schemas.microsoft.com/office/drawing/2014/chart" uri="{C3380CC4-5D6E-409C-BE32-E72D297353CC}">
              <c16:uniqueId val="{00000001-21D1-4F07-8CBB-3F76B5881299}"/>
            </c:ext>
          </c:extLst>
        </c:ser>
        <c:ser>
          <c:idx val="2"/>
          <c:order val="2"/>
          <c:tx>
            <c:strRef>
              <c:f>'Make Your Own Rule'!$B$22</c:f>
              <c:strCache>
                <c:ptCount val="1"/>
                <c:pt idx="0">
                  <c:v>Inertial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Rule'!$C$22:$L$22</c:f>
              <c:numCache>
                <c:formatCode>0.00</c:formatCode>
                <c:ptCount val="10"/>
                <c:pt idx="0">
                  <c:v>4.9901538461538477</c:v>
                </c:pt>
                <c:pt idx="1">
                  <c:v>5.2124667984459201</c:v>
                </c:pt>
                <c:pt idx="2">
                  <c:v>5.3830316907641187</c:v>
                </c:pt>
                <c:pt idx="3">
                  <c:v>5.3632811656914523</c:v>
                </c:pt>
                <c:pt idx="4">
                  <c:v>5.2869549622805607</c:v>
                </c:pt>
                <c:pt idx="5">
                  <c:v>5.1821448215556423</c:v>
                </c:pt>
                <c:pt idx="6">
                  <c:v>4.9953909724919283</c:v>
                </c:pt>
                <c:pt idx="7">
                  <c:v>4.7928236781130531</c:v>
                </c:pt>
                <c:pt idx="8">
                  <c:v>4.5751806726806992</c:v>
                </c:pt>
                <c:pt idx="9">
                  <c:v>4.3513281198030933</c:v>
                </c:pt>
              </c:numCache>
            </c:numRef>
          </c:val>
          <c:smooth val="0"/>
          <c:extLst>
            <c:ext xmlns:c16="http://schemas.microsoft.com/office/drawing/2014/chart" uri="{C3380CC4-5D6E-409C-BE32-E72D297353CC}">
              <c16:uniqueId val="{00000002-21D1-4F07-8CBB-3F76B5881299}"/>
            </c:ext>
          </c:extLst>
        </c:ser>
        <c:ser>
          <c:idx val="3"/>
          <c:order val="3"/>
          <c:tx>
            <c:strRef>
              <c:f>'Make Your Own Rule'!$B$23</c:f>
              <c:strCache>
                <c:ptCount val="1"/>
                <c:pt idx="0">
                  <c:v>Alternative r*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Rule'!$C$23:$L$23</c:f>
              <c:numCache>
                <c:formatCode>0.00</c:formatCode>
                <c:ptCount val="10"/>
                <c:pt idx="0">
                  <c:v>4.9901538461538477</c:v>
                </c:pt>
                <c:pt idx="1">
                  <c:v>5.307582498135579</c:v>
                </c:pt>
                <c:pt idx="2">
                  <c:v>5.5542399502055044</c:v>
                </c:pt>
                <c:pt idx="3">
                  <c:v>5.5953634729342197</c:v>
                </c:pt>
                <c:pt idx="4">
                  <c:v>5.5677365077644332</c:v>
                </c:pt>
                <c:pt idx="5">
                  <c:v>5.5018857576323992</c:v>
                </c:pt>
                <c:pt idx="6">
                  <c:v>5.3462994210429935</c:v>
                </c:pt>
                <c:pt idx="7">
                  <c:v>5.168666136643564</c:v>
                </c:pt>
                <c:pt idx="8">
                  <c:v>4.9709703391947659</c:v>
                </c:pt>
                <c:pt idx="9">
                  <c:v>4.7630755527040058</c:v>
                </c:pt>
              </c:numCache>
            </c:numRef>
          </c:val>
          <c:smooth val="0"/>
          <c:extLst>
            <c:ext xmlns:c16="http://schemas.microsoft.com/office/drawing/2014/chart" uri="{C3380CC4-5D6E-409C-BE32-E72D297353CC}">
              <c16:uniqueId val="{00000003-21D1-4F07-8CBB-3F76B5881299}"/>
            </c:ext>
          </c:extLst>
        </c:ser>
        <c:ser>
          <c:idx val="4"/>
          <c:order val="4"/>
          <c:tx>
            <c:strRef>
              <c:f>'Make Your Own Rule'!$B$24</c:f>
              <c:strCache>
                <c:ptCount val="1"/>
                <c:pt idx="0">
                  <c:v>Forward-looking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Rule'!$C$24:$L$24</c:f>
              <c:numCache>
                <c:formatCode>0.00</c:formatCode>
                <c:ptCount val="10"/>
                <c:pt idx="0">
                  <c:v>4.9901538461538477</c:v>
                </c:pt>
                <c:pt idx="1">
                  <c:v>5.2008572876862029</c:v>
                </c:pt>
                <c:pt idx="2">
                  <c:v>5.0828219836613915</c:v>
                </c:pt>
                <c:pt idx="3">
                  <c:v>4.6212233263860476</c:v>
                </c:pt>
                <c:pt idx="4">
                  <c:v>4.4356030725681066</c:v>
                </c:pt>
                <c:pt idx="5">
                  <c:v>4.1700400429574414</c:v>
                </c:pt>
                <c:pt idx="6">
                  <c:v>3.9481922161310417</c:v>
                </c:pt>
                <c:pt idx="7">
                  <c:v>3.7804840251382115</c:v>
                </c:pt>
                <c:pt idx="8">
                  <c:v>3.6190036671091463</c:v>
                </c:pt>
                <c:pt idx="9">
                  <c:v>3.4667924272498531</c:v>
                </c:pt>
              </c:numCache>
            </c:numRef>
          </c:val>
          <c:smooth val="0"/>
          <c:extLst>
            <c:ext xmlns:c16="http://schemas.microsoft.com/office/drawing/2014/chart" uri="{C3380CC4-5D6E-409C-BE32-E72D297353CC}">
              <c16:uniqueId val="{00000004-21D1-4F07-8CBB-3F76B5881299}"/>
            </c:ext>
          </c:extLst>
        </c:ser>
        <c:ser>
          <c:idx val="5"/>
          <c:order val="5"/>
          <c:tx>
            <c:strRef>
              <c:f>'Make Your Own Rule'!$B$25</c:f>
              <c:strCache>
                <c:ptCount val="1"/>
                <c:pt idx="0">
                  <c:v>First-difference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Rule'!$C$25:$L$25</c:f>
              <c:numCache>
                <c:formatCode>0.00</c:formatCode>
                <c:ptCount val="10"/>
                <c:pt idx="0">
                  <c:v>4.9901538461538477</c:v>
                </c:pt>
                <c:pt idx="1">
                  <c:v>7.7379898623174901</c:v>
                </c:pt>
                <c:pt idx="2">
                  <c:v>10.314751934833462</c:v>
                </c:pt>
                <c:pt idx="3">
                  <c:v>12.619532491823339</c:v>
                </c:pt>
                <c:pt idx="4">
                  <c:v>14.501624358428396</c:v>
                </c:pt>
                <c:pt idx="5">
                  <c:v>16.222864979591272</c:v>
                </c:pt>
                <c:pt idx="6">
                  <c:v>17.740304059574445</c:v>
                </c:pt>
                <c:pt idx="7">
                  <c:v>19.151576593451239</c:v>
                </c:pt>
                <c:pt idx="8">
                  <c:v>20.472890136188322</c:v>
                </c:pt>
                <c:pt idx="9">
                  <c:v>21.683352069813569</c:v>
                </c:pt>
              </c:numCache>
            </c:numRef>
          </c:val>
          <c:smooth val="0"/>
          <c:extLst>
            <c:ext xmlns:c16="http://schemas.microsoft.com/office/drawing/2014/chart" uri="{C3380CC4-5D6E-409C-BE32-E72D297353CC}">
              <c16:uniqueId val="{00000005-21D1-4F07-8CBB-3F76B5881299}"/>
            </c:ext>
          </c:extLst>
        </c:ser>
        <c:ser>
          <c:idx val="6"/>
          <c:order val="6"/>
          <c:tx>
            <c:strRef>
              <c:f>'Make Your Own Rule'!$B$26</c:f>
              <c:strCache>
                <c:ptCount val="1"/>
                <c:pt idx="0">
                  <c:v>Low weight on output gap rule</c:v>
                </c:pt>
              </c:strCache>
            </c:strRef>
          </c:tx>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Rule'!$C$26:$L$26</c:f>
              <c:numCache>
                <c:formatCode>0.00</c:formatCode>
                <c:ptCount val="10"/>
                <c:pt idx="0">
                  <c:v>4.9901538461538477</c:v>
                </c:pt>
                <c:pt idx="1">
                  <c:v>5.0664353927117789</c:v>
                </c:pt>
                <c:pt idx="2">
                  <c:v>5.0285550006085149</c:v>
                </c:pt>
                <c:pt idx="3">
                  <c:v>5.0061885981908851</c:v>
                </c:pt>
                <c:pt idx="4">
                  <c:v>4.9579478979280305</c:v>
                </c:pt>
                <c:pt idx="5">
                  <c:v>4.8894292226678973</c:v>
                </c:pt>
                <c:pt idx="6">
                  <c:v>4.8151386869848443</c:v>
                </c:pt>
                <c:pt idx="7">
                  <c:v>4.7360803599030614</c:v>
                </c:pt>
                <c:pt idx="8">
                  <c:v>4.6494987723590739</c:v>
                </c:pt>
                <c:pt idx="9">
                  <c:v>4.5620538591488495</c:v>
                </c:pt>
              </c:numCache>
            </c:numRef>
          </c:val>
          <c:smooth val="0"/>
          <c:extLst>
            <c:ext xmlns:c16="http://schemas.microsoft.com/office/drawing/2014/chart" uri="{C3380CC4-5D6E-409C-BE32-E72D297353CC}">
              <c16:uniqueId val="{00000006-21D1-4F07-8CBB-3F76B5881299}"/>
            </c:ext>
          </c:extLst>
        </c:ser>
        <c:ser>
          <c:idx val="7"/>
          <c:order val="7"/>
          <c:tx>
            <c:strRef>
              <c:f>'Make Your Own Rule'!$B$27</c:f>
              <c:strCache>
                <c:ptCount val="1"/>
                <c:pt idx="0">
                  <c:v>Your Customized Policy Rule</c:v>
                </c:pt>
              </c:strCache>
            </c:strRef>
          </c:tx>
          <c:spPr>
            <a:ln>
              <a:solidFill>
                <a:srgbClr val="FF0000"/>
              </a:solidFill>
              <a:prstDash val="sysDash"/>
            </a:ln>
          </c:spPr>
          <c:marker>
            <c:symbol val="none"/>
          </c:marker>
          <c:cat>
            <c:numRef>
              <c:f>'Make Your Own Rule'!$C$19:$L$19</c:f>
              <c:numCache>
                <c:formatCode>General</c:formatCode>
                <c:ptCount val="10"/>
                <c:pt idx="0">
                  <c:v>2023.2</c:v>
                </c:pt>
                <c:pt idx="1">
                  <c:v>2023.3</c:v>
                </c:pt>
                <c:pt idx="2">
                  <c:v>2023.4</c:v>
                </c:pt>
                <c:pt idx="3">
                  <c:v>2024.1</c:v>
                </c:pt>
                <c:pt idx="4">
                  <c:v>2024.2</c:v>
                </c:pt>
                <c:pt idx="5">
                  <c:v>2024.3</c:v>
                </c:pt>
                <c:pt idx="6">
                  <c:v>2024.4</c:v>
                </c:pt>
                <c:pt idx="7">
                  <c:v>2025.1</c:v>
                </c:pt>
                <c:pt idx="8">
                  <c:v>2025.2</c:v>
                </c:pt>
                <c:pt idx="9">
                  <c:v>2025.3</c:v>
                </c:pt>
              </c:numCache>
            </c:numRef>
          </c:cat>
          <c:val>
            <c:numRef>
              <c:f>'Make Your Own Rule'!$C$27:$L$27</c:f>
              <c:numCache>
                <c:formatCode>0.00</c:formatCode>
                <c:ptCount val="10"/>
                <c:pt idx="0">
                  <c:v>4.9901538461538477</c:v>
                </c:pt>
                <c:pt idx="1">
                  <c:v>5.0437018861347802</c:v>
                </c:pt>
                <c:pt idx="2">
                  <c:v>5.2239826226595527</c:v>
                </c:pt>
                <c:pt idx="3">
                  <c:v>4.8332357984084524</c:v>
                </c:pt>
                <c:pt idx="4">
                  <c:v>5.1041936093976226</c:v>
                </c:pt>
                <c:pt idx="5">
                  <c:v>4.838385166083599</c:v>
                </c:pt>
                <c:pt idx="6">
                  <c:v>4.3969340828775465</c:v>
                </c:pt>
                <c:pt idx="7">
                  <c:v>4.2177213541793632</c:v>
                </c:pt>
                <c:pt idx="8">
                  <c:v>3.9737413512817472</c:v>
                </c:pt>
                <c:pt idx="9">
                  <c:v>3.7650206954830892</c:v>
                </c:pt>
              </c:numCache>
            </c:numRef>
          </c:val>
          <c:smooth val="0"/>
          <c:extLst>
            <c:ext xmlns:c16="http://schemas.microsoft.com/office/drawing/2014/chart" uri="{C3380CC4-5D6E-409C-BE32-E72D297353CC}">
              <c16:uniqueId val="{00000007-21D1-4F07-8CBB-3F76B5881299}"/>
            </c:ext>
          </c:extLst>
        </c:ser>
        <c:dLbls>
          <c:showLegendKey val="0"/>
          <c:showVal val="0"/>
          <c:showCatName val="0"/>
          <c:showSerName val="0"/>
          <c:showPercent val="0"/>
          <c:showBubbleSize val="0"/>
        </c:dLbls>
        <c:smooth val="0"/>
        <c:axId val="545378448"/>
        <c:axId val="545385896"/>
      </c:lineChart>
      <c:catAx>
        <c:axId val="545378448"/>
        <c:scaling>
          <c:orientation val="minMax"/>
        </c:scaling>
        <c:delete val="0"/>
        <c:axPos val="b"/>
        <c:numFmt formatCode="General" sourceLinked="1"/>
        <c:majorTickMark val="none"/>
        <c:minorTickMark val="none"/>
        <c:tickLblPos val="low"/>
        <c:spPr>
          <a:noFill/>
          <a:ln w="19050">
            <a:solidFill>
              <a:schemeClr val="tx1"/>
            </a:solidFill>
          </a:ln>
        </c:spPr>
        <c:txPr>
          <a:bodyPr/>
          <a:lstStyle/>
          <a:p>
            <a:pPr>
              <a:defRPr sz="1000" b="1">
                <a:solidFill>
                  <a:srgbClr val="3A6F8F"/>
                </a:solidFill>
                <a:latin typeface="Verdana "/>
              </a:defRPr>
            </a:pPr>
            <a:endParaRPr lang="en-US"/>
          </a:p>
        </c:txPr>
        <c:crossAx val="545385896"/>
        <c:crosses val="autoZero"/>
        <c:auto val="1"/>
        <c:lblAlgn val="ctr"/>
        <c:lblOffset val="100"/>
        <c:tickLblSkip val="2"/>
        <c:noMultiLvlLbl val="0"/>
      </c:catAx>
      <c:valAx>
        <c:axId val="545385896"/>
        <c:scaling>
          <c:orientation val="minMax"/>
        </c:scaling>
        <c:delete val="0"/>
        <c:axPos val="l"/>
        <c:majorGridlines>
          <c:spPr>
            <a:ln>
              <a:solidFill>
                <a:schemeClr val="tx1">
                  <a:tint val="75000"/>
                  <a:shade val="95000"/>
                  <a:satMod val="105000"/>
                  <a:alpha val="50000"/>
                </a:schemeClr>
              </a:solidFill>
              <a:prstDash val="sysDash"/>
            </a:ln>
          </c:spPr>
        </c:majorGridlines>
        <c:numFmt formatCode="General" sourceLinked="0"/>
        <c:majorTickMark val="none"/>
        <c:minorTickMark val="none"/>
        <c:tickLblPos val="nextTo"/>
        <c:txPr>
          <a:bodyPr/>
          <a:lstStyle/>
          <a:p>
            <a:pPr>
              <a:defRPr sz="1000" b="1">
                <a:solidFill>
                  <a:srgbClr val="3A6F8F"/>
                </a:solidFill>
                <a:latin typeface="Verdana "/>
              </a:defRPr>
            </a:pPr>
            <a:endParaRPr lang="en-US"/>
          </a:p>
        </c:txPr>
        <c:crossAx val="545378448"/>
        <c:crosses val="autoZero"/>
        <c:crossBetween val="midCat"/>
      </c:valAx>
    </c:plotArea>
    <c:legend>
      <c:legendPos val="r"/>
      <c:layout>
        <c:manualLayout>
          <c:xMode val="edge"/>
          <c:yMode val="edge"/>
          <c:x val="0.67606626262393965"/>
          <c:y val="0.18721096855616262"/>
          <c:w val="0.32393373737606029"/>
          <c:h val="0.73170404863318694"/>
        </c:manualLayout>
      </c:layout>
      <c:overlay val="0"/>
      <c:txPr>
        <a:bodyPr/>
        <a:lstStyle/>
        <a:p>
          <a:pPr>
            <a:defRPr sz="1000"/>
          </a:pPr>
          <a:endParaRPr lang="en-US"/>
        </a:p>
      </c:txPr>
    </c:legend>
    <c:plotVisOnly val="1"/>
    <c:dispBlanksAs val="gap"/>
    <c:showDLblsOverMax val="0"/>
  </c:chart>
  <c:spPr>
    <a:ln w="25400">
      <a:solidFill>
        <a:schemeClr val="tx1"/>
      </a:solid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5696</xdr:colOff>
      <xdr:row>0</xdr:row>
      <xdr:rowOff>0</xdr:rowOff>
    </xdr:from>
    <xdr:to>
      <xdr:col>23</xdr:col>
      <xdr:colOff>379739</xdr:colOff>
      <xdr:row>30</xdr:row>
      <xdr:rowOff>82948</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8511935" y="0"/>
          <a:ext cx="6503174" cy="577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91109</xdr:colOff>
      <xdr:row>0</xdr:row>
      <xdr:rowOff>107675</xdr:rowOff>
    </xdr:from>
    <xdr:to>
      <xdr:col>0</xdr:col>
      <xdr:colOff>1789043</xdr:colOff>
      <xdr:row>5</xdr:row>
      <xdr:rowOff>1</xdr:rowOff>
    </xdr:to>
    <xdr:sp macro="" textlink="">
      <xdr:nvSpPr>
        <xdr:cNvPr id="2" name="Right Arrow Callout 1">
          <a:extLst>
            <a:ext uri="{FF2B5EF4-FFF2-40B4-BE49-F238E27FC236}">
              <a16:creationId xmlns:a16="http://schemas.microsoft.com/office/drawing/2014/main" id="{00000000-0008-0000-0300-000002000000}"/>
            </a:ext>
          </a:extLst>
        </xdr:cNvPr>
        <xdr:cNvSpPr/>
      </xdr:nvSpPr>
      <xdr:spPr>
        <a:xfrm>
          <a:off x="91109" y="107675"/>
          <a:ext cx="1697934" cy="952500"/>
        </a:xfrm>
        <a:prstGeom prst="rightArrowCallout">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107674</xdr:colOff>
      <xdr:row>0</xdr:row>
      <xdr:rowOff>165652</xdr:rowOff>
    </xdr:from>
    <xdr:to>
      <xdr:col>0</xdr:col>
      <xdr:colOff>1167848</xdr:colOff>
      <xdr:row>4</xdr:row>
      <xdr:rowOff>140804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07674" y="165652"/>
          <a:ext cx="1060174" cy="86139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latin typeface="Times New Roman" panose="02020603050405020304" pitchFamily="18" charset="0"/>
              <a:cs typeface="Times New Roman" panose="02020603050405020304" pitchFamily="18" charset="0"/>
            </a:rPr>
            <a:t>Step 1</a:t>
          </a:r>
          <a:r>
            <a:rPr lang="en-US" sz="1000" b="1">
              <a:latin typeface="Times New Roman" panose="02020603050405020304" pitchFamily="18" charset="0"/>
              <a:cs typeface="Times New Roman" panose="02020603050405020304" pitchFamily="18" charset="0"/>
            </a:rPr>
            <a:t>:</a:t>
          </a:r>
        </a:p>
        <a:p>
          <a:r>
            <a:rPr lang="en-US" sz="1000" b="1">
              <a:latin typeface="Times New Roman" panose="02020603050405020304" pitchFamily="18" charset="0"/>
              <a:cs typeface="Times New Roman" panose="02020603050405020304" pitchFamily="18" charset="0"/>
            </a:rPr>
            <a:t>Overwrite this forecast with yours</a:t>
          </a:r>
        </a:p>
      </xdr:txBody>
    </xdr:sp>
    <xdr:clientData/>
  </xdr:twoCellAnchor>
  <xdr:twoCellAnchor>
    <xdr:from>
      <xdr:col>0</xdr:col>
      <xdr:colOff>91109</xdr:colOff>
      <xdr:row>7</xdr:row>
      <xdr:rowOff>16565</xdr:rowOff>
    </xdr:from>
    <xdr:to>
      <xdr:col>0</xdr:col>
      <xdr:colOff>1789043</xdr:colOff>
      <xdr:row>15</xdr:row>
      <xdr:rowOff>157368</xdr:rowOff>
    </xdr:to>
    <xdr:sp macro="" textlink="">
      <xdr:nvSpPr>
        <xdr:cNvPr id="4" name="Right Arrow Callout 3">
          <a:extLst>
            <a:ext uri="{FF2B5EF4-FFF2-40B4-BE49-F238E27FC236}">
              <a16:creationId xmlns:a16="http://schemas.microsoft.com/office/drawing/2014/main" id="{00000000-0008-0000-0300-000004000000}"/>
            </a:ext>
          </a:extLst>
        </xdr:cNvPr>
        <xdr:cNvSpPr/>
      </xdr:nvSpPr>
      <xdr:spPr>
        <a:xfrm>
          <a:off x="91109" y="1374913"/>
          <a:ext cx="1697934" cy="1689651"/>
        </a:xfrm>
        <a:prstGeom prst="rightArrowCallout">
          <a:avLst>
            <a:gd name="adj1" fmla="val 26042"/>
            <a:gd name="adj2" fmla="val 25000"/>
            <a:gd name="adj3" fmla="val 20312"/>
            <a:gd name="adj4" fmla="val 64977"/>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107674</xdr:colOff>
      <xdr:row>7</xdr:row>
      <xdr:rowOff>74544</xdr:rowOff>
    </xdr:from>
    <xdr:to>
      <xdr:col>0</xdr:col>
      <xdr:colOff>1167848</xdr:colOff>
      <xdr:row>14</xdr:row>
      <xdr:rowOff>33131</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07674" y="1532283"/>
          <a:ext cx="1060174" cy="1316935"/>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latin typeface="Times New Roman" panose="02020603050405020304" pitchFamily="18" charset="0"/>
              <a:cs typeface="Times New Roman" panose="02020603050405020304" pitchFamily="18" charset="0"/>
            </a:rPr>
            <a:t>Step 2</a:t>
          </a:r>
          <a:r>
            <a:rPr lang="en-US" sz="1000" b="1">
              <a:latin typeface="Times New Roman" panose="02020603050405020304" pitchFamily="18" charset="0"/>
              <a:cs typeface="Times New Roman" panose="02020603050405020304" pitchFamily="18" charset="0"/>
            </a:rPr>
            <a:t>:</a:t>
          </a:r>
        </a:p>
        <a:p>
          <a:r>
            <a:rPr lang="en-US" sz="1000" b="1">
              <a:latin typeface="Times New Roman" panose="02020603050405020304" pitchFamily="18" charset="0"/>
              <a:cs typeface="Times New Roman" panose="02020603050405020304" pitchFamily="18" charset="0"/>
            </a:rPr>
            <a:t>Customize</a:t>
          </a:r>
          <a:r>
            <a:rPr lang="en-US" sz="1000" b="1" baseline="0">
              <a:latin typeface="Times New Roman" panose="02020603050405020304" pitchFamily="18" charset="0"/>
              <a:cs typeface="Times New Roman" panose="02020603050405020304" pitchFamily="18" charset="0"/>
            </a:rPr>
            <a:t> a general policy rule with your values for the parameters</a:t>
          </a:r>
          <a:endParaRPr lang="en-US" sz="1000" b="1">
            <a:latin typeface="Times New Roman" panose="02020603050405020304" pitchFamily="18" charset="0"/>
            <a:cs typeface="Times New Roman" panose="02020603050405020304" pitchFamily="18" charset="0"/>
          </a:endParaRPr>
        </a:p>
      </xdr:txBody>
    </xdr:sp>
    <xdr:clientData/>
  </xdr:twoCellAnchor>
  <xdr:twoCellAnchor>
    <xdr:from>
      <xdr:col>0</xdr:col>
      <xdr:colOff>94422</xdr:colOff>
      <xdr:row>17</xdr:row>
      <xdr:rowOff>77857</xdr:rowOff>
    </xdr:from>
    <xdr:to>
      <xdr:col>0</xdr:col>
      <xdr:colOff>1780761</xdr:colOff>
      <xdr:row>27</xdr:row>
      <xdr:rowOff>66261</xdr:rowOff>
    </xdr:to>
    <xdr:sp macro="" textlink="">
      <xdr:nvSpPr>
        <xdr:cNvPr id="6" name="Right Arrow Callout 5">
          <a:extLst>
            <a:ext uri="{FF2B5EF4-FFF2-40B4-BE49-F238E27FC236}">
              <a16:creationId xmlns:a16="http://schemas.microsoft.com/office/drawing/2014/main" id="{00000000-0008-0000-0300-000006000000}"/>
            </a:ext>
          </a:extLst>
        </xdr:cNvPr>
        <xdr:cNvSpPr/>
      </xdr:nvSpPr>
      <xdr:spPr>
        <a:xfrm>
          <a:off x="94422" y="3457161"/>
          <a:ext cx="1686339" cy="1827143"/>
        </a:xfrm>
        <a:prstGeom prst="rightArrowCallout">
          <a:avLst>
            <a:gd name="adj1" fmla="val 25000"/>
            <a:gd name="adj2" fmla="val 25000"/>
            <a:gd name="adj3" fmla="val 16666"/>
            <a:gd name="adj4" fmla="val 71362"/>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110986</xdr:colOff>
      <xdr:row>17</xdr:row>
      <xdr:rowOff>91108</xdr:rowOff>
    </xdr:from>
    <xdr:to>
      <xdr:col>0</xdr:col>
      <xdr:colOff>1250673</xdr:colOff>
      <xdr:row>26</xdr:row>
      <xdr:rowOff>198782</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10986" y="3470412"/>
          <a:ext cx="1139687" cy="174763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latin typeface="Times New Roman" panose="02020603050405020304" pitchFamily="18" charset="0"/>
              <a:cs typeface="Times New Roman" panose="02020603050405020304" pitchFamily="18" charset="0"/>
            </a:rPr>
            <a:t>Step 3</a:t>
          </a:r>
          <a:r>
            <a:rPr lang="en-US" sz="1000" b="1">
              <a:latin typeface="Times New Roman" panose="02020603050405020304" pitchFamily="18" charset="0"/>
              <a:cs typeface="Times New Roman" panose="02020603050405020304" pitchFamily="18" charset="0"/>
            </a:rPr>
            <a:t>:</a:t>
          </a:r>
        </a:p>
        <a:p>
          <a:r>
            <a:rPr lang="en-US" sz="1000" b="1">
              <a:latin typeface="Times New Roman" panose="02020603050405020304" pitchFamily="18" charset="0"/>
              <a:cs typeface="Times New Roman" panose="02020603050405020304" pitchFamily="18" charset="0"/>
            </a:rPr>
            <a:t>See the federal funds rates...</a:t>
          </a:r>
        </a:p>
        <a:p>
          <a:endParaRPr lang="en-US" sz="1000" b="1">
            <a:latin typeface="Times New Roman" panose="02020603050405020304" pitchFamily="18" charset="0"/>
            <a:cs typeface="Times New Roman" panose="02020603050405020304" pitchFamily="18" charset="0"/>
          </a:endParaRPr>
        </a:p>
        <a:p>
          <a:r>
            <a:rPr lang="en-US" sz="1000" b="1">
              <a:latin typeface="Times New Roman" panose="02020603050405020304" pitchFamily="18" charset="0"/>
              <a:cs typeface="Times New Roman" panose="02020603050405020304" pitchFamily="18" charset="0"/>
            </a:rPr>
            <a:t>... from seven simple</a:t>
          </a:r>
          <a:r>
            <a:rPr lang="en-US" sz="1000" b="1" baseline="0">
              <a:latin typeface="Times New Roman" panose="02020603050405020304" pitchFamily="18" charset="0"/>
              <a:cs typeface="Times New Roman" panose="02020603050405020304" pitchFamily="18" charset="0"/>
            </a:rPr>
            <a:t> policy rules...</a:t>
          </a:r>
        </a:p>
        <a:p>
          <a:endParaRPr lang="en-US" sz="1000" b="1" baseline="0">
            <a:latin typeface="Times New Roman" panose="02020603050405020304" pitchFamily="18" charset="0"/>
            <a:cs typeface="Times New Roman" panose="02020603050405020304" pitchFamily="18" charset="0"/>
          </a:endParaRPr>
        </a:p>
        <a:p>
          <a:endParaRPr lang="en-US" sz="1000" b="1" baseline="0">
            <a:latin typeface="Times New Roman" panose="02020603050405020304" pitchFamily="18" charset="0"/>
            <a:cs typeface="Times New Roman" panose="02020603050405020304" pitchFamily="18" charset="0"/>
          </a:endParaRPr>
        </a:p>
        <a:p>
          <a:r>
            <a:rPr lang="en-US" sz="1000" b="1" baseline="0">
              <a:latin typeface="Times New Roman" panose="02020603050405020304" pitchFamily="18" charset="0"/>
              <a:cs typeface="Times New Roman" panose="02020603050405020304" pitchFamily="18" charset="0"/>
            </a:rPr>
            <a:t>... and from your customized rule</a:t>
          </a:r>
          <a:endParaRPr lang="en-US" sz="1000" b="1">
            <a:latin typeface="Times New Roman" panose="02020603050405020304" pitchFamily="18" charset="0"/>
            <a:cs typeface="Times New Roman" panose="02020603050405020304" pitchFamily="18" charset="0"/>
          </a:endParaRPr>
        </a:p>
      </xdr:txBody>
    </xdr:sp>
    <xdr:clientData/>
  </xdr:twoCellAnchor>
  <xdr:twoCellAnchor>
    <xdr:from>
      <xdr:col>17</xdr:col>
      <xdr:colOff>161513</xdr:colOff>
      <xdr:row>0</xdr:row>
      <xdr:rowOff>15809</xdr:rowOff>
    </xdr:from>
    <xdr:to>
      <xdr:col>21</xdr:col>
      <xdr:colOff>155864</xdr:colOff>
      <xdr:row>8</xdr:row>
      <xdr:rowOff>112568</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1669445" y="15809"/>
          <a:ext cx="2289010" cy="1499532"/>
        </a:xfrm>
        <a:prstGeom prst="rect">
          <a:avLst/>
        </a:prstGeom>
        <a:solidFill>
          <a:schemeClr val="lt1"/>
        </a:solidFill>
        <a:ln w="9525" cmpd="sng">
          <a:solidFill>
            <a:schemeClr val="tx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atin typeface="Times New Roman" panose="02020603050405020304" pitchFamily="18" charset="0"/>
              <a:cs typeface="Times New Roman" panose="02020603050405020304" pitchFamily="18" charset="0"/>
            </a:rPr>
            <a:t>Overwrite the cells in white with your own forecasts for</a:t>
          </a:r>
          <a:r>
            <a:rPr lang="en-US" sz="1000" baseline="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year-over-year </a:t>
          </a:r>
          <a:r>
            <a:rPr lang="en-US" sz="1000" baseline="0">
              <a:latin typeface="Times New Roman" panose="02020603050405020304" pitchFamily="18" charset="0"/>
              <a:cs typeface="Times New Roman" panose="02020603050405020304" pitchFamily="18" charset="0"/>
            </a:rPr>
            <a:t>PCE inflation, core PCE inflation, and </a:t>
          </a:r>
          <a:r>
            <a:rPr lang="en-US" sz="1000">
              <a:solidFill>
                <a:schemeClr val="dk1"/>
              </a:solidFill>
              <a:effectLst/>
              <a:latin typeface="Times New Roman" panose="02020603050405020304" pitchFamily="18" charset="0"/>
              <a:ea typeface="+mn-ea"/>
              <a:cs typeface="Times New Roman" panose="02020603050405020304" pitchFamily="18" charset="0"/>
            </a:rPr>
            <a:t>the</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unemployment rate</a:t>
          </a:r>
          <a:r>
            <a:rPr lang="en-US" sz="1000" baseline="0">
              <a:latin typeface="Times New Roman" panose="02020603050405020304" pitchFamily="18" charset="0"/>
              <a:cs typeface="Times New Roman" panose="02020603050405020304" pitchFamily="18" charset="0"/>
            </a:rPr>
            <a:t>. Quarter-over-quarter PCE inflation is calculated automatically from your year-over-year PCE inflation forecast. The </a:t>
          </a:r>
          <a:r>
            <a:rPr lang="en-US" sz="1000">
              <a:latin typeface="Times New Roman" panose="02020603050405020304" pitchFamily="18" charset="0"/>
              <a:cs typeface="Times New Roman" panose="02020603050405020304" pitchFamily="18" charset="0"/>
            </a:rPr>
            <a:t>table has been initialized</a:t>
          </a:r>
          <a:r>
            <a:rPr lang="en-US" sz="1000" baseline="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with the FRBC staff small BVAR model forecasts for these</a:t>
          </a:r>
          <a:r>
            <a:rPr lang="en-US" sz="1000" baseline="0">
              <a:latin typeface="Times New Roman" panose="02020603050405020304" pitchFamily="18" charset="0"/>
              <a:cs typeface="Times New Roman" panose="02020603050405020304" pitchFamily="18" charset="0"/>
            </a:rPr>
            <a:t> variables</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3</xdr:col>
      <xdr:colOff>115960</xdr:colOff>
      <xdr:row>7</xdr:row>
      <xdr:rowOff>28162</xdr:rowOff>
    </xdr:from>
    <xdr:to>
      <xdr:col>10</xdr:col>
      <xdr:colOff>242454</xdr:colOff>
      <xdr:row>15</xdr:row>
      <xdr:rowOff>165652</xdr:rowOff>
    </xdr:to>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5718392" y="1231776"/>
              <a:ext cx="3079244" cy="1687467"/>
            </a:xfrm>
            <a:prstGeom prst="rect">
              <a:avLst/>
            </a:prstGeom>
            <a:solidFill>
              <a:schemeClr val="lt1"/>
            </a:solidFill>
            <a:ln w="9525" cmpd="sng">
              <a:solidFill>
                <a:schemeClr val="tx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atin typeface="Times New Roman" panose="02020603050405020304" pitchFamily="18" charset="0"/>
                  <a:cs typeface="Times New Roman" panose="02020603050405020304" pitchFamily="18" charset="0"/>
                </a:rPr>
                <a:t>This rule is a general policy rule that you can customize by specifying the values of the parameters defined in the table to the left.  The table has been initialized with </a:t>
              </a:r>
              <a:r>
                <a:rPr lang="el-GR" sz="1000" i="1">
                  <a:latin typeface="Times New Roman" panose="02020603050405020304" pitchFamily="18" charset="0"/>
                  <a:cs typeface="Times New Roman" panose="02020603050405020304" pitchFamily="18" charset="0"/>
                </a:rPr>
                <a:t>α</a:t>
              </a:r>
              <a:r>
                <a:rPr lang="el-GR" sz="1000">
                  <a:latin typeface="Times New Roman" panose="02020603050405020304" pitchFamily="18" charset="0"/>
                  <a:cs typeface="Times New Roman" panose="02020603050405020304" pitchFamily="18" charset="0"/>
                </a:rPr>
                <a:t>, </a:t>
              </a:r>
              <a:r>
                <a:rPr lang="el-GR" sz="1000" i="1">
                  <a:latin typeface="Times New Roman" panose="02020603050405020304" pitchFamily="18" charset="0"/>
                  <a:cs typeface="Times New Roman" panose="02020603050405020304" pitchFamily="18" charset="0"/>
                </a:rPr>
                <a:t>β</a:t>
              </a:r>
              <a:r>
                <a:rPr lang="el-GR" sz="100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and </a:t>
              </a:r>
              <a:r>
                <a:rPr lang="el-GR" sz="1000" i="1">
                  <a:latin typeface="Times New Roman" panose="02020603050405020304" pitchFamily="18" charset="0"/>
                  <a:cs typeface="Times New Roman" panose="02020603050405020304" pitchFamily="18" charset="0"/>
                </a:rPr>
                <a:t>ρ</a:t>
              </a:r>
              <a:r>
                <a:rPr lang="el-GR" sz="100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chosen to match the Taylor (1993) rule.  The other parameter</a:t>
              </a:r>
              <a:r>
                <a:rPr lang="en-US" sz="1000" baseline="0">
                  <a:latin typeface="Times New Roman" panose="02020603050405020304" pitchFamily="18" charset="0"/>
                  <a:cs typeface="Times New Roman" panose="02020603050405020304" pitchFamily="18" charset="0"/>
                </a:rPr>
                <a:t> values come from the 'Parameters' tab, and we pencil in </a:t>
              </a:r>
              <a:r>
                <a:rPr lang="en-US" sz="1000" i="1" baseline="0">
                  <a:latin typeface="Times New Roman" panose="02020603050405020304" pitchFamily="18" charset="0"/>
                  <a:cs typeface="Times New Roman" panose="02020603050405020304" pitchFamily="18" charset="0"/>
                </a:rPr>
                <a:t>u</a:t>
              </a:r>
              <a:r>
                <a:rPr lang="en-US" sz="1000" baseline="0">
                  <a:latin typeface="Times New Roman" panose="02020603050405020304" pitchFamily="18" charset="0"/>
                  <a:cs typeface="Times New Roman" panose="02020603050405020304" pitchFamily="18" charset="0"/>
                </a:rPr>
                <a:t>* from the SEP.</a:t>
              </a:r>
              <a:r>
                <a:rPr lang="en-US" sz="1000">
                  <a:latin typeface="Times New Roman" panose="02020603050405020304" pitchFamily="18" charset="0"/>
                  <a:cs typeface="Times New Roman" panose="02020603050405020304" pitchFamily="18" charset="0"/>
                </a:rPr>
                <a:t>  The rule also requires </a:t>
              </a:r>
              <a14:m>
                <m:oMath xmlns:m="http://schemas.openxmlformats.org/officeDocument/2006/math">
                  <m:r>
                    <a:rPr lang="el-GR" sz="1000" i="1">
                      <a:latin typeface="Cambria Math"/>
                      <a:cs typeface="Times New Roman" panose="02020603050405020304" pitchFamily="18" charset="0"/>
                    </a:rPr>
                    <m:t>𝜋</m:t>
                  </m:r>
                </m:oMath>
              </a14:m>
              <a:r>
                <a:rPr lang="en-US" sz="1000" baseline="-25000">
                  <a:latin typeface="Times New Roman" panose="02020603050405020304" pitchFamily="18" charset="0"/>
                  <a:cs typeface="Times New Roman" panose="02020603050405020304" pitchFamily="18" charset="0"/>
                </a:rPr>
                <a:t>t</a:t>
              </a:r>
              <a:r>
                <a:rPr lang="en-US" sz="1000">
                  <a:latin typeface="Times New Roman" panose="02020603050405020304" pitchFamily="18" charset="0"/>
                  <a:cs typeface="Times New Roman" panose="02020603050405020304" pitchFamily="18" charset="0"/>
                </a:rPr>
                <a:t> (PCE inflation,</a:t>
              </a:r>
              <a:r>
                <a:rPr lang="en-US" sz="1000" baseline="0">
                  <a:latin typeface="Times New Roman" panose="02020603050405020304" pitchFamily="18" charset="0"/>
                  <a:cs typeface="Times New Roman" panose="02020603050405020304" pitchFamily="18" charset="0"/>
                </a:rPr>
                <a:t> year-over-year</a:t>
              </a:r>
              <a:r>
                <a:rPr lang="en-US" sz="1000">
                  <a:latin typeface="Times New Roman" panose="02020603050405020304" pitchFamily="18" charset="0"/>
                  <a:cs typeface="Times New Roman" panose="02020603050405020304" pitchFamily="18" charset="0"/>
                </a:rPr>
                <a:t>) and </a:t>
              </a:r>
              <a:r>
                <a:rPr lang="en-US" sz="1000" i="1">
                  <a:latin typeface="Times New Roman" panose="02020603050405020304" pitchFamily="18" charset="0"/>
                  <a:cs typeface="Times New Roman" panose="02020603050405020304" pitchFamily="18" charset="0"/>
                </a:rPr>
                <a:t>u</a:t>
              </a:r>
              <a:r>
                <a:rPr lang="en-US" sz="1000" baseline="-25000">
                  <a:latin typeface="Times New Roman" panose="02020603050405020304" pitchFamily="18" charset="0"/>
                  <a:cs typeface="Times New Roman" panose="02020603050405020304" pitchFamily="18" charset="0"/>
                </a:rPr>
                <a:t>t</a:t>
              </a:r>
              <a:r>
                <a:rPr lang="en-US" sz="1000">
                  <a:latin typeface="Times New Roman" panose="02020603050405020304" pitchFamily="18" charset="0"/>
                  <a:cs typeface="Times New Roman" panose="02020603050405020304" pitchFamily="18" charset="0"/>
                </a:rPr>
                <a:t> (the unemployment rate), which it</a:t>
              </a:r>
              <a:r>
                <a:rPr lang="en-US" sz="1000" baseline="0">
                  <a:latin typeface="Times New Roman" panose="02020603050405020304" pitchFamily="18" charset="0"/>
                  <a:cs typeface="Times New Roman" panose="02020603050405020304" pitchFamily="18" charset="0"/>
                </a:rPr>
                <a:t> will</a:t>
              </a:r>
              <a:r>
                <a:rPr lang="en-US" sz="1000">
                  <a:latin typeface="Times New Roman" panose="02020603050405020304" pitchFamily="18" charset="0"/>
                  <a:cs typeface="Times New Roman" panose="02020603050405020304" pitchFamily="18" charset="0"/>
                </a:rPr>
                <a:t> take from your forecast above</a:t>
              </a:r>
              <a:r>
                <a:rPr lang="en-US" sz="1000" baseline="0">
                  <a:latin typeface="Times New Roman" panose="02020603050405020304" pitchFamily="18" charset="0"/>
                  <a:cs typeface="Times New Roman" panose="02020603050405020304" pitchFamily="18" charset="0"/>
                </a:rPr>
                <a:t>.  The federal funds rates coming from this customized rule appear in the last row in Step 3.</a:t>
              </a:r>
              <a:r>
                <a:rPr lang="en-US" sz="1000">
                  <a:latin typeface="Times New Roman" panose="02020603050405020304" pitchFamily="18" charset="0"/>
                  <a:cs typeface="Times New Roman" panose="02020603050405020304" pitchFamily="18" charset="0"/>
                </a:rPr>
                <a:t> </a:t>
              </a:r>
            </a:p>
          </xdr:txBody>
        </xdr:sp>
      </mc:Choice>
      <mc:Fallback xmlns="">
        <xdr:sp macro="" textlink="">
          <xdr:nvSpPr>
            <xdr:cNvPr id="10" name="TextBox 9"/>
            <xdr:cNvSpPr txBox="1"/>
          </xdr:nvSpPr>
          <xdr:spPr>
            <a:xfrm>
              <a:off x="5718392" y="1231776"/>
              <a:ext cx="3079244" cy="1687467"/>
            </a:xfrm>
            <a:prstGeom prst="rect">
              <a:avLst/>
            </a:prstGeom>
            <a:solidFill>
              <a:schemeClr val="lt1"/>
            </a:solidFill>
            <a:ln w="9525" cmpd="sng">
              <a:solidFill>
                <a:schemeClr val="tx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atin typeface="Times New Roman" panose="02020603050405020304" pitchFamily="18" charset="0"/>
                  <a:cs typeface="Times New Roman" panose="02020603050405020304" pitchFamily="18" charset="0"/>
                </a:rPr>
                <a:t>This rule is a general policy rule that you can customize by specifying the values of the parameters defined in the table to the left.  The table has been initialized with </a:t>
              </a:r>
              <a:r>
                <a:rPr lang="el-GR" sz="1000" i="1">
                  <a:latin typeface="Times New Roman" panose="02020603050405020304" pitchFamily="18" charset="0"/>
                  <a:cs typeface="Times New Roman" panose="02020603050405020304" pitchFamily="18" charset="0"/>
                </a:rPr>
                <a:t>α</a:t>
              </a:r>
              <a:r>
                <a:rPr lang="el-GR" sz="1000">
                  <a:latin typeface="Times New Roman" panose="02020603050405020304" pitchFamily="18" charset="0"/>
                  <a:cs typeface="Times New Roman" panose="02020603050405020304" pitchFamily="18" charset="0"/>
                </a:rPr>
                <a:t>, </a:t>
              </a:r>
              <a:r>
                <a:rPr lang="el-GR" sz="1000" i="1">
                  <a:latin typeface="Times New Roman" panose="02020603050405020304" pitchFamily="18" charset="0"/>
                  <a:cs typeface="Times New Roman" panose="02020603050405020304" pitchFamily="18" charset="0"/>
                </a:rPr>
                <a:t>β</a:t>
              </a:r>
              <a:r>
                <a:rPr lang="el-GR" sz="100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and </a:t>
              </a:r>
              <a:r>
                <a:rPr lang="el-GR" sz="1000" i="1">
                  <a:latin typeface="Times New Roman" panose="02020603050405020304" pitchFamily="18" charset="0"/>
                  <a:cs typeface="Times New Roman" panose="02020603050405020304" pitchFamily="18" charset="0"/>
                </a:rPr>
                <a:t>ρ</a:t>
              </a:r>
              <a:r>
                <a:rPr lang="el-GR" sz="100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chosen to match the Taylor (1993) rule.  The other parameter</a:t>
              </a:r>
              <a:r>
                <a:rPr lang="en-US" sz="1000" baseline="0">
                  <a:latin typeface="Times New Roman" panose="02020603050405020304" pitchFamily="18" charset="0"/>
                  <a:cs typeface="Times New Roman" panose="02020603050405020304" pitchFamily="18" charset="0"/>
                </a:rPr>
                <a:t> values come from the 'Parameters' tab, and we pencil in </a:t>
              </a:r>
              <a:r>
                <a:rPr lang="en-US" sz="1000" i="1" baseline="0">
                  <a:latin typeface="Times New Roman" panose="02020603050405020304" pitchFamily="18" charset="0"/>
                  <a:cs typeface="Times New Roman" panose="02020603050405020304" pitchFamily="18" charset="0"/>
                </a:rPr>
                <a:t>u</a:t>
              </a:r>
              <a:r>
                <a:rPr lang="en-US" sz="1000" baseline="0">
                  <a:latin typeface="Times New Roman" panose="02020603050405020304" pitchFamily="18" charset="0"/>
                  <a:cs typeface="Times New Roman" panose="02020603050405020304" pitchFamily="18" charset="0"/>
                </a:rPr>
                <a:t>* from the SEP.</a:t>
              </a:r>
              <a:r>
                <a:rPr lang="en-US" sz="1000">
                  <a:latin typeface="Times New Roman" panose="02020603050405020304" pitchFamily="18" charset="0"/>
                  <a:cs typeface="Times New Roman" panose="02020603050405020304" pitchFamily="18" charset="0"/>
                </a:rPr>
                <a:t>  The rule also requires </a:t>
              </a:r>
              <a:r>
                <a:rPr lang="el-GR" sz="1000" i="0">
                  <a:latin typeface="Cambria Math"/>
                  <a:cs typeface="Times New Roman" panose="02020603050405020304" pitchFamily="18" charset="0"/>
                </a:rPr>
                <a:t>𝜋</a:t>
              </a:r>
              <a:r>
                <a:rPr lang="en-US" sz="1000" baseline="-25000">
                  <a:latin typeface="Times New Roman" panose="02020603050405020304" pitchFamily="18" charset="0"/>
                  <a:cs typeface="Times New Roman" panose="02020603050405020304" pitchFamily="18" charset="0"/>
                </a:rPr>
                <a:t>t</a:t>
              </a:r>
              <a:r>
                <a:rPr lang="en-US" sz="1000">
                  <a:latin typeface="Times New Roman" panose="02020603050405020304" pitchFamily="18" charset="0"/>
                  <a:cs typeface="Times New Roman" panose="02020603050405020304" pitchFamily="18" charset="0"/>
                </a:rPr>
                <a:t> (PCE inflation,</a:t>
              </a:r>
              <a:r>
                <a:rPr lang="en-US" sz="1000" baseline="0">
                  <a:latin typeface="Times New Roman" panose="02020603050405020304" pitchFamily="18" charset="0"/>
                  <a:cs typeface="Times New Roman" panose="02020603050405020304" pitchFamily="18" charset="0"/>
                </a:rPr>
                <a:t> year-over-year</a:t>
              </a:r>
              <a:r>
                <a:rPr lang="en-US" sz="1000">
                  <a:latin typeface="Times New Roman" panose="02020603050405020304" pitchFamily="18" charset="0"/>
                  <a:cs typeface="Times New Roman" panose="02020603050405020304" pitchFamily="18" charset="0"/>
                </a:rPr>
                <a:t>) and </a:t>
              </a:r>
              <a:r>
                <a:rPr lang="en-US" sz="1000" i="1">
                  <a:latin typeface="Times New Roman" panose="02020603050405020304" pitchFamily="18" charset="0"/>
                  <a:cs typeface="Times New Roman" panose="02020603050405020304" pitchFamily="18" charset="0"/>
                </a:rPr>
                <a:t>u</a:t>
              </a:r>
              <a:r>
                <a:rPr lang="en-US" sz="1000" baseline="-25000">
                  <a:latin typeface="Times New Roman" panose="02020603050405020304" pitchFamily="18" charset="0"/>
                  <a:cs typeface="Times New Roman" panose="02020603050405020304" pitchFamily="18" charset="0"/>
                </a:rPr>
                <a:t>t</a:t>
              </a:r>
              <a:r>
                <a:rPr lang="en-US" sz="1000">
                  <a:latin typeface="Times New Roman" panose="02020603050405020304" pitchFamily="18" charset="0"/>
                  <a:cs typeface="Times New Roman" panose="02020603050405020304" pitchFamily="18" charset="0"/>
                </a:rPr>
                <a:t> (the unemployment rate), which it</a:t>
              </a:r>
              <a:r>
                <a:rPr lang="en-US" sz="1000" baseline="0">
                  <a:latin typeface="Times New Roman" panose="02020603050405020304" pitchFamily="18" charset="0"/>
                  <a:cs typeface="Times New Roman" panose="02020603050405020304" pitchFamily="18" charset="0"/>
                </a:rPr>
                <a:t> will</a:t>
              </a:r>
              <a:r>
                <a:rPr lang="en-US" sz="1000">
                  <a:latin typeface="Times New Roman" panose="02020603050405020304" pitchFamily="18" charset="0"/>
                  <a:cs typeface="Times New Roman" panose="02020603050405020304" pitchFamily="18" charset="0"/>
                </a:rPr>
                <a:t> take from your forecast above</a:t>
              </a:r>
              <a:r>
                <a:rPr lang="en-US" sz="1000" baseline="0">
                  <a:latin typeface="Times New Roman" panose="02020603050405020304" pitchFamily="18" charset="0"/>
                  <a:cs typeface="Times New Roman" panose="02020603050405020304" pitchFamily="18" charset="0"/>
                </a:rPr>
                <a:t>.  The federal funds rates coming from this customized rule appear in the last row in Step 3.</a:t>
              </a:r>
              <a:r>
                <a:rPr lang="en-US" sz="1000">
                  <a:latin typeface="Times New Roman" panose="02020603050405020304" pitchFamily="18" charset="0"/>
                  <a:cs typeface="Times New Roman" panose="02020603050405020304" pitchFamily="18" charset="0"/>
                </a:rPr>
                <a:t> </a:t>
              </a:r>
            </a:p>
          </xdr:txBody>
        </xdr:sp>
      </mc:Fallback>
    </mc:AlternateContent>
    <xdr:clientData/>
  </xdr:twoCellAnchor>
  <xdr:twoCellAnchor>
    <xdr:from>
      <xdr:col>12</xdr:col>
      <xdr:colOff>405848</xdr:colOff>
      <xdr:row>19</xdr:row>
      <xdr:rowOff>24847</xdr:rowOff>
    </xdr:from>
    <xdr:to>
      <xdr:col>17</xdr:col>
      <xdr:colOff>510886</xdr:colOff>
      <xdr:row>25</xdr:row>
      <xdr:rowOff>82825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9774984" y="3523120"/>
          <a:ext cx="2243834" cy="1157682"/>
        </a:xfrm>
        <a:prstGeom prst="rect">
          <a:avLst/>
        </a:prstGeom>
        <a:solidFill>
          <a:schemeClr val="lt1"/>
        </a:solidFill>
        <a:ln w="9525" cmpd="sng">
          <a:solidFill>
            <a:schemeClr val="tx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atin typeface="Times New Roman" panose="02020603050405020304" pitchFamily="18" charset="0"/>
              <a:cs typeface="Times New Roman" panose="02020603050405020304" pitchFamily="18" charset="0"/>
            </a:rPr>
            <a:t>This section of the table</a:t>
          </a:r>
          <a:r>
            <a:rPr lang="en-US" sz="1000" baseline="0">
              <a:latin typeface="Times New Roman" panose="02020603050405020304" pitchFamily="18" charset="0"/>
              <a:cs typeface="Times New Roman" panose="02020603050405020304" pitchFamily="18" charset="0"/>
            </a:rPr>
            <a:t> calculates federal funds rates from seven simple policy rules using your forecast above and parameter values from the 'Parameters' tab.  Policy rule formulae match the FRBC BVAR section on the 'Policy Rule Funds Rates' tab.</a:t>
          </a:r>
        </a:p>
      </xdr:txBody>
    </xdr:sp>
    <xdr:clientData/>
  </xdr:twoCellAnchor>
  <xdr:twoCellAnchor>
    <xdr:from>
      <xdr:col>12</xdr:col>
      <xdr:colOff>397565</xdr:colOff>
      <xdr:row>26</xdr:row>
      <xdr:rowOff>16566</xdr:rowOff>
    </xdr:from>
    <xdr:to>
      <xdr:col>17</xdr:col>
      <xdr:colOff>519545</xdr:colOff>
      <xdr:row>30</xdr:row>
      <xdr:rowOff>138545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9766701" y="4813702"/>
          <a:ext cx="2260776" cy="832025"/>
        </a:xfrm>
        <a:prstGeom prst="rect">
          <a:avLst/>
        </a:prstGeom>
        <a:solidFill>
          <a:schemeClr val="lt1"/>
        </a:solidFill>
        <a:ln w="9525" cmpd="sng">
          <a:solidFill>
            <a:schemeClr val="tx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atin typeface="Times New Roman" panose="02020603050405020304" pitchFamily="18" charset="0"/>
              <a:cs typeface="Times New Roman" panose="02020603050405020304" pitchFamily="18" charset="0"/>
            </a:rPr>
            <a:t>This row of the table uses your forecast above and your parameter values to calculate the federal funds rates</a:t>
          </a:r>
          <a:r>
            <a:rPr lang="en-US" sz="1000" baseline="0">
              <a:latin typeface="Times New Roman" panose="02020603050405020304" pitchFamily="18" charset="0"/>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using your customized rule.</a:t>
          </a:r>
        </a:p>
      </xdr:txBody>
    </xdr:sp>
    <xdr:clientData/>
  </xdr:twoCellAnchor>
  <xdr:twoCellAnchor>
    <xdr:from>
      <xdr:col>1</xdr:col>
      <xdr:colOff>7906</xdr:colOff>
      <xdr:row>28</xdr:row>
      <xdr:rowOff>164522</xdr:rowOff>
    </xdr:from>
    <xdr:to>
      <xdr:col>11</xdr:col>
      <xdr:colOff>7906</xdr:colOff>
      <xdr:row>47</xdr:row>
      <xdr:rowOff>82825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57976</xdr:colOff>
      <xdr:row>19</xdr:row>
      <xdr:rowOff>24848</xdr:rowOff>
    </xdr:from>
    <xdr:to>
      <xdr:col>12</xdr:col>
      <xdr:colOff>380999</xdr:colOff>
      <xdr:row>25</xdr:row>
      <xdr:rowOff>115956</xdr:rowOff>
    </xdr:to>
    <xdr:sp macro="" textlink="">
      <xdr:nvSpPr>
        <xdr:cNvPr id="15" name="Left Brace 14">
          <a:extLst>
            <a:ext uri="{FF2B5EF4-FFF2-40B4-BE49-F238E27FC236}">
              <a16:creationId xmlns:a16="http://schemas.microsoft.com/office/drawing/2014/main" id="{00000000-0008-0000-0300-00000F000000}"/>
            </a:ext>
          </a:extLst>
        </xdr:cNvPr>
        <xdr:cNvSpPr/>
      </xdr:nvSpPr>
      <xdr:spPr>
        <a:xfrm flipH="1">
          <a:off x="9309650" y="3768587"/>
          <a:ext cx="323023" cy="1192695"/>
        </a:xfrm>
        <a:prstGeom prst="lef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36441</xdr:colOff>
      <xdr:row>26</xdr:row>
      <xdr:rowOff>19878</xdr:rowOff>
    </xdr:from>
    <xdr:to>
      <xdr:col>12</xdr:col>
      <xdr:colOff>364435</xdr:colOff>
      <xdr:row>26</xdr:row>
      <xdr:rowOff>182217</xdr:rowOff>
    </xdr:to>
    <xdr:sp macro="" textlink="">
      <xdr:nvSpPr>
        <xdr:cNvPr id="16" name="Left Brace 15">
          <a:extLst>
            <a:ext uri="{FF2B5EF4-FFF2-40B4-BE49-F238E27FC236}">
              <a16:creationId xmlns:a16="http://schemas.microsoft.com/office/drawing/2014/main" id="{00000000-0008-0000-0300-000010000000}"/>
            </a:ext>
          </a:extLst>
        </xdr:cNvPr>
        <xdr:cNvSpPr/>
      </xdr:nvSpPr>
      <xdr:spPr>
        <a:xfrm flipH="1">
          <a:off x="9288115" y="5039139"/>
          <a:ext cx="327994" cy="162339"/>
        </a:xfrm>
        <a:prstGeom prst="lef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0.04856</cdr:x>
      <cdr:y>0.10899</cdr:y>
    </cdr:from>
    <cdr:to>
      <cdr:x>0.17444</cdr:x>
      <cdr:y>0.18988</cdr:y>
    </cdr:to>
    <cdr:sp macro="" textlink="">
      <cdr:nvSpPr>
        <cdr:cNvPr id="2" name="TextBox 1"/>
        <cdr:cNvSpPr txBox="1"/>
      </cdr:nvSpPr>
      <cdr:spPr>
        <a:xfrm xmlns:a="http://schemas.openxmlformats.org/drawingml/2006/main">
          <a:off x="270307" y="336715"/>
          <a:ext cx="700637" cy="24990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b="1">
              <a:solidFill>
                <a:srgbClr val="3A6F8F"/>
              </a:solidFill>
              <a:latin typeface="Verdana "/>
              <a:ea typeface="Verdana bold" panose="020B0804030504040204" pitchFamily="34" charset="0"/>
              <a:cs typeface="Verdana bold" panose="020B0804030504040204" pitchFamily="34" charset="0"/>
            </a:rPr>
            <a:t>Percent</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opLeftCell="A10" zoomScale="115" zoomScaleNormal="115" workbookViewId="0">
      <selection activeCell="A13" sqref="A13"/>
    </sheetView>
  </sheetViews>
  <sheetFormatPr defaultColWidth="9.140625" defaultRowHeight="12.95" customHeight="1" x14ac:dyDescent="0.25"/>
  <cols>
    <col min="1" max="1" width="92.140625" style="1" bestFit="1" customWidth="1"/>
    <col min="2" max="2" width="14.5703125" style="2" bestFit="1" customWidth="1"/>
    <col min="3" max="16384" width="9.140625" style="1"/>
  </cols>
  <sheetData>
    <row r="1" spans="1:2" ht="12.95" customHeight="1" thickBot="1" x14ac:dyDescent="0.3">
      <c r="A1" s="59" t="s">
        <v>35</v>
      </c>
      <c r="B1" s="60"/>
    </row>
    <row r="2" spans="1:2" ht="12.95" customHeight="1" thickTop="1" thickBot="1" x14ac:dyDescent="0.3">
      <c r="A2" s="19"/>
      <c r="B2" s="20" t="s">
        <v>21</v>
      </c>
    </row>
    <row r="3" spans="1:2" ht="12.95" customHeight="1" thickTop="1" x14ac:dyDescent="0.25">
      <c r="A3" s="16" t="s">
        <v>22</v>
      </c>
      <c r="B3" s="17">
        <v>2</v>
      </c>
    </row>
    <row r="4" spans="1:2" ht="12.95" customHeight="1" x14ac:dyDescent="0.25">
      <c r="A4" s="1" t="s">
        <v>23</v>
      </c>
      <c r="B4" s="2">
        <v>0.5</v>
      </c>
    </row>
    <row r="5" spans="1:2" ht="12.95" customHeight="1" x14ac:dyDescent="0.25">
      <c r="A5" s="1" t="s">
        <v>60</v>
      </c>
      <c r="B5" s="2">
        <v>0.97557849844829403</v>
      </c>
    </row>
    <row r="6" spans="1:2" ht="12.95" customHeight="1" x14ac:dyDescent="0.25">
      <c r="A6" s="1" t="s">
        <v>36</v>
      </c>
      <c r="B6" s="6">
        <v>-1.3182116561167319</v>
      </c>
    </row>
    <row r="7" spans="1:2" ht="12.95" customHeight="1" x14ac:dyDescent="0.25">
      <c r="A7" s="1" t="s">
        <v>32</v>
      </c>
      <c r="B7" s="2">
        <v>4</v>
      </c>
    </row>
    <row r="8" spans="1:2" ht="12.95" customHeight="1" x14ac:dyDescent="0.25">
      <c r="A8" s="1" t="s">
        <v>33</v>
      </c>
      <c r="B8" s="2">
        <v>4</v>
      </c>
    </row>
    <row r="9" spans="1:2" ht="12.95" customHeight="1" thickBot="1" x14ac:dyDescent="0.3">
      <c r="A9" s="9" t="s">
        <v>37</v>
      </c>
      <c r="B9" s="18">
        <v>0.8</v>
      </c>
    </row>
    <row r="10" spans="1:2" ht="12.95" customHeight="1" thickTop="1" x14ac:dyDescent="0.25"/>
    <row r="11" spans="1:2" ht="25.5" x14ac:dyDescent="0.2">
      <c r="A11" s="51" t="s">
        <v>61</v>
      </c>
    </row>
    <row r="13" spans="1:2" ht="12.95" customHeight="1" x14ac:dyDescent="0.25">
      <c r="A13" s="1" t="s">
        <v>63</v>
      </c>
    </row>
  </sheetData>
  <mergeCells count="1">
    <mergeCell ref="A1:B1"/>
  </mergeCells>
  <pageMargins left="0.7" right="0.7" top="0.75" bottom="0.75" header="0.3" footer="0.3"/>
  <pageSetup orientation="landscape" r:id="rId1"/>
  <headerFooter>
    <oddHeader>&amp;L&amp;"Calibri"&amp;11&amp;K000000NONCONFIDENTIAL // EXTERNAL&amp;1#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
  <sheetViews>
    <sheetView topLeftCell="A21" zoomScale="115" zoomScaleNormal="115" workbookViewId="0">
      <selection activeCell="A22" sqref="A22:P22"/>
    </sheetView>
  </sheetViews>
  <sheetFormatPr defaultColWidth="9.140625" defaultRowHeight="12.95" customHeight="1" x14ac:dyDescent="0.25"/>
  <cols>
    <col min="1" max="1" width="12.7109375" style="1" customWidth="1"/>
    <col min="2" max="2" width="24" style="1" bestFit="1" customWidth="1"/>
    <col min="3" max="16" width="7" style="1" bestFit="1" customWidth="1"/>
    <col min="17" max="16384" width="9.140625" style="1"/>
  </cols>
  <sheetData>
    <row r="1" spans="1:16" ht="12.95" customHeight="1" thickBot="1" x14ac:dyDescent="0.3">
      <c r="A1" s="59" t="s">
        <v>17</v>
      </c>
      <c r="B1" s="60"/>
      <c r="C1" s="60"/>
      <c r="D1" s="60"/>
      <c r="E1" s="60"/>
      <c r="F1" s="60"/>
      <c r="G1" s="60"/>
      <c r="H1" s="60"/>
      <c r="I1" s="60"/>
      <c r="J1" s="60"/>
      <c r="K1" s="60"/>
      <c r="L1" s="60"/>
      <c r="M1" s="60"/>
      <c r="N1" s="60"/>
      <c r="O1" s="60"/>
      <c r="P1" s="60"/>
    </row>
    <row r="2" spans="1:16" ht="12.95" customHeight="1" thickTop="1" thickBot="1" x14ac:dyDescent="0.3">
      <c r="A2" s="20"/>
      <c r="B2" s="20" t="s">
        <v>13</v>
      </c>
      <c r="C2" s="20">
        <v>2023.1</v>
      </c>
      <c r="D2" s="20">
        <v>2023.2</v>
      </c>
      <c r="E2" s="20">
        <v>2023.3</v>
      </c>
      <c r="F2" s="20">
        <v>2023.4</v>
      </c>
      <c r="G2" s="20">
        <v>2024.1</v>
      </c>
      <c r="H2" s="20">
        <v>2024.2</v>
      </c>
      <c r="I2" s="20">
        <v>2024.3</v>
      </c>
      <c r="J2" s="20">
        <v>2024.4</v>
      </c>
      <c r="K2" s="20">
        <v>2025.1</v>
      </c>
      <c r="L2" s="20">
        <v>2025.2</v>
      </c>
      <c r="M2" s="20">
        <v>2025.3</v>
      </c>
      <c r="N2" s="20">
        <v>2025.4</v>
      </c>
      <c r="O2" s="20">
        <v>2026.1</v>
      </c>
      <c r="P2" s="20">
        <v>2026.2</v>
      </c>
    </row>
    <row r="3" spans="1:16" ht="12.95" customHeight="1" thickTop="1" thickBot="1" x14ac:dyDescent="0.3">
      <c r="A3" s="41" t="s">
        <v>0</v>
      </c>
      <c r="B3" s="42" t="s">
        <v>1</v>
      </c>
      <c r="C3" s="43">
        <v>4.516923076923077</v>
      </c>
      <c r="D3" s="43">
        <v>4.9901538461538477</v>
      </c>
      <c r="E3" s="3"/>
      <c r="F3" s="3"/>
      <c r="G3" s="3"/>
      <c r="H3" s="3"/>
      <c r="I3" s="3"/>
      <c r="J3" s="3"/>
      <c r="K3" s="3"/>
      <c r="L3" s="3"/>
      <c r="M3" s="3"/>
      <c r="N3" s="3"/>
      <c r="O3" s="3"/>
      <c r="P3" s="3"/>
    </row>
    <row r="4" spans="1:16" ht="12.95" customHeight="1" thickTop="1" x14ac:dyDescent="0.25">
      <c r="A4" s="64" t="s">
        <v>4</v>
      </c>
      <c r="B4" s="31" t="s">
        <v>11</v>
      </c>
      <c r="C4" s="3">
        <v>4.8566631945214045</v>
      </c>
      <c r="D4" s="3">
        <v>3.6912183887199301</v>
      </c>
      <c r="E4" s="3">
        <v>3.2865572689623868</v>
      </c>
      <c r="F4" s="3">
        <v>3.0436135419722454</v>
      </c>
      <c r="G4" s="3">
        <v>2.6367652391267038</v>
      </c>
      <c r="H4" s="3">
        <v>2.6223570454343204</v>
      </c>
      <c r="I4" s="28">
        <v>2.5348362794546553</v>
      </c>
      <c r="J4" s="3"/>
      <c r="K4" s="3"/>
      <c r="L4" s="3"/>
      <c r="M4" s="3"/>
      <c r="N4" s="3"/>
      <c r="O4" s="3"/>
      <c r="P4" s="3"/>
    </row>
    <row r="5" spans="1:16" ht="12.95" customHeight="1" x14ac:dyDescent="0.25">
      <c r="A5" s="67"/>
      <c r="B5" s="32" t="s">
        <v>10</v>
      </c>
      <c r="C5" s="6">
        <v>4.110937310613183</v>
      </c>
      <c r="D5" s="6">
        <v>2.6</v>
      </c>
      <c r="E5" s="6">
        <v>2.7</v>
      </c>
      <c r="F5" s="6">
        <v>2.7709000000000001</v>
      </c>
      <c r="G5" s="6">
        <v>2.4763999999999999</v>
      </c>
      <c r="H5" s="6">
        <v>2.5424000000000002</v>
      </c>
      <c r="I5" s="29">
        <v>2.3500999999999999</v>
      </c>
      <c r="J5" s="6"/>
      <c r="K5" s="6"/>
      <c r="L5" s="6"/>
      <c r="M5" s="6"/>
      <c r="N5" s="6"/>
      <c r="O5" s="6"/>
      <c r="P5" s="6"/>
    </row>
    <row r="6" spans="1:16" ht="12.95" customHeight="1" x14ac:dyDescent="0.25">
      <c r="A6" s="67"/>
      <c r="B6" s="32" t="s">
        <v>12</v>
      </c>
      <c r="C6" s="6">
        <v>4.6502226243547495</v>
      </c>
      <c r="D6" s="6">
        <v>4.4360143602431013</v>
      </c>
      <c r="E6" s="6">
        <v>4.0903229687020426</v>
      </c>
      <c r="F6" s="6">
        <v>3.6887411593638841</v>
      </c>
      <c r="G6" s="6">
        <v>3.1207840152265076</v>
      </c>
      <c r="H6" s="6">
        <v>2.7963830952981716</v>
      </c>
      <c r="I6" s="29">
        <v>2.5525938225701816</v>
      </c>
      <c r="J6" s="6"/>
      <c r="K6" s="6"/>
      <c r="L6" s="6"/>
      <c r="M6" s="6"/>
      <c r="N6" s="6"/>
      <c r="O6" s="6"/>
      <c r="P6" s="6"/>
    </row>
    <row r="7" spans="1:16" ht="12.95" customHeight="1" thickBot="1" x14ac:dyDescent="0.3">
      <c r="A7" s="67"/>
      <c r="B7" s="32" t="s">
        <v>2</v>
      </c>
      <c r="C7" s="6">
        <v>3.5</v>
      </c>
      <c r="D7" s="6">
        <v>3.6</v>
      </c>
      <c r="E7" s="6">
        <v>3.6</v>
      </c>
      <c r="F7" s="6">
        <v>3.7225000000000001</v>
      </c>
      <c r="G7" s="6">
        <v>3.9</v>
      </c>
      <c r="H7" s="6">
        <v>4</v>
      </c>
      <c r="I7" s="29">
        <v>4.0999999999999996</v>
      </c>
      <c r="J7" s="6"/>
      <c r="K7" s="6"/>
      <c r="L7" s="6"/>
      <c r="M7" s="6"/>
      <c r="N7" s="6"/>
      <c r="O7" s="6"/>
      <c r="P7" s="6"/>
    </row>
    <row r="8" spans="1:16" ht="12.95" customHeight="1" thickTop="1" x14ac:dyDescent="0.25">
      <c r="A8" s="62" t="s">
        <v>3</v>
      </c>
      <c r="B8" s="35" t="s">
        <v>11</v>
      </c>
      <c r="C8" s="3">
        <v>4.8735486980876486</v>
      </c>
      <c r="D8" s="3">
        <v>3.802905462236339</v>
      </c>
      <c r="E8" s="3">
        <v>3.4744667097608151</v>
      </c>
      <c r="F8" s="3">
        <v>3.3049911130326182</v>
      </c>
      <c r="G8" s="3">
        <v>2.9638552307289956</v>
      </c>
      <c r="H8" s="3">
        <v>2.8383523710626468</v>
      </c>
      <c r="I8" s="3">
        <v>2.7190379509604901</v>
      </c>
      <c r="J8" s="3">
        <v>2.5606448112841962</v>
      </c>
      <c r="K8" s="3">
        <v>2.4344439569912391</v>
      </c>
      <c r="L8" s="3">
        <v>2.3798231388268531</v>
      </c>
      <c r="M8" s="3">
        <v>2.3042070213315835</v>
      </c>
      <c r="N8" s="3">
        <v>2.2488551694953562</v>
      </c>
      <c r="O8" s="3">
        <v>2.033961980614607</v>
      </c>
      <c r="P8" s="3">
        <v>1.9890163260731564</v>
      </c>
    </row>
    <row r="9" spans="1:16" ht="12.95" customHeight="1" x14ac:dyDescent="0.25">
      <c r="A9" s="63"/>
      <c r="B9" s="34" t="s">
        <v>10</v>
      </c>
      <c r="C9" s="6">
        <v>4.1791696102777998</v>
      </c>
      <c r="D9" s="6">
        <v>2.9775159617563052</v>
      </c>
      <c r="E9" s="6">
        <v>3.0037690976591813</v>
      </c>
      <c r="F9" s="6">
        <v>3.0644284370378916</v>
      </c>
      <c r="G9" s="6">
        <v>2.8098803978597875</v>
      </c>
      <c r="H9" s="6">
        <v>2.4763551489682678</v>
      </c>
      <c r="I9" s="6">
        <v>2.5265750162846601</v>
      </c>
      <c r="J9" s="6">
        <v>2.4301943781245283</v>
      </c>
      <c r="K9" s="6">
        <v>2.3047834823733959</v>
      </c>
      <c r="L9" s="6">
        <v>2.2579572447361418</v>
      </c>
      <c r="M9" s="6">
        <v>2.2240124001747574</v>
      </c>
      <c r="N9" s="6">
        <v>2.2086941537905691</v>
      </c>
      <c r="O9" s="6">
        <v>1.4474480465296535</v>
      </c>
      <c r="P9" s="6">
        <v>2.0778989659801406</v>
      </c>
    </row>
    <row r="10" spans="1:16" ht="12.95" customHeight="1" x14ac:dyDescent="0.25">
      <c r="A10" s="63"/>
      <c r="B10" s="34" t="s">
        <v>12</v>
      </c>
      <c r="C10" s="6">
        <v>4.6705608633236029</v>
      </c>
      <c r="D10" s="6">
        <v>4.5786021926390141</v>
      </c>
      <c r="E10" s="6">
        <v>4.326717581876971</v>
      </c>
      <c r="F10" s="6">
        <v>4.0712935113011772</v>
      </c>
      <c r="G10" s="6">
        <v>3.6124445285219853</v>
      </c>
      <c r="H10" s="6">
        <v>3.2666432666432543</v>
      </c>
      <c r="I10" s="6">
        <v>3.0333482784743682</v>
      </c>
      <c r="J10" s="6">
        <v>2.8341663855754318</v>
      </c>
      <c r="K10" s="6">
        <v>2.6854317230886382</v>
      </c>
      <c r="L10" s="6">
        <v>2.5756648765418166</v>
      </c>
      <c r="M10" s="6">
        <v>2.4991371937037599</v>
      </c>
      <c r="N10" s="6">
        <v>2.4489156931885026</v>
      </c>
      <c r="O10" s="6">
        <v>1.5639353978367243</v>
      </c>
      <c r="P10" s="6">
        <v>1.5132213574074349</v>
      </c>
    </row>
    <row r="11" spans="1:16" ht="12.95" customHeight="1" x14ac:dyDescent="0.25">
      <c r="A11" s="63"/>
      <c r="B11" s="34" t="s">
        <v>5</v>
      </c>
      <c r="C11" s="6">
        <v>-0.85354566689682165</v>
      </c>
      <c r="D11" s="6">
        <v>-0.94774252994603836</v>
      </c>
      <c r="E11" s="6">
        <v>-1.2410392308177691</v>
      </c>
      <c r="F11" s="6">
        <v>-1.6063092580243046</v>
      </c>
      <c r="G11" s="6">
        <v>-1.8000548533155085</v>
      </c>
      <c r="H11" s="6">
        <v>-1.8838725750889986</v>
      </c>
      <c r="I11" s="6">
        <v>-1.9201686886082712</v>
      </c>
      <c r="J11" s="6">
        <v>-1.8197536611201557</v>
      </c>
      <c r="K11" s="6">
        <v>-1.6520287366922499</v>
      </c>
      <c r="L11" s="6">
        <v>-1.49605854264968</v>
      </c>
      <c r="M11" s="6">
        <v>-1.3540250363355022</v>
      </c>
      <c r="N11" s="6">
        <v>-1.2360373985333692</v>
      </c>
      <c r="O11" s="6">
        <v>-1.199721319089639</v>
      </c>
      <c r="P11" s="6">
        <v>-1.0634510373271313</v>
      </c>
    </row>
    <row r="12" spans="1:16" ht="12.95" customHeight="1" x14ac:dyDescent="0.25">
      <c r="A12" s="63"/>
      <c r="B12" s="34" t="s">
        <v>2</v>
      </c>
      <c r="C12" s="6">
        <v>3.5</v>
      </c>
      <c r="D12" s="6">
        <v>3.6</v>
      </c>
      <c r="E12" s="6">
        <v>3.8</v>
      </c>
      <c r="F12" s="6">
        <v>4.0999999999999996</v>
      </c>
      <c r="G12" s="6">
        <v>4.3</v>
      </c>
      <c r="H12" s="6">
        <v>4.5</v>
      </c>
      <c r="I12" s="6">
        <v>4.5999999999999996</v>
      </c>
      <c r="J12" s="6">
        <v>4.7</v>
      </c>
      <c r="K12" s="6">
        <v>4.7</v>
      </c>
      <c r="L12" s="6">
        <v>4.5999999999999996</v>
      </c>
      <c r="M12" s="6">
        <v>4.5999999999999996</v>
      </c>
      <c r="N12" s="6">
        <v>4.5</v>
      </c>
      <c r="O12" s="6">
        <v>4.5999999999999996</v>
      </c>
      <c r="P12" s="6">
        <v>4.5999999999999996</v>
      </c>
    </row>
    <row r="13" spans="1:16" ht="12.95" customHeight="1" thickBot="1" x14ac:dyDescent="0.3">
      <c r="A13" s="63"/>
      <c r="B13" s="34" t="s">
        <v>6</v>
      </c>
      <c r="C13" s="6">
        <v>4.43</v>
      </c>
      <c r="D13" s="6">
        <v>4.43</v>
      </c>
      <c r="E13" s="6">
        <v>4.42</v>
      </c>
      <c r="F13" s="6">
        <v>4.42</v>
      </c>
      <c r="G13" s="6">
        <v>4.42</v>
      </c>
      <c r="H13" s="6">
        <v>4.41</v>
      </c>
      <c r="I13" s="6">
        <v>4.41</v>
      </c>
      <c r="J13" s="6">
        <v>4.41</v>
      </c>
      <c r="K13" s="6">
        <v>4.4000000000000004</v>
      </c>
      <c r="L13" s="6">
        <v>4.4000000000000004</v>
      </c>
      <c r="M13" s="6">
        <v>4.4000000000000004</v>
      </c>
      <c r="N13" s="6">
        <v>4.4000000000000004</v>
      </c>
      <c r="O13" s="6">
        <v>4.3899999999999997</v>
      </c>
      <c r="P13" s="6">
        <v>4.3899999999999997</v>
      </c>
    </row>
    <row r="14" spans="1:16" ht="12.95" customHeight="1" thickTop="1" x14ac:dyDescent="0.25">
      <c r="A14" s="64" t="s">
        <v>7</v>
      </c>
      <c r="B14" s="31" t="s">
        <v>11</v>
      </c>
      <c r="C14" s="3">
        <v>4.8560956758059604</v>
      </c>
      <c r="D14" s="3">
        <v>3.6697996880588502</v>
      </c>
      <c r="E14" s="3">
        <v>3.5200397032743247</v>
      </c>
      <c r="F14" s="3">
        <v>3.5978017703566678</v>
      </c>
      <c r="G14" s="3">
        <v>3.3998958485457642</v>
      </c>
      <c r="H14" s="3">
        <v>3.6248099709752735</v>
      </c>
      <c r="I14" s="3">
        <v>3.503694677691227</v>
      </c>
      <c r="J14" s="3">
        <v>3.2585542005308277</v>
      </c>
      <c r="K14" s="3">
        <v>3.1790829464222625</v>
      </c>
      <c r="L14" s="3">
        <v>3.0581312622737888</v>
      </c>
      <c r="M14" s="3">
        <v>2.9593929560331578</v>
      </c>
      <c r="N14" s="3">
        <v>2.8875913937281616</v>
      </c>
      <c r="O14" s="3">
        <v>2.821639472825388</v>
      </c>
      <c r="P14" s="3">
        <v>2.7605741105443338</v>
      </c>
    </row>
    <row r="15" spans="1:16" ht="12.95" customHeight="1" x14ac:dyDescent="0.25">
      <c r="A15" s="65"/>
      <c r="B15" s="32" t="s">
        <v>10</v>
      </c>
      <c r="C15" s="6">
        <v>4.1098370643803284</v>
      </c>
      <c r="D15" s="6">
        <v>2.5185688988090815</v>
      </c>
      <c r="E15" s="6">
        <v>3.716308325988904</v>
      </c>
      <c r="F15" s="6">
        <v>4.0544861992984682</v>
      </c>
      <c r="G15" s="6">
        <v>3.3165774556676242</v>
      </c>
      <c r="H15" s="6">
        <v>3.4134717692206884</v>
      </c>
      <c r="I15" s="6">
        <v>3.2322688200122851</v>
      </c>
      <c r="J15" s="6">
        <v>3.0722028512302435</v>
      </c>
      <c r="K15" s="6">
        <v>2.9988808129852051</v>
      </c>
      <c r="L15" s="6">
        <v>2.9294179634915762</v>
      </c>
      <c r="M15" s="6">
        <v>2.8372164350152218</v>
      </c>
      <c r="N15" s="6">
        <v>2.7849825438174047</v>
      </c>
      <c r="O15" s="6">
        <v>2.7350415997941413</v>
      </c>
      <c r="P15" s="6">
        <v>2.6851182182119793</v>
      </c>
    </row>
    <row r="16" spans="1:16" ht="12.95" customHeight="1" x14ac:dyDescent="0.25">
      <c r="A16" s="65"/>
      <c r="B16" s="32" t="s">
        <v>12</v>
      </c>
      <c r="C16" s="6">
        <v>4.6499348217085013</v>
      </c>
      <c r="D16" s="6">
        <v>4.408117984860338</v>
      </c>
      <c r="E16" s="6">
        <v>4.0496226301117488</v>
      </c>
      <c r="F16" s="6">
        <v>3.9404875505252068</v>
      </c>
      <c r="G16" s="6">
        <v>3.5449966761474494</v>
      </c>
      <c r="H16" s="6">
        <v>3.4317952285117137</v>
      </c>
      <c r="I16" s="6">
        <v>3.3981453063749667</v>
      </c>
      <c r="J16" s="6">
        <v>3.1534466747163092</v>
      </c>
      <c r="K16" s="6">
        <v>3.0562404210037419</v>
      </c>
      <c r="L16" s="6">
        <v>2.9543464901394367</v>
      </c>
      <c r="M16" s="6">
        <v>2.869370256950643</v>
      </c>
      <c r="N16" s="6">
        <v>2.7992597775382766</v>
      </c>
      <c r="O16" s="6">
        <v>2.7392619423810105</v>
      </c>
      <c r="P16" s="6">
        <v>2.6863640515932152</v>
      </c>
    </row>
    <row r="17" spans="1:16" ht="12.95" customHeight="1" thickBot="1" x14ac:dyDescent="0.3">
      <c r="A17" s="66"/>
      <c r="B17" s="33" t="s">
        <v>2</v>
      </c>
      <c r="C17" s="8">
        <v>3.5</v>
      </c>
      <c r="D17" s="8">
        <v>3.5666666666666664</v>
      </c>
      <c r="E17" s="8">
        <v>3.6000000000000805</v>
      </c>
      <c r="F17" s="8">
        <v>3.5034485310368559</v>
      </c>
      <c r="G17" s="8">
        <v>3.6458959765575942</v>
      </c>
      <c r="H17" s="8">
        <v>3.7466588128546685</v>
      </c>
      <c r="I17" s="8">
        <v>3.8743097905979633</v>
      </c>
      <c r="J17" s="8">
        <v>3.9861891949762898</v>
      </c>
      <c r="K17" s="8">
        <v>4.0772304890763662</v>
      </c>
      <c r="L17" s="8">
        <v>4.1721355468258565</v>
      </c>
      <c r="M17" s="8">
        <v>4.2640983149541096</v>
      </c>
      <c r="N17" s="8">
        <v>4.3380326095762154</v>
      </c>
      <c r="O17" s="8">
        <v>4.4054304339320449</v>
      </c>
      <c r="P17" s="8">
        <v>4.4744448243117025</v>
      </c>
    </row>
    <row r="18" spans="1:16" ht="12.95" customHeight="1" thickTop="1" x14ac:dyDescent="0.25"/>
    <row r="19" spans="1:16" ht="12.95" customHeight="1" x14ac:dyDescent="0.25">
      <c r="A19" s="68" t="s">
        <v>49</v>
      </c>
      <c r="B19" s="68"/>
      <c r="C19" s="68"/>
      <c r="D19" s="68"/>
      <c r="E19" s="68"/>
      <c r="F19" s="68"/>
      <c r="G19" s="68"/>
      <c r="H19" s="68"/>
      <c r="I19" s="68"/>
      <c r="J19" s="68"/>
      <c r="K19" s="68"/>
      <c r="L19" s="68"/>
      <c r="M19" s="68"/>
      <c r="N19" s="68"/>
      <c r="O19" s="68"/>
      <c r="P19" s="68"/>
    </row>
    <row r="20" spans="1:16" ht="70.5" customHeight="1" x14ac:dyDescent="0.25">
      <c r="A20" s="68"/>
      <c r="B20" s="68"/>
      <c r="C20" s="68"/>
      <c r="D20" s="68"/>
      <c r="E20" s="68"/>
      <c r="F20" s="68"/>
      <c r="G20" s="68"/>
      <c r="H20" s="68"/>
      <c r="I20" s="68"/>
      <c r="J20" s="68"/>
      <c r="K20" s="68"/>
      <c r="L20" s="68"/>
      <c r="M20" s="68"/>
      <c r="N20" s="68"/>
      <c r="O20" s="68"/>
      <c r="P20" s="68"/>
    </row>
    <row r="21" spans="1:16" ht="15" x14ac:dyDescent="0.25">
      <c r="A21"/>
      <c r="B21"/>
      <c r="C21"/>
      <c r="D21"/>
      <c r="E21"/>
      <c r="F21"/>
      <c r="G21"/>
      <c r="H21"/>
      <c r="I21"/>
      <c r="J21"/>
      <c r="K21"/>
      <c r="L21"/>
      <c r="M21"/>
      <c r="N21"/>
      <c r="O21"/>
      <c r="P21"/>
    </row>
    <row r="22" spans="1:16" ht="12.95" customHeight="1" x14ac:dyDescent="0.25">
      <c r="A22" s="61" t="s">
        <v>63</v>
      </c>
      <c r="B22" s="61"/>
      <c r="C22" s="61"/>
      <c r="D22" s="61"/>
      <c r="E22" s="61"/>
      <c r="F22" s="61"/>
      <c r="G22" s="61"/>
      <c r="H22" s="61"/>
      <c r="I22" s="61"/>
      <c r="J22" s="61"/>
      <c r="K22" s="61"/>
      <c r="L22" s="61"/>
      <c r="M22" s="61"/>
      <c r="N22" s="61"/>
      <c r="O22" s="61"/>
      <c r="P22" s="61"/>
    </row>
  </sheetData>
  <mergeCells count="6">
    <mergeCell ref="A22:P22"/>
    <mergeCell ref="A8:A13"/>
    <mergeCell ref="A14:A17"/>
    <mergeCell ref="A4:A7"/>
    <mergeCell ref="A1:P1"/>
    <mergeCell ref="A19:P20"/>
  </mergeCells>
  <pageMargins left="0.2" right="0.2" top="0.75" bottom="0.75" header="0.3" footer="0.3"/>
  <pageSetup orientation="landscape" r:id="rId1"/>
  <headerFooter>
    <oddHeader>&amp;L&amp;"Calibri"&amp;11&amp;K000000NONCONFIDENTIAL // EXTERNAL&amp;1#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topLeftCell="A31" zoomScale="115" zoomScaleNormal="115" workbookViewId="0">
      <selection activeCell="A32" sqref="A32:L32"/>
    </sheetView>
  </sheetViews>
  <sheetFormatPr defaultColWidth="9.140625" defaultRowHeight="12.95" customHeight="1" x14ac:dyDescent="0.25"/>
  <cols>
    <col min="1" max="1" width="13.5703125" style="1" customWidth="1"/>
    <col min="2" max="2" width="28" style="1" customWidth="1"/>
    <col min="3" max="12" width="7" style="1" bestFit="1" customWidth="1"/>
    <col min="13" max="13" width="13.28515625" style="1" customWidth="1"/>
    <col min="14" max="16384" width="9.140625" style="1"/>
  </cols>
  <sheetData>
    <row r="1" spans="1:26" ht="12.75" customHeight="1" thickBot="1" x14ac:dyDescent="0.3">
      <c r="A1" s="71" t="s">
        <v>51</v>
      </c>
      <c r="B1" s="72"/>
      <c r="C1" s="72"/>
      <c r="D1" s="72"/>
      <c r="E1" s="72"/>
      <c r="F1" s="72"/>
      <c r="G1" s="72"/>
      <c r="H1" s="72"/>
      <c r="I1" s="72"/>
      <c r="J1" s="72"/>
      <c r="K1" s="72"/>
      <c r="L1" s="72"/>
    </row>
    <row r="2" spans="1:26" ht="12.95" customHeight="1" thickTop="1" thickBot="1" x14ac:dyDescent="0.3">
      <c r="A2" s="18"/>
      <c r="B2" s="18" t="s">
        <v>13</v>
      </c>
      <c r="C2" s="44">
        <f>Forecasts!D2</f>
        <v>2023.2</v>
      </c>
      <c r="D2" s="18">
        <f>Forecasts!E2</f>
        <v>2023.3</v>
      </c>
      <c r="E2" s="18">
        <f>Forecasts!F2</f>
        <v>2023.4</v>
      </c>
      <c r="F2" s="18">
        <f>Forecasts!G2</f>
        <v>2024.1</v>
      </c>
      <c r="G2" s="18">
        <f>Forecasts!H2</f>
        <v>2024.2</v>
      </c>
      <c r="H2" s="18">
        <f>Forecasts!I2</f>
        <v>2024.3</v>
      </c>
      <c r="I2" s="18">
        <f>Forecasts!J2</f>
        <v>2024.4</v>
      </c>
      <c r="J2" s="18">
        <f>Forecasts!K2</f>
        <v>2025.1</v>
      </c>
      <c r="K2" s="18">
        <f>Forecasts!L2</f>
        <v>2025.2</v>
      </c>
      <c r="L2" s="18">
        <f>Forecasts!M2</f>
        <v>2025.3</v>
      </c>
      <c r="Y2" s="18" t="s">
        <v>25</v>
      </c>
      <c r="Z2" s="18" t="s">
        <v>21</v>
      </c>
    </row>
    <row r="3" spans="1:26" ht="12.95" customHeight="1" thickTop="1" x14ac:dyDescent="0.25">
      <c r="A3" s="64" t="s">
        <v>4</v>
      </c>
      <c r="B3" s="31" t="s">
        <v>14</v>
      </c>
      <c r="C3" s="43">
        <f>Forecasts!$D$3</f>
        <v>4.9901538461538477</v>
      </c>
      <c r="D3" s="11">
        <f>Parameters!$B$4+Forecasts!E4+0.5*(Forecasts!E4-Parameters!$B$3)+0.5*Parameters!$B$6*(Forecasts!E7-Parameters!$B$7)</f>
        <v>4.6934782346669266</v>
      </c>
      <c r="E3" s="11">
        <f>Parameters!$B$4+Forecasts!F4+0.5*(Forecasts!F4-Parameters!$B$3)+0.5*Parameters!$B$6*(Forecasts!F7-Parameters!$B$7)</f>
        <v>4.248322180244565</v>
      </c>
      <c r="F3" s="11">
        <f>Parameters!$B$4+Forecasts!G4+0.5*(Forecasts!G4-Parameters!$B$3)+0.5*Parameters!$B$6*(Forecasts!G7-Parameters!$B$7)</f>
        <v>3.5210584414958923</v>
      </c>
      <c r="G3" s="11">
        <f>Parameters!$B$4+Forecasts!H4+0.5*(Forecasts!H4-Parameters!$B$3)+0.5*Parameters!$B$6*(Forecasts!H7-Parameters!$B$7)</f>
        <v>3.4335355681514805</v>
      </c>
      <c r="H3" s="11">
        <f>Parameters!$B$4+Forecasts!I4+0.5*(Forecasts!I4-Parameters!$B$3)+0.5*Parameters!$B$6*(Forecasts!I7-Parameters!$B$7)</f>
        <v>3.2363438363761468</v>
      </c>
      <c r="I3" s="11"/>
      <c r="J3" s="11"/>
      <c r="K3" s="11"/>
      <c r="L3" s="11"/>
      <c r="N3" s="10"/>
      <c r="O3" s="10"/>
      <c r="P3" s="10"/>
      <c r="Y3" s="2" t="s">
        <v>52</v>
      </c>
      <c r="Z3" s="2">
        <f>Parameters!B3</f>
        <v>2</v>
      </c>
    </row>
    <row r="4" spans="1:26" ht="12.95" customHeight="1" x14ac:dyDescent="0.25">
      <c r="A4" s="65"/>
      <c r="B4" s="32" t="s">
        <v>34</v>
      </c>
      <c r="C4" s="45">
        <f>Forecasts!$D$3</f>
        <v>4.9901538461538477</v>
      </c>
      <c r="D4" s="12">
        <f>Parameters!$B$4+Forecasts!E6+0.5*(Forecasts!E6-Parameters!$B$3)+Parameters!$B$6*(Forecasts!E7-Parameters!$B$7)</f>
        <v>6.1627691154997564</v>
      </c>
      <c r="E4" s="12">
        <f>Parameters!$B$4+Forecasts!F6+0.5*(Forecasts!F6-Parameters!$B$3)+Parameters!$B$6*(Forecasts!F7-Parameters!$B$7)</f>
        <v>5.398915473618219</v>
      </c>
      <c r="F4" s="12">
        <f>Parameters!$B$4+Forecasts!G6+0.5*(Forecasts!G6-Parameters!$B$3)+Parameters!$B$6*(Forecasts!G7-Parameters!$B$7)</f>
        <v>4.3129971884514342</v>
      </c>
      <c r="G4" s="12">
        <f>Parameters!$B$4+Forecasts!H6+0.5*(Forecasts!H6-Parameters!$B$3)+Parameters!$B$6*(Forecasts!H7-Parameters!$B$7)</f>
        <v>3.6945746429472575</v>
      </c>
      <c r="H4" s="12">
        <f>Parameters!$B$4+Forecasts!I6+0.5*(Forecasts!I6-Parameters!$B$3)+Parameters!$B$6*(Forecasts!I7-Parameters!$B$7)</f>
        <v>3.1970695682435997</v>
      </c>
      <c r="I4" s="12"/>
      <c r="J4" s="12"/>
      <c r="K4" s="12"/>
      <c r="L4" s="12"/>
      <c r="M4" s="10"/>
      <c r="N4" s="10"/>
      <c r="O4" s="10"/>
      <c r="P4" s="10"/>
      <c r="Y4" s="2" t="s">
        <v>53</v>
      </c>
      <c r="Z4" s="2">
        <f>Parameters!B4</f>
        <v>0.5</v>
      </c>
    </row>
    <row r="5" spans="1:26" ht="12.95" customHeight="1" x14ac:dyDescent="0.25">
      <c r="A5" s="65"/>
      <c r="B5" s="32" t="s">
        <v>15</v>
      </c>
      <c r="C5" s="45">
        <f>Forecasts!$D$3</f>
        <v>4.9901538461538477</v>
      </c>
      <c r="D5" s="12">
        <f>Parameters!$B$9*C5+(1-Parameters!$B$9)*(Parameters!$B$4+Forecasts!E6+0.5*(Forecasts!E6-Parameters!$B$3)+Parameters!$B$6*(Forecasts!E7-Parameters!$B$7))</f>
        <v>5.2246769000230291</v>
      </c>
      <c r="E5" s="12">
        <f>Parameters!$B$9*D5+(1-Parameters!$B$9)*(Parameters!$B$4+Forecasts!F6+0.5*(Forecasts!F6-Parameters!$B$3)+Parameters!$B$6*(Forecasts!F7-Parameters!$B$7))</f>
        <v>5.2595246147420678</v>
      </c>
      <c r="F5" s="12">
        <f>Parameters!$B$9*E5+(1-Parameters!$B$9)*(Parameters!$B$4+Forecasts!G6+0.5*(Forecasts!G6-Parameters!$B$3)+Parameters!$B$6*(Forecasts!G7-Parameters!$B$7))</f>
        <v>5.0702191294839416</v>
      </c>
      <c r="G5" s="12">
        <f>Parameters!$B$9*F5+(1-Parameters!$B$9)*(Parameters!$B$4+Forecasts!H6+0.5*(Forecasts!H6-Parameters!$B$3)+Parameters!$B$6*(Forecasts!H7-Parameters!$B$7))</f>
        <v>4.7950902321766042</v>
      </c>
      <c r="H5" s="12">
        <f>Parameters!$B$9*G5+(1-Parameters!$B$9)*(Parameters!$B$4+Forecasts!I6+0.5*(Forecasts!I6-Parameters!$B$3)+Parameters!$B$6*(Forecasts!I7-Parameters!$B$7))</f>
        <v>4.475486099390003</v>
      </c>
      <c r="I5" s="12"/>
      <c r="J5" s="12"/>
      <c r="K5" s="12"/>
      <c r="L5" s="12"/>
      <c r="M5" s="10"/>
      <c r="N5" s="10"/>
      <c r="O5" s="10"/>
      <c r="P5" s="10"/>
      <c r="Y5" s="2" t="s">
        <v>54</v>
      </c>
      <c r="Z5" s="2">
        <f>Parameters!B5</f>
        <v>0.97557849844829403</v>
      </c>
    </row>
    <row r="6" spans="1:26" ht="12.95" customHeight="1" x14ac:dyDescent="0.25">
      <c r="A6" s="65"/>
      <c r="B6" s="32" t="s">
        <v>48</v>
      </c>
      <c r="C6" s="45">
        <f>Forecasts!$D$3</f>
        <v>4.9901538461538477</v>
      </c>
      <c r="D6" s="12">
        <f>Parameters!$B$9*C6+(1-Parameters!$B$9)*(Parameters!$B$5+Forecasts!E6+0.5*(Forecasts!E6-Parameters!$B$3)+Parameters!$B$6*(Forecasts!E7-Parameters!$B$7))</f>
        <v>5.319792599712688</v>
      </c>
      <c r="E6" s="12">
        <f>Parameters!$B$9*D6+(1-Parameters!$B$9)*(Parameters!$B$5+Forecasts!F6+0.5*(Forecasts!F6-Parameters!$B$3)+Parameters!$B$6*(Forecasts!F7-Parameters!$B$7))</f>
        <v>5.4307328741834526</v>
      </c>
      <c r="F6" s="12">
        <f>Parameters!$B$9*E6+(1-Parameters!$B$9)*(Parameters!$B$5+Forecasts!G6+0.5*(Forecasts!G6-Parameters!$B$3)+Parameters!$B$6*(Forecasts!G7-Parameters!$B$7))</f>
        <v>5.3023014367267081</v>
      </c>
      <c r="G6" s="12">
        <f>Parameters!$B$9*F6+(1-Parameters!$B$9)*(Parameters!$B$5+Forecasts!H6+0.5*(Forecasts!H6-Parameters!$B$3)+Parameters!$B$6*(Forecasts!H7-Parameters!$B$7))</f>
        <v>5.0758717776604767</v>
      </c>
      <c r="H6" s="12">
        <f>Parameters!$B$9*G6+(1-Parameters!$B$9)*(Parameters!$B$5+Forecasts!I6+0.5*(Forecasts!I6-Parameters!$B$3)+Parameters!$B$6*(Forecasts!I7-Parameters!$B$7))</f>
        <v>4.7952270354667599</v>
      </c>
      <c r="I6" s="12"/>
      <c r="J6" s="12"/>
      <c r="K6" s="12"/>
      <c r="L6" s="12"/>
      <c r="M6" s="10"/>
      <c r="N6" s="10"/>
      <c r="O6" s="10"/>
      <c r="P6" s="10"/>
      <c r="Y6" s="2" t="s">
        <v>55</v>
      </c>
      <c r="Z6" s="6">
        <f>Parameters!B6</f>
        <v>-1.3182116561167319</v>
      </c>
    </row>
    <row r="7" spans="1:26" ht="12.95" customHeight="1" x14ac:dyDescent="0.25">
      <c r="A7" s="65"/>
      <c r="B7" s="32" t="s">
        <v>16</v>
      </c>
      <c r="C7" s="45">
        <f>Forecasts!$D$3</f>
        <v>4.9901538461538477</v>
      </c>
      <c r="D7" s="12">
        <f>Parameters!$B$4+Forecasts!H4+0.5*(Forecasts!H4-Parameters!$B$3)+0.5*Parameters!$B$6*(Forecasts!E7-Parameters!$B$7)</f>
        <v>3.697177899374827</v>
      </c>
      <c r="E7" s="12">
        <f>Parameters!$B$4+Forecasts!I4+0.5*(Forecasts!I4-Parameters!$B$3)+0.5*Parameters!$B$6*(Forecasts!F7-Parameters!$B$7)</f>
        <v>3.4851562864681793</v>
      </c>
      <c r="F7" s="12"/>
      <c r="G7" s="12"/>
      <c r="H7" s="12"/>
      <c r="I7" s="12"/>
      <c r="J7" s="12"/>
      <c r="K7" s="12"/>
      <c r="L7" s="12"/>
      <c r="M7" s="10"/>
      <c r="N7" s="10"/>
      <c r="O7" s="10"/>
      <c r="P7" s="10"/>
      <c r="Y7" s="2" t="s">
        <v>56</v>
      </c>
      <c r="Z7" s="2">
        <f>Parameters!B7</f>
        <v>4</v>
      </c>
    </row>
    <row r="8" spans="1:26" ht="12.95" customHeight="1" x14ac:dyDescent="0.25">
      <c r="A8" s="65"/>
      <c r="B8" s="32" t="s">
        <v>29</v>
      </c>
      <c r="C8" s="45">
        <f>Forecasts!$D$3</f>
        <v>4.9901538461538477</v>
      </c>
      <c r="D8" s="12">
        <f>C8+1.74*(Forecasts!H4-Parameters!$B$3)-1.19*(Forecasts!D7-Forecasts!C7)</f>
        <v>5.9540551052095658</v>
      </c>
      <c r="E8" s="12">
        <f>D8+1.74*(Forecasts!I4-Parameters!$B$3)-1.19*(Forecasts!E7-Forecasts!D7)</f>
        <v>6.8846702314606656</v>
      </c>
      <c r="F8" s="12"/>
      <c r="G8" s="12"/>
      <c r="H8" s="12"/>
      <c r="I8" s="12"/>
      <c r="J8" s="12"/>
      <c r="K8" s="12"/>
      <c r="L8" s="12"/>
      <c r="M8" s="10"/>
      <c r="N8" s="10"/>
      <c r="O8" s="10"/>
      <c r="P8" s="10"/>
      <c r="Y8" s="2" t="s">
        <v>57</v>
      </c>
      <c r="Z8" s="2">
        <f>Parameters!B8</f>
        <v>4</v>
      </c>
    </row>
    <row r="9" spans="1:26" ht="12.95" customHeight="1" thickBot="1" x14ac:dyDescent="0.3">
      <c r="A9" s="65"/>
      <c r="B9" s="32" t="s">
        <v>30</v>
      </c>
      <c r="C9" s="45">
        <f>Forecasts!$D$3</f>
        <v>4.9901538461538477</v>
      </c>
      <c r="D9" s="12">
        <f>0.91*C9+(1-0.91)*(Parameters!$B$4+Parameters!$B$3+1.58*(Forecasts!F5-Parameters!$B$3)+0.14*Parameters!$B$6*(Forecasts!F7-Parameters!$B$7))</f>
        <v>4.8802711070556137</v>
      </c>
      <c r="E9" s="12">
        <f>0.91*D9+(1-0.91)*(Parameters!$B$4+Parameters!$B$3+1.58*(Forecasts!G5-Parameters!$B$3)+0.14*Parameters!$B$6*(Forecasts!G7-Parameters!$B$7))</f>
        <v>4.7354517341073157</v>
      </c>
      <c r="F9" s="12">
        <f>0.91*E9+(1-0.91)*(Parameters!$B$4+Parameters!$B$3+1.58*(Forecasts!H5-Parameters!$B$3)+0.14*Parameters!$B$6*(Forecasts!H7-Parameters!$B$7))</f>
        <v>4.6113903580376574</v>
      </c>
      <c r="G9" s="12">
        <f>0.91*F9+(1-0.91)*(Parameters!$B$4+Parameters!$B$3+1.58*(Forecasts!I5-Parameters!$B$3)+0.14*Parameters!$B$6*(Forecasts!I7-Parameters!$B$7))</f>
        <v>4.4694884991275616</v>
      </c>
      <c r="H9" s="12"/>
      <c r="I9" s="12"/>
      <c r="J9" s="12"/>
      <c r="K9" s="12"/>
      <c r="L9" s="12"/>
      <c r="M9" s="10"/>
      <c r="N9" s="10"/>
      <c r="O9" s="10"/>
      <c r="P9" s="10"/>
      <c r="Y9" s="58" t="s">
        <v>58</v>
      </c>
      <c r="Z9" s="2">
        <f>Parameters!B9</f>
        <v>0.8</v>
      </c>
    </row>
    <row r="10" spans="1:26" ht="12.95" customHeight="1" thickTop="1" x14ac:dyDescent="0.25">
      <c r="A10" s="62" t="s">
        <v>3</v>
      </c>
      <c r="B10" s="35" t="s">
        <v>14</v>
      </c>
      <c r="C10" s="43">
        <f>Forecasts!$D$3</f>
        <v>4.9901538461538477</v>
      </c>
      <c r="D10" s="11">
        <f>Parameters!$B$4+Forecasts!E8+0.5*(Forecasts!E8-Parameters!$B$3)+0.5*Forecasts!E11</f>
        <v>4.091180449232338</v>
      </c>
      <c r="E10" s="11">
        <f>Parameters!$B$4+Forecasts!F8+0.5*(Forecasts!F8-Parameters!$B$3)+0.5*Forecasts!F11</f>
        <v>3.6543320405367754</v>
      </c>
      <c r="F10" s="11">
        <f>Parameters!$B$4+Forecasts!G8+0.5*(Forecasts!G8-Parameters!$B$3)+0.5*Forecasts!G11</f>
        <v>3.0457554194357392</v>
      </c>
      <c r="G10" s="11">
        <f>Parameters!$B$4+Forecasts!H8+0.5*(Forecasts!H8-Parameters!$B$3)+0.5*Forecasts!H11</f>
        <v>2.8155922690494708</v>
      </c>
      <c r="H10" s="11">
        <f>Parameters!$B$4+Forecasts!I8+0.5*(Forecasts!I8-Parameters!$B$3)+0.5*Forecasts!I11</f>
        <v>2.6184725821365995</v>
      </c>
      <c r="I10" s="11">
        <f>Parameters!$B$4+Forecasts!J8+0.5*(Forecasts!J8-Parameters!$B$3)+0.5*Forecasts!J11</f>
        <v>2.4310903863662165</v>
      </c>
      <c r="J10" s="11">
        <f>Parameters!$B$4+Forecasts!K8+0.5*(Forecasts!K8-Parameters!$B$3)+0.5*Forecasts!K11</f>
        <v>2.3256515671407336</v>
      </c>
      <c r="K10" s="11">
        <f>Parameters!$B$4+Forecasts!L8+0.5*(Forecasts!L8-Parameters!$B$3)+0.5*Forecasts!L11</f>
        <v>2.3217054369154395</v>
      </c>
      <c r="L10" s="11">
        <f>Parameters!$B$4+Forecasts!M8+0.5*(Forecasts!M8-Parameters!$B$3)+0.5*Forecasts!M11</f>
        <v>2.2792980138296244</v>
      </c>
      <c r="M10" s="10"/>
      <c r="N10" s="10"/>
      <c r="O10" s="10"/>
      <c r="P10" s="10"/>
    </row>
    <row r="11" spans="1:26" ht="12.95" customHeight="1" x14ac:dyDescent="0.25">
      <c r="A11" s="63"/>
      <c r="B11" s="34" t="s">
        <v>34</v>
      </c>
      <c r="C11" s="45">
        <f>Forecasts!$D$3</f>
        <v>4.9901538461538477</v>
      </c>
      <c r="D11" s="12">
        <f>Parameters!$B$4+Forecasts!E10+0.5*(Forecasts!E10-Parameters!$B$3)+Forecasts!E11</f>
        <v>4.7490371419976878</v>
      </c>
      <c r="E11" s="12">
        <f>Parameters!$B$4+Forecasts!F10+0.5*(Forecasts!F10-Parameters!$B$3)+Forecasts!F11</f>
        <v>4.0006310089274608</v>
      </c>
      <c r="F11" s="12">
        <f>Parameters!$B$4+Forecasts!G10+0.5*(Forecasts!G10-Parameters!$B$3)+Forecasts!G11</f>
        <v>3.1186119394674696</v>
      </c>
      <c r="G11" s="12">
        <f>Parameters!$B$4+Forecasts!H10+0.5*(Forecasts!H10-Parameters!$B$3)+Forecasts!H11</f>
        <v>2.5160923248758831</v>
      </c>
      <c r="H11" s="12">
        <f>Parameters!$B$4+Forecasts!I10+0.5*(Forecasts!I10-Parameters!$B$3)+Forecasts!I11</f>
        <v>2.1298537291032815</v>
      </c>
      <c r="I11" s="12">
        <f>Parameters!$B$4+Forecasts!J10+0.5*(Forecasts!J10-Parameters!$B$3)+Forecasts!J11</f>
        <v>1.931495917242992</v>
      </c>
      <c r="J11" s="12">
        <f>Parameters!$B$4+Forecasts!K10+0.5*(Forecasts!K10-Parameters!$B$3)+Forecasts!K11</f>
        <v>1.8761188479407074</v>
      </c>
      <c r="K11" s="12">
        <f>Parameters!$B$4+Forecasts!L10+0.5*(Forecasts!L10-Parameters!$B$3)+Forecasts!L11</f>
        <v>1.867438772163045</v>
      </c>
      <c r="L11" s="12">
        <f>Parameters!$B$4+Forecasts!M10+0.5*(Forecasts!M10-Parameters!$B$3)+Forecasts!M11</f>
        <v>1.8946807542201376</v>
      </c>
      <c r="M11" s="10"/>
      <c r="N11" s="10"/>
      <c r="O11" s="10"/>
      <c r="P11" s="10"/>
      <c r="Y11" s="69" t="s">
        <v>59</v>
      </c>
      <c r="Z11" s="70"/>
    </row>
    <row r="12" spans="1:26" ht="12.95" customHeight="1" x14ac:dyDescent="0.25">
      <c r="A12" s="63"/>
      <c r="B12" s="34" t="s">
        <v>15</v>
      </c>
      <c r="C12" s="45">
        <f>Forecasts!$D$3</f>
        <v>4.9901538461538477</v>
      </c>
      <c r="D12" s="12">
        <f>C12*Parameters!$B$9+(1-Parameters!$B$9)*(Parameters!$B$4+Forecasts!E10+0.5*(Forecasts!E10-Parameters!$B$3)+Forecasts!E11)</f>
        <v>4.9419305053226159</v>
      </c>
      <c r="E12" s="12">
        <f>D12*Parameters!$B$9+(1-Parameters!$B$9)*(Parameters!$B$4+Forecasts!F10+0.5*(Forecasts!F10-Parameters!$B$3)+Forecasts!F11)</f>
        <v>4.7536706060435847</v>
      </c>
      <c r="F12" s="12">
        <f>E12*Parameters!$B$9+(1-Parameters!$B$9)*(Parameters!$B$4+Forecasts!G10+0.5*(Forecasts!G10-Parameters!$B$3)+Forecasts!G11)</f>
        <v>4.4266588727283622</v>
      </c>
      <c r="G12" s="12">
        <f>F12*Parameters!$B$9+(1-Parameters!$B$9)*(Parameters!$B$4+Forecasts!H10+0.5*(Forecasts!H10-Parameters!$B$3)+Forecasts!H11)</f>
        <v>4.0445455631578664</v>
      </c>
      <c r="H12" s="12">
        <f>G12*Parameters!$B$9+(1-Parameters!$B$9)*(Parameters!$B$4+Forecasts!I10+0.5*(Forecasts!I10-Parameters!$B$3)+Forecasts!I11)</f>
        <v>3.6616071963469494</v>
      </c>
      <c r="I12" s="12">
        <f>H12*Parameters!$B$9+(1-Parameters!$B$9)*(Parameters!$B$4+Forecasts!J10+0.5*(Forecasts!J10-Parameters!$B$3)+Forecasts!J11)</f>
        <v>3.3155849405261582</v>
      </c>
      <c r="J12" s="12">
        <f>I12*Parameters!$B$9+(1-Parameters!$B$9)*(Parameters!$B$4+Forecasts!K10+0.5*(Forecasts!K10-Parameters!$B$3)+Forecasts!K11)</f>
        <v>3.027691722009068</v>
      </c>
      <c r="K12" s="12">
        <f>J12*Parameters!$B$9+(1-Parameters!$B$9)*(Parameters!$B$4+Forecasts!L10+0.5*(Forecasts!L10-Parameters!$B$3)+Forecasts!L11)</f>
        <v>2.7956411320398633</v>
      </c>
      <c r="L12" s="12">
        <f>K12*Parameters!$B$9+(1-Parameters!$B$9)*(Parameters!$B$4+Forecasts!M10+0.5*(Forecasts!M10-Parameters!$B$3)+Forecasts!M11)</f>
        <v>2.6154490564759181</v>
      </c>
      <c r="M12" s="10"/>
      <c r="N12" s="10"/>
      <c r="O12" s="10"/>
      <c r="P12" s="10"/>
      <c r="Y12" s="70"/>
      <c r="Z12" s="70"/>
    </row>
    <row r="13" spans="1:26" ht="12.95" customHeight="1" x14ac:dyDescent="0.25">
      <c r="A13" s="63"/>
      <c r="B13" s="34" t="s">
        <v>48</v>
      </c>
      <c r="C13" s="45">
        <f>Forecasts!$D$3</f>
        <v>4.9901538461538477</v>
      </c>
      <c r="D13" s="12">
        <f>C13*Parameters!$B$9+(1-Parameters!$B$9)*(Parameters!$B$5+Forecasts!E10+0.5*(Forecasts!E10-Parameters!$B$3)+Forecasts!E11)</f>
        <v>5.037046205012274</v>
      </c>
      <c r="E13" s="12">
        <f>D13*Parameters!$B$9+(1-Parameters!$B$9)*(Parameters!$B$5+Forecasts!F10+0.5*(Forecasts!F10-Parameters!$B$3)+Forecasts!F11)</f>
        <v>4.9248788654849704</v>
      </c>
      <c r="F13" s="12">
        <f>E13*Parameters!$B$9+(1-Parameters!$B$9)*(Parameters!$B$5+Forecasts!G10+0.5*(Forecasts!G10-Parameters!$B$3)+Forecasts!G11)</f>
        <v>4.6587411799711287</v>
      </c>
      <c r="G13" s="12">
        <f>F13*Parameters!$B$9+(1-Parameters!$B$9)*(Parameters!$B$5+Forecasts!H10+0.5*(Forecasts!H10-Parameters!$B$3)+Forecasts!H11)</f>
        <v>4.325327108641738</v>
      </c>
      <c r="H13" s="12">
        <f>G13*Parameters!$B$9+(1-Parameters!$B$9)*(Parameters!$B$5+Forecasts!I10+0.5*(Forecasts!I10-Parameters!$B$3)+Forecasts!I11)</f>
        <v>3.9813481324237054</v>
      </c>
      <c r="I13" s="12">
        <f>H13*Parameters!$B$9+(1-Parameters!$B$9)*(Parameters!$B$5+Forecasts!J10+0.5*(Forecasts!J10-Parameters!$B$3)+Forecasts!J11)</f>
        <v>3.6664933890772216</v>
      </c>
      <c r="J13" s="12">
        <f>I13*Parameters!$B$9+(1-Parameters!$B$9)*(Parameters!$B$5+Forecasts!K10+0.5*(Forecasts!K10-Parameters!$B$3)+Forecasts!K11)</f>
        <v>3.4035341805395776</v>
      </c>
      <c r="K13" s="12">
        <f>J13*Parameters!$B$9+(1-Parameters!$B$9)*(Parameters!$B$5+Forecasts!L10+0.5*(Forecasts!L10-Parameters!$B$3)+Forecasts!L11)</f>
        <v>3.1914307985539301</v>
      </c>
      <c r="L13" s="12">
        <f>K13*Parameters!$B$9+(1-Parameters!$B$9)*(Parameters!$B$5+Forecasts!M10+0.5*(Forecasts!M10-Parameters!$B$3)+Forecasts!M11)</f>
        <v>3.0271964893768306</v>
      </c>
      <c r="M13" s="10"/>
      <c r="N13" s="10"/>
      <c r="O13" s="10"/>
      <c r="P13" s="10"/>
      <c r="Y13" s="70"/>
      <c r="Z13" s="70"/>
    </row>
    <row r="14" spans="1:26" ht="12.95" customHeight="1" x14ac:dyDescent="0.25">
      <c r="A14" s="63"/>
      <c r="B14" s="34" t="s">
        <v>16</v>
      </c>
      <c r="C14" s="45">
        <f>Forecasts!$D$3</f>
        <v>4.9901538461538477</v>
      </c>
      <c r="D14" s="12">
        <f>Parameters!$B$4+Forecasts!H8+0.5*(Forecasts!H8-Parameters!$B$3)+0.5*Forecasts!E11</f>
        <v>3.1370089411850857</v>
      </c>
      <c r="E14" s="12">
        <f>Parameters!$B$4+Forecasts!I8+0.5*(Forecasts!I8-Parameters!$B$3)+0.5*Forecasts!F11</f>
        <v>2.7754022974285828</v>
      </c>
      <c r="F14" s="12">
        <f>Parameters!$B$4+Forecasts!J8+0.5*(Forecasts!J8-Parameters!$B$3)+0.5*Forecasts!G11</f>
        <v>2.4409397902685401</v>
      </c>
      <c r="G14" s="12">
        <f>Parameters!$B$4+Forecasts!K8+0.5*(Forecasts!K8-Parameters!$B$3)+0.5*Forecasts!H11</f>
        <v>2.2097296479423592</v>
      </c>
      <c r="H14" s="12">
        <f>Parameters!$B$4+Forecasts!L8+0.5*(Forecasts!L8-Parameters!$B$3)+0.5*Forecasts!I11</f>
        <v>2.1096503639361441</v>
      </c>
      <c r="I14" s="12">
        <f>Parameters!$B$4+Forecasts!M8+0.5*(Forecasts!M8-Parameters!$B$3)+0.5*Forecasts!J11</f>
        <v>2.0464337014372975</v>
      </c>
      <c r="J14" s="12">
        <f>Parameters!$B$4+Forecasts!N8+0.5*(Forecasts!N8-Parameters!$B$3)+0.5*Forecasts!K11</f>
        <v>2.0472683858969094</v>
      </c>
      <c r="K14" s="12">
        <f>Parameters!$B$4+Forecasts!O8+0.5*(Forecasts!O8-Parameters!$B$3)+0.5*Forecasts!L11</f>
        <v>1.8029136995970705</v>
      </c>
      <c r="L14" s="12">
        <f>Parameters!$B$4+Forecasts!P8+0.5*(Forecasts!P8-Parameters!$B$3)+0.5*Forecasts!M11</f>
        <v>1.8065119709419835</v>
      </c>
      <c r="M14" s="10"/>
      <c r="N14" s="10"/>
      <c r="O14" s="10"/>
      <c r="P14" s="10"/>
      <c r="Y14" s="70"/>
      <c r="Z14" s="70"/>
    </row>
    <row r="15" spans="1:26" ht="12.95" customHeight="1" x14ac:dyDescent="0.25">
      <c r="A15" s="63"/>
      <c r="B15" s="34" t="s">
        <v>29</v>
      </c>
      <c r="C15" s="45">
        <f>Forecasts!$D$3</f>
        <v>4.9901538461538477</v>
      </c>
      <c r="D15" s="12">
        <f>C15+1.74*(Forecasts!H8-Parameters!$B$3)-1.19*(Forecasts!D12-Forecasts!C12)</f>
        <v>6.3298869718028534</v>
      </c>
      <c r="E15" s="12">
        <f>D15+1.74*(Forecasts!I8-Parameters!$B$3)-1.19*(Forecasts!E12-Forecasts!D12)</f>
        <v>7.3430130064741066</v>
      </c>
      <c r="F15" s="12">
        <f>E15+1.74*(Forecasts!J8-Parameters!$B$3)-1.19*(Forecasts!F12-Forecasts!E12)</f>
        <v>7.9615349781086096</v>
      </c>
      <c r="G15" s="12">
        <f>F15+1.74*(Forecasts!K8-Parameters!$B$3)-1.19*(Forecasts!G12-Forecasts!F12)</f>
        <v>8.479467463273366</v>
      </c>
      <c r="H15" s="12">
        <f>G15+1.74*(Forecasts!L8-Parameters!$B$3)-1.19*(Forecasts!H12-Forecasts!G12)</f>
        <v>8.9023597248320918</v>
      </c>
      <c r="I15" s="12">
        <f>H15+1.74*(Forecasts!M8-Parameters!$B$3)-1.19*(Forecasts!I12-Forecasts!H12)</f>
        <v>9.3126799419490478</v>
      </c>
      <c r="J15" s="12">
        <f>I15+1.74*(Forecasts!N8-Parameters!$B$3)-1.19*(Forecasts!J12-Forecasts!I12)</f>
        <v>9.6266879368709688</v>
      </c>
      <c r="K15" s="12">
        <f>J15+1.74*(Forecasts!O8-Parameters!$B$3)-1.19*(Forecasts!K12-Forecasts!J12)</f>
        <v>9.685781783140385</v>
      </c>
      <c r="L15" s="12">
        <f>K15+1.74*(Forecasts!P8-Parameters!$B$3)-1.19*(Forecasts!L12-Forecasts!K12)</f>
        <v>9.7856701905076768</v>
      </c>
      <c r="M15" s="10"/>
      <c r="N15" s="10"/>
      <c r="O15" s="10"/>
      <c r="P15" s="10"/>
      <c r="Y15" s="70"/>
      <c r="Z15" s="70"/>
    </row>
    <row r="16" spans="1:26" ht="12.95" customHeight="1" thickBot="1" x14ac:dyDescent="0.3">
      <c r="A16" s="73"/>
      <c r="B16" s="36" t="s">
        <v>30</v>
      </c>
      <c r="C16" s="46">
        <f>Forecasts!$D$3</f>
        <v>4.9901538461538477</v>
      </c>
      <c r="D16" s="13">
        <f>0.91*C16+(1-0.91)*(Parameters!$B$4+Parameters!$B$3+1.58*(Forecasts!F9-Parameters!$B$3)+0.14*Forecasts!F11)</f>
        <v>4.8971622270956834</v>
      </c>
      <c r="E16" s="13">
        <f>0.91*D16+(1-0.91)*(Parameters!$B$4+Parameters!$B$3+1.58*(Forecasts!G9-Parameters!$B$3)+0.14*Forecasts!G11)</f>
        <v>4.7739019280809583</v>
      </c>
      <c r="F16" s="13">
        <f>0.91*E16+(1-0.91)*(Parameters!$B$4+Parameters!$B$3+1.58*(Forecasts!H9-Parameters!$B$3)+0.14*Forecasts!H11)</f>
        <v>4.6132516622908391</v>
      </c>
      <c r="G16" s="13">
        <f>0.91*F16+(1-0.91)*(Parameters!$B$4+Parameters!$B$3+1.58*(Forecasts!I9-Parameters!$B$3)+0.14*Forecasts!I11)</f>
        <v>4.4737438545238781</v>
      </c>
      <c r="H16" s="13">
        <f>0.91*G16+(1-0.91)*(Parameters!$B$4+Parameters!$B$3+1.58*(Forecasts!J9-Parameters!$B$3)+0.14*Forecasts!J11)</f>
        <v>4.3343516520559238</v>
      </c>
      <c r="I16" s="13">
        <f>0.91*H16+(1-0.91)*(Parameters!$B$4+Parameters!$B$3+1.58*(Forecasts!K9-Parameters!$B$3)+0.14*Forecasts!K11)</f>
        <v>4.191784652482065</v>
      </c>
      <c r="J16" s="13">
        <f>0.91*I16+(1-0.91)*(Parameters!$B$4+Parameters!$B$3+1.58*(Forecasts!L9-Parameters!$B$3)+0.14*Forecasts!L11)</f>
        <v>4.0573552163227724</v>
      </c>
      <c r="K16" s="13">
        <f>0.91*J16+(1-0.91)*(Parameters!$B$4+Parameters!$B$3+1.58*(Forecasts!M9-Parameters!$B$3)+0.14*Forecasts!M11)</f>
        <v>3.9319870947007458</v>
      </c>
      <c r="L16" s="13">
        <f>0.91*K16+(1-0.91)*(Parameters!$B$4+Parameters!$B$3+1.58*(Forecasts!N9-Parameters!$B$3)+0.14*Forecasts!N11)</f>
        <v>3.8172104936251774</v>
      </c>
      <c r="M16" s="10"/>
      <c r="N16" s="10"/>
      <c r="O16" s="10"/>
      <c r="P16" s="10"/>
      <c r="Y16" s="70"/>
      <c r="Z16" s="70"/>
    </row>
    <row r="17" spans="1:16" ht="12.95" customHeight="1" thickTop="1" x14ac:dyDescent="0.25">
      <c r="A17" s="64" t="s">
        <v>7</v>
      </c>
      <c r="B17" s="31" t="s">
        <v>14</v>
      </c>
      <c r="C17" s="43">
        <f>Forecasts!$D$3</f>
        <v>4.9901538461538477</v>
      </c>
      <c r="D17" s="11">
        <f>Parameters!$B$4+Forecasts!E14+0.5*(Forecasts!E14-Parameters!$B$3)+0.5*Parameters!$B$6*(Forecasts!E17-Parameters!$B$8)</f>
        <v>5.0437018861347802</v>
      </c>
      <c r="E17" s="11">
        <f>Parameters!$B$4+Forecasts!F14+0.5*(Forecasts!F14-Parameters!$B$3)+0.5*Parameters!$B$6*(Forecasts!F17-Parameters!$B$8)</f>
        <v>5.2239826226595527</v>
      </c>
      <c r="F17" s="11">
        <f>Parameters!$B$4+Forecasts!G14+0.5*(Forecasts!G14-Parameters!$B$3)+0.5*Parameters!$B$6*(Forecasts!G17-Parameters!$B$8)</f>
        <v>4.8332357984084524</v>
      </c>
      <c r="G17" s="11">
        <f>Parameters!$B$4+Forecasts!H14+0.5*(Forecasts!H14-Parameters!$B$3)+0.5*Parameters!$B$6*(Forecasts!H17-Parameters!$B$8)</f>
        <v>5.1041936093976226</v>
      </c>
      <c r="H17" s="11">
        <f>Parameters!$B$4+Forecasts!I14+0.5*(Forecasts!I14-Parameters!$B$3)+0.5*Parameters!$B$6*(Forecasts!I17-Parameters!$B$8)</f>
        <v>4.838385166083599</v>
      </c>
      <c r="I17" s="11">
        <f>Parameters!$B$4+Forecasts!J14+0.5*(Forecasts!J14-Parameters!$B$3)+0.5*Parameters!$B$6*(Forecasts!J17-Parameters!$B$8)</f>
        <v>4.3969340828775465</v>
      </c>
      <c r="J17" s="11">
        <f>Parameters!$B$4+Forecasts!K14+0.5*(Forecasts!K14-Parameters!$B$3)+0.5*Parameters!$B$6*(Forecasts!K17-Parameters!$B$8)</f>
        <v>4.2177213541793632</v>
      </c>
      <c r="K17" s="11">
        <f>Parameters!$B$4+Forecasts!L14+0.5*(Forecasts!L14-Parameters!$B$3)+0.5*Parameters!$B$6*(Forecasts!L17-Parameters!$B$8)</f>
        <v>3.9737413512817472</v>
      </c>
      <c r="L17" s="11">
        <f>Parameters!$B$4+Forecasts!M14+0.5*(Forecasts!M14-Parameters!$B$3)+0.5*Parameters!$B$6*(Forecasts!M17-Parameters!$B$8)</f>
        <v>3.7650206954830892</v>
      </c>
      <c r="M17" s="10"/>
      <c r="N17" s="10"/>
      <c r="O17" s="10"/>
      <c r="P17" s="10"/>
    </row>
    <row r="18" spans="1:16" ht="12.95" customHeight="1" x14ac:dyDescent="0.25">
      <c r="A18" s="65"/>
      <c r="B18" s="32" t="s">
        <v>34</v>
      </c>
      <c r="C18" s="45">
        <f>Forecasts!$D$3</f>
        <v>4.9901538461538477</v>
      </c>
      <c r="D18" s="12">
        <f>Parameters!$B$4+Forecasts!E16+0.5*(Forecasts!E16-Parameters!$B$3)+Parameters!$B$6*(Forecasts!E17-Parameters!$B$8)</f>
        <v>6.1017186076142096</v>
      </c>
      <c r="E18" s="12">
        <f>Parameters!$B$4+Forecasts!F16+0.5*(Forecasts!F16-Parameters!$B$3)+Parameters!$B$6*(Forecasts!F17-Parameters!$B$8)</f>
        <v>6.0652912600369122</v>
      </c>
      <c r="F18" s="12">
        <f>Parameters!$B$4+Forecasts!G16+0.5*(Forecasts!G16-Parameters!$B$3)+Parameters!$B$6*(Forecasts!G17-Parameters!$B$8)</f>
        <v>5.2842790654007867</v>
      </c>
      <c r="G18" s="12">
        <f>Parameters!$B$4+Forecasts!H16+0.5*(Forecasts!H16-Parameters!$B$3)+Parameters!$B$6*(Forecasts!H17-Parameters!$B$8)</f>
        <v>4.9816501486369971</v>
      </c>
      <c r="H18" s="12">
        <f>Parameters!$B$4+Forecasts!I16+0.5*(Forecasts!I16-Parameters!$B$3)+Parameters!$B$6*(Forecasts!I17-Parameters!$B$8)</f>
        <v>4.7629042586559676</v>
      </c>
      <c r="I18" s="12">
        <f>Parameters!$B$4+Forecasts!J16+0.5*(Forecasts!J16-Parameters!$B$3)+Parameters!$B$6*(Forecasts!J17-Parameters!$B$8)</f>
        <v>4.2483755762370734</v>
      </c>
      <c r="J18" s="12">
        <f>Parameters!$B$4+Forecasts!K16+0.5*(Forecasts!K16-Parameters!$B$3)+Parameters!$B$6*(Forecasts!K17-Parameters!$B$8)</f>
        <v>3.9825545005975505</v>
      </c>
      <c r="K18" s="12">
        <f>Parameters!$B$4+Forecasts!L16+0.5*(Forecasts!L16-Parameters!$B$3)+Parameters!$B$6*(Forecasts!L17-Parameters!$B$8)</f>
        <v>3.7046086509512834</v>
      </c>
      <c r="L18" s="12">
        <f>Parameters!$B$4+Forecasts!M16+0.5*(Forecasts!M16-Parameters!$B$3)+Parameters!$B$6*(Forecasts!M17-Parameters!$B$8)</f>
        <v>3.4559179082926694</v>
      </c>
      <c r="M18" s="10"/>
      <c r="N18" s="10"/>
      <c r="O18" s="10"/>
      <c r="P18" s="10"/>
    </row>
    <row r="19" spans="1:16" ht="12.95" customHeight="1" x14ac:dyDescent="0.25">
      <c r="A19" s="65"/>
      <c r="B19" s="32" t="s">
        <v>15</v>
      </c>
      <c r="C19" s="45">
        <f>Forecasts!$D$3</f>
        <v>4.9901538461538477</v>
      </c>
      <c r="D19" s="12">
        <f>C19*Parameters!$B$9+(1-Parameters!$B$9)*(Parameters!$B$4+Forecasts!E16+0.5*(Forecasts!E16-Parameters!$B$3)+Parameters!$B$6*(Forecasts!E17-Parameters!$B$8))</f>
        <v>5.2124667984459201</v>
      </c>
      <c r="E19" s="12">
        <f>D19*Parameters!$B$9+(1-Parameters!$B$9)*(Parameters!$B$4+Forecasts!F16+0.5*(Forecasts!F16-Parameters!$B$3)+Parameters!$B$6*(Forecasts!F17-Parameters!$B$8))</f>
        <v>5.3830316907641187</v>
      </c>
      <c r="F19" s="12">
        <f>E19*Parameters!$B$9+(1-Parameters!$B$9)*(Parameters!$B$4+Forecasts!G16+0.5*(Forecasts!G16-Parameters!$B$3)+Parameters!$B$6*(Forecasts!G17-Parameters!$B$8))</f>
        <v>5.3632811656914523</v>
      </c>
      <c r="G19" s="12">
        <f>F19*Parameters!$B$9+(1-Parameters!$B$9)*(Parameters!$B$4+Forecasts!H16+0.5*(Forecasts!H16-Parameters!$B$3)+Parameters!$B$6*(Forecasts!H17-Parameters!$B$8))</f>
        <v>5.2869549622805607</v>
      </c>
      <c r="H19" s="12">
        <f>G19*Parameters!$B$9+(1-Parameters!$B$9)*(Parameters!$B$4+Forecasts!I16+0.5*(Forecasts!I16-Parameters!$B$3)+Parameters!$B$6*(Forecasts!I17-Parameters!$B$8))</f>
        <v>5.1821448215556423</v>
      </c>
      <c r="I19" s="12">
        <f>H19*Parameters!$B$9+(1-Parameters!$B$9)*(Parameters!$B$4+Forecasts!J16+0.5*(Forecasts!J16-Parameters!$B$3)+Parameters!$B$6*(Forecasts!J17-Parameters!$B$8))</f>
        <v>4.9953909724919283</v>
      </c>
      <c r="J19" s="12">
        <f>I19*Parameters!$B$9+(1-Parameters!$B$9)*(Parameters!$B$4+Forecasts!K16+0.5*(Forecasts!K16-Parameters!$B$3)+Parameters!$B$6*(Forecasts!K17-Parameters!$B$8))</f>
        <v>4.7928236781130531</v>
      </c>
      <c r="K19" s="12">
        <f>J19*Parameters!$B$9+(1-Parameters!$B$9)*(Parameters!$B$4+Forecasts!L16+0.5*(Forecasts!L16-Parameters!$B$3)+Parameters!$B$6*(Forecasts!L17-Parameters!$B$8))</f>
        <v>4.5751806726806992</v>
      </c>
      <c r="L19" s="12">
        <f>K19*Parameters!$B$9+(1-Parameters!$B$9)*(Parameters!$B$4+Forecasts!M16+0.5*(Forecasts!M16-Parameters!$B$3)+Parameters!$B$6*(Forecasts!M17-Parameters!$B$8))</f>
        <v>4.3513281198030933</v>
      </c>
      <c r="M19" s="10"/>
      <c r="N19" s="10"/>
      <c r="O19" s="10"/>
      <c r="P19" s="10"/>
    </row>
    <row r="20" spans="1:16" ht="12.95" customHeight="1" x14ac:dyDescent="0.25">
      <c r="A20" s="65"/>
      <c r="B20" s="32" t="s">
        <v>48</v>
      </c>
      <c r="C20" s="45">
        <f>Forecasts!$D$3</f>
        <v>4.9901538461538477</v>
      </c>
      <c r="D20" s="12">
        <f>C20*Parameters!$B$9+(1-Parameters!$B$9)*(Parameters!$B$5+Forecasts!E16+0.5*(Forecasts!E16-Parameters!$B$3)+Parameters!$B$6*(Forecasts!E17-Parameters!$B$8))</f>
        <v>5.307582498135579</v>
      </c>
      <c r="E20" s="12">
        <f>D20*Parameters!$B$9+(1-Parameters!$B$9)*(Parameters!$B$5+Forecasts!F16+0.5*(Forecasts!F16-Parameters!$B$3)+Parameters!$B$6*(Forecasts!F17-Parameters!$B$8))</f>
        <v>5.5542399502055044</v>
      </c>
      <c r="F20" s="12">
        <f>E20*Parameters!$B$9+(1-Parameters!$B$9)*(Parameters!$B$5+Forecasts!G16+0.5*(Forecasts!G16-Parameters!$B$3)+Parameters!$B$6*(Forecasts!G17-Parameters!$B$8))</f>
        <v>5.5953634729342197</v>
      </c>
      <c r="G20" s="12">
        <f>F20*Parameters!$B$9+(1-Parameters!$B$9)*(Parameters!$B$5+Forecasts!H16+0.5*(Forecasts!H16-Parameters!$B$3)+Parameters!$B$6*(Forecasts!H17-Parameters!$B$8))</f>
        <v>5.5677365077644332</v>
      </c>
      <c r="H20" s="12">
        <f>G20*Parameters!$B$9+(1-Parameters!$B$9)*(Parameters!$B$5+Forecasts!I16+0.5*(Forecasts!I16-Parameters!$B$3)+Parameters!$B$6*(Forecasts!I17-Parameters!$B$8))</f>
        <v>5.5018857576323992</v>
      </c>
      <c r="I20" s="12">
        <f>H20*Parameters!$B$9+(1-Parameters!$B$9)*(Parameters!$B$5+Forecasts!J16+0.5*(Forecasts!J16-Parameters!$B$3)+Parameters!$B$6*(Forecasts!J17-Parameters!$B$8))</f>
        <v>5.3462994210429935</v>
      </c>
      <c r="J20" s="12">
        <f>I20*Parameters!$B$9+(1-Parameters!$B$9)*(Parameters!$B$5+Forecasts!K16+0.5*(Forecasts!K16-Parameters!$B$3)+Parameters!$B$6*(Forecasts!K17-Parameters!$B$8))</f>
        <v>5.168666136643564</v>
      </c>
      <c r="K20" s="12">
        <f>J20*Parameters!$B$9+(1-Parameters!$B$9)*(Parameters!$B$5+Forecasts!L16+0.5*(Forecasts!L16-Parameters!$B$3)+Parameters!$B$6*(Forecasts!L17-Parameters!$B$8))</f>
        <v>4.9709703391947659</v>
      </c>
      <c r="L20" s="12">
        <f>K20*Parameters!$B$9+(1-Parameters!$B$9)*(Parameters!$B$5+Forecasts!M16+0.5*(Forecasts!M16-Parameters!$B$3)+Parameters!$B$6*(Forecasts!M17-Parameters!$B$8))</f>
        <v>4.7630755527040058</v>
      </c>
      <c r="M20" s="10"/>
      <c r="N20" s="10"/>
      <c r="O20" s="10"/>
      <c r="P20" s="10"/>
    </row>
    <row r="21" spans="1:16" ht="12.95" customHeight="1" x14ac:dyDescent="0.25">
      <c r="A21" s="65"/>
      <c r="B21" s="32" t="s">
        <v>16</v>
      </c>
      <c r="C21" s="45">
        <f>Forecasts!$D$3</f>
        <v>4.9901538461538477</v>
      </c>
      <c r="D21" s="12">
        <f>Parameters!$B$4+Forecasts!H14+0.5*(Forecasts!H14-Parameters!$B$3)+0.5*Parameters!$B$6*(Forecasts!E17-Parameters!$B$8)</f>
        <v>5.2008572876862029</v>
      </c>
      <c r="E21" s="12">
        <f>Parameters!$B$4+Forecasts!I14+0.5*(Forecasts!I14-Parameters!$B$3)+0.5*Parameters!$B$6*(Forecasts!F17-Parameters!$B$8)</f>
        <v>5.0828219836613915</v>
      </c>
      <c r="F21" s="12">
        <f>Parameters!$B$4+Forecasts!J14+0.5*(Forecasts!J14-Parameters!$B$3)+0.5*Parameters!$B$6*(Forecasts!G17-Parameters!$B$8)</f>
        <v>4.6212233263860476</v>
      </c>
      <c r="G21" s="12">
        <f>Parameters!$B$4+Forecasts!K14+0.5*(Forecasts!K14-Parameters!$B$3)+0.5*Parameters!$B$6*(Forecasts!H17-Parameters!$B$8)</f>
        <v>4.4356030725681066</v>
      </c>
      <c r="H21" s="12">
        <f>Parameters!$B$4+Forecasts!L14+0.5*(Forecasts!L14-Parameters!$B$3)+0.5*Parameters!$B$6*(Forecasts!I17-Parameters!$B$8)</f>
        <v>4.1700400429574414</v>
      </c>
      <c r="I21" s="12">
        <f>Parameters!$B$4+Forecasts!M14+0.5*(Forecasts!M14-Parameters!$B$3)+0.5*Parameters!$B$6*(Forecasts!J17-Parameters!$B$8)</f>
        <v>3.9481922161310417</v>
      </c>
      <c r="J21" s="12">
        <f>Parameters!$B$4+Forecasts!N14+0.5*(Forecasts!N14-Parameters!$B$3)+0.5*Parameters!$B$6*(Forecasts!K17-Parameters!$B$8)</f>
        <v>3.7804840251382115</v>
      </c>
      <c r="K21" s="12">
        <f>Parameters!$B$4+Forecasts!O14+0.5*(Forecasts!O14-Parameters!$B$3)+0.5*Parameters!$B$6*(Forecasts!L17-Parameters!$B$8)</f>
        <v>3.6190036671091463</v>
      </c>
      <c r="L21" s="12">
        <f>Parameters!$B$4+Forecasts!P14+0.5*(Forecasts!P14-Parameters!$B$3)+0.5*Parameters!$B$6*(Forecasts!M17-Parameters!$B$8)</f>
        <v>3.4667924272498531</v>
      </c>
      <c r="M21" s="10"/>
      <c r="N21" s="10"/>
      <c r="O21" s="10"/>
      <c r="P21" s="10"/>
    </row>
    <row r="22" spans="1:16" ht="12.95" customHeight="1" x14ac:dyDescent="0.25">
      <c r="A22" s="65"/>
      <c r="B22" s="32" t="s">
        <v>29</v>
      </c>
      <c r="C22" s="45">
        <f>Forecasts!$D$3</f>
        <v>4.9901538461538477</v>
      </c>
      <c r="D22" s="12">
        <f>C22+1.74*(Forecasts!H14-Parameters!$B$3)-1.19*(Forecasts!D17-Forecasts!C17)</f>
        <v>7.7379898623174901</v>
      </c>
      <c r="E22" s="12">
        <f>D22+1.74*(Forecasts!I14-Parameters!$B$3)-1.19*(Forecasts!E17-Forecasts!D17)</f>
        <v>10.314751934833462</v>
      </c>
      <c r="F22" s="12">
        <f>E22+1.74*(Forecasts!J14-Parameters!$B$3)-1.19*(Forecasts!F17-Forecasts!E17)</f>
        <v>12.619532491823339</v>
      </c>
      <c r="G22" s="12">
        <f>F22+1.74*(Forecasts!K14-Parameters!$B$3)-1.19*(Forecasts!G17-Forecasts!F17)</f>
        <v>14.501624358428396</v>
      </c>
      <c r="H22" s="12">
        <f>G22+1.74*(Forecasts!L14-Parameters!$B$3)-1.19*(Forecasts!H17-Forecasts!G17)</f>
        <v>16.222864979591272</v>
      </c>
      <c r="I22" s="12">
        <f>H22+1.74*(Forecasts!M14-Parameters!$B$3)-1.19*(Forecasts!I17-Forecasts!H17)</f>
        <v>17.740304059574445</v>
      </c>
      <c r="J22" s="12">
        <f>I22+1.74*(Forecasts!N14-Parameters!$B$3)-1.19*(Forecasts!J17-Forecasts!I17)</f>
        <v>19.151576593451239</v>
      </c>
      <c r="K22" s="12">
        <f>J22+1.74*(Forecasts!O14-Parameters!$B$3)-1.19*(Forecasts!K17-Forecasts!J17)</f>
        <v>20.472890136188322</v>
      </c>
      <c r="L22" s="12">
        <f>K22+1.74*(Forecasts!P14-Parameters!$B$3)-1.19*(Forecasts!L17-Forecasts!K17)</f>
        <v>21.683352069813569</v>
      </c>
      <c r="M22" s="10"/>
      <c r="N22" s="10"/>
      <c r="O22" s="10"/>
      <c r="P22" s="10"/>
    </row>
    <row r="23" spans="1:16" ht="12.95" customHeight="1" thickBot="1" x14ac:dyDescent="0.3">
      <c r="A23" s="66"/>
      <c r="B23" s="33" t="s">
        <v>30</v>
      </c>
      <c r="C23" s="46">
        <f>Forecasts!$D$3</f>
        <v>4.9901538461538477</v>
      </c>
      <c r="D23" s="13">
        <f>0.91*C23+(1-0.91)*(Parameters!$B$4+Parameters!$B$3+1.58*(Forecasts!F15-Parameters!$B$3)+0.14*Parameters!$B$6*(Forecasts!F17-Parameters!$B$8))</f>
        <v>5.0664353927117824</v>
      </c>
      <c r="E23" s="13">
        <f>0.91*D23+(1-0.91)*(Parameters!$B$4+Parameters!$B$3+1.58*(Forecasts!G15-Parameters!$B$3)+0.14*Parameters!$B$6*(Forecasts!G17-Parameters!$B$8))</f>
        <v>5.0285550006085211</v>
      </c>
      <c r="F23" s="13">
        <f>0.91*E23+(1-0.91)*(Parameters!$B$4+Parameters!$B$3+1.58*(Forecasts!H15-Parameters!$B$3)+0.14*Parameters!$B$6*(Forecasts!H17-Parameters!$B$8))</f>
        <v>5.0061885981908905</v>
      </c>
      <c r="G23" s="13">
        <f>0.91*F23+(1-0.91)*(Parameters!$B$4+Parameters!$B$3+1.58*(Forecasts!I15-Parameters!$B$3)+0.14*Parameters!$B$6*(Forecasts!I17-Parameters!$B$8))</f>
        <v>4.9579478979280349</v>
      </c>
      <c r="H23" s="13">
        <f>0.91*G23+(1-0.91)*(Parameters!$B$4+Parameters!$B$3+1.58*(Forecasts!J15-Parameters!$B$3)+0.14*Parameters!$B$6*(Forecasts!J17-Parameters!$B$8))</f>
        <v>4.8894292226679017</v>
      </c>
      <c r="I23" s="13">
        <f>0.91*H23+(1-0.91)*(Parameters!$B$4+Parameters!$B$3+1.58*(Forecasts!K15-Parameters!$B$3)+0.14*Parameters!$B$6*(Forecasts!K17-Parameters!$B$8))</f>
        <v>4.8151386869848452</v>
      </c>
      <c r="J23" s="13">
        <f>0.91*I23+(1-0.91)*(Parameters!$B$4+Parameters!$B$3+1.58*(Forecasts!L15-Parameters!$B$3)+0.14*Parameters!$B$6*(Forecasts!L17-Parameters!$B$8))</f>
        <v>4.7360803599030614</v>
      </c>
      <c r="K23" s="13">
        <f>0.91*J23+(1-0.91)*(Parameters!$B$4+Parameters!$B$3+1.58*(Forecasts!M15-Parameters!$B$3)+0.14*Parameters!$B$6*(Forecasts!M17-Parameters!$B$8))</f>
        <v>4.6494987723590713</v>
      </c>
      <c r="L23" s="13">
        <f>0.91*K23+(1-0.91)*(Parameters!$B$4+Parameters!$B$3+1.58*(Forecasts!N15-Parameters!$B$3)+0.14*Parameters!$B$6*(Forecasts!N17-Parameters!$B$8))</f>
        <v>4.5620538591488442</v>
      </c>
      <c r="M23" s="10"/>
      <c r="N23" s="10"/>
      <c r="O23" s="10"/>
      <c r="P23" s="10"/>
    </row>
    <row r="24" spans="1:16" ht="12.95" customHeight="1" thickTop="1" x14ac:dyDescent="0.25">
      <c r="A24" s="74" t="s">
        <v>8</v>
      </c>
      <c r="B24" s="37" t="s">
        <v>18</v>
      </c>
      <c r="C24" s="43">
        <f t="shared" ref="C24:L24" si="0">MAX(C3:C23)</f>
        <v>4.9901538461538477</v>
      </c>
      <c r="D24" s="11">
        <f>MAX(D3:D23)</f>
        <v>7.7379898623174901</v>
      </c>
      <c r="E24" s="11">
        <f t="shared" si="0"/>
        <v>10.314751934833462</v>
      </c>
      <c r="F24" s="11">
        <f t="shared" si="0"/>
        <v>12.619532491823339</v>
      </c>
      <c r="G24" s="11">
        <f t="shared" si="0"/>
        <v>14.501624358428396</v>
      </c>
      <c r="H24" s="11">
        <f t="shared" si="0"/>
        <v>16.222864979591272</v>
      </c>
      <c r="I24" s="11">
        <f t="shared" si="0"/>
        <v>17.740304059574445</v>
      </c>
      <c r="J24" s="11">
        <f t="shared" si="0"/>
        <v>19.151576593451239</v>
      </c>
      <c r="K24" s="11">
        <f t="shared" si="0"/>
        <v>20.472890136188322</v>
      </c>
      <c r="L24" s="11">
        <f t="shared" si="0"/>
        <v>21.683352069813569</v>
      </c>
      <c r="M24" s="10"/>
      <c r="N24" s="10"/>
      <c r="O24" s="10"/>
      <c r="P24" s="10"/>
    </row>
    <row r="25" spans="1:16" ht="12.95" customHeight="1" x14ac:dyDescent="0.25">
      <c r="A25" s="75"/>
      <c r="B25" s="38" t="s">
        <v>43</v>
      </c>
      <c r="C25" s="45">
        <f t="shared" ref="C25" si="1">QUARTILE(C3:C23,3)</f>
        <v>4.9901538461538477</v>
      </c>
      <c r="D25" s="12">
        <f>_xlfn.QUARTILE.INC(D3:D23,3)</f>
        <v>5.319792599712688</v>
      </c>
      <c r="E25" s="12">
        <f t="shared" ref="E25:L25" si="2">_xlfn.QUARTILE.INC(E3:E23,3)</f>
        <v>5.4307328741834526</v>
      </c>
      <c r="F25" s="12">
        <f t="shared" si="2"/>
        <v>5.2932902510637474</v>
      </c>
      <c r="G25" s="12">
        <f t="shared" si="2"/>
        <v>5.0900326935290501</v>
      </c>
      <c r="H25" s="12">
        <f t="shared" si="2"/>
        <v>4.876668208521826</v>
      </c>
      <c r="I25" s="12">
        <f t="shared" si="2"/>
        <v>4.9503279011151573</v>
      </c>
      <c r="J25" s="12">
        <f t="shared" si="2"/>
        <v>4.778637848560555</v>
      </c>
      <c r="K25" s="12">
        <f t="shared" si="2"/>
        <v>4.6309192474394782</v>
      </c>
      <c r="L25" s="12">
        <f t="shared" si="2"/>
        <v>4.5093724243124065</v>
      </c>
      <c r="M25" s="10"/>
      <c r="N25" s="10"/>
      <c r="O25" s="10"/>
      <c r="P25" s="10"/>
    </row>
    <row r="26" spans="1:16" ht="12.95" customHeight="1" x14ac:dyDescent="0.25">
      <c r="A26" s="75"/>
      <c r="B26" s="38" t="s">
        <v>9</v>
      </c>
      <c r="C26" s="47">
        <f t="shared" ref="C26:L26" si="3">MEDIAN(C3:C23)</f>
        <v>4.9901538461538477</v>
      </c>
      <c r="D26" s="14">
        <f t="shared" si="3"/>
        <v>5.0664353927117824</v>
      </c>
      <c r="E26" s="14">
        <f t="shared" si="3"/>
        <v>5.0828219836613915</v>
      </c>
      <c r="F26" s="14">
        <f t="shared" si="3"/>
        <v>4.6587411799711287</v>
      </c>
      <c r="G26" s="14">
        <f t="shared" si="3"/>
        <v>4.4737438545238781</v>
      </c>
      <c r="H26" s="14">
        <f t="shared" si="3"/>
        <v>4.4049188757229629</v>
      </c>
      <c r="I26" s="14">
        <f t="shared" si="3"/>
        <v>4.2200801143595692</v>
      </c>
      <c r="J26" s="14">
        <f t="shared" si="3"/>
        <v>4.0199548584601619</v>
      </c>
      <c r="K26" s="14">
        <f t="shared" si="3"/>
        <v>3.8182978728260144</v>
      </c>
      <c r="L26" s="14">
        <f t="shared" si="3"/>
        <v>3.6159065613664714</v>
      </c>
      <c r="M26" s="10"/>
      <c r="N26" s="10"/>
      <c r="O26" s="10"/>
      <c r="P26" s="10"/>
    </row>
    <row r="27" spans="1:16" ht="12.95" customHeight="1" x14ac:dyDescent="0.25">
      <c r="A27" s="75"/>
      <c r="B27" s="38" t="s">
        <v>20</v>
      </c>
      <c r="C27" s="45">
        <f t="shared" ref="C27" si="4">QUARTILE(C3:C23,1)</f>
        <v>4.9901538461538477</v>
      </c>
      <c r="D27" s="12">
        <f>_xlfn.QUARTILE.INC(D3:D23,1)</f>
        <v>4.8802711070556137</v>
      </c>
      <c r="E27" s="12">
        <f t="shared" ref="E27:L27" si="5">_xlfn.QUARTILE.INC(E3:E23,1)</f>
        <v>4.7354517341073157</v>
      </c>
      <c r="F27" s="12">
        <f t="shared" si="5"/>
        <v>4.3698280305898987</v>
      </c>
      <c r="G27" s="12">
        <f t="shared" si="5"/>
        <v>3.8695601030525619</v>
      </c>
      <c r="H27" s="12">
        <f t="shared" si="5"/>
        <v>3.3426596763688474</v>
      </c>
      <c r="I27" s="12">
        <f t="shared" si="5"/>
        <v>3.403312052663924</v>
      </c>
      <c r="J27" s="12">
        <f t="shared" si="5"/>
        <v>3.1216523366416955</v>
      </c>
      <c r="K27" s="12">
        <f t="shared" si="5"/>
        <v>2.8945885486683798</v>
      </c>
      <c r="L27" s="12">
        <f t="shared" si="5"/>
        <v>2.7183859147011464</v>
      </c>
      <c r="P27" s="10"/>
    </row>
    <row r="28" spans="1:16" ht="12.95" customHeight="1" thickBot="1" x14ac:dyDescent="0.3">
      <c r="A28" s="76"/>
      <c r="B28" s="39" t="s">
        <v>19</v>
      </c>
      <c r="C28" s="46">
        <f t="shared" ref="C28:L28" si="6">MIN(C3:C23)</f>
        <v>4.9901538461538477</v>
      </c>
      <c r="D28" s="13">
        <f t="shared" si="6"/>
        <v>3.1370089411850857</v>
      </c>
      <c r="E28" s="13">
        <f t="shared" si="6"/>
        <v>2.7754022974285828</v>
      </c>
      <c r="F28" s="13">
        <f t="shared" si="6"/>
        <v>2.4409397902685401</v>
      </c>
      <c r="G28" s="13">
        <f t="shared" si="6"/>
        <v>2.2097296479423592</v>
      </c>
      <c r="H28" s="13">
        <f t="shared" si="6"/>
        <v>2.1096503639361441</v>
      </c>
      <c r="I28" s="13">
        <f t="shared" si="6"/>
        <v>1.931495917242992</v>
      </c>
      <c r="J28" s="13">
        <f t="shared" si="6"/>
        <v>1.8761188479407074</v>
      </c>
      <c r="K28" s="13">
        <f t="shared" si="6"/>
        <v>1.8029136995970705</v>
      </c>
      <c r="L28" s="13">
        <f t="shared" si="6"/>
        <v>1.8065119709419835</v>
      </c>
    </row>
    <row r="29" spans="1:16" ht="12.95" customHeight="1" thickTop="1" x14ac:dyDescent="0.25">
      <c r="A29" s="15"/>
      <c r="B29" s="15"/>
      <c r="C29" s="57" t="s">
        <v>0</v>
      </c>
      <c r="D29" s="11"/>
      <c r="E29" s="11"/>
      <c r="F29" s="11"/>
      <c r="G29" s="11"/>
      <c r="H29" s="11"/>
      <c r="I29" s="11"/>
      <c r="J29" s="11"/>
      <c r="K29" s="11"/>
      <c r="L29" s="11"/>
    </row>
    <row r="30" spans="1:16" ht="69.75" customHeight="1" x14ac:dyDescent="0.2">
      <c r="A30" s="68" t="s">
        <v>62</v>
      </c>
      <c r="B30" s="68"/>
      <c r="C30" s="68"/>
      <c r="D30" s="68"/>
      <c r="E30" s="68"/>
      <c r="F30" s="68"/>
      <c r="G30" s="68"/>
      <c r="H30" s="68"/>
      <c r="I30" s="68"/>
      <c r="J30" s="68"/>
      <c r="K30" s="68"/>
      <c r="L30" s="68"/>
    </row>
    <row r="31" spans="1:16" ht="12.95" customHeight="1" x14ac:dyDescent="0.25">
      <c r="A31"/>
      <c r="B31"/>
      <c r="C31"/>
      <c r="D31"/>
      <c r="E31"/>
      <c r="F31"/>
      <c r="G31"/>
      <c r="H31"/>
      <c r="I31"/>
      <c r="J31"/>
      <c r="K31"/>
      <c r="L31"/>
    </row>
    <row r="32" spans="1:16" ht="12.95" customHeight="1" x14ac:dyDescent="0.25">
      <c r="A32" s="61" t="s">
        <v>63</v>
      </c>
      <c r="B32" s="61"/>
      <c r="C32" s="61"/>
      <c r="D32" s="61"/>
      <c r="E32" s="61"/>
      <c r="F32" s="61"/>
      <c r="G32" s="61"/>
      <c r="H32" s="61"/>
      <c r="I32" s="61"/>
      <c r="J32" s="61"/>
      <c r="K32" s="61"/>
      <c r="L32" s="61"/>
    </row>
    <row r="35" spans="4:12" ht="12.95" customHeight="1" x14ac:dyDescent="0.25">
      <c r="D35" s="50"/>
      <c r="E35" s="49"/>
      <c r="F35" s="49"/>
      <c r="G35" s="49"/>
      <c r="H35" s="49"/>
      <c r="I35" s="49"/>
      <c r="J35" s="49"/>
      <c r="K35" s="49"/>
      <c r="L35" s="49"/>
    </row>
    <row r="36" spans="4:12" ht="12.95" customHeight="1" x14ac:dyDescent="0.25">
      <c r="D36" s="49"/>
      <c r="E36" s="49"/>
      <c r="F36" s="49"/>
      <c r="G36" s="49"/>
      <c r="H36" s="49"/>
      <c r="I36" s="49"/>
      <c r="J36" s="49"/>
      <c r="K36" s="49"/>
      <c r="L36" s="49"/>
    </row>
    <row r="37" spans="4:12" ht="12.95" customHeight="1" x14ac:dyDescent="0.25">
      <c r="D37" s="49"/>
      <c r="E37" s="49"/>
      <c r="F37" s="49"/>
      <c r="G37" s="49"/>
      <c r="H37" s="49"/>
      <c r="I37" s="49"/>
      <c r="J37" s="49"/>
      <c r="K37" s="49"/>
      <c r="L37" s="49"/>
    </row>
    <row r="39" spans="4:12" ht="12.95" customHeight="1" x14ac:dyDescent="0.25">
      <c r="D39" s="49"/>
      <c r="E39" s="49"/>
      <c r="F39" s="49"/>
      <c r="G39" s="49"/>
      <c r="H39" s="49"/>
      <c r="I39" s="49"/>
      <c r="J39" s="49"/>
      <c r="K39" s="49"/>
      <c r="L39" s="49"/>
    </row>
    <row r="43" spans="4:12" ht="12.95" customHeight="1" x14ac:dyDescent="0.25">
      <c r="D43" s="49"/>
      <c r="E43" s="49"/>
      <c r="F43" s="49"/>
      <c r="G43" s="49"/>
      <c r="H43" s="49"/>
      <c r="I43" s="49"/>
      <c r="J43" s="49"/>
      <c r="K43" s="49"/>
      <c r="L43" s="49"/>
    </row>
    <row r="44" spans="4:12" ht="12.95" customHeight="1" x14ac:dyDescent="0.25">
      <c r="D44" s="49"/>
      <c r="E44" s="49"/>
      <c r="F44" s="49"/>
      <c r="G44" s="49"/>
      <c r="H44" s="49"/>
      <c r="I44" s="49"/>
      <c r="J44" s="49"/>
      <c r="K44" s="49"/>
      <c r="L44" s="49"/>
    </row>
    <row r="46" spans="4:12" ht="12.95" customHeight="1" x14ac:dyDescent="0.25">
      <c r="D46" s="49"/>
      <c r="E46" s="49"/>
      <c r="F46" s="49"/>
      <c r="G46" s="49"/>
      <c r="H46" s="49"/>
      <c r="I46" s="49"/>
      <c r="J46" s="49"/>
      <c r="K46" s="49"/>
      <c r="L46" s="49"/>
    </row>
    <row r="50" spans="4:12" ht="12.95" customHeight="1" x14ac:dyDescent="0.25">
      <c r="D50" s="49"/>
      <c r="E50" s="49"/>
      <c r="F50" s="49"/>
      <c r="G50" s="49"/>
      <c r="H50" s="49"/>
      <c r="I50" s="49"/>
      <c r="J50" s="49"/>
      <c r="K50" s="49"/>
      <c r="L50" s="49"/>
    </row>
    <row r="51" spans="4:12" ht="12.95" customHeight="1" x14ac:dyDescent="0.25">
      <c r="D51" s="49"/>
      <c r="E51" s="49"/>
      <c r="F51" s="49"/>
      <c r="G51" s="49"/>
      <c r="H51" s="49"/>
      <c r="I51" s="49"/>
      <c r="J51" s="49"/>
      <c r="K51" s="49"/>
      <c r="L51" s="49"/>
    </row>
    <row r="53" spans="4:12" ht="12.95" customHeight="1" x14ac:dyDescent="0.25">
      <c r="D53" s="49"/>
      <c r="E53" s="49"/>
      <c r="F53" s="49"/>
      <c r="G53" s="49"/>
      <c r="H53" s="49"/>
      <c r="I53" s="49"/>
      <c r="J53" s="49"/>
      <c r="K53" s="49"/>
      <c r="L53" s="49"/>
    </row>
  </sheetData>
  <mergeCells count="8">
    <mergeCell ref="Y11:Z16"/>
    <mergeCell ref="A32:L32"/>
    <mergeCell ref="A30:L30"/>
    <mergeCell ref="A1:L1"/>
    <mergeCell ref="A3:A9"/>
    <mergeCell ref="A10:A16"/>
    <mergeCell ref="A17:A23"/>
    <mergeCell ref="A24:A28"/>
  </mergeCells>
  <pageMargins left="0.25" right="0.25" top="0.75" bottom="0.75" header="0.3" footer="0.3"/>
  <pageSetup orientation="landscape" r:id="rId1"/>
  <headerFooter>
    <oddHeader>&amp;L&amp;"Calibri"&amp;11&amp;K000000NONCONFIDENTIAL // EXTERNAL&amp;1#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F37"/>
  <sheetViews>
    <sheetView tabSelected="1" zoomScale="110" zoomScaleNormal="110" workbookViewId="0"/>
  </sheetViews>
  <sheetFormatPr defaultColWidth="9.140625" defaultRowHeight="12.75" x14ac:dyDescent="0.25"/>
  <cols>
    <col min="1" max="1" width="26.85546875" style="10" customWidth="1"/>
    <col min="2" max="2" width="50.42578125" style="10" customWidth="1"/>
    <col min="3" max="3" width="6.7109375" style="10" customWidth="1"/>
    <col min="4" max="5" width="6.85546875" style="10" bestFit="1" customWidth="1"/>
    <col min="6" max="14" width="6.140625" style="10" bestFit="1" customWidth="1"/>
    <col min="15" max="17" width="6.5703125" style="10" bestFit="1" customWidth="1"/>
    <col min="18" max="18" width="8" style="10" customWidth="1"/>
    <col min="19" max="19" width="7.42578125" style="10" customWidth="1"/>
    <col min="20" max="20" width="7.5703125" style="10" customWidth="1"/>
    <col min="21" max="25" width="11.42578125" style="10" bestFit="1" customWidth="1"/>
    <col min="26" max="28" width="9.140625" style="10"/>
    <col min="29" max="29" width="9.42578125" style="10" bestFit="1" customWidth="1"/>
    <col min="30" max="31" width="9.140625" style="10"/>
    <col min="32" max="32" width="9.42578125" style="10" bestFit="1" customWidth="1"/>
    <col min="33" max="16384" width="9.140625" style="10"/>
  </cols>
  <sheetData>
    <row r="1" spans="2:32" ht="13.5" thickBot="1" x14ac:dyDescent="0.3">
      <c r="B1" s="18" t="s">
        <v>13</v>
      </c>
      <c r="C1" s="53">
        <v>2022.4</v>
      </c>
      <c r="D1" s="53">
        <v>2023.1</v>
      </c>
      <c r="E1" s="53">
        <v>2023.2</v>
      </c>
      <c r="F1" s="18">
        <v>2023.3</v>
      </c>
      <c r="G1" s="18">
        <v>2023.4</v>
      </c>
      <c r="H1" s="18">
        <v>2024.1</v>
      </c>
      <c r="I1" s="18">
        <v>2024.2</v>
      </c>
      <c r="J1" s="18">
        <v>2024.3</v>
      </c>
      <c r="K1" s="18">
        <v>2024.4</v>
      </c>
      <c r="L1" s="18">
        <v>2025.1</v>
      </c>
      <c r="M1" s="18">
        <v>2025.2</v>
      </c>
      <c r="N1" s="18">
        <v>2025.3</v>
      </c>
      <c r="O1" s="18">
        <v>2025.4</v>
      </c>
      <c r="P1" s="18">
        <v>2026.1</v>
      </c>
      <c r="Q1" s="18">
        <v>2026.2</v>
      </c>
    </row>
    <row r="2" spans="2:32" ht="14.25" thickTop="1" thickBot="1" x14ac:dyDescent="0.3">
      <c r="B2" s="48" t="s">
        <v>40</v>
      </c>
      <c r="C2" s="43">
        <v>3.6569230769230816</v>
      </c>
      <c r="D2" s="43">
        <v>4.516923076923077</v>
      </c>
      <c r="E2" s="43">
        <v>4.9901538461538477</v>
      </c>
      <c r="F2" s="3"/>
      <c r="G2" s="3"/>
      <c r="H2" s="3"/>
      <c r="I2" s="3"/>
      <c r="J2" s="3"/>
      <c r="K2" s="3"/>
      <c r="L2" s="3"/>
      <c r="M2" s="3"/>
      <c r="N2" s="3"/>
      <c r="O2" s="3"/>
      <c r="P2" s="3"/>
      <c r="Q2" s="3"/>
    </row>
    <row r="3" spans="2:32" ht="15.75" customHeight="1" thickTop="1" x14ac:dyDescent="0.25">
      <c r="B3" s="4" t="s">
        <v>41</v>
      </c>
      <c r="C3" s="52">
        <v>5.6941941052524703</v>
      </c>
      <c r="D3" s="52">
        <v>4.8560956758059604</v>
      </c>
      <c r="E3" s="52">
        <v>3.6697996880588502</v>
      </c>
      <c r="F3" s="3">
        <v>3.5200397032743247</v>
      </c>
      <c r="G3" s="3">
        <v>3.5978017703566678</v>
      </c>
      <c r="H3" s="3">
        <v>3.3998958485457642</v>
      </c>
      <c r="I3" s="3">
        <v>3.6248099709752735</v>
      </c>
      <c r="J3" s="3">
        <v>3.503694677691227</v>
      </c>
      <c r="K3" s="3">
        <v>3.2585542005308277</v>
      </c>
      <c r="L3" s="3">
        <v>3.1790829464222625</v>
      </c>
      <c r="M3" s="3">
        <v>3.0581312622737888</v>
      </c>
      <c r="N3" s="3">
        <v>2.9593929560331578</v>
      </c>
      <c r="O3" s="3">
        <v>2.8875913937281616</v>
      </c>
      <c r="P3" s="3">
        <v>2.821639472825388</v>
      </c>
      <c r="Q3" s="3">
        <v>2.7605741105443338</v>
      </c>
    </row>
    <row r="4" spans="2:32" x14ac:dyDescent="0.25">
      <c r="B4" s="5" t="s">
        <v>42</v>
      </c>
      <c r="C4" s="53">
        <v>4.8396135669775298</v>
      </c>
      <c r="D4" s="53">
        <v>4.6499348217085013</v>
      </c>
      <c r="E4" s="53">
        <v>4.408117984860338</v>
      </c>
      <c r="F4" s="6">
        <v>4.0496226301117488</v>
      </c>
      <c r="G4" s="6">
        <v>3.9404875505252068</v>
      </c>
      <c r="H4" s="6">
        <v>3.5449966761474494</v>
      </c>
      <c r="I4" s="6">
        <v>3.4317952285117137</v>
      </c>
      <c r="J4" s="6">
        <v>3.3981453063749667</v>
      </c>
      <c r="K4" s="6">
        <v>3.1534466747163092</v>
      </c>
      <c r="L4" s="6">
        <v>3.0562404210037419</v>
      </c>
      <c r="M4" s="6">
        <v>2.9543464901394367</v>
      </c>
      <c r="N4" s="6">
        <v>2.869370256950643</v>
      </c>
      <c r="O4" s="6">
        <v>2.7992597775382766</v>
      </c>
      <c r="P4" s="6">
        <v>2.7392619423810105</v>
      </c>
      <c r="Q4" s="6">
        <v>2.6863640515932152</v>
      </c>
    </row>
    <row r="5" spans="2:32" ht="13.5" thickBot="1" x14ac:dyDescent="0.3">
      <c r="B5" s="7" t="s">
        <v>39</v>
      </c>
      <c r="C5" s="54">
        <v>3.6</v>
      </c>
      <c r="D5" s="54">
        <v>3.5</v>
      </c>
      <c r="E5" s="54">
        <v>3.5666666666666664</v>
      </c>
      <c r="F5" s="8">
        <v>3.6000000000000805</v>
      </c>
      <c r="G5" s="8">
        <v>3.5034485310368559</v>
      </c>
      <c r="H5" s="8">
        <v>3.6458959765575942</v>
      </c>
      <c r="I5" s="8">
        <v>3.7466588128546685</v>
      </c>
      <c r="J5" s="8">
        <v>3.8743097905979633</v>
      </c>
      <c r="K5" s="8">
        <v>3.9861891949762898</v>
      </c>
      <c r="L5" s="8">
        <v>4.0772304890763662</v>
      </c>
      <c r="M5" s="8">
        <v>4.1721355468258565</v>
      </c>
      <c r="N5" s="8">
        <v>4.2640983149541096</v>
      </c>
      <c r="O5" s="8">
        <v>4.3380326095762154</v>
      </c>
      <c r="P5" s="8">
        <v>4.4054304339320449</v>
      </c>
      <c r="Q5" s="8">
        <v>4.4744448243117025</v>
      </c>
    </row>
    <row r="6" spans="2:32" customFormat="1" ht="12" customHeight="1" thickTop="1" x14ac:dyDescent="0.25">
      <c r="B6" s="55" t="s">
        <v>50</v>
      </c>
      <c r="C6" s="53">
        <v>3.7424183382892107</v>
      </c>
      <c r="D6" s="53">
        <v>4.1098370643803284</v>
      </c>
      <c r="E6" s="53">
        <v>2.5185688988090815</v>
      </c>
      <c r="F6" s="56">
        <f>100*((((100*(1+F3/100))/(100*(((C6/100)+1)^(1/4))*(((D6/100)+1)^(1/4))*(((E6/100)+1)^(1/4))))^4)-1)</f>
        <v>3.716308325988904</v>
      </c>
      <c r="G6" s="56">
        <f>100*((((100*(1+G3/100))/(100*(((D6/100)+1)^(1/4))*(((E6/100)+1)^(1/4))*(((F6/100)+1)^(1/4))))^4)-1)</f>
        <v>4.054486199298446</v>
      </c>
      <c r="H6" s="56">
        <f t="shared" ref="H6:P6" si="0">100*((((100*(1+H3/100))/(100*(((E6/100)+1)^(1/4))*(((F6/100)+1)^(1/4))*(((G6/100)+1)^(1/4))))^4)-1)</f>
        <v>3.316577455667602</v>
      </c>
      <c r="I6" s="56">
        <f t="shared" si="0"/>
        <v>3.4134717692206884</v>
      </c>
      <c r="J6" s="56">
        <f t="shared" si="0"/>
        <v>3.2322688200122851</v>
      </c>
      <c r="K6" s="56">
        <f t="shared" si="0"/>
        <v>3.0722028512302435</v>
      </c>
      <c r="L6" s="56">
        <f t="shared" si="0"/>
        <v>2.9988808129852274</v>
      </c>
      <c r="M6" s="56">
        <f t="shared" si="0"/>
        <v>2.9294179634915762</v>
      </c>
      <c r="N6" s="56">
        <f t="shared" si="0"/>
        <v>2.837216435015244</v>
      </c>
      <c r="O6" s="56">
        <f t="shared" si="0"/>
        <v>2.7849825438174269</v>
      </c>
      <c r="P6" s="56">
        <f t="shared" si="0"/>
        <v>2.7350415997941635</v>
      </c>
      <c r="Q6" s="56">
        <f>100*((((100*(1+Q3/100))/(100*(((N6/100)+1)^(1/4))*(((O6/100)+1)^(1/4))*(((P6/100)+1)^(1/4))))^4)-1)</f>
        <v>2.6851182182119571</v>
      </c>
    </row>
    <row r="7" spans="2:32" ht="12" customHeight="1" thickBot="1" x14ac:dyDescent="0.3">
      <c r="R7" s="21"/>
      <c r="S7" s="26"/>
      <c r="T7" s="26"/>
      <c r="U7" s="26"/>
    </row>
    <row r="8" spans="2:32" ht="15.75" customHeight="1" thickBot="1" x14ac:dyDescent="0.35">
      <c r="B8" s="77" t="s">
        <v>38</v>
      </c>
      <c r="C8" s="78"/>
      <c r="E8"/>
      <c r="F8"/>
      <c r="G8"/>
      <c r="H8"/>
      <c r="I8"/>
      <c r="J8"/>
      <c r="K8"/>
      <c r="L8"/>
      <c r="M8"/>
      <c r="N8" s="25"/>
      <c r="O8" s="25"/>
      <c r="P8" s="25"/>
    </row>
    <row r="9" spans="2:32" ht="15.75" customHeight="1" thickBot="1" x14ac:dyDescent="0.3">
      <c r="B9" s="27" t="s">
        <v>25</v>
      </c>
      <c r="C9" s="27" t="s">
        <v>21</v>
      </c>
      <c r="E9"/>
      <c r="F9"/>
      <c r="G9"/>
      <c r="H9"/>
      <c r="I9"/>
      <c r="J9"/>
      <c r="K9"/>
      <c r="L9"/>
      <c r="M9"/>
      <c r="N9" s="25"/>
      <c r="O9" s="25"/>
      <c r="P9" s="25"/>
    </row>
    <row r="10" spans="2:32" ht="15" x14ac:dyDescent="0.25">
      <c r="B10" s="1" t="s">
        <v>27</v>
      </c>
      <c r="C10" s="2">
        <v>2</v>
      </c>
      <c r="E10"/>
      <c r="F10"/>
      <c r="G10"/>
      <c r="H10"/>
      <c r="I10"/>
      <c r="J10"/>
      <c r="K10"/>
      <c r="L10"/>
      <c r="M10"/>
      <c r="N10" s="25"/>
      <c r="O10" s="25"/>
      <c r="P10" s="25"/>
    </row>
    <row r="11" spans="2:32" ht="15" customHeight="1" x14ac:dyDescent="0.25">
      <c r="B11" s="1" t="s">
        <v>24</v>
      </c>
      <c r="C11" s="2">
        <v>0.5</v>
      </c>
      <c r="E11"/>
      <c r="F11"/>
      <c r="G11"/>
      <c r="H11"/>
      <c r="I11"/>
      <c r="J11"/>
      <c r="K11"/>
      <c r="L11"/>
      <c r="M11"/>
      <c r="N11" s="25"/>
      <c r="O11" s="25"/>
      <c r="P11" s="25"/>
      <c r="R11"/>
      <c r="S11"/>
    </row>
    <row r="12" spans="2:32" ht="15.75" customHeight="1" x14ac:dyDescent="0.25">
      <c r="B12" s="1" t="s">
        <v>36</v>
      </c>
      <c r="C12" s="6">
        <v>-1.3182116561167319</v>
      </c>
      <c r="E12"/>
      <c r="F12"/>
      <c r="G12"/>
      <c r="H12"/>
      <c r="I12"/>
      <c r="J12"/>
      <c r="K12"/>
      <c r="L12"/>
      <c r="M12"/>
      <c r="N12" s="25"/>
      <c r="O12" s="25"/>
      <c r="P12" s="25"/>
    </row>
    <row r="13" spans="2:32" ht="15" customHeight="1" x14ac:dyDescent="0.25">
      <c r="B13" s="1" t="s">
        <v>31</v>
      </c>
      <c r="C13" s="2">
        <v>4</v>
      </c>
      <c r="E13"/>
      <c r="F13"/>
      <c r="G13"/>
      <c r="H13"/>
      <c r="I13"/>
      <c r="J13"/>
      <c r="K13"/>
      <c r="L13"/>
      <c r="M13"/>
      <c r="N13" s="25"/>
      <c r="O13" s="25"/>
      <c r="P13" s="25"/>
      <c r="T13"/>
      <c r="U13"/>
      <c r="V13"/>
      <c r="W13"/>
      <c r="X13"/>
      <c r="Y13"/>
      <c r="Z13"/>
      <c r="AA13"/>
      <c r="AB13"/>
      <c r="AC13"/>
      <c r="AD13"/>
      <c r="AE13"/>
      <c r="AF13"/>
    </row>
    <row r="14" spans="2:32" ht="15" customHeight="1" x14ac:dyDescent="0.25">
      <c r="B14" s="1" t="s">
        <v>44</v>
      </c>
      <c r="C14" s="2">
        <v>0</v>
      </c>
      <c r="E14"/>
      <c r="F14"/>
      <c r="G14"/>
      <c r="H14"/>
      <c r="I14"/>
      <c r="J14"/>
      <c r="K14"/>
      <c r="L14"/>
      <c r="M14"/>
      <c r="N14" s="25"/>
      <c r="O14" s="25"/>
      <c r="P14" s="25"/>
      <c r="T14"/>
      <c r="U14"/>
      <c r="V14"/>
      <c r="W14"/>
      <c r="X14"/>
      <c r="Y14"/>
      <c r="Z14"/>
      <c r="AA14"/>
      <c r="AB14"/>
      <c r="AC14"/>
      <c r="AD14"/>
      <c r="AE14"/>
      <c r="AF14"/>
    </row>
    <row r="15" spans="2:32" ht="15" customHeight="1" x14ac:dyDescent="0.25">
      <c r="B15" s="1" t="s">
        <v>46</v>
      </c>
      <c r="C15" s="2">
        <v>0.5</v>
      </c>
      <c r="E15"/>
      <c r="F15"/>
      <c r="G15"/>
      <c r="H15"/>
      <c r="I15"/>
      <c r="J15"/>
      <c r="K15"/>
      <c r="L15"/>
      <c r="M15"/>
      <c r="N15" s="25"/>
      <c r="O15" s="25"/>
      <c r="P15" s="25"/>
      <c r="T15"/>
      <c r="U15"/>
      <c r="V15"/>
      <c r="W15"/>
      <c r="X15"/>
      <c r="Y15"/>
      <c r="Z15"/>
      <c r="AA15"/>
      <c r="AB15"/>
      <c r="AC15"/>
      <c r="AD15"/>
      <c r="AE15"/>
      <c r="AF15"/>
    </row>
    <row r="16" spans="2:32" ht="15.75" thickBot="1" x14ac:dyDescent="0.3">
      <c r="B16" s="40" t="s">
        <v>45</v>
      </c>
      <c r="C16" s="22">
        <v>0.5</v>
      </c>
      <c r="E16" s="25"/>
      <c r="F16" s="25"/>
      <c r="G16" s="25"/>
      <c r="H16" s="25"/>
      <c r="I16" s="25"/>
      <c r="J16" s="25"/>
      <c r="K16" s="25"/>
      <c r="L16" s="25"/>
      <c r="M16" s="25"/>
      <c r="N16" s="25"/>
      <c r="O16" s="25"/>
      <c r="P16" s="25"/>
      <c r="T16"/>
      <c r="U16"/>
      <c r="V16"/>
      <c r="W16"/>
      <c r="X16"/>
      <c r="Y16"/>
      <c r="Z16"/>
      <c r="AA16"/>
      <c r="AB16"/>
      <c r="AC16"/>
      <c r="AD16"/>
      <c r="AE16"/>
      <c r="AF16"/>
    </row>
    <row r="17" spans="2:32" ht="12" customHeight="1" x14ac:dyDescent="0.25">
      <c r="B17" s="21"/>
      <c r="C17" s="2"/>
      <c r="D17"/>
      <c r="E17" s="25"/>
      <c r="F17" s="25"/>
      <c r="G17" s="25"/>
      <c r="H17" s="25"/>
      <c r="I17" s="25"/>
      <c r="J17" s="25"/>
      <c r="K17" s="25"/>
      <c r="L17" s="25"/>
      <c r="M17" s="25"/>
      <c r="N17" s="25"/>
      <c r="O17" s="25"/>
      <c r="P17" s="25"/>
      <c r="T17"/>
      <c r="U17"/>
      <c r="V17"/>
      <c r="W17"/>
      <c r="X17"/>
      <c r="Y17"/>
      <c r="Z17"/>
      <c r="AA17"/>
      <c r="AB17"/>
      <c r="AC17"/>
      <c r="AD17"/>
      <c r="AE17"/>
      <c r="AF17"/>
    </row>
    <row r="18" spans="2:32" ht="14.25" customHeight="1" thickBot="1" x14ac:dyDescent="0.3">
      <c r="B18" s="71" t="s">
        <v>47</v>
      </c>
      <c r="C18" s="71"/>
      <c r="D18" s="71"/>
      <c r="E18" s="71"/>
      <c r="F18" s="71"/>
      <c r="G18" s="71"/>
      <c r="H18" s="71"/>
      <c r="I18" s="71"/>
      <c r="J18" s="71"/>
      <c r="K18" s="71"/>
      <c r="L18" s="71"/>
      <c r="M18" s="23"/>
      <c r="N18" s="23"/>
      <c r="O18" s="23"/>
      <c r="P18" s="23"/>
      <c r="T18"/>
      <c r="U18"/>
      <c r="V18"/>
      <c r="W18"/>
      <c r="X18"/>
      <c r="Y18"/>
      <c r="Z18"/>
      <c r="AA18"/>
      <c r="AB18"/>
      <c r="AC18"/>
      <c r="AD18"/>
      <c r="AE18"/>
      <c r="AF18"/>
    </row>
    <row r="19" spans="2:32" ht="16.5" thickTop="1" thickBot="1" x14ac:dyDescent="0.3">
      <c r="B19" s="18" t="s">
        <v>13</v>
      </c>
      <c r="C19" s="44">
        <f t="shared" ref="C19:L19" si="1">E1</f>
        <v>2023.2</v>
      </c>
      <c r="D19" s="18">
        <f t="shared" si="1"/>
        <v>2023.3</v>
      </c>
      <c r="E19" s="18">
        <f t="shared" si="1"/>
        <v>2023.4</v>
      </c>
      <c r="F19" s="18">
        <f t="shared" si="1"/>
        <v>2024.1</v>
      </c>
      <c r="G19" s="18">
        <f t="shared" si="1"/>
        <v>2024.2</v>
      </c>
      <c r="H19" s="18">
        <f t="shared" si="1"/>
        <v>2024.3</v>
      </c>
      <c r="I19" s="18">
        <f t="shared" si="1"/>
        <v>2024.4</v>
      </c>
      <c r="J19" s="18">
        <f t="shared" si="1"/>
        <v>2025.1</v>
      </c>
      <c r="K19" s="18">
        <f t="shared" si="1"/>
        <v>2025.2</v>
      </c>
      <c r="L19" s="18">
        <f t="shared" si="1"/>
        <v>2025.3</v>
      </c>
      <c r="T19"/>
      <c r="U19"/>
      <c r="V19"/>
      <c r="W19"/>
      <c r="X19"/>
      <c r="Y19"/>
      <c r="Z19"/>
      <c r="AA19"/>
      <c r="AB19"/>
      <c r="AC19"/>
      <c r="AD19"/>
      <c r="AE19"/>
      <c r="AF19"/>
    </row>
    <row r="20" spans="2:32" ht="13.5" customHeight="1" thickTop="1" x14ac:dyDescent="0.25">
      <c r="B20" s="4" t="s">
        <v>14</v>
      </c>
      <c r="C20" s="45">
        <f t="shared" ref="C20:C27" si="2">$E$2</f>
        <v>4.9901538461538477</v>
      </c>
      <c r="D20" s="11">
        <f>Parameters!$B$4+'Make Your Own Rule'!F3+0.5*('Make Your Own Rule'!F3-Parameters!$B$3)+0.5*Parameters!$B$6*('Make Your Own Rule'!F5-Parameters!$B$8)</f>
        <v>5.0437018861347802</v>
      </c>
      <c r="E20" s="11">
        <f>Parameters!$B$4+'Make Your Own Rule'!G3+0.5*('Make Your Own Rule'!G3-Parameters!$B$3)+0.5*Parameters!$B$6*('Make Your Own Rule'!G5-Parameters!$B$8)</f>
        <v>5.2239826226595527</v>
      </c>
      <c r="F20" s="11">
        <f>Parameters!$B$4+'Make Your Own Rule'!H3+0.5*('Make Your Own Rule'!H3-Parameters!$B$3)+0.5*Parameters!$B$6*('Make Your Own Rule'!H5-Parameters!$B$8)</f>
        <v>4.8332357984084524</v>
      </c>
      <c r="G20" s="11">
        <f>Parameters!$B$4+'Make Your Own Rule'!I3+0.5*('Make Your Own Rule'!I3-Parameters!$B$3)+0.5*Parameters!$B$6*('Make Your Own Rule'!I5-Parameters!$B$8)</f>
        <v>5.1041936093976226</v>
      </c>
      <c r="H20" s="11">
        <f>Parameters!$B$4+'Make Your Own Rule'!J3+0.5*('Make Your Own Rule'!J3-Parameters!$B$3)+0.5*Parameters!$B$6*('Make Your Own Rule'!J5-Parameters!$B$8)</f>
        <v>4.838385166083599</v>
      </c>
      <c r="I20" s="11">
        <f>Parameters!$B$4+'Make Your Own Rule'!K3+0.5*('Make Your Own Rule'!K3-Parameters!$B$3)+0.5*Parameters!$B$6*('Make Your Own Rule'!K5-Parameters!$B$8)</f>
        <v>4.3969340828775465</v>
      </c>
      <c r="J20" s="11">
        <f>Parameters!$B$4+'Make Your Own Rule'!L3+0.5*('Make Your Own Rule'!L3-Parameters!$B$3)+0.5*Parameters!$B$6*('Make Your Own Rule'!L5-Parameters!$B$8)</f>
        <v>4.2177213541793632</v>
      </c>
      <c r="K20" s="11">
        <f>Parameters!$B$4+'Make Your Own Rule'!M3+0.5*('Make Your Own Rule'!M3-Parameters!$B$3)+0.5*Parameters!$B$6*('Make Your Own Rule'!M5-Parameters!$B$8)</f>
        <v>3.9737413512817472</v>
      </c>
      <c r="L20" s="11">
        <f>Parameters!$B$4+'Make Your Own Rule'!N3+0.5*('Make Your Own Rule'!N3-Parameters!$B$3)+0.5*Parameters!$B$6*('Make Your Own Rule'!N5-Parameters!$B$8)</f>
        <v>3.7650206954830892</v>
      </c>
      <c r="N20"/>
      <c r="O20"/>
      <c r="P20"/>
      <c r="Q20"/>
      <c r="R20"/>
      <c r="S20"/>
      <c r="T20"/>
      <c r="U20"/>
      <c r="V20"/>
      <c r="W20"/>
      <c r="X20"/>
      <c r="Y20"/>
      <c r="Z20"/>
      <c r="AA20"/>
      <c r="AB20"/>
      <c r="AC20"/>
      <c r="AD20"/>
      <c r="AE20"/>
      <c r="AF20"/>
    </row>
    <row r="21" spans="2:32" ht="15" x14ac:dyDescent="0.25">
      <c r="B21" s="5" t="s">
        <v>34</v>
      </c>
      <c r="C21" s="45">
        <f t="shared" si="2"/>
        <v>4.9901538461538477</v>
      </c>
      <c r="D21" s="12">
        <f>Parameters!$B$4+F4+0.5*(F4-Parameters!$B$3)+Parameters!$B$6*(F5-Parameters!$B$8)</f>
        <v>6.1017186076142096</v>
      </c>
      <c r="E21" s="12">
        <f>Parameters!$B$4+G4+0.5*(G4-Parameters!$B$3)+Parameters!$B$6*(G5-Parameters!$B$8)</f>
        <v>6.0652912600369122</v>
      </c>
      <c r="F21" s="12">
        <f>Parameters!$B$4+H4+0.5*(H4-Parameters!$B$3)+Parameters!$B$6*(H5-Parameters!$B$8)</f>
        <v>5.2842790654007867</v>
      </c>
      <c r="G21" s="12">
        <f>Parameters!$B$4+I4+0.5*(I4-Parameters!$B$3)+Parameters!$B$6*(I5-Parameters!$B$8)</f>
        <v>4.9816501486369971</v>
      </c>
      <c r="H21" s="12">
        <f>Parameters!$B$4+J4+0.5*(J4-Parameters!$B$3)+Parameters!$B$6*(J5-Parameters!$B$8)</f>
        <v>4.7629042586559676</v>
      </c>
      <c r="I21" s="12">
        <f>Parameters!$B$4+K4+0.5*(K4-Parameters!$B$3)+Parameters!$B$6*(K5-Parameters!$B$8)</f>
        <v>4.2483755762370734</v>
      </c>
      <c r="J21" s="12">
        <f>Parameters!$B$4+L4+0.5*(L4-Parameters!$B$3)+Parameters!$B$6*(L5-Parameters!$B$8)</f>
        <v>3.9825545005975505</v>
      </c>
      <c r="K21" s="12">
        <f>Parameters!$B$4+M4+0.5*(M4-Parameters!$B$3)+Parameters!$B$6*(M5-Parameters!$B$8)</f>
        <v>3.7046086509512834</v>
      </c>
      <c r="L21" s="12">
        <f>Parameters!$B$4+N4+0.5*(N4-Parameters!$B$3)+Parameters!$B$6*(N5-Parameters!$B$8)</f>
        <v>3.4559179082926694</v>
      </c>
      <c r="N21"/>
      <c r="O21"/>
      <c r="P21"/>
      <c r="Q21"/>
      <c r="R21"/>
      <c r="S21"/>
      <c r="T21"/>
      <c r="U21"/>
      <c r="V21"/>
      <c r="W21"/>
      <c r="X21"/>
      <c r="Y21"/>
      <c r="Z21"/>
      <c r="AA21"/>
      <c r="AB21"/>
      <c r="AC21"/>
      <c r="AD21"/>
      <c r="AE21"/>
      <c r="AF21"/>
    </row>
    <row r="22" spans="2:32" ht="12.75" customHeight="1" x14ac:dyDescent="0.25">
      <c r="B22" s="5" t="s">
        <v>15</v>
      </c>
      <c r="C22" s="45">
        <f t="shared" si="2"/>
        <v>4.9901538461538477</v>
      </c>
      <c r="D22" s="12">
        <f>C22*Parameters!$B$9+(1-Parameters!$B$9)*(Parameters!$B$4+F4+0.5*(F4-Parameters!$B$3)+Parameters!$B$6*(F5-Parameters!$B$8))</f>
        <v>5.2124667984459201</v>
      </c>
      <c r="E22" s="12">
        <f>D22*Parameters!$B$9+(1-Parameters!$B$9)*(Parameters!$B$4+G4+0.5*(G4-Parameters!$B$3)+Parameters!$B$6*(G5-Parameters!$B$8))</f>
        <v>5.3830316907641187</v>
      </c>
      <c r="F22" s="12">
        <f>E22*Parameters!$B$9+(1-Parameters!$B$9)*(Parameters!$B$4+H4+0.5*(H4-Parameters!$B$3)+Parameters!$B$6*(H5-Parameters!$B$8))</f>
        <v>5.3632811656914523</v>
      </c>
      <c r="G22" s="12">
        <f>F22*Parameters!$B$9+(1-Parameters!$B$9)*(Parameters!$B$4+I4+0.5*(I4-Parameters!$B$3)+Parameters!$B$6*(I5-Parameters!$B$8))</f>
        <v>5.2869549622805607</v>
      </c>
      <c r="H22" s="12">
        <f>G22*Parameters!$B$9+(1-Parameters!$B$9)*(Parameters!$B$4+J4+0.5*(J4-Parameters!$B$3)+Parameters!$B$6*(J5-Parameters!$B$8))</f>
        <v>5.1821448215556423</v>
      </c>
      <c r="I22" s="12">
        <f>H22*Parameters!$B$9+(1-Parameters!$B$9)*(Parameters!$B$4+K4+0.5*(K4-Parameters!$B$3)+Parameters!$B$6*(K5-Parameters!$B$8))</f>
        <v>4.9953909724919283</v>
      </c>
      <c r="J22" s="12">
        <f>I22*Parameters!$B$9+(1-Parameters!$B$9)*(Parameters!$B$4+L4+0.5*(L4-Parameters!$B$3)+Parameters!$B$6*(L5-Parameters!$B$8))</f>
        <v>4.7928236781130531</v>
      </c>
      <c r="K22" s="12">
        <f>J22*Parameters!$B$9+(1-Parameters!$B$9)*(Parameters!$B$4+M4+0.5*(M4-Parameters!$B$3)+Parameters!$B$6*(M5-Parameters!$B$8))</f>
        <v>4.5751806726806992</v>
      </c>
      <c r="L22" s="12">
        <f>K22*Parameters!$B$9+(1-Parameters!$B$9)*(Parameters!$B$4+N4+0.5*(N4-Parameters!$B$3)+Parameters!$B$6*(N5-Parameters!$B$8))</f>
        <v>4.3513281198030933</v>
      </c>
      <c r="N22"/>
      <c r="O22"/>
      <c r="P22"/>
      <c r="Q22"/>
      <c r="R22"/>
      <c r="S22"/>
      <c r="T22"/>
      <c r="U22"/>
      <c r="V22"/>
      <c r="W22"/>
      <c r="X22"/>
      <c r="Y22"/>
      <c r="Z22"/>
      <c r="AA22"/>
      <c r="AB22"/>
      <c r="AC22"/>
      <c r="AD22"/>
      <c r="AE22"/>
      <c r="AF22"/>
    </row>
    <row r="23" spans="2:32" ht="15" x14ac:dyDescent="0.25">
      <c r="B23" s="5" t="s">
        <v>28</v>
      </c>
      <c r="C23" s="45">
        <f t="shared" si="2"/>
        <v>4.9901538461538477</v>
      </c>
      <c r="D23" s="12">
        <f>C23*Parameters!$B$9+(1-Parameters!$B$9)*(Parameters!$B$5+F4+0.5*(F4-Parameters!$B$3)+Parameters!$B$6*(F5-Parameters!$B$8))</f>
        <v>5.307582498135579</v>
      </c>
      <c r="E23" s="12">
        <f>D23*Parameters!$B$9+(1-Parameters!$B$9)*(Parameters!$B$5+G4+0.5*(G4-Parameters!$B$3)+Parameters!$B$6*(G5-Parameters!$B$8))</f>
        <v>5.5542399502055044</v>
      </c>
      <c r="F23" s="12">
        <f>E23*Parameters!$B$9+(1-Parameters!$B$9)*(Parameters!$B$5+H4+0.5*(H4-Parameters!$B$3)+Parameters!$B$6*(H5-Parameters!$B$8))</f>
        <v>5.5953634729342197</v>
      </c>
      <c r="G23" s="12">
        <f>F23*Parameters!$B$9+(1-Parameters!$B$9)*(Parameters!$B$5+I4+0.5*(I4-Parameters!$B$3)+Parameters!$B$6*(I5-Parameters!$B$8))</f>
        <v>5.5677365077644332</v>
      </c>
      <c r="H23" s="12">
        <f>G23*Parameters!$B$9+(1-Parameters!$B$9)*(Parameters!$B$5+J4+0.5*(J4-Parameters!$B$3)+Parameters!$B$6*(J5-Parameters!$B$8))</f>
        <v>5.5018857576323992</v>
      </c>
      <c r="I23" s="12">
        <f>H23*Parameters!$B$9+(1-Parameters!$B$9)*(Parameters!$B$5+K4+0.5*(K4-Parameters!$B$3)+Parameters!$B$6*(K5-Parameters!$B$8))</f>
        <v>5.3462994210429935</v>
      </c>
      <c r="J23" s="12">
        <f>I23*Parameters!$B$9+(1-Parameters!$B$9)*(Parameters!$B$5+L4+0.5*(L4-Parameters!$B$3)+Parameters!$B$6*(L5-Parameters!$B$8))</f>
        <v>5.168666136643564</v>
      </c>
      <c r="K23" s="12">
        <f>J23*Parameters!$B$9+(1-Parameters!$B$9)*(Parameters!$B$5+M4+0.5*(M4-Parameters!$B$3)+Parameters!$B$6*(M5-Parameters!$B$8))</f>
        <v>4.9709703391947659</v>
      </c>
      <c r="L23" s="12">
        <f>K23*Parameters!$B$9+(1-Parameters!$B$9)*(Parameters!$B$5+N4+0.5*(N4-Parameters!$B$3)+Parameters!$B$6*(N5-Parameters!$B$8))</f>
        <v>4.7630755527040058</v>
      </c>
      <c r="N23"/>
      <c r="O23"/>
      <c r="P23"/>
      <c r="Q23"/>
      <c r="R23"/>
      <c r="S23"/>
      <c r="T23"/>
      <c r="U23"/>
      <c r="V23"/>
      <c r="W23"/>
      <c r="X23"/>
      <c r="Y23"/>
      <c r="Z23"/>
      <c r="AA23"/>
      <c r="AB23"/>
      <c r="AC23"/>
      <c r="AD23"/>
      <c r="AE23"/>
      <c r="AF23"/>
    </row>
    <row r="24" spans="2:32" ht="15" x14ac:dyDescent="0.25">
      <c r="B24" s="5" t="s">
        <v>16</v>
      </c>
      <c r="C24" s="45">
        <f t="shared" si="2"/>
        <v>4.9901538461538477</v>
      </c>
      <c r="D24" s="12">
        <f>Parameters!$B$4+I3+0.5*(I3-Parameters!$B$3)+0.5*Parameters!$B$6*(F5-Parameters!$B$8)</f>
        <v>5.2008572876862029</v>
      </c>
      <c r="E24" s="12">
        <f>Parameters!$B$4+J3+0.5*(J3-Parameters!$B$3)+0.5*Parameters!$B$6*(G5-Parameters!$B$8)</f>
        <v>5.0828219836613915</v>
      </c>
      <c r="F24" s="12">
        <f>Parameters!$B$4+K3+0.5*(K3-Parameters!$B$3)+0.5*Parameters!$B$6*(H5-Parameters!$B$8)</f>
        <v>4.6212233263860476</v>
      </c>
      <c r="G24" s="12">
        <f>Parameters!$B$4+L3+0.5*(L3-Parameters!$B$3)+0.5*Parameters!$B$6*(I5-Parameters!$B$8)</f>
        <v>4.4356030725681066</v>
      </c>
      <c r="H24" s="12">
        <f>Parameters!$B$4+M3+0.5*(M3-Parameters!$B$3)+0.5*Parameters!$B$6*(J5-Parameters!$B$8)</f>
        <v>4.1700400429574414</v>
      </c>
      <c r="I24" s="12">
        <f>Parameters!$B$4+N3+0.5*(N3-Parameters!$B$3)+0.5*Parameters!$B$6*(K5-Parameters!$B$8)</f>
        <v>3.9481922161310417</v>
      </c>
      <c r="J24" s="12">
        <f>Parameters!$B$4+O3+0.5*(O3-Parameters!$B$3)+0.5*Parameters!$B$6*(L5-Parameters!$B$8)</f>
        <v>3.7804840251382115</v>
      </c>
      <c r="K24" s="12">
        <f>Parameters!$B$4+P3+0.5*(P3-Parameters!$B$3)+0.5*Parameters!$B$6*(M5-Parameters!$B$8)</f>
        <v>3.6190036671091463</v>
      </c>
      <c r="L24" s="12">
        <f>Parameters!$B$4+Q3+0.5*(Q3-Parameters!$B$3)+0.5*Parameters!$B$6*(N5-Parameters!$B$8)</f>
        <v>3.4667924272498531</v>
      </c>
      <c r="N24"/>
      <c r="O24"/>
      <c r="P24"/>
      <c r="Q24"/>
      <c r="R24"/>
      <c r="S24"/>
      <c r="T24"/>
      <c r="U24"/>
      <c r="V24"/>
      <c r="W24"/>
      <c r="X24"/>
      <c r="Y24"/>
      <c r="Z24"/>
      <c r="AA24"/>
      <c r="AB24"/>
      <c r="AC24"/>
      <c r="AD24"/>
      <c r="AE24"/>
      <c r="AF24"/>
    </row>
    <row r="25" spans="2:32" ht="15" x14ac:dyDescent="0.25">
      <c r="B25" s="5" t="s">
        <v>29</v>
      </c>
      <c r="C25" s="45">
        <f t="shared" si="2"/>
        <v>4.9901538461538477</v>
      </c>
      <c r="D25" s="12">
        <f>C25+1.74*(I3-Parameters!$B$3)-1.19*(E5-D5)</f>
        <v>7.7379898623174901</v>
      </c>
      <c r="E25" s="12">
        <f>D25+1.74*(J3-Parameters!$B$3)-1.19*(F5-E5)</f>
        <v>10.314751934833462</v>
      </c>
      <c r="F25" s="12">
        <f>E25+1.74*(K3-Parameters!$B$3)-1.19*(G5-F5)</f>
        <v>12.619532491823339</v>
      </c>
      <c r="G25" s="12">
        <f>F25+1.74*(L3-Parameters!$B$3)-1.19*(H5-G5)</f>
        <v>14.501624358428396</v>
      </c>
      <c r="H25" s="12">
        <f>G25+1.74*(M3-Parameters!$B$3)-1.19*(I5-H5)</f>
        <v>16.222864979591272</v>
      </c>
      <c r="I25" s="12">
        <f>H25+1.74*(N3-Parameters!$B$3)-1.19*(J5-I5)</f>
        <v>17.740304059574445</v>
      </c>
      <c r="J25" s="12">
        <f>I25+1.74*(O3-Parameters!$B$3)-1.19*(K5-J5)</f>
        <v>19.151576593451239</v>
      </c>
      <c r="K25" s="12">
        <f>J25+1.74*(P3-Parameters!$B$3)-1.19*(L5-K5)</f>
        <v>20.472890136188322</v>
      </c>
      <c r="L25" s="12">
        <f>K25+1.74*(Q3-Parameters!$B$3)-1.19*(M5-L5)</f>
        <v>21.683352069813569</v>
      </c>
      <c r="N25"/>
      <c r="O25"/>
      <c r="P25"/>
      <c r="Q25"/>
      <c r="R25"/>
      <c r="S25"/>
      <c r="T25"/>
      <c r="U25"/>
      <c r="V25"/>
      <c r="W25"/>
      <c r="X25"/>
      <c r="Y25"/>
      <c r="Z25"/>
      <c r="AA25"/>
      <c r="AB25"/>
      <c r="AC25"/>
      <c r="AD25"/>
      <c r="AE25"/>
      <c r="AF25"/>
    </row>
    <row r="26" spans="2:32" ht="15.75" thickBot="1" x14ac:dyDescent="0.3">
      <c r="B26" s="7" t="s">
        <v>30</v>
      </c>
      <c r="C26" s="46">
        <f t="shared" si="2"/>
        <v>4.9901538461538477</v>
      </c>
      <c r="D26" s="13">
        <f>0.91*C26+(1-0.91)*(Parameters!$B$4+Parameters!$B$3+1.58*(G6-Parameters!$B$3)+0.14*Parameters!$B$6*(G5-Parameters!$B$8))</f>
        <v>5.0664353927117789</v>
      </c>
      <c r="E26" s="13">
        <f>0.91*D26+(1-0.91)*(Parameters!$B$4+Parameters!$B$3+1.58*(H6-Parameters!$B$3)+0.14*Parameters!$B$6*(H5-Parameters!$B$8))</f>
        <v>5.0285550006085149</v>
      </c>
      <c r="F26" s="13">
        <f>0.91*E26+(1-0.91)*(Parameters!$B$4+Parameters!$B$3+1.58*(I6-Parameters!$B$3)+0.14*Parameters!$B$6*(I5-Parameters!$B$8))</f>
        <v>5.0061885981908851</v>
      </c>
      <c r="G26" s="13">
        <f>0.91*F26+(1-0.91)*(Parameters!$B$4+Parameters!$B$3+1.58*(J6-Parameters!$B$3)+0.14*Parameters!$B$6*(J5-Parameters!$B$8))</f>
        <v>4.9579478979280305</v>
      </c>
      <c r="H26" s="13">
        <f>0.91*G26+(1-0.91)*(Parameters!$B$4+Parameters!$B$3+1.58*(K6-Parameters!$B$3)+0.14*Parameters!$B$6*(K5-Parameters!$B$8))</f>
        <v>4.8894292226678973</v>
      </c>
      <c r="I26" s="13">
        <f>0.91*H26+(1-0.91)*(Parameters!$B$4+Parameters!$B$3+1.58*(L6-Parameters!$B$3)+0.14*Parameters!$B$6*(L5-Parameters!$B$8))</f>
        <v>4.8151386869848443</v>
      </c>
      <c r="J26" s="13">
        <f>0.91*I26+(1-0.91)*(Parameters!$B$4+Parameters!$B$3+1.58*(M6-Parameters!$B$3)+0.14*Parameters!$B$6*(M5-Parameters!$B$8))</f>
        <v>4.7360803599030614</v>
      </c>
      <c r="K26" s="13">
        <f>0.91*J26+(1-0.91)*(Parameters!$B$4+Parameters!$B$3+1.58*(N6-Parameters!$B$3)+0.14*Parameters!$B$6*(N5-Parameters!$B$8))</f>
        <v>4.6494987723590739</v>
      </c>
      <c r="L26" s="13">
        <f>0.91*K26+(1-0.91)*(Parameters!$B$4+Parameters!$B$3+1.58*(O6-Parameters!$B$3)+0.14*Parameters!$B$6*(O5-Parameters!$B$8))</f>
        <v>4.5620538591488495</v>
      </c>
      <c r="R26" s="24"/>
      <c r="S26" s="1"/>
      <c r="T26"/>
      <c r="U26"/>
      <c r="V26"/>
      <c r="W26"/>
      <c r="X26"/>
      <c r="Y26"/>
      <c r="Z26"/>
      <c r="AA26"/>
      <c r="AB26"/>
      <c r="AC26"/>
      <c r="AD26"/>
      <c r="AE26"/>
      <c r="AF26"/>
    </row>
    <row r="27" spans="2:32" ht="15.75" thickTop="1" x14ac:dyDescent="0.25">
      <c r="B27" s="30" t="s">
        <v>26</v>
      </c>
      <c r="C27" s="45">
        <f t="shared" si="2"/>
        <v>4.9901538461538477</v>
      </c>
      <c r="D27" s="12">
        <f t="shared" ref="D27:L27" si="3">$C$14*C27+(1-$C$14)*($C$11+F3+$C$15*(F3-$C$10)+$C$16*$C$12*(F5-$C$13))</f>
        <v>5.0437018861347802</v>
      </c>
      <c r="E27" s="12">
        <f t="shared" si="3"/>
        <v>5.2239826226595527</v>
      </c>
      <c r="F27" s="12">
        <f t="shared" si="3"/>
        <v>4.8332357984084524</v>
      </c>
      <c r="G27" s="12">
        <f t="shared" si="3"/>
        <v>5.1041936093976226</v>
      </c>
      <c r="H27" s="12">
        <f t="shared" si="3"/>
        <v>4.838385166083599</v>
      </c>
      <c r="I27" s="12">
        <f t="shared" si="3"/>
        <v>4.3969340828775465</v>
      </c>
      <c r="J27" s="12">
        <f t="shared" si="3"/>
        <v>4.2177213541793632</v>
      </c>
      <c r="K27" s="12">
        <f t="shared" si="3"/>
        <v>3.9737413512817472</v>
      </c>
      <c r="L27" s="12">
        <f t="shared" si="3"/>
        <v>3.7650206954830892</v>
      </c>
      <c r="N27"/>
      <c r="O27"/>
      <c r="P27"/>
      <c r="Q27"/>
      <c r="R27"/>
      <c r="S27"/>
      <c r="T27"/>
      <c r="U27"/>
      <c r="V27"/>
      <c r="W27"/>
      <c r="X27"/>
      <c r="Y27"/>
      <c r="Z27"/>
      <c r="AA27"/>
      <c r="AB27"/>
      <c r="AC27"/>
      <c r="AD27"/>
      <c r="AE27"/>
      <c r="AF27"/>
    </row>
    <row r="28" spans="2:32" ht="12" customHeight="1" x14ac:dyDescent="0.25">
      <c r="B28"/>
      <c r="C28" s="57" t="s">
        <v>0</v>
      </c>
      <c r="D28"/>
      <c r="E28"/>
      <c r="F28"/>
      <c r="G28"/>
      <c r="H28"/>
      <c r="I28"/>
      <c r="J28"/>
      <c r="K28"/>
      <c r="L28"/>
      <c r="N28"/>
      <c r="O28"/>
      <c r="P28"/>
      <c r="Q28"/>
      <c r="R28"/>
      <c r="S28"/>
      <c r="T28"/>
      <c r="U28"/>
      <c r="V28"/>
      <c r="W28"/>
      <c r="X28"/>
      <c r="Y28"/>
      <c r="Z28"/>
      <c r="AA28"/>
      <c r="AB28"/>
      <c r="AC28"/>
      <c r="AD28"/>
      <c r="AE28"/>
      <c r="AF28"/>
    </row>
    <row r="29" spans="2:32" ht="15" x14ac:dyDescent="0.25">
      <c r="T29"/>
      <c r="U29"/>
      <c r="V29"/>
      <c r="W29"/>
      <c r="X29"/>
      <c r="Y29"/>
      <c r="Z29"/>
      <c r="AA29"/>
      <c r="AB29"/>
      <c r="AC29"/>
      <c r="AD29"/>
      <c r="AE29"/>
      <c r="AF29"/>
    </row>
    <row r="32" spans="2:32" ht="15" x14ac:dyDescent="0.25">
      <c r="D32"/>
    </row>
    <row r="33" spans="14:32" ht="15" x14ac:dyDescent="0.25">
      <c r="N33"/>
      <c r="O33"/>
      <c r="P33"/>
      <c r="Q33"/>
      <c r="R33"/>
      <c r="S33"/>
      <c r="T33"/>
      <c r="U33"/>
      <c r="V33"/>
      <c r="W33"/>
      <c r="X33"/>
      <c r="Y33"/>
      <c r="Z33"/>
      <c r="AA33"/>
      <c r="AB33"/>
      <c r="AC33"/>
      <c r="AD33"/>
      <c r="AE33"/>
      <c r="AF33"/>
    </row>
    <row r="34" spans="14:32" ht="15" x14ac:dyDescent="0.25">
      <c r="N34"/>
      <c r="O34"/>
      <c r="P34"/>
      <c r="Q34"/>
      <c r="R34"/>
      <c r="S34"/>
      <c r="T34"/>
      <c r="U34"/>
      <c r="V34"/>
      <c r="W34"/>
      <c r="X34"/>
      <c r="Y34"/>
      <c r="Z34"/>
      <c r="AA34"/>
      <c r="AB34"/>
      <c r="AC34"/>
      <c r="AD34"/>
      <c r="AE34"/>
      <c r="AF34"/>
    </row>
    <row r="35" spans="14:32" ht="15" x14ac:dyDescent="0.25">
      <c r="N35"/>
      <c r="O35"/>
      <c r="P35"/>
      <c r="Q35"/>
      <c r="R35"/>
      <c r="S35"/>
      <c r="T35"/>
      <c r="U35"/>
      <c r="V35"/>
      <c r="W35"/>
      <c r="X35"/>
      <c r="Y35"/>
      <c r="Z35"/>
      <c r="AA35"/>
      <c r="AB35"/>
      <c r="AC35"/>
      <c r="AD35"/>
      <c r="AE35"/>
      <c r="AF35"/>
    </row>
    <row r="36" spans="14:32" ht="15" x14ac:dyDescent="0.25">
      <c r="N36"/>
      <c r="O36"/>
      <c r="P36"/>
      <c r="Q36"/>
      <c r="R36"/>
      <c r="S36"/>
      <c r="T36"/>
      <c r="U36"/>
      <c r="V36"/>
      <c r="W36"/>
      <c r="X36"/>
      <c r="Y36"/>
      <c r="Z36"/>
      <c r="AA36"/>
      <c r="AB36"/>
      <c r="AC36"/>
      <c r="AD36"/>
      <c r="AE36"/>
      <c r="AF36"/>
    </row>
    <row r="37" spans="14:32" ht="15" x14ac:dyDescent="0.25">
      <c r="N37"/>
      <c r="O37"/>
      <c r="P37"/>
      <c r="Q37"/>
      <c r="R37"/>
      <c r="S37"/>
      <c r="T37"/>
      <c r="U37"/>
      <c r="V37"/>
      <c r="W37"/>
      <c r="X37"/>
      <c r="Y37"/>
      <c r="Z37"/>
      <c r="AA37"/>
      <c r="AB37"/>
      <c r="AC37"/>
      <c r="AD37"/>
      <c r="AE37"/>
      <c r="AF37"/>
    </row>
  </sheetData>
  <mergeCells count="2">
    <mergeCell ref="B18:L18"/>
    <mergeCell ref="B8:C8"/>
  </mergeCells>
  <pageMargins left="0.7" right="0.7" top="0.75" bottom="0.75" header="0.3" footer="0.3"/>
  <pageSetup orientation="landscape" r:id="rId1"/>
  <headerFooter>
    <oddHeader>&amp;L&amp;"Calibri"&amp;11&amp;K000000NONCONFIDENTIAL // EXTERNAL&amp;1#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Forecasts</vt:lpstr>
      <vt:lpstr>Policy Rule Funds Rates</vt:lpstr>
      <vt:lpstr>Make Your Own Rule</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Knotek, Edward</dc:creator>
  <cp:lastModifiedBy>Gordon, Matthew</cp:lastModifiedBy>
  <cp:lastPrinted>2016-05-26T16:46:01Z</cp:lastPrinted>
  <dcterms:created xsi:type="dcterms:W3CDTF">2016-04-15T22:26:30Z</dcterms:created>
  <dcterms:modified xsi:type="dcterms:W3CDTF">2023-09-06T22:27:10Z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d9c08fc8-7a84-41f1-b7df-0bcda877b196</vt:lpwstr>
  </property>
  <property fmtid="{D5CDD505-2E9C-101B-9397-08002B2CF9AE}" pid="3" name="MSIP_Label_b51c2f0d-b3ff-4d77-9838-7b0e82bdd7ab_Enabled">
    <vt:lpwstr>true</vt:lpwstr>
  </property>
  <property fmtid="{D5CDD505-2E9C-101B-9397-08002B2CF9AE}" pid="4" name="MSIP_Label_b51c2f0d-b3ff-4d77-9838-7b0e82bdd7ab_SetDate">
    <vt:lpwstr>2023-02-28T21:45:05Z</vt:lpwstr>
  </property>
  <property fmtid="{D5CDD505-2E9C-101B-9397-08002B2CF9AE}" pid="5" name="MSIP_Label_b51c2f0d-b3ff-4d77-9838-7b0e82bdd7ab_Method">
    <vt:lpwstr>Privileged</vt:lpwstr>
  </property>
  <property fmtid="{D5CDD505-2E9C-101B-9397-08002B2CF9AE}" pid="6" name="MSIP_Label_b51c2f0d-b3ff-4d77-9838-7b0e82bdd7ab_Name">
    <vt:lpwstr>b51c2f0d-b3ff-4d77-9838-7b0e82bdd7ab</vt:lpwstr>
  </property>
  <property fmtid="{D5CDD505-2E9C-101B-9397-08002B2CF9AE}" pid="7" name="MSIP_Label_b51c2f0d-b3ff-4d77-9838-7b0e82bdd7ab_SiteId">
    <vt:lpwstr>b397c653-5b19-463f-b9fc-af658ded9128</vt:lpwstr>
  </property>
  <property fmtid="{D5CDD505-2E9C-101B-9397-08002B2CF9AE}" pid="8" name="MSIP_Label_b51c2f0d-b3ff-4d77-9838-7b0e82bdd7ab_ActionId">
    <vt:lpwstr>876ab5e5-f659-402d-b6c6-a616f3d111db</vt:lpwstr>
  </property>
  <property fmtid="{D5CDD505-2E9C-101B-9397-08002B2CF9AE}" pid="9" name="MSIP_Label_b51c2f0d-b3ff-4d77-9838-7b0e82bdd7ab_ContentBits">
    <vt:lpwstr>1</vt:lpwstr>
  </property>
</Properties>
</file>