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68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0" l="1"/>
  <c r="AO34" i="10"/>
  <c r="AO35" i="10"/>
  <c r="AO36" i="10"/>
  <c r="AO37" i="10"/>
  <c r="AO38" i="10"/>
  <c r="AO39" i="10"/>
  <c r="AO40" i="10"/>
  <c r="AO41" i="10"/>
  <c r="AO42" i="10"/>
  <c r="AO43" i="10"/>
  <c r="AO44" i="10"/>
  <c r="AO45" i="10"/>
  <c r="AO46" i="10"/>
  <c r="AO47" i="10"/>
  <c r="AO48" i="10"/>
  <c r="AO49" i="10"/>
  <c r="AO50" i="10"/>
  <c r="AO51" i="10"/>
  <c r="AO52" i="10"/>
  <c r="AO32" i="10"/>
  <c r="AD33" i="10"/>
  <c r="AD34" i="10"/>
  <c r="AD35" i="10"/>
  <c r="AD36" i="10"/>
  <c r="AD37" i="10"/>
  <c r="AD38" i="10"/>
  <c r="AD39" i="10"/>
  <c r="AD40" i="10"/>
  <c r="AD41" i="10"/>
  <c r="AD42" i="10"/>
  <c r="AD43" i="10"/>
  <c r="AD44" i="10"/>
  <c r="AD45" i="10"/>
  <c r="AD46" i="10"/>
  <c r="AD47" i="10"/>
  <c r="AD48" i="10"/>
  <c r="AD49" i="10"/>
  <c r="AD50" i="10"/>
  <c r="AD51" i="10"/>
  <c r="AD52" i="10"/>
  <c r="AD32" i="10"/>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F28" i="2"/>
  <c r="L13" i="1"/>
  <c r="G3" i="11"/>
  <c r="L14" i="1"/>
  <c r="G4" i="11"/>
  <c r="L15" i="1"/>
  <c r="G5" i="11"/>
  <c r="L16" i="1"/>
  <c r="G6" i="11"/>
  <c r="L17" i="1"/>
  <c r="G7" i="11"/>
  <c r="L18" i="1"/>
  <c r="G8" i="11"/>
  <c r="L19" i="1"/>
  <c r="G9" i="11"/>
  <c r="L20" i="1"/>
  <c r="G10" i="11"/>
  <c r="L21" i="1"/>
  <c r="G11" i="11"/>
  <c r="L22" i="1"/>
  <c r="G12" i="11"/>
  <c r="L23" i="1"/>
  <c r="G13" i="11"/>
  <c r="L24" i="1"/>
  <c r="G14" i="11"/>
  <c r="L25" i="1"/>
  <c r="G15" i="11"/>
  <c r="L26" i="1"/>
  <c r="G16" i="11"/>
  <c r="L27" i="1"/>
  <c r="G17" i="11"/>
  <c r="L28" i="1"/>
  <c r="G18" i="11"/>
  <c r="L29" i="1"/>
  <c r="G19" i="11"/>
  <c r="L30" i="1"/>
  <c r="G20" i="11"/>
  <c r="L31" i="1"/>
  <c r="G21" i="11"/>
  <c r="L32" i="1"/>
  <c r="G22" i="11"/>
  <c r="L12" i="1"/>
  <c r="G2" i="11"/>
  <c r="K13" i="1"/>
  <c r="F3" i="11"/>
  <c r="K14" i="1"/>
  <c r="F4" i="11"/>
  <c r="K15" i="1"/>
  <c r="F5" i="11"/>
  <c r="K16" i="1"/>
  <c r="F6" i="11"/>
  <c r="K17" i="1"/>
  <c r="F7" i="11"/>
  <c r="K18" i="1"/>
  <c r="F8" i="11"/>
  <c r="K19" i="1"/>
  <c r="F9" i="11"/>
  <c r="K20" i="1"/>
  <c r="F10" i="11"/>
  <c r="K21" i="1"/>
  <c r="F11" i="11"/>
  <c r="K22" i="1"/>
  <c r="F12" i="11"/>
  <c r="K23" i="1"/>
  <c r="F13" i="11"/>
  <c r="K24" i="1"/>
  <c r="F14" i="11"/>
  <c r="K25" i="1"/>
  <c r="F15" i="11"/>
  <c r="K26" i="1"/>
  <c r="F16" i="11"/>
  <c r="K27" i="1"/>
  <c r="F17" i="11"/>
  <c r="K28" i="1"/>
  <c r="F18" i="11"/>
  <c r="K29" i="1"/>
  <c r="F19" i="11"/>
  <c r="K30" i="1"/>
  <c r="F20" i="11"/>
  <c r="K31" i="1"/>
  <c r="F21" i="11"/>
  <c r="K32" i="1"/>
  <c r="F22" i="11"/>
  <c r="K12" i="1"/>
  <c r="F2" i="11"/>
  <c r="T46" i="10"/>
  <c r="U46" i="10"/>
  <c r="V46" i="10"/>
  <c r="AA33" i="10"/>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c r="AL47" i="10"/>
  <c r="AL48" i="10"/>
  <c r="AL49" i="10"/>
  <c r="AL50" i="10"/>
  <c r="AL51" i="10"/>
  <c r="AL52" i="10"/>
  <c r="AK33" i="10"/>
  <c r="AK34" i="10"/>
  <c r="AK35" i="10"/>
  <c r="AK36" i="10"/>
  <c r="AK37" i="10"/>
  <c r="AK38" i="10"/>
  <c r="AK39" i="10"/>
  <c r="AK40" i="10"/>
  <c r="AK41" i="10"/>
  <c r="AK42" i="10"/>
  <c r="AK43" i="10"/>
  <c r="AK44" i="10"/>
  <c r="AK45" i="10"/>
  <c r="AK46" i="10"/>
  <c r="Z46" i="10"/>
  <c r="AK47" i="10"/>
  <c r="AK48" i="10"/>
  <c r="AK49" i="10"/>
  <c r="AK50" i="10"/>
  <c r="AK51" i="10"/>
  <c r="AK52" i="10"/>
  <c r="AL32" i="10"/>
  <c r="AK32" i="10"/>
  <c r="J32" i="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G14" i="1"/>
  <c r="B4" i="11"/>
  <c r="H14" i="1"/>
  <c r="C4" i="11"/>
  <c r="J14" i="1"/>
  <c r="E4" i="11"/>
  <c r="I14" i="1"/>
  <c r="D4" i="11"/>
  <c r="G15" i="1"/>
  <c r="B5" i="11"/>
  <c r="H15" i="1"/>
  <c r="C5" i="11"/>
  <c r="J15" i="1"/>
  <c r="E5" i="11"/>
  <c r="I15" i="1"/>
  <c r="D5" i="11"/>
  <c r="G16" i="1"/>
  <c r="B6" i="11"/>
  <c r="H16" i="1"/>
  <c r="C6" i="11"/>
  <c r="J16" i="1"/>
  <c r="E6" i="11"/>
  <c r="I16" i="1"/>
  <c r="D6" i="11"/>
  <c r="G17" i="1"/>
  <c r="B7" i="11"/>
  <c r="H17" i="1"/>
  <c r="C7" i="11"/>
  <c r="J17" i="1"/>
  <c r="E7" i="11"/>
  <c r="I17" i="1"/>
  <c r="D7" i="11"/>
  <c r="G18" i="1"/>
  <c r="B8" i="11"/>
  <c r="H18" i="1"/>
  <c r="C8" i="11"/>
  <c r="J18" i="1"/>
  <c r="E8" i="11"/>
  <c r="I18" i="1"/>
  <c r="D8" i="11"/>
  <c r="G19" i="1"/>
  <c r="B9" i="11"/>
  <c r="H19" i="1"/>
  <c r="C9" i="11"/>
  <c r="J19" i="1"/>
  <c r="E9" i="11"/>
  <c r="I19" i="1"/>
  <c r="D9" i="11"/>
  <c r="G20" i="1"/>
  <c r="B10" i="11"/>
  <c r="H20" i="1"/>
  <c r="C10" i="11"/>
  <c r="J20" i="1"/>
  <c r="E10" i="11"/>
  <c r="I20" i="1"/>
  <c r="D10" i="11"/>
  <c r="G21" i="1"/>
  <c r="B11" i="11"/>
  <c r="H21" i="1"/>
  <c r="C11" i="11"/>
  <c r="J21" i="1"/>
  <c r="E11" i="11"/>
  <c r="I21" i="1"/>
  <c r="D11" i="11"/>
  <c r="G22" i="1"/>
  <c r="B12" i="11"/>
  <c r="H22" i="1"/>
  <c r="C12" i="11"/>
  <c r="J22" i="1"/>
  <c r="E12" i="11"/>
  <c r="I22" i="1"/>
  <c r="D12" i="11"/>
  <c r="G23" i="1"/>
  <c r="B13" i="11"/>
  <c r="H23" i="1"/>
  <c r="C13" i="11"/>
  <c r="J23" i="1"/>
  <c r="E13" i="11"/>
  <c r="I23" i="1"/>
  <c r="D13" i="11"/>
  <c r="G24" i="1"/>
  <c r="B14" i="11"/>
  <c r="H24" i="1"/>
  <c r="C14" i="11"/>
  <c r="J24" i="1"/>
  <c r="E14" i="11"/>
  <c r="I24" i="1"/>
  <c r="D14" i="11"/>
  <c r="G25" i="1"/>
  <c r="B15" i="11"/>
  <c r="H25" i="1"/>
  <c r="C15" i="11"/>
  <c r="J25" i="1"/>
  <c r="E15" i="11"/>
  <c r="I25" i="1"/>
  <c r="D15" i="11"/>
  <c r="G26" i="1"/>
  <c r="B16" i="11"/>
  <c r="H26" i="1"/>
  <c r="C16" i="11"/>
  <c r="J26" i="1"/>
  <c r="E16" i="11"/>
  <c r="I26" i="1"/>
  <c r="D16" i="11"/>
  <c r="G27" i="1"/>
  <c r="B17" i="11"/>
  <c r="H27" i="1"/>
  <c r="C17" i="11"/>
  <c r="J27" i="1"/>
  <c r="E17" i="11"/>
  <c r="I27" i="1"/>
  <c r="D17" i="11"/>
  <c r="G28" i="1"/>
  <c r="B18" i="11"/>
  <c r="H28" i="1"/>
  <c r="C18" i="11"/>
  <c r="J28" i="1"/>
  <c r="E18" i="11"/>
  <c r="I28" i="1"/>
  <c r="D18" i="11"/>
  <c r="G29" i="1"/>
  <c r="B19" i="11"/>
  <c r="H29" i="1"/>
  <c r="C19" i="11"/>
  <c r="J29" i="1"/>
  <c r="E19" i="11"/>
  <c r="I29" i="1"/>
  <c r="D19" i="11"/>
  <c r="G30" i="1"/>
  <c r="B20" i="11"/>
  <c r="H30" i="1"/>
  <c r="C20" i="11"/>
  <c r="J30" i="1"/>
  <c r="E20" i="11"/>
  <c r="I30" i="1"/>
  <c r="D20" i="11"/>
  <c r="G31" i="1"/>
  <c r="B21" i="11"/>
  <c r="H31" i="1"/>
  <c r="C21" i="11"/>
  <c r="J31" i="1"/>
  <c r="E21" i="11"/>
  <c r="I31" i="1"/>
  <c r="D21" i="11"/>
  <c r="G32" i="1"/>
  <c r="B22" i="11"/>
  <c r="H32" i="1"/>
  <c r="C22" i="11"/>
  <c r="E22" i="11"/>
  <c r="I32" i="1"/>
  <c r="D22" i="11"/>
  <c r="H12" i="1"/>
  <c r="C2" i="11"/>
  <c r="J12" i="1"/>
  <c r="E2" i="11"/>
  <c r="I12" i="1"/>
  <c r="D2" i="11"/>
  <c r="G12" i="1"/>
  <c r="B2" i="11"/>
  <c r="C1" i="11"/>
  <c r="F1" i="11"/>
  <c r="G1" i="11"/>
  <c r="B1" i="11"/>
  <c r="E8" i="2"/>
  <c r="F8" i="2"/>
  <c r="E9" i="2"/>
  <c r="F9" i="2"/>
  <c r="G9" i="2"/>
  <c r="E10" i="2"/>
  <c r="F10" i="2"/>
  <c r="E11" i="2"/>
  <c r="F11" i="2"/>
  <c r="G11" i="2"/>
  <c r="E12" i="2"/>
  <c r="F12" i="2"/>
  <c r="E13" i="2"/>
  <c r="F13" i="2"/>
  <c r="G13" i="2"/>
  <c r="E14" i="2"/>
  <c r="F14" i="2"/>
  <c r="E15" i="2"/>
  <c r="F15" i="2"/>
  <c r="G15" i="2"/>
  <c r="E16" i="2"/>
  <c r="F16" i="2"/>
  <c r="E17" i="2"/>
  <c r="F17" i="2"/>
  <c r="G17" i="2"/>
  <c r="E18" i="2"/>
  <c r="F18" i="2"/>
  <c r="E19" i="2"/>
  <c r="F19" i="2"/>
  <c r="G19" i="2"/>
  <c r="E20" i="2"/>
  <c r="F20" i="2"/>
  <c r="E21" i="2"/>
  <c r="F21" i="2"/>
  <c r="G21" i="2"/>
  <c r="E22" i="2"/>
  <c r="F22" i="2"/>
  <c r="E23" i="2"/>
  <c r="F23" i="2"/>
  <c r="G23" i="2"/>
  <c r="E24" i="2"/>
  <c r="F24" i="2"/>
  <c r="E25" i="2"/>
  <c r="F25" i="2"/>
  <c r="G25" i="2"/>
  <c r="E26" i="2"/>
  <c r="F26" i="2"/>
  <c r="E27" i="2"/>
  <c r="F27" i="2"/>
  <c r="G27" i="2"/>
  <c r="G8" i="2"/>
  <c r="G10" i="2"/>
  <c r="G12" i="2"/>
  <c r="G14" i="2"/>
  <c r="G16" i="2"/>
  <c r="G18" i="2"/>
  <c r="G20" i="2"/>
  <c r="G22" i="2"/>
  <c r="G24" i="2"/>
  <c r="G26" i="2"/>
  <c r="G28" i="2"/>
  <c r="E28" i="2"/>
  <c r="C22" i="10"/>
  <c r="AI51" i="10"/>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X51" i="10"/>
  <c r="AC46" i="10"/>
  <c r="V35" i="10"/>
  <c r="V51" i="10"/>
  <c r="T47" i="10"/>
  <c r="AC37" i="10"/>
  <c r="V44" i="10"/>
  <c r="AC48" i="10"/>
  <c r="V33" i="10"/>
  <c r="V49" i="10"/>
  <c r="W51" i="10"/>
  <c r="T50" i="10"/>
  <c r="W32" i="10"/>
  <c r="X33" i="10"/>
  <c r="T34" i="10"/>
  <c r="U35" i="10"/>
  <c r="W36" i="10"/>
  <c r="X37" i="10"/>
  <c r="T38" i="10"/>
  <c r="U40" i="10"/>
  <c r="W41" i="10"/>
  <c r="X42" i="10"/>
  <c r="T43" i="10"/>
  <c r="U44" i="10"/>
  <c r="W45" i="10"/>
  <c r="W46" i="10"/>
  <c r="X47" i="10"/>
  <c r="X48" i="10"/>
  <c r="X49" i="10"/>
  <c r="AG32" i="10"/>
  <c r="AG33" i="10"/>
  <c r="AG34" i="10"/>
  <c r="AG35" i="10"/>
  <c r="AF36" i="10"/>
  <c r="AF37" i="10"/>
  <c r="AG38" i="10"/>
  <c r="AC50" i="10"/>
  <c r="AC39" i="10"/>
  <c r="AC51" i="10"/>
  <c r="AC35" i="10"/>
  <c r="V50" i="10"/>
  <c r="W50" i="10"/>
  <c r="AC42" i="10"/>
  <c r="V39" i="10"/>
  <c r="T39" i="10"/>
  <c r="X50" i="10"/>
  <c r="X46" i="10"/>
  <c r="AC33" i="10"/>
  <c r="V48" i="10"/>
  <c r="AC44" i="10"/>
  <c r="V37" i="10"/>
  <c r="V32" i="10"/>
  <c r="U50" i="10"/>
  <c r="U32" i="10"/>
  <c r="W33" i="10"/>
  <c r="X34" i="10"/>
  <c r="T35" i="10"/>
  <c r="U36" i="10"/>
  <c r="W37" i="10"/>
  <c r="X38" i="10"/>
  <c r="T40" i="10"/>
  <c r="U41" i="10"/>
  <c r="W42" i="10"/>
  <c r="X43" i="10"/>
  <c r="T44" i="10"/>
  <c r="U45" i="10"/>
  <c r="W47" i="10"/>
  <c r="W48" i="10"/>
  <c r="V34" i="10"/>
  <c r="AF32" i="10"/>
  <c r="AF33" i="10"/>
  <c r="AF34" i="10"/>
  <c r="AF35" i="10"/>
  <c r="AI36" i="10"/>
  <c r="AE36" i="10"/>
  <c r="AI37" i="10"/>
  <c r="AE37" i="10"/>
  <c r="AF38" i="10"/>
  <c r="AI39" i="10"/>
  <c r="AI42" i="10"/>
  <c r="AI43" i="10"/>
  <c r="AI46" i="10"/>
  <c r="AI47" i="10"/>
  <c r="AI50" i="10"/>
  <c r="AM45" i="10"/>
  <c r="AN46" i="10"/>
  <c r="AM41" i="10"/>
  <c r="AN42" i="10"/>
  <c r="AM49" i="10"/>
  <c r="AN52" i="10"/>
  <c r="AM51" i="10"/>
  <c r="AN48" i="10"/>
  <c r="AM47" i="10"/>
  <c r="AN44" i="10"/>
  <c r="AM43" i="10"/>
  <c r="AN40" i="10"/>
  <c r="AN51" i="10"/>
  <c r="AM50" i="10"/>
  <c r="AN47" i="10"/>
  <c r="AM46" i="10"/>
  <c r="AN43" i="10"/>
  <c r="AM42" i="10"/>
  <c r="AM52" i="10"/>
  <c r="AC45" i="10"/>
  <c r="AC52" i="10"/>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I40" i="10"/>
  <c r="AH39" i="10"/>
  <c r="AE52" i="10"/>
  <c r="AI52" i="10"/>
</calcChain>
</file>

<file path=xl/sharedStrings.xml><?xml version="1.0" encoding="utf-8"?>
<sst xmlns="http://schemas.openxmlformats.org/spreadsheetml/2006/main" count="200" uniqueCount="134">
  <si>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</si>
  <si>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</si>
  <si>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</si>
  <si>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</si>
  <si>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</si>
  <si>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</si>
  <si>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</si>
  <si>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</si>
  <si>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</si>
  <si>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</si>
  <si>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</si>
  <si>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</si>
  <si>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</si>
  <si>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</si>
  <si>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</si>
  <si>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</si>
  <si>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</si>
  <si>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</si>
  <si>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</si>
  <si>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</si>
  <si>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</si>
  <si>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</si>
  <si>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</si>
  <si>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</si>
  <si>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</si>
  <si>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</si>
  <si>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</si>
  <si>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</si>
  <si>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</si>
  <si>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</si>
  <si>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</si>
  <si>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</si>
  <si>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</si>
  <si>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</si>
  <si>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</si>
  <si>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</si>
  <si>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</si>
  <si>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</si>
  <si>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</si>
  <si>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</si>
  <si>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</si>
  <si>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</si>
  <si>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</si>
  <si>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</si>
  <si>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</si>
  <si>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</si>
  <si>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</si>
  <si>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</si>
  <si>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</si>
  <si>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</si>
  <si>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</si>
  <si>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</si>
  <si>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</si>
  <si>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</si>
  <si>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</si>
  <si>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</si>
  <si>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</si>
  <si>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</si>
  <si>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</si>
  <si>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</si>
  <si>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</si>
  <si>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</si>
  <si>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</si>
  <si>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</si>
  <si>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</si>
  <si>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</si>
  <si>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</si>
  <si>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</si>
  <si>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</si>
  <si>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</si>
  <si>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</si>
  <si>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</si>
  <si>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</si>
  <si>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</si>
  <si>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</si>
  <si>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</si>
  <si>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</si>
  <si>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</si>
  <si>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</si>
  <si>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</si>
  <si>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</si>
  <si>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</si>
  <si>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</si>
  <si>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</si>
  <si>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</si>
  <si>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</si>
  <si>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</si>
  <si>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</si>
  <si>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</si>
  <si>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</si>
  <si>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</si>
  <si>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</si>
  <si>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</si>
  <si>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</si>
  <si>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</si>
  <si>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</si>
  <si>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</si>
  <si>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</si>
  <si>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</si>
  <si>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</si>
  <si>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</si>
  <si>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</si>
  <si>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</si>
  <si>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</si>
  <si>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</si>
  <si>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</si>
  <si>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</si>
  <si>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</si>
  <si>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</si>
  <si>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</si>
  <si>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</si>
  <si>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</si>
  <si>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</si>
  <si>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</si>
  <si>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</si>
  <si>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</si>
  <si>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</si>
  <si>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</si>
  <si>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</si>
  <si>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</si>
  <si>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</si>
  <si>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</si>
  <si>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</si>
  <si>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</si>
  <si>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</si>
  <si>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</si>
  <si>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</si>
  <si>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</si>
  <si>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</si>
  <si>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iK</t>
  </si>
  <si>
    <t>iL</t>
  </si>
  <si>
    <t>Excluding human</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</si>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</sst>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51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4">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1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Workbook'!$J$12:$J$31</c:f>
              <c:numCache>
                <c:formatCode>0.00</c:formatCode>
                <c:ptCount val="20"/>
                <c:pt idx="0">
                  <c:v>1.0</c:v>
                </c:pt>
                <c:pt idx="1">
                  <c:v>1.021084482867443</c:v>
                </c:pt>
                <c:pt idx="2">
                  <c:v>1.059697147948241</c:v>
                </c:pt>
                <c:pt idx="3">
                  <c:v>1.170363684947513</c:v>
                </c:pt>
                <c:pt idx="4">
                  <c:v>1.27567461719432</c:v>
                </c:pt>
                <c:pt idx="5">
                  <c:v>1.242265551158907</c:v>
                </c:pt>
                <c:pt idx="6">
                  <c:v>1.290877764616853</c:v>
                </c:pt>
                <c:pt idx="7">
                  <c:v>1.288547713494085</c:v>
                </c:pt>
                <c:pt idx="8">
                  <c:v>1.340341059502873</c:v>
                </c:pt>
                <c:pt idx="9">
                  <c:v>1.33872696872706</c:v>
                </c:pt>
                <c:pt idx="10">
                  <c:v>1.350606551053589</c:v>
                </c:pt>
                <c:pt idx="11">
                  <c:v>1.369359190343885</c:v>
                </c:pt>
                <c:pt idx="12">
                  <c:v>1.407598266092903</c:v>
                </c:pt>
                <c:pt idx="13">
                  <c:v>1.501324121509906</c:v>
                </c:pt>
                <c:pt idx="14">
                  <c:v>1.518494540732612</c:v>
                </c:pt>
                <c:pt idx="15">
                  <c:v>1.598162469574014</c:v>
                </c:pt>
                <c:pt idx="16">
                  <c:v>1.696574918604214</c:v>
                </c:pt>
                <c:pt idx="17">
                  <c:v>1.756252951236534</c:v>
                </c:pt>
                <c:pt idx="18">
                  <c:v>1.71405541907807</c:v>
                </c:pt>
                <c:pt idx="19">
                  <c:v>1.655651326002332</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1.023228713861012</c:v>
                </c:pt>
                <c:pt idx="2">
                  <c:v>1.022803802804706</c:v>
                </c:pt>
                <c:pt idx="3">
                  <c:v>1.110092337047867</c:v>
                </c:pt>
                <c:pt idx="4">
                  <c:v>1.12668002291046</c:v>
                </c:pt>
                <c:pt idx="5">
                  <c:v>1.141875633777123</c:v>
                </c:pt>
                <c:pt idx="6">
                  <c:v>1.232005693856943</c:v>
                </c:pt>
                <c:pt idx="7">
                  <c:v>1.174822953607408</c:v>
                </c:pt>
                <c:pt idx="8">
                  <c:v>1.223189748250925</c:v>
                </c:pt>
                <c:pt idx="9">
                  <c:v>1.255775819207154</c:v>
                </c:pt>
                <c:pt idx="10">
                  <c:v>1.271915928349236</c:v>
                </c:pt>
                <c:pt idx="11">
                  <c:v>1.244169340389831</c:v>
                </c:pt>
                <c:pt idx="12">
                  <c:v>1.335564396361262</c:v>
                </c:pt>
                <c:pt idx="13">
                  <c:v>1.416610988789697</c:v>
                </c:pt>
                <c:pt idx="14">
                  <c:v>1.399138207942815</c:v>
                </c:pt>
                <c:pt idx="15">
                  <c:v>1.437409899162473</c:v>
                </c:pt>
                <c:pt idx="16">
                  <c:v>1.467851449774696</c:v>
                </c:pt>
                <c:pt idx="17">
                  <c:v>1.536688603505073</c:v>
                </c:pt>
                <c:pt idx="18">
                  <c:v>1.511998474939706</c:v>
                </c:pt>
                <c:pt idx="19">
                  <c:v>1.512366801380099</c:v>
                </c:pt>
                <c:pt idx="20">
                  <c:v>1.50370993668744</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1.02292317623149</c:v>
                </c:pt>
                <c:pt idx="2">
                  <c:v>1.022610056144215</c:v>
                </c:pt>
                <c:pt idx="3">
                  <c:v>1.11023224643875</c:v>
                </c:pt>
                <c:pt idx="4">
                  <c:v>1.127028719083378</c:v>
                </c:pt>
                <c:pt idx="5">
                  <c:v>1.142414433971417</c:v>
                </c:pt>
                <c:pt idx="6">
                  <c:v>1.232443336255847</c:v>
                </c:pt>
                <c:pt idx="7">
                  <c:v>1.175833244152566</c:v>
                </c:pt>
                <c:pt idx="8">
                  <c:v>1.223666055439392</c:v>
                </c:pt>
                <c:pt idx="9">
                  <c:v>1.256363687741737</c:v>
                </c:pt>
                <c:pt idx="10">
                  <c:v>1.272288275322009</c:v>
                </c:pt>
                <c:pt idx="11">
                  <c:v>1.245219020840683</c:v>
                </c:pt>
                <c:pt idx="12">
                  <c:v>1.336019703159173</c:v>
                </c:pt>
                <c:pt idx="13">
                  <c:v>1.41706220806657</c:v>
                </c:pt>
                <c:pt idx="14">
                  <c:v>1.399542752091129</c:v>
                </c:pt>
                <c:pt idx="15">
                  <c:v>1.438425184968052</c:v>
                </c:pt>
                <c:pt idx="16">
                  <c:v>1.46867912752679</c:v>
                </c:pt>
                <c:pt idx="17">
                  <c:v>1.536945911935683</c:v>
                </c:pt>
                <c:pt idx="18">
                  <c:v>1.512624779168352</c:v>
                </c:pt>
                <c:pt idx="19">
                  <c:v>1.513378548225633</c:v>
                </c:pt>
                <c:pt idx="20">
                  <c:v>1.505291841608075</c:v>
                </c:pt>
              </c:numCache>
            </c:numRef>
          </c:yVal>
          <c:smooth val="0"/>
        </c:ser>
        <c:dLbls>
          <c:showLegendKey val="0"/>
          <c:showVal val="0"/>
          <c:showCatName val="0"/>
          <c:showSerName val="0"/>
          <c:showPercent val="0"/>
          <c:showBubbleSize val="0"/>
        </c:dLbls>
        <c:axId val="-2102626344"/>
        <c:axId val="-2102669976"/>
      </c:scatterChart>
      <c:valAx>
        <c:axId val="-2102626344"/>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02669976"/>
        <c:crosses val="autoZero"/>
        <c:crossBetween val="midCat"/>
      </c:valAx>
      <c:valAx>
        <c:axId val="-2102669976"/>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0262634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F12" sqref="F12"/>
    </sheetView>
  </sheetViews>
  <sheetFormatPr baseColWidth="10" defaultColWidth="8.83203125" defaultRowHeight="14" x14ac:dyDescent="0"/>
  <cols>
    <col min="1" max="1" width="8.83203125" style="68"/>
    <col min="2" max="2" width="23.33203125" style="68" customWidth="1"/>
    <col min="3" max="3" width="30.1640625" style="68" customWidth="1"/>
    <col min="4" max="4" width="20.83203125" style="68" customWidth="1"/>
    <col min="5" max="5" width="21" style="2" customWidth="1"/>
    <col min="6" max="6" width="14.83203125" customWidth="1"/>
    <col min="7" max="7" width="14.83203125" style="68" customWidth="1"/>
    <col min="8" max="8" width="20.5" customWidth="1"/>
    <col min="9" max="9" width="23.1640625" customWidth="1"/>
    <col min="10" max="10" width="17.5" customWidth="1"/>
    <col min="11" max="11" width="23.1640625" style="68" customWidth="1"/>
    <col min="12" max="12" width="20.1640625" customWidth="1"/>
  </cols>
  <sheetData>
    <row r="1" spans="1:12" ht="14" customHeight="1">
      <c r="A1" s="99" t="s">
        <v>4</v>
      </c>
      <c r="B1" s="99"/>
      <c r="C1" s="99"/>
      <c r="D1" s="99"/>
      <c r="E1" s="59"/>
    </row>
    <row r="2" spans="1:12">
      <c r="A2" s="18" t="s">
        <v>36</v>
      </c>
      <c r="B2" s="19" t="s">
        <v>37</v>
      </c>
      <c r="F2" s="2"/>
      <c r="H2" s="2"/>
      <c r="I2" s="2"/>
      <c r="J2" s="2"/>
      <c r="L2" s="2"/>
    </row>
    <row r="3" spans="1:12">
      <c r="B3" s="19" t="s">
        <v>38</v>
      </c>
      <c r="F3" s="2"/>
      <c r="H3" s="2"/>
      <c r="I3" s="2"/>
      <c r="J3" s="2"/>
      <c r="L3" s="2"/>
    </row>
    <row r="4" spans="1:12">
      <c r="B4" s="19" t="s">
        <v>39</v>
      </c>
      <c r="F4" s="2"/>
      <c r="H4" s="2"/>
      <c r="I4" s="2"/>
      <c r="J4" s="2"/>
      <c r="L4" s="2"/>
    </row>
    <row r="5" spans="1:12">
      <c r="B5" s="19" t="s">
        <v>40</v>
      </c>
      <c r="F5" s="2"/>
      <c r="H5" s="2"/>
      <c r="I5" s="2"/>
      <c r="J5" s="2"/>
      <c r="L5" s="2"/>
    </row>
    <row r="6" spans="1:12">
      <c r="B6" s="16" t="s">
        <v>95</v>
      </c>
      <c r="C6" s="16"/>
      <c r="D6" s="20"/>
      <c r="E6" s="16"/>
      <c r="F6" s="16"/>
      <c r="G6" s="16"/>
      <c r="H6" s="16"/>
      <c r="I6" s="16"/>
      <c r="J6" s="16"/>
      <c r="K6" s="16"/>
      <c r="L6" s="16"/>
    </row>
    <row r="7" spans="1:12" s="68" customFormat="1">
      <c r="B7" s="19" t="s">
        <v>104</v>
      </c>
      <c r="C7" s="16"/>
      <c r="D7" s="20"/>
      <c r="E7" s="16"/>
      <c r="F7" s="16"/>
      <c r="G7" s="16"/>
      <c r="H7" s="16"/>
      <c r="I7" s="16"/>
      <c r="J7" s="16"/>
      <c r="K7" s="16"/>
      <c r="L7" s="16"/>
    </row>
    <row r="8" spans="1:12" s="68" customFormat="1">
      <c r="B8" s="16"/>
      <c r="C8" s="16"/>
      <c r="D8" s="20"/>
      <c r="E8" s="16"/>
      <c r="F8" s="16"/>
      <c r="G8" s="16"/>
      <c r="H8" s="16"/>
      <c r="I8" s="16"/>
      <c r="J8" s="16"/>
      <c r="K8" s="16"/>
      <c r="L8" s="16"/>
    </row>
    <row r="9" spans="1:12">
      <c r="F9" s="2"/>
    </row>
    <row r="10" spans="1:12" ht="14" customHeight="1">
      <c r="A10" s="62"/>
      <c r="G10" s="19" t="s">
        <v>105</v>
      </c>
      <c r="H10" s="19" t="s">
        <v>107</v>
      </c>
      <c r="I10" s="19" t="s">
        <v>109</v>
      </c>
      <c r="J10" s="19" t="s">
        <v>108</v>
      </c>
      <c r="K10" s="19" t="s">
        <v>110</v>
      </c>
      <c r="L10" s="19" t="s">
        <v>111</v>
      </c>
    </row>
    <row r="11" spans="1:12" ht="28">
      <c r="A11" s="63" t="s">
        <v>1</v>
      </c>
      <c r="B11" s="98" t="s">
        <v>99</v>
      </c>
      <c r="C11" s="98" t="s">
        <v>98</v>
      </c>
      <c r="D11" s="98" t="s">
        <v>45</v>
      </c>
      <c r="E11" s="98" t="s">
        <v>96</v>
      </c>
      <c r="F11" s="98" t="s">
        <v>0</v>
      </c>
      <c r="G11" s="69"/>
      <c r="H11" s="98" t="s">
        <v>41</v>
      </c>
      <c r="I11" s="98" t="s">
        <v>43</v>
      </c>
      <c r="J11" s="98" t="s">
        <v>42</v>
      </c>
      <c r="K11" s="98" t="s">
        <v>97</v>
      </c>
      <c r="L11" s="98" t="s">
        <v>44</v>
      </c>
    </row>
    <row r="12" spans="1:12">
      <c r="A12" s="3">
        <v>1991</v>
      </c>
      <c r="B12" s="1">
        <v>169183</v>
      </c>
      <c r="C12" s="1">
        <v>286960</v>
      </c>
      <c r="D12" s="73">
        <f>'Employment Data'!F8</f>
        <v>8243054.9752000002</v>
      </c>
      <c r="E12" s="16">
        <f>'Exergy calcs'!AO32</f>
        <v>4150082.7620710689</v>
      </c>
      <c r="F12" s="64">
        <f>'Exergy calcs'!AD32</f>
        <v>4490451.7342776405</v>
      </c>
      <c r="G12" s="71">
        <f t="shared" ref="G12:G32" si="0">A12-$A$12</f>
        <v>0</v>
      </c>
      <c r="H12" s="21">
        <f t="shared" ref="H12:H32" si="1">B12/$B$12</f>
        <v>1</v>
      </c>
      <c r="I12" s="5">
        <f t="shared" ref="I12:I32" si="2">C12/$C$12</f>
        <v>1</v>
      </c>
      <c r="J12" s="5">
        <f t="shared" ref="J12:J32" si="3">D12/$D$12</f>
        <v>1</v>
      </c>
      <c r="K12" s="5">
        <f t="shared" ref="K12:K32" si="4">E12/$E$12</f>
        <v>1</v>
      </c>
      <c r="L12" s="5">
        <f>F12/$F$12</f>
        <v>1</v>
      </c>
    </row>
    <row r="13" spans="1:12">
      <c r="A13" s="3">
        <v>1992</v>
      </c>
      <c r="B13" s="1">
        <v>165567</v>
      </c>
      <c r="C13" s="1">
        <v>287305</v>
      </c>
      <c r="D13" s="73">
        <f>'Employment Data'!F9</f>
        <v>8416855.5265999995</v>
      </c>
      <c r="E13" s="16">
        <f>'Exergy calcs'!AO33</f>
        <v>4245215.8406012924</v>
      </c>
      <c r="F13" s="64">
        <f>'Exergy calcs'!AD33</f>
        <v>4594759.1527198628</v>
      </c>
      <c r="G13" s="71">
        <f t="shared" si="0"/>
        <v>1</v>
      </c>
      <c r="H13" s="21">
        <f t="shared" si="1"/>
        <v>0.97862669417140025</v>
      </c>
      <c r="I13" s="5">
        <f t="shared" si="2"/>
        <v>1.0012022581544466</v>
      </c>
      <c r="J13" s="5">
        <f t="shared" si="3"/>
        <v>1.0210844828674435</v>
      </c>
      <c r="K13" s="65">
        <f t="shared" si="4"/>
        <v>1.0229231762314899</v>
      </c>
      <c r="L13" s="5">
        <f t="shared" ref="L13:L32" si="5">F13/$F$12</f>
        <v>1.0232287138610123</v>
      </c>
    </row>
    <row r="14" spans="1:12">
      <c r="A14" s="3">
        <v>1993</v>
      </c>
      <c r="B14" s="1">
        <v>167610</v>
      </c>
      <c r="C14" s="1">
        <v>287512</v>
      </c>
      <c r="D14" s="73">
        <f>'Employment Data'!F10</f>
        <v>8735141.8476</v>
      </c>
      <c r="E14" s="16">
        <f>'Exergy calcs'!AO34</f>
        <v>4243916.3663246352</v>
      </c>
      <c r="F14" s="64">
        <f>'Exergy calcs'!AD34</f>
        <v>4592851.1101301583</v>
      </c>
      <c r="G14" s="71">
        <f t="shared" si="0"/>
        <v>2</v>
      </c>
      <c r="H14" s="21">
        <f t="shared" si="1"/>
        <v>0.99070237553418483</v>
      </c>
      <c r="I14" s="5">
        <f t="shared" si="2"/>
        <v>1.0019236130471145</v>
      </c>
      <c r="J14" s="5">
        <f t="shared" si="3"/>
        <v>1.0596971479482411</v>
      </c>
      <c r="K14" s="65">
        <f t="shared" si="4"/>
        <v>1.0226100561442151</v>
      </c>
      <c r="L14" s="5">
        <f t="shared" si="5"/>
        <v>1.0228038028047062</v>
      </c>
    </row>
    <row r="15" spans="1:12">
      <c r="A15" s="3">
        <v>1994</v>
      </c>
      <c r="B15" s="1">
        <v>173030</v>
      </c>
      <c r="C15" s="1">
        <v>289380</v>
      </c>
      <c r="D15" s="73">
        <f>'Employment Data'!F11</f>
        <v>9647372.1959999986</v>
      </c>
      <c r="E15" s="16">
        <f>'Exergy calcs'!AO35</f>
        <v>4607555.7078408925</v>
      </c>
      <c r="F15" s="64">
        <f>'Exergy calcs'!AD35</f>
        <v>4984816.060104914</v>
      </c>
      <c r="G15" s="71">
        <f t="shared" si="0"/>
        <v>3</v>
      </c>
      <c r="H15" s="21">
        <f t="shared" si="1"/>
        <v>1.0227386912396637</v>
      </c>
      <c r="I15" s="5">
        <f t="shared" si="2"/>
        <v>1.0084332311123501</v>
      </c>
      <c r="J15" s="5">
        <f t="shared" si="3"/>
        <v>1.1703636849475125</v>
      </c>
      <c r="K15" s="65">
        <f t="shared" si="4"/>
        <v>1.1102322464387493</v>
      </c>
      <c r="L15" s="5">
        <f t="shared" si="5"/>
        <v>1.1100923370478673</v>
      </c>
    </row>
    <row r="16" spans="1:12">
      <c r="A16" s="3">
        <v>1995</v>
      </c>
      <c r="B16" s="1">
        <v>178421</v>
      </c>
      <c r="C16" s="1">
        <v>293469</v>
      </c>
      <c r="D16" s="73">
        <f>'Employment Data'!F12</f>
        <v>10515456</v>
      </c>
      <c r="E16" s="16">
        <f>'Exergy calcs'!AO36</f>
        <v>4677262.4594269637</v>
      </c>
      <c r="F16" s="64">
        <f>'Exergy calcs'!AD36</f>
        <v>5059302.2628542436</v>
      </c>
      <c r="G16" s="71">
        <f t="shared" si="0"/>
        <v>4</v>
      </c>
      <c r="H16" s="21">
        <f t="shared" si="1"/>
        <v>1.0546035949238399</v>
      </c>
      <c r="I16" s="5">
        <f t="shared" si="2"/>
        <v>1.0226826038472261</v>
      </c>
      <c r="J16" s="5">
        <f t="shared" si="3"/>
        <v>1.2756746171943205</v>
      </c>
      <c r="K16" s="65">
        <f t="shared" si="4"/>
        <v>1.1270287190833779</v>
      </c>
      <c r="L16" s="5">
        <f t="shared" si="5"/>
        <v>1.1266800229104592</v>
      </c>
    </row>
    <row r="17" spans="1:12">
      <c r="A17" s="3">
        <v>1996</v>
      </c>
      <c r="B17" s="1">
        <v>186106</v>
      </c>
      <c r="C17" s="1">
        <v>299465</v>
      </c>
      <c r="D17" s="73">
        <f>'Employment Data'!F13</f>
        <v>10240063.231999999</v>
      </c>
      <c r="E17" s="16">
        <f>'Exergy calcs'!AO37</f>
        <v>4741114.4495659564</v>
      </c>
      <c r="F17" s="64">
        <f>'Exergy calcs'!AD37</f>
        <v>5127537.4200238613</v>
      </c>
      <c r="G17" s="71">
        <f t="shared" si="0"/>
        <v>5</v>
      </c>
      <c r="H17" s="21">
        <f t="shared" si="1"/>
        <v>1.1000277805689698</v>
      </c>
      <c r="I17" s="5">
        <f t="shared" si="2"/>
        <v>1.0435775020908837</v>
      </c>
      <c r="J17" s="5">
        <f t="shared" si="3"/>
        <v>1.2422655511589069</v>
      </c>
      <c r="K17" s="65">
        <f t="shared" si="4"/>
        <v>1.1424144339714173</v>
      </c>
      <c r="L17" s="5">
        <f t="shared" si="5"/>
        <v>1.141875633777123</v>
      </c>
    </row>
    <row r="18" spans="1:12">
      <c r="A18" s="3">
        <v>1997</v>
      </c>
      <c r="B18" s="1">
        <v>191031</v>
      </c>
      <c r="C18" s="1">
        <v>306565</v>
      </c>
      <c r="D18" s="73">
        <f>'Employment Data'!F14</f>
        <v>10640776.380000001</v>
      </c>
      <c r="E18" s="16">
        <f>'Exergy calcs'!AO38</f>
        <v>5114741.8450247487</v>
      </c>
      <c r="F18" s="64">
        <f>'Exergy calcs'!AD38</f>
        <v>5532262.1046198383</v>
      </c>
      <c r="G18" s="71">
        <f t="shared" si="0"/>
        <v>6</v>
      </c>
      <c r="H18" s="21">
        <f t="shared" si="1"/>
        <v>1.1291382703935975</v>
      </c>
      <c r="I18" s="5">
        <f t="shared" si="2"/>
        <v>1.0683196264287707</v>
      </c>
      <c r="J18" s="5">
        <f t="shared" si="3"/>
        <v>1.2908777646168526</v>
      </c>
      <c r="K18" s="65">
        <f t="shared" si="4"/>
        <v>1.2324433362558471</v>
      </c>
      <c r="L18" s="5">
        <f t="shared" si="5"/>
        <v>1.2320056938569433</v>
      </c>
    </row>
    <row r="19" spans="1:12">
      <c r="A19" s="3">
        <v>1998</v>
      </c>
      <c r="B19" s="1">
        <v>192020</v>
      </c>
      <c r="C19" s="1">
        <v>314505</v>
      </c>
      <c r="D19" s="73">
        <f>'Employment Data'!F15</f>
        <v>10621569.6405</v>
      </c>
      <c r="E19" s="16">
        <f>'Exergy calcs'!AO39</f>
        <v>4879805.2776276646</v>
      </c>
      <c r="F19" s="64">
        <f>'Exergy calcs'!AD39</f>
        <v>5275485.7694955673</v>
      </c>
      <c r="G19" s="71">
        <f t="shared" si="0"/>
        <v>7</v>
      </c>
      <c r="H19" s="21">
        <f t="shared" si="1"/>
        <v>1.134984011395944</v>
      </c>
      <c r="I19" s="5">
        <f t="shared" si="2"/>
        <v>1.0959889880122664</v>
      </c>
      <c r="J19" s="5">
        <f t="shared" si="3"/>
        <v>1.2885477134940848</v>
      </c>
      <c r="K19" s="65">
        <f t="shared" si="4"/>
        <v>1.1758332441525656</v>
      </c>
      <c r="L19" s="5">
        <f t="shared" si="5"/>
        <v>1.1748229536074084</v>
      </c>
    </row>
    <row r="20" spans="1:12">
      <c r="A20" s="3">
        <v>1999</v>
      </c>
      <c r="B20" s="1">
        <v>196548</v>
      </c>
      <c r="C20" s="1">
        <v>319656</v>
      </c>
      <c r="D20" s="73">
        <f>'Employment Data'!F16</f>
        <v>11048505.039000001</v>
      </c>
      <c r="E20" s="16">
        <f>'Exergy calcs'!AO40</f>
        <v>5078315.4032105198</v>
      </c>
      <c r="F20" s="64">
        <f>'Exergy calcs'!AD40</f>
        <v>5492674.5263839951</v>
      </c>
      <c r="G20" s="71">
        <f t="shared" si="0"/>
        <v>8</v>
      </c>
      <c r="H20" s="21">
        <f t="shared" si="1"/>
        <v>1.1617479297565358</v>
      </c>
      <c r="I20" s="5">
        <f t="shared" si="2"/>
        <v>1.1139392249790911</v>
      </c>
      <c r="J20" s="5">
        <f t="shared" si="3"/>
        <v>1.3403410595028735</v>
      </c>
      <c r="K20" s="65">
        <f t="shared" si="4"/>
        <v>1.2236660554393917</v>
      </c>
      <c r="L20" s="5">
        <f t="shared" si="5"/>
        <v>1.2231897482509246</v>
      </c>
    </row>
    <row r="21" spans="1:12">
      <c r="A21" s="3">
        <v>2000</v>
      </c>
      <c r="B21" s="1">
        <v>204713</v>
      </c>
      <c r="C21" s="1">
        <v>325497</v>
      </c>
      <c r="D21" s="73">
        <f>'Employment Data'!F17</f>
        <v>11035200</v>
      </c>
      <c r="E21" s="16">
        <f>'Exergy calcs'!AO41</f>
        <v>5214013.2833890207</v>
      </c>
      <c r="F21" s="64">
        <f>'Exergy calcs'!AD41</f>
        <v>5639000.7052226886</v>
      </c>
      <c r="G21" s="71">
        <f t="shared" si="0"/>
        <v>9</v>
      </c>
      <c r="H21" s="21">
        <f t="shared" si="1"/>
        <v>1.2100092798921878</v>
      </c>
      <c r="I21" s="5">
        <f t="shared" si="2"/>
        <v>1.1342939782548089</v>
      </c>
      <c r="J21" s="5">
        <f t="shared" si="3"/>
        <v>1.3387269687270591</v>
      </c>
      <c r="K21" s="65">
        <f t="shared" si="4"/>
        <v>1.2563636877417368</v>
      </c>
      <c r="L21" s="5">
        <f t="shared" si="5"/>
        <v>1.2557758192071538</v>
      </c>
    </row>
    <row r="22" spans="1:12">
      <c r="A22" s="3">
        <v>2001</v>
      </c>
      <c r="B22" s="1">
        <v>210313</v>
      </c>
      <c r="C22" s="1">
        <v>331733</v>
      </c>
      <c r="D22" s="73">
        <f>'Employment Data'!F18</f>
        <v>11133124.0502</v>
      </c>
      <c r="E22" s="16">
        <f>'Exergy calcs'!AO42</f>
        <v>5280101.6397990007</v>
      </c>
      <c r="F22" s="64">
        <f>'Exergy calcs'!AD42</f>
        <v>5711477.0863111811</v>
      </c>
      <c r="G22" s="71">
        <f t="shared" si="0"/>
        <v>10</v>
      </c>
      <c r="H22" s="21">
        <f t="shared" si="1"/>
        <v>1.2431095322816121</v>
      </c>
      <c r="I22" s="5">
        <f t="shared" si="2"/>
        <v>1.1560252299972122</v>
      </c>
      <c r="J22" s="5">
        <f t="shared" si="3"/>
        <v>1.350606551053589</v>
      </c>
      <c r="K22" s="65">
        <f t="shared" si="4"/>
        <v>1.2722882753220093</v>
      </c>
      <c r="L22" s="5">
        <f t="shared" si="5"/>
        <v>1.2719159283492358</v>
      </c>
    </row>
    <row r="23" spans="1:12">
      <c r="A23" s="3">
        <v>2002</v>
      </c>
      <c r="B23" s="1">
        <v>218027</v>
      </c>
      <c r="C23" s="1">
        <v>338546</v>
      </c>
      <c r="D23" s="73">
        <f>'Employment Data'!F19</f>
        <v>11287703.086800002</v>
      </c>
      <c r="E23" s="16">
        <f>'Exergy calcs'!AO43</f>
        <v>5167761.9933939334</v>
      </c>
      <c r="F23" s="64">
        <f>'Exergy calcs'!AD43</f>
        <v>5586882.3722885838</v>
      </c>
      <c r="G23" s="71">
        <f t="shared" si="0"/>
        <v>11</v>
      </c>
      <c r="H23" s="21">
        <f t="shared" si="1"/>
        <v>1.2887051299480443</v>
      </c>
      <c r="I23" s="5">
        <f t="shared" si="2"/>
        <v>1.1797672149428491</v>
      </c>
      <c r="J23" s="5">
        <f t="shared" si="3"/>
        <v>1.3693591903438846</v>
      </c>
      <c r="K23" s="65">
        <f t="shared" si="4"/>
        <v>1.245219020840683</v>
      </c>
      <c r="L23" s="5">
        <f t="shared" si="5"/>
        <v>1.2441693403898308</v>
      </c>
    </row>
    <row r="24" spans="1:12">
      <c r="A24" s="3">
        <v>2003</v>
      </c>
      <c r="B24" s="1">
        <v>224457</v>
      </c>
      <c r="C24" s="1">
        <v>347957</v>
      </c>
      <c r="D24" s="73">
        <f>'Employment Data'!F20</f>
        <v>11602909.8904</v>
      </c>
      <c r="E24" s="16">
        <f>'Exergy calcs'!AO44</f>
        <v>5544592.3398681916</v>
      </c>
      <c r="F24" s="64">
        <f>'Exergy calcs'!AD44</f>
        <v>5997287.4598798994</v>
      </c>
      <c r="G24" s="71">
        <f t="shared" si="0"/>
        <v>12</v>
      </c>
      <c r="H24" s="21">
        <f t="shared" si="1"/>
        <v>1.32671131260233</v>
      </c>
      <c r="I24" s="5">
        <f t="shared" si="2"/>
        <v>1.2125627265124059</v>
      </c>
      <c r="J24" s="5">
        <f t="shared" si="3"/>
        <v>1.4075982660929032</v>
      </c>
      <c r="K24" s="65">
        <f t="shared" si="4"/>
        <v>1.3360197031591734</v>
      </c>
      <c r="L24" s="5">
        <f t="shared" si="5"/>
        <v>1.335564396361262</v>
      </c>
    </row>
    <row r="25" spans="1:12">
      <c r="A25" s="3">
        <v>2004</v>
      </c>
      <c r="B25" s="1">
        <v>234680</v>
      </c>
      <c r="C25" s="1">
        <v>360972</v>
      </c>
      <c r="D25" s="73">
        <f>'Employment Data'!F21</f>
        <v>12375497.269200001</v>
      </c>
      <c r="E25" s="16">
        <f>'Exergy calcs'!AO45</f>
        <v>5880925.4424794391</v>
      </c>
      <c r="F25" s="64">
        <f>'Exergy calcs'!AD45</f>
        <v>6361223.2714074589</v>
      </c>
      <c r="G25" s="71">
        <f t="shared" si="0"/>
        <v>13</v>
      </c>
      <c r="H25" s="21">
        <f t="shared" si="1"/>
        <v>1.3871370054910954</v>
      </c>
      <c r="I25" s="5">
        <f t="shared" si="2"/>
        <v>1.2579174797881238</v>
      </c>
      <c r="J25" s="5">
        <f t="shared" si="3"/>
        <v>1.501324121509906</v>
      </c>
      <c r="K25" s="65">
        <f t="shared" si="4"/>
        <v>1.4170622080665702</v>
      </c>
      <c r="L25" s="5">
        <f t="shared" si="5"/>
        <v>1.4166109887896972</v>
      </c>
    </row>
    <row r="26" spans="1:12">
      <c r="A26" s="3">
        <v>2005</v>
      </c>
      <c r="B26" s="1">
        <v>247064</v>
      </c>
      <c r="C26" s="1">
        <v>377181</v>
      </c>
      <c r="D26" s="73">
        <f>'Employment Data'!F22</f>
        <v>12517033.978800001</v>
      </c>
      <c r="E26" s="16">
        <f>'Exergy calcs'!AO46</f>
        <v>5808218.2502349</v>
      </c>
      <c r="F26" s="64">
        <f>'Exergy calcs'!AD46</f>
        <v>6282762.5923509225</v>
      </c>
      <c r="G26" s="71">
        <f t="shared" si="0"/>
        <v>14</v>
      </c>
      <c r="H26" s="21">
        <f t="shared" si="1"/>
        <v>1.4603358493465655</v>
      </c>
      <c r="I26" s="5">
        <f t="shared" si="2"/>
        <v>1.314402704209646</v>
      </c>
      <c r="J26" s="5">
        <f t="shared" si="3"/>
        <v>1.5184945407326125</v>
      </c>
      <c r="K26" s="65">
        <f t="shared" si="4"/>
        <v>1.3995427520911294</v>
      </c>
      <c r="L26" s="5">
        <f t="shared" si="5"/>
        <v>1.3991382079428147</v>
      </c>
    </row>
    <row r="27" spans="1:12">
      <c r="A27" s="3">
        <v>2006</v>
      </c>
      <c r="B27" s="1">
        <v>260909</v>
      </c>
      <c r="C27" s="1">
        <v>397293</v>
      </c>
      <c r="D27" s="73">
        <f>'Employment Data'!F23</f>
        <v>13173741.095999999</v>
      </c>
      <c r="E27" s="16">
        <f>'Exergy calcs'!AO47</f>
        <v>5969583.5646648025</v>
      </c>
      <c r="F27" s="64">
        <f>'Exergy calcs'!AD47</f>
        <v>6454619.7745619761</v>
      </c>
      <c r="G27" s="71">
        <f t="shared" si="0"/>
        <v>15</v>
      </c>
      <c r="H27" s="21">
        <f t="shared" si="1"/>
        <v>1.5421703126200623</v>
      </c>
      <c r="I27" s="5">
        <f t="shared" si="2"/>
        <v>1.3844891274045164</v>
      </c>
      <c r="J27" s="5">
        <f t="shared" si="3"/>
        <v>1.5981624695740144</v>
      </c>
      <c r="K27" s="65">
        <f t="shared" si="4"/>
        <v>1.4384251849680523</v>
      </c>
      <c r="L27" s="5">
        <f t="shared" si="5"/>
        <v>1.4374098991624733</v>
      </c>
    </row>
    <row r="28" spans="1:12">
      <c r="A28" s="3">
        <v>2007</v>
      </c>
      <c r="B28" s="1">
        <v>275222</v>
      </c>
      <c r="C28" s="1">
        <v>422586</v>
      </c>
      <c r="D28" s="73">
        <f>'Employment Data'!F24</f>
        <v>13984960.3236</v>
      </c>
      <c r="E28" s="16">
        <f>'Exergy calcs'!AO48</f>
        <v>6095139.9301625052</v>
      </c>
      <c r="F28" s="64">
        <f>'Exergy calcs'!AD48</f>
        <v>6591316.0883027315</v>
      </c>
      <c r="G28" s="71">
        <f t="shared" si="0"/>
        <v>16</v>
      </c>
      <c r="H28" s="21">
        <f t="shared" si="1"/>
        <v>1.6267710112718181</v>
      </c>
      <c r="I28" s="5">
        <f t="shared" si="2"/>
        <v>1.4726303317535545</v>
      </c>
      <c r="J28" s="5">
        <f t="shared" si="3"/>
        <v>1.6965749186042138</v>
      </c>
      <c r="K28" s="65">
        <f t="shared" si="4"/>
        <v>1.4686791275267892</v>
      </c>
      <c r="L28" s="5">
        <f t="shared" si="5"/>
        <v>1.4678514497746957</v>
      </c>
    </row>
    <row r="29" spans="1:12">
      <c r="A29" s="3">
        <v>2008</v>
      </c>
      <c r="B29" s="1">
        <v>285347</v>
      </c>
      <c r="C29" s="1">
        <v>452336</v>
      </c>
      <c r="D29" s="73">
        <f>'Employment Data'!F25</f>
        <v>14476889.6274</v>
      </c>
      <c r="E29" s="16">
        <f>'Exergy calcs'!AO49</f>
        <v>6378452.7353598792</v>
      </c>
      <c r="F29" s="64">
        <f>'Exergy calcs'!AD49</f>
        <v>6900426.0046540415</v>
      </c>
      <c r="G29" s="71">
        <f t="shared" si="0"/>
        <v>17</v>
      </c>
      <c r="H29" s="21">
        <f t="shared" si="1"/>
        <v>1.6866174497437685</v>
      </c>
      <c r="I29" s="5">
        <f t="shared" si="2"/>
        <v>1.576303317535545</v>
      </c>
      <c r="J29" s="5">
        <f t="shared" si="3"/>
        <v>1.7562529512365346</v>
      </c>
      <c r="K29" s="65">
        <f t="shared" si="4"/>
        <v>1.5369459119356834</v>
      </c>
      <c r="L29" s="5">
        <f t="shared" si="5"/>
        <v>1.5366886035050733</v>
      </c>
    </row>
    <row r="30" spans="1:12">
      <c r="A30" s="3">
        <v>2009</v>
      </c>
      <c r="B30" s="1">
        <v>281067</v>
      </c>
      <c r="C30" s="1">
        <v>482180</v>
      </c>
      <c r="D30" s="73">
        <f>'Employment Data'!F26</f>
        <v>14129053.050000001</v>
      </c>
      <c r="E30" s="16">
        <f>'Exergy calcs'!AO50</f>
        <v>6277518.0215081368</v>
      </c>
      <c r="F30" s="64">
        <f>'Exergy calcs'!AD50</f>
        <v>6789556.1740181493</v>
      </c>
      <c r="G30" s="71">
        <f t="shared" si="0"/>
        <v>18</v>
      </c>
      <c r="H30" s="21">
        <f t="shared" si="1"/>
        <v>1.6613193997032798</v>
      </c>
      <c r="I30" s="5">
        <f t="shared" si="2"/>
        <v>1.6803038751045443</v>
      </c>
      <c r="J30" s="5">
        <f t="shared" si="3"/>
        <v>1.7140554190780692</v>
      </c>
      <c r="K30" s="65">
        <f t="shared" si="4"/>
        <v>1.5126247791683525</v>
      </c>
      <c r="L30" s="5">
        <f t="shared" si="5"/>
        <v>1.5119984749397057</v>
      </c>
    </row>
    <row r="31" spans="1:12">
      <c r="A31" s="3">
        <v>2010</v>
      </c>
      <c r="B31" s="1">
        <v>289218</v>
      </c>
      <c r="C31" s="1">
        <v>514326</v>
      </c>
      <c r="D31" s="73">
        <f>'Employment Data'!F27</f>
        <v>13647624.9</v>
      </c>
      <c r="E31" s="16">
        <f>'Exergy calcs'!AO51</f>
        <v>6280646.2254793411</v>
      </c>
      <c r="F31" s="64">
        <f>'Exergy calcs'!AD51</f>
        <v>6791210.1261211922</v>
      </c>
      <c r="G31" s="71">
        <f t="shared" si="0"/>
        <v>19</v>
      </c>
      <c r="H31" s="21">
        <f t="shared" si="1"/>
        <v>1.7094979992079582</v>
      </c>
      <c r="I31" s="5">
        <f t="shared" si="2"/>
        <v>1.7923264566490102</v>
      </c>
      <c r="J31" s="5">
        <f t="shared" si="3"/>
        <v>1.655651326002332</v>
      </c>
      <c r="K31" s="65">
        <f t="shared" si="4"/>
        <v>1.5133785482256334</v>
      </c>
      <c r="L31" s="5">
        <f t="shared" si="5"/>
        <v>1.5123668013800988</v>
      </c>
    </row>
    <row r="32" spans="1:12">
      <c r="A32" s="3">
        <v>2011</v>
      </c>
      <c r="B32" s="1">
        <v>298183</v>
      </c>
      <c r="C32" s="1">
        <v>547124</v>
      </c>
      <c r="D32" s="73">
        <f>'Employment Data'!F28</f>
        <v>13810184.660999998</v>
      </c>
      <c r="E32" s="16">
        <f>'Exergy calcs'!AO52</f>
        <v>6247085.7237438848</v>
      </c>
      <c r="F32" s="64">
        <f>'Exergy calcs'!AD52</f>
        <v>6752336.8930486357</v>
      </c>
      <c r="G32" s="71">
        <f t="shared" si="0"/>
        <v>20</v>
      </c>
      <c r="H32" s="21">
        <f t="shared" si="1"/>
        <v>1.7624879568278136</v>
      </c>
      <c r="I32" s="5">
        <f t="shared" si="2"/>
        <v>1.9066211318650683</v>
      </c>
      <c r="J32" s="65">
        <f t="shared" si="3"/>
        <v>1.6753721408566637</v>
      </c>
      <c r="K32" s="65">
        <f t="shared" si="4"/>
        <v>1.5052918416080747</v>
      </c>
      <c r="L32" s="65">
        <f t="shared" si="5"/>
        <v>1.50370993668744</v>
      </c>
    </row>
    <row r="33" spans="3:12">
      <c r="G33" s="71"/>
    </row>
    <row r="34" spans="3:12">
      <c r="C34" s="1"/>
      <c r="D34" s="1"/>
      <c r="E34" s="1"/>
      <c r="F34" s="1"/>
      <c r="G34" s="71"/>
      <c r="H34" s="1"/>
      <c r="I34" s="1"/>
      <c r="J34" s="1"/>
      <c r="K34" s="1"/>
      <c r="L34" s="1"/>
    </row>
    <row r="35" spans="3:12">
      <c r="G35" s="71"/>
    </row>
    <row r="36" spans="3:12">
      <c r="G36" s="71"/>
    </row>
    <row r="37" spans="3:12">
      <c r="G37" s="71"/>
    </row>
    <row r="38" spans="3:12">
      <c r="G38" s="71"/>
    </row>
    <row r="39" spans="3:12">
      <c r="G39" s="71"/>
    </row>
    <row r="40" spans="3:12">
      <c r="G40" s="71"/>
    </row>
    <row r="41" spans="3:12">
      <c r="G41" s="71"/>
    </row>
    <row r="42" spans="3:12">
      <c r="G42" s="71"/>
    </row>
    <row r="43" spans="3:12">
      <c r="G43" s="7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70"/>
  </cols>
  <sheetData>
    <row r="1" spans="1:10">
      <c r="A1" s="70" t="str">
        <f>'South Africa Workbook'!A11</f>
        <v>Year</v>
      </c>
      <c r="B1" s="70" t="str">
        <f>'South Africa Workbook'!G10</f>
        <v>iYear</v>
      </c>
      <c r="C1" s="70" t="str">
        <f>'South Africa Workbook'!H10</f>
        <v>iGDP</v>
      </c>
      <c r="D1" s="70" t="s">
        <v>129</v>
      </c>
      <c r="E1" s="70" t="s">
        <v>130</v>
      </c>
      <c r="F1" s="70" t="str">
        <f>'South Africa Workbook'!K10</f>
        <v>iQ</v>
      </c>
      <c r="G1" s="70" t="str">
        <f>'South Africa Workbook'!L10</f>
        <v>iX</v>
      </c>
      <c r="H1" s="70" t="s">
        <v>114</v>
      </c>
      <c r="I1" s="70" t="s">
        <v>112</v>
      </c>
      <c r="J1" s="100" t="s">
        <v>132</v>
      </c>
    </row>
    <row r="2" spans="1:10">
      <c r="A2" s="70">
        <f>'South Africa Workbook'!A12</f>
        <v>1991</v>
      </c>
      <c r="B2" s="4">
        <f>'South Africa Workbook'!G12</f>
        <v>0</v>
      </c>
      <c r="C2" s="72">
        <f>'South Africa Workbook'!H12</f>
        <v>1</v>
      </c>
      <c r="D2" s="72">
        <f>'South Africa Workbook'!I12</f>
        <v>1</v>
      </c>
      <c r="E2" s="72">
        <f>'South Africa Workbook'!J12</f>
        <v>1</v>
      </c>
      <c r="F2" s="72">
        <f>'South Africa Workbook'!K12</f>
        <v>1</v>
      </c>
      <c r="G2" s="72">
        <f>'South Africa Workbook'!L12</f>
        <v>1</v>
      </c>
      <c r="H2" s="72" t="s">
        <v>106</v>
      </c>
      <c r="I2" s="70" t="s">
        <v>113</v>
      </c>
      <c r="J2" t="s">
        <v>133</v>
      </c>
    </row>
    <row r="3" spans="1:10">
      <c r="A3" s="70">
        <f>'South Africa Workbook'!A13</f>
        <v>1992</v>
      </c>
      <c r="B3" s="4">
        <f>'South Africa Workbook'!G13</f>
        <v>1</v>
      </c>
      <c r="C3" s="72">
        <f>'South Africa Workbook'!H13</f>
        <v>0.97862669417140025</v>
      </c>
      <c r="D3" s="72">
        <f>'South Africa Workbook'!I13</f>
        <v>1.0012022581544466</v>
      </c>
      <c r="E3" s="72">
        <f>'South Africa Workbook'!J13</f>
        <v>1.0210844828674435</v>
      </c>
      <c r="F3" s="72">
        <f>'South Africa Workbook'!K13</f>
        <v>1.0229231762314899</v>
      </c>
      <c r="G3" s="72">
        <f>'South Africa Workbook'!L13</f>
        <v>1.0232287138610123</v>
      </c>
      <c r="H3" s="72" t="s">
        <v>106</v>
      </c>
      <c r="I3" s="70" t="s">
        <v>113</v>
      </c>
      <c r="J3" s="68" t="s">
        <v>133</v>
      </c>
    </row>
    <row r="4" spans="1:10">
      <c r="A4" s="70">
        <f>'South Africa Workbook'!A14</f>
        <v>1993</v>
      </c>
      <c r="B4" s="4">
        <f>'South Africa Workbook'!G14</f>
        <v>2</v>
      </c>
      <c r="C4" s="72">
        <f>'South Africa Workbook'!H14</f>
        <v>0.99070237553418483</v>
      </c>
      <c r="D4" s="72">
        <f>'South Africa Workbook'!I14</f>
        <v>1.0019236130471145</v>
      </c>
      <c r="E4" s="72">
        <f>'South Africa Workbook'!J14</f>
        <v>1.0596971479482411</v>
      </c>
      <c r="F4" s="72">
        <f>'South Africa Workbook'!K14</f>
        <v>1.0226100561442151</v>
      </c>
      <c r="G4" s="72">
        <f>'South Africa Workbook'!L14</f>
        <v>1.0228038028047062</v>
      </c>
      <c r="H4" s="72" t="s">
        <v>106</v>
      </c>
      <c r="I4" s="70" t="s">
        <v>113</v>
      </c>
      <c r="J4" s="68" t="s">
        <v>133</v>
      </c>
    </row>
    <row r="5" spans="1:10">
      <c r="A5" s="70">
        <f>'South Africa Workbook'!A15</f>
        <v>1994</v>
      </c>
      <c r="B5" s="4">
        <f>'South Africa Workbook'!G15</f>
        <v>3</v>
      </c>
      <c r="C5" s="72">
        <f>'South Africa Workbook'!H15</f>
        <v>1.0227386912396637</v>
      </c>
      <c r="D5" s="72">
        <f>'South Africa Workbook'!I15</f>
        <v>1.0084332311123501</v>
      </c>
      <c r="E5" s="72">
        <f>'South Africa Workbook'!J15</f>
        <v>1.1703636849475125</v>
      </c>
      <c r="F5" s="72">
        <f>'South Africa Workbook'!K15</f>
        <v>1.1102322464387493</v>
      </c>
      <c r="G5" s="72">
        <f>'South Africa Workbook'!L15</f>
        <v>1.1100923370478673</v>
      </c>
      <c r="H5" s="72" t="s">
        <v>106</v>
      </c>
      <c r="I5" s="70" t="s">
        <v>113</v>
      </c>
      <c r="J5" s="68" t="s">
        <v>133</v>
      </c>
    </row>
    <row r="6" spans="1:10">
      <c r="A6" s="70">
        <f>'South Africa Workbook'!A16</f>
        <v>1995</v>
      </c>
      <c r="B6" s="4">
        <f>'South Africa Workbook'!G16</f>
        <v>4</v>
      </c>
      <c r="C6" s="72">
        <f>'South Africa Workbook'!H16</f>
        <v>1.0546035949238399</v>
      </c>
      <c r="D6" s="72">
        <f>'South Africa Workbook'!I16</f>
        <v>1.0226826038472261</v>
      </c>
      <c r="E6" s="72">
        <f>'South Africa Workbook'!J16</f>
        <v>1.2756746171943205</v>
      </c>
      <c r="F6" s="72">
        <f>'South Africa Workbook'!K16</f>
        <v>1.1270287190833779</v>
      </c>
      <c r="G6" s="72">
        <f>'South Africa Workbook'!L16</f>
        <v>1.1266800229104592</v>
      </c>
      <c r="H6" s="72" t="s">
        <v>106</v>
      </c>
      <c r="I6" s="70" t="s">
        <v>113</v>
      </c>
      <c r="J6" s="68" t="s">
        <v>133</v>
      </c>
    </row>
    <row r="7" spans="1:10">
      <c r="A7" s="70">
        <f>'South Africa Workbook'!A17</f>
        <v>1996</v>
      </c>
      <c r="B7" s="4">
        <f>'South Africa Workbook'!G17</f>
        <v>5</v>
      </c>
      <c r="C7" s="72">
        <f>'South Africa Workbook'!H17</f>
        <v>1.1000277805689698</v>
      </c>
      <c r="D7" s="72">
        <f>'South Africa Workbook'!I17</f>
        <v>1.0435775020908837</v>
      </c>
      <c r="E7" s="72">
        <f>'South Africa Workbook'!J17</f>
        <v>1.2422655511589069</v>
      </c>
      <c r="F7" s="72">
        <f>'South Africa Workbook'!K17</f>
        <v>1.1424144339714173</v>
      </c>
      <c r="G7" s="72">
        <f>'South Africa Workbook'!L17</f>
        <v>1.141875633777123</v>
      </c>
      <c r="H7" s="72" t="s">
        <v>106</v>
      </c>
      <c r="I7" s="70" t="s">
        <v>113</v>
      </c>
      <c r="J7" s="68" t="s">
        <v>133</v>
      </c>
    </row>
    <row r="8" spans="1:10">
      <c r="A8" s="70">
        <f>'South Africa Workbook'!A18</f>
        <v>1997</v>
      </c>
      <c r="B8" s="4">
        <f>'South Africa Workbook'!G18</f>
        <v>6</v>
      </c>
      <c r="C8" s="72">
        <f>'South Africa Workbook'!H18</f>
        <v>1.1291382703935975</v>
      </c>
      <c r="D8" s="72">
        <f>'South Africa Workbook'!I18</f>
        <v>1.0683196264287707</v>
      </c>
      <c r="E8" s="72">
        <f>'South Africa Workbook'!J18</f>
        <v>1.2908777646168526</v>
      </c>
      <c r="F8" s="72">
        <f>'South Africa Workbook'!K18</f>
        <v>1.2324433362558471</v>
      </c>
      <c r="G8" s="72">
        <f>'South Africa Workbook'!L18</f>
        <v>1.2320056938569433</v>
      </c>
      <c r="H8" s="72" t="s">
        <v>106</v>
      </c>
      <c r="I8" s="70" t="s">
        <v>113</v>
      </c>
      <c r="J8" s="68" t="s">
        <v>133</v>
      </c>
    </row>
    <row r="9" spans="1:10">
      <c r="A9" s="70">
        <f>'South Africa Workbook'!A19</f>
        <v>1998</v>
      </c>
      <c r="B9" s="4">
        <f>'South Africa Workbook'!G19</f>
        <v>7</v>
      </c>
      <c r="C9" s="72">
        <f>'South Africa Workbook'!H19</f>
        <v>1.134984011395944</v>
      </c>
      <c r="D9" s="72">
        <f>'South Africa Workbook'!I19</f>
        <v>1.0959889880122664</v>
      </c>
      <c r="E9" s="72">
        <f>'South Africa Workbook'!J19</f>
        <v>1.2885477134940848</v>
      </c>
      <c r="F9" s="72">
        <f>'South Africa Workbook'!K19</f>
        <v>1.1758332441525656</v>
      </c>
      <c r="G9" s="72">
        <f>'South Africa Workbook'!L19</f>
        <v>1.1748229536074084</v>
      </c>
      <c r="H9" s="72" t="s">
        <v>106</v>
      </c>
      <c r="I9" s="70" t="s">
        <v>113</v>
      </c>
      <c r="J9" s="68" t="s">
        <v>133</v>
      </c>
    </row>
    <row r="10" spans="1:10">
      <c r="A10" s="70">
        <f>'South Africa Workbook'!A20</f>
        <v>1999</v>
      </c>
      <c r="B10" s="4">
        <f>'South Africa Workbook'!G20</f>
        <v>8</v>
      </c>
      <c r="C10" s="72">
        <f>'South Africa Workbook'!H20</f>
        <v>1.1617479297565358</v>
      </c>
      <c r="D10" s="72">
        <f>'South Africa Workbook'!I20</f>
        <v>1.1139392249790911</v>
      </c>
      <c r="E10" s="72">
        <f>'South Africa Workbook'!J20</f>
        <v>1.3403410595028735</v>
      </c>
      <c r="F10" s="72">
        <f>'South Africa Workbook'!K20</f>
        <v>1.2236660554393917</v>
      </c>
      <c r="G10" s="72">
        <f>'South Africa Workbook'!L20</f>
        <v>1.2231897482509246</v>
      </c>
      <c r="H10" s="72" t="s">
        <v>106</v>
      </c>
      <c r="I10" s="70" t="s">
        <v>113</v>
      </c>
      <c r="J10" s="68" t="s">
        <v>133</v>
      </c>
    </row>
    <row r="11" spans="1:10">
      <c r="A11" s="70">
        <f>'South Africa Workbook'!A21</f>
        <v>2000</v>
      </c>
      <c r="B11" s="4">
        <f>'South Africa Workbook'!G21</f>
        <v>9</v>
      </c>
      <c r="C11" s="72">
        <f>'South Africa Workbook'!H21</f>
        <v>1.2100092798921878</v>
      </c>
      <c r="D11" s="72">
        <f>'South Africa Workbook'!I21</f>
        <v>1.1342939782548089</v>
      </c>
      <c r="E11" s="72">
        <f>'South Africa Workbook'!J21</f>
        <v>1.3387269687270591</v>
      </c>
      <c r="F11" s="72">
        <f>'South Africa Workbook'!K21</f>
        <v>1.2563636877417368</v>
      </c>
      <c r="G11" s="72">
        <f>'South Africa Workbook'!L21</f>
        <v>1.2557758192071538</v>
      </c>
      <c r="H11" s="72" t="s">
        <v>106</v>
      </c>
      <c r="I11" s="70" t="s">
        <v>113</v>
      </c>
      <c r="J11" s="68" t="s">
        <v>133</v>
      </c>
    </row>
    <row r="12" spans="1:10">
      <c r="A12" s="70">
        <f>'South Africa Workbook'!A22</f>
        <v>2001</v>
      </c>
      <c r="B12" s="4">
        <f>'South Africa Workbook'!G22</f>
        <v>10</v>
      </c>
      <c r="C12" s="72">
        <f>'South Africa Workbook'!H22</f>
        <v>1.2431095322816121</v>
      </c>
      <c r="D12" s="72">
        <f>'South Africa Workbook'!I22</f>
        <v>1.1560252299972122</v>
      </c>
      <c r="E12" s="72">
        <f>'South Africa Workbook'!J22</f>
        <v>1.350606551053589</v>
      </c>
      <c r="F12" s="72">
        <f>'South Africa Workbook'!K22</f>
        <v>1.2722882753220093</v>
      </c>
      <c r="G12" s="72">
        <f>'South Africa Workbook'!L22</f>
        <v>1.2719159283492358</v>
      </c>
      <c r="H12" s="72" t="s">
        <v>106</v>
      </c>
      <c r="I12" s="70" t="s">
        <v>113</v>
      </c>
      <c r="J12" s="68" t="s">
        <v>133</v>
      </c>
    </row>
    <row r="13" spans="1:10">
      <c r="A13" s="70">
        <f>'South Africa Workbook'!A23</f>
        <v>2002</v>
      </c>
      <c r="B13" s="4">
        <f>'South Africa Workbook'!G23</f>
        <v>11</v>
      </c>
      <c r="C13" s="72">
        <f>'South Africa Workbook'!H23</f>
        <v>1.2887051299480443</v>
      </c>
      <c r="D13" s="72">
        <f>'South Africa Workbook'!I23</f>
        <v>1.1797672149428491</v>
      </c>
      <c r="E13" s="72">
        <f>'South Africa Workbook'!J23</f>
        <v>1.3693591903438846</v>
      </c>
      <c r="F13" s="72">
        <f>'South Africa Workbook'!K23</f>
        <v>1.245219020840683</v>
      </c>
      <c r="G13" s="72">
        <f>'South Africa Workbook'!L23</f>
        <v>1.2441693403898308</v>
      </c>
      <c r="H13" s="72" t="s">
        <v>106</v>
      </c>
      <c r="I13" s="70" t="s">
        <v>113</v>
      </c>
      <c r="J13" s="68" t="s">
        <v>133</v>
      </c>
    </row>
    <row r="14" spans="1:10">
      <c r="A14" s="70">
        <f>'South Africa Workbook'!A24</f>
        <v>2003</v>
      </c>
      <c r="B14" s="4">
        <f>'South Africa Workbook'!G24</f>
        <v>12</v>
      </c>
      <c r="C14" s="72">
        <f>'South Africa Workbook'!H24</f>
        <v>1.32671131260233</v>
      </c>
      <c r="D14" s="72">
        <f>'South Africa Workbook'!I24</f>
        <v>1.2125627265124059</v>
      </c>
      <c r="E14" s="72">
        <f>'South Africa Workbook'!J24</f>
        <v>1.4075982660929032</v>
      </c>
      <c r="F14" s="72">
        <f>'South Africa Workbook'!K24</f>
        <v>1.3360197031591734</v>
      </c>
      <c r="G14" s="72">
        <f>'South Africa Workbook'!L24</f>
        <v>1.335564396361262</v>
      </c>
      <c r="H14" s="72" t="s">
        <v>106</v>
      </c>
      <c r="I14" s="70" t="s">
        <v>113</v>
      </c>
      <c r="J14" s="68" t="s">
        <v>133</v>
      </c>
    </row>
    <row r="15" spans="1:10">
      <c r="A15" s="70">
        <f>'South Africa Workbook'!A25</f>
        <v>2004</v>
      </c>
      <c r="B15" s="4">
        <f>'South Africa Workbook'!G25</f>
        <v>13</v>
      </c>
      <c r="C15" s="72">
        <f>'South Africa Workbook'!H25</f>
        <v>1.3871370054910954</v>
      </c>
      <c r="D15" s="72">
        <f>'South Africa Workbook'!I25</f>
        <v>1.2579174797881238</v>
      </c>
      <c r="E15" s="72">
        <f>'South Africa Workbook'!J25</f>
        <v>1.501324121509906</v>
      </c>
      <c r="F15" s="72">
        <f>'South Africa Workbook'!K25</f>
        <v>1.4170622080665702</v>
      </c>
      <c r="G15" s="72">
        <f>'South Africa Workbook'!L25</f>
        <v>1.4166109887896972</v>
      </c>
      <c r="H15" s="72" t="s">
        <v>106</v>
      </c>
      <c r="I15" s="70" t="s">
        <v>113</v>
      </c>
      <c r="J15" s="68" t="s">
        <v>133</v>
      </c>
    </row>
    <row r="16" spans="1:10">
      <c r="A16" s="70">
        <f>'South Africa Workbook'!A26</f>
        <v>2005</v>
      </c>
      <c r="B16" s="4">
        <f>'South Africa Workbook'!G26</f>
        <v>14</v>
      </c>
      <c r="C16" s="72">
        <f>'South Africa Workbook'!H26</f>
        <v>1.4603358493465655</v>
      </c>
      <c r="D16" s="72">
        <f>'South Africa Workbook'!I26</f>
        <v>1.314402704209646</v>
      </c>
      <c r="E16" s="72">
        <f>'South Africa Workbook'!J26</f>
        <v>1.5184945407326125</v>
      </c>
      <c r="F16" s="72">
        <f>'South Africa Workbook'!K26</f>
        <v>1.3995427520911294</v>
      </c>
      <c r="G16" s="72">
        <f>'South Africa Workbook'!L26</f>
        <v>1.3991382079428147</v>
      </c>
      <c r="H16" s="72" t="s">
        <v>106</v>
      </c>
      <c r="I16" s="70" t="s">
        <v>113</v>
      </c>
      <c r="J16" s="68" t="s">
        <v>133</v>
      </c>
    </row>
    <row r="17" spans="1:10">
      <c r="A17" s="70">
        <f>'South Africa Workbook'!A27</f>
        <v>2006</v>
      </c>
      <c r="B17" s="4">
        <f>'South Africa Workbook'!G27</f>
        <v>15</v>
      </c>
      <c r="C17" s="72">
        <f>'South Africa Workbook'!H27</f>
        <v>1.5421703126200623</v>
      </c>
      <c r="D17" s="72">
        <f>'South Africa Workbook'!I27</f>
        <v>1.3844891274045164</v>
      </c>
      <c r="E17" s="72">
        <f>'South Africa Workbook'!J27</f>
        <v>1.5981624695740144</v>
      </c>
      <c r="F17" s="72">
        <f>'South Africa Workbook'!K27</f>
        <v>1.4384251849680523</v>
      </c>
      <c r="G17" s="72">
        <f>'South Africa Workbook'!L27</f>
        <v>1.4374098991624733</v>
      </c>
      <c r="H17" s="72" t="s">
        <v>106</v>
      </c>
      <c r="I17" s="70" t="s">
        <v>113</v>
      </c>
      <c r="J17" s="68" t="s">
        <v>133</v>
      </c>
    </row>
    <row r="18" spans="1:10">
      <c r="A18" s="70">
        <f>'South Africa Workbook'!A28</f>
        <v>2007</v>
      </c>
      <c r="B18" s="4">
        <f>'South Africa Workbook'!G28</f>
        <v>16</v>
      </c>
      <c r="C18" s="72">
        <f>'South Africa Workbook'!H28</f>
        <v>1.6267710112718181</v>
      </c>
      <c r="D18" s="72">
        <f>'South Africa Workbook'!I28</f>
        <v>1.4726303317535545</v>
      </c>
      <c r="E18" s="72">
        <f>'South Africa Workbook'!J28</f>
        <v>1.6965749186042138</v>
      </c>
      <c r="F18" s="72">
        <f>'South Africa Workbook'!K28</f>
        <v>1.4686791275267892</v>
      </c>
      <c r="G18" s="72">
        <f>'South Africa Workbook'!L28</f>
        <v>1.4678514497746957</v>
      </c>
      <c r="H18" s="72" t="s">
        <v>106</v>
      </c>
      <c r="I18" s="70" t="s">
        <v>113</v>
      </c>
      <c r="J18" s="68" t="s">
        <v>133</v>
      </c>
    </row>
    <row r="19" spans="1:10">
      <c r="A19" s="70">
        <f>'South Africa Workbook'!A29</f>
        <v>2008</v>
      </c>
      <c r="B19" s="4">
        <f>'South Africa Workbook'!G29</f>
        <v>17</v>
      </c>
      <c r="C19" s="72">
        <f>'South Africa Workbook'!H29</f>
        <v>1.6866174497437685</v>
      </c>
      <c r="D19" s="72">
        <f>'South Africa Workbook'!I29</f>
        <v>1.576303317535545</v>
      </c>
      <c r="E19" s="72">
        <f>'South Africa Workbook'!J29</f>
        <v>1.7562529512365346</v>
      </c>
      <c r="F19" s="72">
        <f>'South Africa Workbook'!K29</f>
        <v>1.5369459119356834</v>
      </c>
      <c r="G19" s="72">
        <f>'South Africa Workbook'!L29</f>
        <v>1.5366886035050733</v>
      </c>
      <c r="H19" s="72" t="s">
        <v>106</v>
      </c>
      <c r="I19" s="70" t="s">
        <v>113</v>
      </c>
      <c r="J19" s="68" t="s">
        <v>133</v>
      </c>
    </row>
    <row r="20" spans="1:10">
      <c r="A20" s="70">
        <f>'South Africa Workbook'!A30</f>
        <v>2009</v>
      </c>
      <c r="B20" s="4">
        <f>'South Africa Workbook'!G30</f>
        <v>18</v>
      </c>
      <c r="C20" s="72">
        <f>'South Africa Workbook'!H30</f>
        <v>1.6613193997032798</v>
      </c>
      <c r="D20" s="72">
        <f>'South Africa Workbook'!I30</f>
        <v>1.6803038751045443</v>
      </c>
      <c r="E20" s="72">
        <f>'South Africa Workbook'!J30</f>
        <v>1.7140554190780692</v>
      </c>
      <c r="F20" s="72">
        <f>'South Africa Workbook'!K30</f>
        <v>1.5126247791683525</v>
      </c>
      <c r="G20" s="72">
        <f>'South Africa Workbook'!L30</f>
        <v>1.5119984749397057</v>
      </c>
      <c r="H20" s="72" t="s">
        <v>106</v>
      </c>
      <c r="I20" s="70" t="s">
        <v>113</v>
      </c>
      <c r="J20" s="68" t="s">
        <v>133</v>
      </c>
    </row>
    <row r="21" spans="1:10">
      <c r="A21" s="70">
        <f>'South Africa Workbook'!A31</f>
        <v>2010</v>
      </c>
      <c r="B21" s="4">
        <f>'South Africa Workbook'!G31</f>
        <v>19</v>
      </c>
      <c r="C21" s="72">
        <f>'South Africa Workbook'!H31</f>
        <v>1.7094979992079582</v>
      </c>
      <c r="D21" s="72">
        <f>'South Africa Workbook'!I31</f>
        <v>1.7923264566490102</v>
      </c>
      <c r="E21" s="72">
        <f>'South Africa Workbook'!J31</f>
        <v>1.655651326002332</v>
      </c>
      <c r="F21" s="72">
        <f>'South Africa Workbook'!K31</f>
        <v>1.5133785482256334</v>
      </c>
      <c r="G21" s="72">
        <f>'South Africa Workbook'!L31</f>
        <v>1.5123668013800988</v>
      </c>
      <c r="H21" s="72" t="s">
        <v>106</v>
      </c>
      <c r="I21" s="70" t="s">
        <v>113</v>
      </c>
      <c r="J21" s="68" t="s">
        <v>133</v>
      </c>
    </row>
    <row r="22" spans="1:10">
      <c r="A22" s="70">
        <f>'South Africa Workbook'!A32</f>
        <v>2011</v>
      </c>
      <c r="B22" s="4">
        <f>'South Africa Workbook'!G32</f>
        <v>20</v>
      </c>
      <c r="C22" s="72">
        <f>'South Africa Workbook'!H32</f>
        <v>1.7624879568278136</v>
      </c>
      <c r="D22" s="72">
        <f>'South Africa Workbook'!I32</f>
        <v>1.9066211318650683</v>
      </c>
      <c r="E22" s="72">
        <f>'South Africa Workbook'!J32</f>
        <v>1.6753721408566637</v>
      </c>
      <c r="F22" s="72">
        <f>'South Africa Workbook'!K32</f>
        <v>1.5052918416080747</v>
      </c>
      <c r="G22" s="72">
        <f>'South Africa Workbook'!L32</f>
        <v>1.50370993668744</v>
      </c>
      <c r="H22" s="72" t="s">
        <v>106</v>
      </c>
      <c r="I22" s="70" t="s">
        <v>113</v>
      </c>
      <c r="J22" s="68" t="s">
        <v>133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G23" workbookViewId="0">
      <selection activeCell="AO30" sqref="AO30:AO31"/>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2.1640625" style="68" customWidth="1"/>
    <col min="11" max="11" width="23" style="68" customWidth="1"/>
    <col min="12" max="12" width="28.33203125" style="2" customWidth="1"/>
    <col min="13" max="13" width="21.1640625" style="2" bestFit="1" customWidth="1"/>
    <col min="14" max="14" width="24.6640625" style="2" customWidth="1"/>
    <col min="15" max="16" width="30.5" style="2" customWidth="1"/>
    <col min="17" max="17" width="23.83203125" style="68" customWidth="1"/>
    <col min="18" max="18" width="25.33203125" style="68" customWidth="1"/>
    <col min="19" max="19" width="21.5" style="2" customWidth="1"/>
    <col min="20" max="20" width="16.33203125" style="2" customWidth="1"/>
    <col min="21" max="21" width="16.83203125" style="2" customWidth="1"/>
    <col min="22" max="22" width="13.5" style="2" customWidth="1"/>
    <col min="23" max="23" width="14.83203125" style="2" customWidth="1"/>
    <col min="24" max="24" width="14.33203125" style="2" customWidth="1"/>
    <col min="25" max="25" width="13" style="2" customWidth="1"/>
    <col min="26" max="27" width="13" style="68" customWidth="1"/>
    <col min="28" max="28" width="14" style="2" customWidth="1"/>
    <col min="29" max="30" width="14.83203125" style="2" customWidth="1"/>
    <col min="31" max="31" width="13.5" style="2" customWidth="1"/>
    <col min="32" max="32" width="20" style="2" customWidth="1"/>
    <col min="33" max="33" width="18.5" style="2" customWidth="1"/>
    <col min="34" max="34" width="19.6640625" style="2" customWidth="1"/>
    <col min="35" max="35" width="17.5" style="2" customWidth="1"/>
    <col min="36" max="36" width="18" style="2" customWidth="1"/>
    <col min="37" max="38" width="18" style="68" customWidth="1"/>
    <col min="39" max="40" width="21.5" style="2" customWidth="1"/>
    <col min="41" max="41" width="17.5" style="2" customWidth="1"/>
    <col min="42" max="16384" width="8.8320312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8" customFormat="1">
      <c r="A8" s="97" t="s">
        <v>128</v>
      </c>
    </row>
    <row r="9" spans="1:7">
      <c r="A9" s="25" t="s">
        <v>50</v>
      </c>
    </row>
    <row r="10" spans="1:7">
      <c r="A10" s="25" t="s">
        <v>74</v>
      </c>
    </row>
    <row r="11" spans="1:7">
      <c r="A11" s="25" t="s">
        <v>75</v>
      </c>
    </row>
    <row r="12" spans="1:7">
      <c r="A12" s="25" t="s">
        <v>76</v>
      </c>
    </row>
    <row r="13" spans="1:7">
      <c r="A13" s="25" t="s">
        <v>77</v>
      </c>
    </row>
    <row r="14" spans="1:7">
      <c r="A14" s="25"/>
    </row>
    <row r="15" spans="1:7" ht="15" thickBot="1">
      <c r="A15" s="18" t="s">
        <v>51</v>
      </c>
      <c r="C15" s="18" t="s">
        <v>7</v>
      </c>
      <c r="E15" s="18" t="s">
        <v>66</v>
      </c>
    </row>
    <row r="16" spans="1:7" ht="16">
      <c r="A16" s="26" t="s">
        <v>8</v>
      </c>
      <c r="B16" s="79">
        <v>1.0880000000000001</v>
      </c>
      <c r="C16" s="27">
        <v>0.90720000000000001</v>
      </c>
      <c r="D16" s="28" t="s">
        <v>9</v>
      </c>
      <c r="E16" s="81" t="s">
        <v>67</v>
      </c>
      <c r="F16" s="57">
        <v>19110</v>
      </c>
      <c r="G16" s="28" t="s">
        <v>68</v>
      </c>
    </row>
    <row r="17" spans="1:41" ht="16">
      <c r="A17" s="9" t="s">
        <v>10</v>
      </c>
      <c r="B17" s="24">
        <v>1.0880000000000001</v>
      </c>
      <c r="C17" s="29">
        <v>1000</v>
      </c>
      <c r="D17" s="30" t="s">
        <v>11</v>
      </c>
      <c r="E17" s="82" t="s">
        <v>69</v>
      </c>
      <c r="F17" s="54">
        <v>7215</v>
      </c>
      <c r="G17" s="30" t="s">
        <v>68</v>
      </c>
    </row>
    <row r="18" spans="1:41">
      <c r="A18" s="9" t="s">
        <v>12</v>
      </c>
      <c r="B18" s="24">
        <v>1.073</v>
      </c>
      <c r="C18" s="31">
        <v>9.9999999999999995E-7</v>
      </c>
      <c r="D18" s="30" t="s">
        <v>13</v>
      </c>
      <c r="E18" s="82" t="s">
        <v>70</v>
      </c>
      <c r="F18" s="54">
        <f>4.184/1000000000</f>
        <v>4.1840000000000004E-9</v>
      </c>
      <c r="G18" s="30" t="s">
        <v>70</v>
      </c>
    </row>
    <row r="19" spans="1:41" ht="16">
      <c r="A19" s="9" t="s">
        <v>15</v>
      </c>
      <c r="B19" s="24">
        <v>1.04</v>
      </c>
      <c r="C19" s="29">
        <v>49.8</v>
      </c>
      <c r="D19" s="30" t="s">
        <v>14</v>
      </c>
      <c r="E19" s="82" t="s">
        <v>78</v>
      </c>
      <c r="F19" s="54">
        <v>0.4</v>
      </c>
      <c r="G19" s="30"/>
    </row>
    <row r="20" spans="1:41" ht="17">
      <c r="A20" s="9" t="s">
        <v>52</v>
      </c>
      <c r="B20" s="24">
        <v>1.1499999999999999</v>
      </c>
      <c r="C20" s="32">
        <v>2.8316000000000001E-2</v>
      </c>
      <c r="D20" s="30" t="s">
        <v>53</v>
      </c>
      <c r="E20" s="82" t="s">
        <v>79</v>
      </c>
      <c r="F20" s="54">
        <v>0.2</v>
      </c>
      <c r="G20" s="30"/>
    </row>
    <row r="21" spans="1:41" ht="17">
      <c r="A21" s="74" t="s">
        <v>115</v>
      </c>
      <c r="B21" s="33">
        <v>1.099</v>
      </c>
      <c r="C21" s="34">
        <v>0.8</v>
      </c>
      <c r="D21" s="30" t="s">
        <v>54</v>
      </c>
      <c r="E21" s="82" t="s">
        <v>80</v>
      </c>
      <c r="F21" s="54">
        <v>9.1</v>
      </c>
      <c r="G21" s="30"/>
    </row>
    <row r="22" spans="1:41" ht="17" thickBot="1">
      <c r="A22" s="75" t="s">
        <v>116</v>
      </c>
      <c r="B22" s="80">
        <v>1.07</v>
      </c>
      <c r="C22" s="32">
        <f>1.05505585/1000</f>
        <v>1.0550558499999999E-3</v>
      </c>
      <c r="D22" s="30" t="s">
        <v>16</v>
      </c>
      <c r="E22" s="82" t="s">
        <v>81</v>
      </c>
      <c r="F22" s="54">
        <v>7.9</v>
      </c>
      <c r="G22" s="30"/>
    </row>
    <row r="23" spans="1:41" ht="15" thickBot="1">
      <c r="A23" s="23"/>
      <c r="B23" s="24"/>
      <c r="C23" s="29">
        <f>3600/1000</f>
        <v>3.6</v>
      </c>
      <c r="D23" s="30" t="s">
        <v>17</v>
      </c>
      <c r="E23" s="83" t="s">
        <v>82</v>
      </c>
      <c r="F23" s="55">
        <f>F22/F21</f>
        <v>0.86813186813186816</v>
      </c>
      <c r="G23" s="56"/>
    </row>
    <row r="24" spans="1:41" ht="16">
      <c r="A24" s="36"/>
      <c r="C24" s="34">
        <v>300</v>
      </c>
      <c r="D24" s="76" t="s">
        <v>55</v>
      </c>
    </row>
    <row r="25" spans="1:41" s="68" customFormat="1" ht="16">
      <c r="A25" s="36"/>
      <c r="C25" s="34">
        <v>785.22</v>
      </c>
      <c r="D25" s="76" t="s">
        <v>117</v>
      </c>
    </row>
    <row r="26" spans="1:41" s="68" customFormat="1" ht="17" thickBot="1">
      <c r="A26" s="36"/>
      <c r="C26" s="77">
        <v>880</v>
      </c>
      <c r="D26" s="78" t="s">
        <v>118</v>
      </c>
    </row>
    <row r="27" spans="1:41">
      <c r="A27" s="36"/>
      <c r="C27" s="37"/>
    </row>
    <row r="28" spans="1:41">
      <c r="A28" s="36"/>
      <c r="C28" s="37"/>
    </row>
    <row r="29" spans="1:41" ht="15" thickBot="1">
      <c r="E29" s="22" t="s">
        <v>56</v>
      </c>
      <c r="O29" s="22" t="s">
        <v>57</v>
      </c>
      <c r="X29" s="2" t="s">
        <v>5</v>
      </c>
      <c r="AD29" s="2" t="s">
        <v>131</v>
      </c>
      <c r="AI29" s="2" t="s">
        <v>85</v>
      </c>
      <c r="AO29" s="2" t="s">
        <v>131</v>
      </c>
    </row>
    <row r="30" spans="1:41" ht="15" customHeight="1">
      <c r="A30" s="105" t="s">
        <v>1</v>
      </c>
      <c r="B30" s="101" t="s">
        <v>18</v>
      </c>
      <c r="C30" s="107" t="s">
        <v>19</v>
      </c>
      <c r="D30" s="101" t="s">
        <v>20</v>
      </c>
      <c r="E30" s="101" t="s">
        <v>21</v>
      </c>
      <c r="F30" s="101" t="s">
        <v>58</v>
      </c>
      <c r="G30" s="101" t="s">
        <v>59</v>
      </c>
      <c r="H30" s="101" t="s">
        <v>64</v>
      </c>
      <c r="I30" s="101" t="s">
        <v>65</v>
      </c>
      <c r="J30" s="101" t="s">
        <v>119</v>
      </c>
      <c r="K30" s="101" t="s">
        <v>120</v>
      </c>
      <c r="L30" s="101" t="s">
        <v>72</v>
      </c>
      <c r="M30" s="103" t="s">
        <v>73</v>
      </c>
      <c r="N30" s="105" t="s">
        <v>60</v>
      </c>
      <c r="O30" s="107" t="s">
        <v>61</v>
      </c>
      <c r="P30" s="101" t="s">
        <v>62</v>
      </c>
      <c r="Q30" s="101" t="s">
        <v>121</v>
      </c>
      <c r="R30" s="101" t="s">
        <v>122</v>
      </c>
      <c r="S30" s="101" t="s">
        <v>84</v>
      </c>
      <c r="T30" s="105" t="s">
        <v>22</v>
      </c>
      <c r="U30" s="107" t="s">
        <v>23</v>
      </c>
      <c r="V30" s="101" t="s">
        <v>24</v>
      </c>
      <c r="W30" s="101" t="s">
        <v>25</v>
      </c>
      <c r="X30" s="101" t="s">
        <v>26</v>
      </c>
      <c r="Y30" s="101" t="s">
        <v>63</v>
      </c>
      <c r="Z30" s="101" t="s">
        <v>123</v>
      </c>
      <c r="AA30" s="101" t="s">
        <v>124</v>
      </c>
      <c r="AB30" s="101" t="s">
        <v>71</v>
      </c>
      <c r="AC30" s="101" t="s">
        <v>83</v>
      </c>
      <c r="AD30" s="103" t="s">
        <v>27</v>
      </c>
      <c r="AE30" s="105" t="s">
        <v>86</v>
      </c>
      <c r="AF30" s="107" t="s">
        <v>87</v>
      </c>
      <c r="AG30" s="101" t="s">
        <v>88</v>
      </c>
      <c r="AH30" s="101" t="s">
        <v>89</v>
      </c>
      <c r="AI30" s="101" t="s">
        <v>90</v>
      </c>
      <c r="AJ30" s="101" t="s">
        <v>91</v>
      </c>
      <c r="AK30" s="101" t="s">
        <v>125</v>
      </c>
      <c r="AL30" s="101" t="s">
        <v>126</v>
      </c>
      <c r="AM30" s="101" t="s">
        <v>92</v>
      </c>
      <c r="AN30" s="101" t="s">
        <v>93</v>
      </c>
      <c r="AO30" s="103" t="s">
        <v>94</v>
      </c>
    </row>
    <row r="31" spans="1:41">
      <c r="A31" s="106"/>
      <c r="B31" s="102"/>
      <c r="C31" s="108"/>
      <c r="D31" s="102"/>
      <c r="E31" s="102"/>
      <c r="F31" s="102"/>
      <c r="G31" s="102"/>
      <c r="H31" s="102"/>
      <c r="I31" s="102"/>
      <c r="J31" s="102"/>
      <c r="K31" s="102"/>
      <c r="L31" s="102"/>
      <c r="M31" s="109"/>
      <c r="N31" s="106"/>
      <c r="O31" s="108"/>
      <c r="P31" s="102"/>
      <c r="Q31" s="102"/>
      <c r="R31" s="102"/>
      <c r="S31" s="102"/>
      <c r="T31" s="106"/>
      <c r="U31" s="108"/>
      <c r="V31" s="102"/>
      <c r="W31" s="102"/>
      <c r="X31" s="102"/>
      <c r="Y31" s="102"/>
      <c r="Z31" s="102"/>
      <c r="AA31" s="102"/>
      <c r="AB31" s="102"/>
      <c r="AC31" s="102"/>
      <c r="AD31" s="104"/>
      <c r="AE31" s="106"/>
      <c r="AF31" s="108"/>
      <c r="AG31" s="102"/>
      <c r="AH31" s="102"/>
      <c r="AI31" s="102"/>
      <c r="AJ31" s="102"/>
      <c r="AK31" s="102"/>
      <c r="AL31" s="102"/>
      <c r="AM31" s="102"/>
      <c r="AN31" s="102"/>
      <c r="AO31" s="104"/>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6">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SUM(T32:AB32)</f>
        <v>4490451.7342776405</v>
      </c>
      <c r="AE32" s="45">
        <f t="shared" ref="AE32:AE52" si="8">B32*1000*N32*1000*$C$22*$C$18</f>
        <v>3091676.2916010562</v>
      </c>
      <c r="AF32" s="42">
        <f t="shared" ref="AF32:AF52" si="9">C32*1000*365*O32*1000*$C$22*$C$18</f>
        <v>876859.30703341239</v>
      </c>
      <c r="AG32" s="42">
        <f t="shared" ref="AG32:AG52" si="10">D32*1000000000*P32*$C$22*$C$18</f>
        <v>0</v>
      </c>
      <c r="AH32" s="42">
        <f t="shared" ref="AH32:AH52" si="11">E32*1000000000000000*$C$22*$C$18</f>
        <v>21797.453860999998</v>
      </c>
      <c r="AI32" s="42">
        <f t="shared" ref="AI32:AI52" si="12">F32*1000000000000000*$C$22*$C$18</f>
        <v>96811.924795999978</v>
      </c>
      <c r="AJ32" s="42">
        <f t="shared" ref="AJ32:AJ52" si="13">G32*$C$24*S32*(1/1000)*$C$18</f>
        <v>56071.199999999997</v>
      </c>
      <c r="AK32" s="42">
        <f>J32*1000*$C$19*$C$17*Q32*$C$18</f>
        <v>0</v>
      </c>
      <c r="AL32" s="42">
        <f>K32*1000*$C$19*$C$17*R32*$C$18</f>
        <v>0</v>
      </c>
      <c r="AM32" s="42">
        <f t="shared" ref="AM32:AM52" si="14">((H32*$F$16*365*$F$18)+(I32*$F$17*365*$F$18))</f>
        <v>6866.5847796000007</v>
      </c>
      <c r="AN32" s="42">
        <f t="shared" ref="AN32:AN52" si="15">L32*$F$18*365*M32</f>
        <v>57257.206479536362</v>
      </c>
      <c r="AO32" s="44">
        <f>SUM(AE32:AM32)</f>
        <v>4150082.7620710689</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6">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6">AK33*$B$21</f>
        <v>0</v>
      </c>
      <c r="AA33" s="42">
        <f t="shared" ref="AA33:AA52" si="17">AL33*$B$22</f>
        <v>0</v>
      </c>
      <c r="AB33" s="42">
        <f t="shared" si="6"/>
        <v>2746.6339118400006</v>
      </c>
      <c r="AC33" s="42">
        <f t="shared" si="7"/>
        <v>10150.969583337921</v>
      </c>
      <c r="AD33" s="44">
        <f t="shared" ref="AD33:AD52" si="18">SUM(T33:AB33)</f>
        <v>4594759.1527198628</v>
      </c>
      <c r="AE33" s="45">
        <f t="shared" si="8"/>
        <v>3175618.917567641</v>
      </c>
      <c r="AF33" s="42">
        <f t="shared" si="9"/>
        <v>896713.10066287266</v>
      </c>
      <c r="AG33" s="42">
        <f t="shared" si="10"/>
        <v>1557.5472996794997</v>
      </c>
      <c r="AH33" s="42">
        <f t="shared" si="11"/>
        <v>8208.334512999998</v>
      </c>
      <c r="AI33" s="42">
        <f t="shared" si="12"/>
        <v>98341.755778499981</v>
      </c>
      <c r="AJ33" s="42">
        <f t="shared" si="13"/>
        <v>57909.599999999999</v>
      </c>
      <c r="AK33" s="42">
        <f t="shared" ref="AK33:AK52" si="19">J33*1000*$C$19*$C$17*Q33*$C$18</f>
        <v>0</v>
      </c>
      <c r="AL33" s="42">
        <f t="shared" ref="AL33:AL52" si="20">K33*1000*$C$19*$C$17*R33*$C$18</f>
        <v>0</v>
      </c>
      <c r="AM33" s="42">
        <f t="shared" si="14"/>
        <v>6866.5847796000007</v>
      </c>
      <c r="AN33" s="42">
        <f t="shared" si="15"/>
        <v>58464.44506859182</v>
      </c>
      <c r="AO33" s="44">
        <f t="shared" ref="AO33:AO52" si="21">SUM(AE33:AM33)</f>
        <v>4245215.8406012924</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6">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6"/>
        <v>0</v>
      </c>
      <c r="AA34" s="42">
        <f t="shared" si="17"/>
        <v>0</v>
      </c>
      <c r="AB34" s="42">
        <f t="shared" si="6"/>
        <v>2805.0019670400006</v>
      </c>
      <c r="AC34" s="42">
        <f t="shared" si="7"/>
        <v>10349.230183237309</v>
      </c>
      <c r="AD34" s="44">
        <f t="shared" si="18"/>
        <v>4592851.1101301583</v>
      </c>
      <c r="AE34" s="45">
        <f t="shared" si="8"/>
        <v>3152545.2838290525</v>
      </c>
      <c r="AF34" s="42">
        <f t="shared" si="9"/>
        <v>875990.5055923356</v>
      </c>
      <c r="AG34" s="42">
        <f t="shared" si="10"/>
        <v>70218.871772146638</v>
      </c>
      <c r="AH34" s="42">
        <f t="shared" si="11"/>
        <v>1593.1343334999997</v>
      </c>
      <c r="AI34" s="42">
        <f t="shared" si="12"/>
        <v>76808.065879999995</v>
      </c>
      <c r="AJ34" s="42">
        <f t="shared" si="13"/>
        <v>59748</v>
      </c>
      <c r="AK34" s="42">
        <f t="shared" si="19"/>
        <v>0</v>
      </c>
      <c r="AL34" s="42">
        <f t="shared" si="20"/>
        <v>0</v>
      </c>
      <c r="AM34" s="42">
        <f t="shared" si="14"/>
        <v>7012.5049176000011</v>
      </c>
      <c r="AN34" s="42">
        <f t="shared" si="15"/>
        <v>59606.32573889842</v>
      </c>
      <c r="AO34" s="44">
        <f t="shared" si="21"/>
        <v>4243916.3663246352</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6">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6"/>
        <v>0</v>
      </c>
      <c r="AA35" s="42">
        <f t="shared" si="17"/>
        <v>0</v>
      </c>
      <c r="AB35" s="42">
        <f t="shared" si="6"/>
        <v>2863.3700222400003</v>
      </c>
      <c r="AC35" s="42">
        <f t="shared" si="7"/>
        <v>11430.023377033041</v>
      </c>
      <c r="AD35" s="44">
        <f t="shared" si="18"/>
        <v>4984816.060104914</v>
      </c>
      <c r="AE35" s="45">
        <f t="shared" si="8"/>
        <v>3456168.0236741086</v>
      </c>
      <c r="AF35" s="42">
        <f t="shared" si="9"/>
        <v>892219.60584462574</v>
      </c>
      <c r="AG35" s="42">
        <f t="shared" si="10"/>
        <v>76065.749685056988</v>
      </c>
      <c r="AH35" s="42">
        <f t="shared" si="11"/>
        <v>11690.018817999997</v>
      </c>
      <c r="AI35" s="42">
        <f t="shared" si="12"/>
        <v>102667.48476349998</v>
      </c>
      <c r="AJ35" s="42">
        <f t="shared" si="13"/>
        <v>61586.399999999994</v>
      </c>
      <c r="AK35" s="42">
        <f t="shared" si="19"/>
        <v>0</v>
      </c>
      <c r="AL35" s="42">
        <f t="shared" si="20"/>
        <v>0</v>
      </c>
      <c r="AM35" s="42">
        <f t="shared" si="14"/>
        <v>7158.4250556000006</v>
      </c>
      <c r="AN35" s="42">
        <f t="shared" si="15"/>
        <v>65831.1472981017</v>
      </c>
      <c r="AO35" s="44">
        <f t="shared" si="21"/>
        <v>4607555.7078408925</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6">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6"/>
        <v>0</v>
      </c>
      <c r="AA36" s="42">
        <f t="shared" si="17"/>
        <v>0</v>
      </c>
      <c r="AB36" s="42">
        <f t="shared" si="6"/>
        <v>2921.7380774400008</v>
      </c>
      <c r="AC36" s="42">
        <f t="shared" si="7"/>
        <v>12242.065289915079</v>
      </c>
      <c r="AD36" s="44">
        <f t="shared" si="18"/>
        <v>5059302.2628542436</v>
      </c>
      <c r="AE36" s="45">
        <f t="shared" si="8"/>
        <v>3487353.9464951186</v>
      </c>
      <c r="AF36" s="42">
        <f t="shared" si="9"/>
        <v>917301.45751270524</v>
      </c>
      <c r="AG36" s="42">
        <f t="shared" si="10"/>
        <v>76463.421336038984</v>
      </c>
      <c r="AH36" s="42">
        <f t="shared" si="11"/>
        <v>5760.6049409999987</v>
      </c>
      <c r="AI36" s="42">
        <f t="shared" si="12"/>
        <v>119653.88394849998</v>
      </c>
      <c r="AJ36" s="42">
        <f t="shared" si="13"/>
        <v>63424.799999999996</v>
      </c>
      <c r="AK36" s="42">
        <f t="shared" si="19"/>
        <v>0</v>
      </c>
      <c r="AL36" s="42">
        <f t="shared" si="20"/>
        <v>0</v>
      </c>
      <c r="AM36" s="42">
        <f t="shared" si="14"/>
        <v>7304.345193600001</v>
      </c>
      <c r="AN36" s="42">
        <f t="shared" si="15"/>
        <v>70508.09755584001</v>
      </c>
      <c r="AO36" s="44">
        <f t="shared" si="21"/>
        <v>4677262.4594269637</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6">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6"/>
        <v>0</v>
      </c>
      <c r="AA37" s="42">
        <f t="shared" si="17"/>
        <v>0</v>
      </c>
      <c r="AB37" s="42">
        <f t="shared" si="6"/>
        <v>2980.1061326400004</v>
      </c>
      <c r="AC37" s="42">
        <f t="shared" si="7"/>
        <v>11921.453778038996</v>
      </c>
      <c r="AD37" s="44">
        <f t="shared" si="18"/>
        <v>5127537.4200238613</v>
      </c>
      <c r="AE37" s="45">
        <f t="shared" si="8"/>
        <v>3525116.849102417</v>
      </c>
      <c r="AF37" s="42">
        <f t="shared" si="9"/>
        <v>931792.58454046154</v>
      </c>
      <c r="AG37" s="42">
        <f t="shared" si="10"/>
        <v>71812.706609978253</v>
      </c>
      <c r="AH37" s="42">
        <f t="shared" si="11"/>
        <v>15013.444745499997</v>
      </c>
      <c r="AI37" s="42">
        <f t="shared" si="12"/>
        <v>124665.39923599998</v>
      </c>
      <c r="AJ37" s="42">
        <f t="shared" si="13"/>
        <v>65263.199999999997</v>
      </c>
      <c r="AK37" s="42">
        <f t="shared" si="19"/>
        <v>0</v>
      </c>
      <c r="AL37" s="42">
        <f t="shared" si="20"/>
        <v>0</v>
      </c>
      <c r="AM37" s="42">
        <f t="shared" si="14"/>
        <v>7450.2653316000005</v>
      </c>
      <c r="AN37" s="42">
        <f t="shared" si="15"/>
        <v>68661.537582376492</v>
      </c>
      <c r="AO37" s="44">
        <f t="shared" si="21"/>
        <v>4741114.4495659564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6">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6"/>
        <v>0</v>
      </c>
      <c r="AA38" s="42">
        <f t="shared" si="17"/>
        <v>0</v>
      </c>
      <c r="AB38" s="42">
        <f t="shared" si="6"/>
        <v>3038.4741878400005</v>
      </c>
      <c r="AC38" s="42">
        <f t="shared" si="7"/>
        <v>12197.378890475649</v>
      </c>
      <c r="AD38" s="44">
        <f t="shared" si="18"/>
        <v>5532262.1046198383</v>
      </c>
      <c r="AE38" s="45">
        <f t="shared" si="8"/>
        <v>3858141.7222044049</v>
      </c>
      <c r="AF38" s="42">
        <f t="shared" si="9"/>
        <v>955692.12904949032</v>
      </c>
      <c r="AG38" s="42">
        <f t="shared" si="10"/>
        <v>68268.347556253677</v>
      </c>
      <c r="AH38" s="42">
        <f t="shared" si="11"/>
        <v>24044.722821499996</v>
      </c>
      <c r="AI38" s="42">
        <f t="shared" si="12"/>
        <v>133897.13792349998</v>
      </c>
      <c r="AJ38" s="42">
        <f t="shared" si="13"/>
        <v>67101.599999999991</v>
      </c>
      <c r="AK38" s="42">
        <f t="shared" si="19"/>
        <v>0</v>
      </c>
      <c r="AL38" s="42">
        <f t="shared" si="20"/>
        <v>0</v>
      </c>
      <c r="AM38" s="42">
        <f t="shared" si="14"/>
        <v>7596.1854696000009</v>
      </c>
      <c r="AN38" s="42">
        <f t="shared" si="15"/>
        <v>70250.726521093922</v>
      </c>
      <c r="AO38" s="44">
        <f t="shared" si="21"/>
        <v>5114741.8450247487</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6">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6"/>
        <v>0</v>
      </c>
      <c r="AA39" s="42">
        <f t="shared" si="17"/>
        <v>0</v>
      </c>
      <c r="AB39" s="42">
        <f t="shared" si="6"/>
        <v>3096.8422430400005</v>
      </c>
      <c r="AC39" s="42">
        <f t="shared" si="7"/>
        <v>12370.341577417033</v>
      </c>
      <c r="AD39" s="44">
        <f t="shared" si="18"/>
        <v>5275485.7694955673</v>
      </c>
      <c r="AE39" s="45">
        <f t="shared" si="8"/>
        <v>3614818.5401057433</v>
      </c>
      <c r="AF39" s="42">
        <f t="shared" si="9"/>
        <v>982004.32346192608</v>
      </c>
      <c r="AG39" s="42">
        <f t="shared" si="10"/>
        <v>56565.202260895901</v>
      </c>
      <c r="AH39" s="42">
        <f t="shared" si="11"/>
        <v>19518.533224999999</v>
      </c>
      <c r="AI39" s="42">
        <f t="shared" si="12"/>
        <v>144004.57296649998</v>
      </c>
      <c r="AJ39" s="42">
        <f t="shared" si="13"/>
        <v>55152</v>
      </c>
      <c r="AK39" s="42">
        <f t="shared" si="19"/>
        <v>0</v>
      </c>
      <c r="AL39" s="42">
        <f t="shared" si="20"/>
        <v>0</v>
      </c>
      <c r="AM39" s="42">
        <f t="shared" si="14"/>
        <v>7742.1056076000013</v>
      </c>
      <c r="AN39" s="42">
        <f t="shared" si="15"/>
        <v>71246.904021832277</v>
      </c>
      <c r="AO39" s="44">
        <f t="shared" si="21"/>
        <v>4879805.2776276646</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6">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6"/>
        <v>0</v>
      </c>
      <c r="AA40" s="42">
        <f t="shared" si="17"/>
        <v>0</v>
      </c>
      <c r="AB40" s="42">
        <f t="shared" si="6"/>
        <v>3073.4950209600006</v>
      </c>
      <c r="AC40" s="42">
        <f t="shared" si="7"/>
        <v>12672.605927427574</v>
      </c>
      <c r="AD40" s="44">
        <f t="shared" si="18"/>
        <v>5492674.5263839951</v>
      </c>
      <c r="AE40" s="45">
        <f t="shared" si="8"/>
        <v>3800652.6781722964</v>
      </c>
      <c r="AF40" s="42">
        <f t="shared" si="9"/>
        <v>1014445.7932048215</v>
      </c>
      <c r="AG40" s="42">
        <f t="shared" si="10"/>
        <v>54614.67804500294</v>
      </c>
      <c r="AH40" s="42">
        <f t="shared" si="11"/>
        <v>9854.2216389999994</v>
      </c>
      <c r="AI40" s="42">
        <f t="shared" si="12"/>
        <v>135912.29459699997</v>
      </c>
      <c r="AJ40" s="42">
        <f t="shared" si="13"/>
        <v>55152</v>
      </c>
      <c r="AK40" s="42">
        <f t="shared" si="19"/>
        <v>0</v>
      </c>
      <c r="AL40" s="42">
        <f t="shared" si="20"/>
        <v>0</v>
      </c>
      <c r="AM40" s="42">
        <f t="shared" si="14"/>
        <v>7683.7375524000008</v>
      </c>
      <c r="AN40" s="42">
        <f t="shared" si="15"/>
        <v>72987.79363265248</v>
      </c>
      <c r="AO40" s="44">
        <f t="shared" si="21"/>
        <v>5078315.4032105198</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6">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6"/>
        <v>0</v>
      </c>
      <c r="AA41" s="42">
        <f t="shared" si="17"/>
        <v>0</v>
      </c>
      <c r="AB41" s="42">
        <f t="shared" si="6"/>
        <v>3213.5783534400007</v>
      </c>
      <c r="AC41" s="42">
        <f t="shared" si="7"/>
        <v>12856.847895208795</v>
      </c>
      <c r="AD41" s="44">
        <f t="shared" si="18"/>
        <v>5639000.7052226886</v>
      </c>
      <c r="AE41" s="45">
        <f t="shared" si="8"/>
        <v>3933370.4242292847</v>
      </c>
      <c r="AF41" s="42">
        <f t="shared" si="9"/>
        <v>997584.93242016726</v>
      </c>
      <c r="AG41" s="42">
        <f t="shared" si="10"/>
        <v>64367.299124467754</v>
      </c>
      <c r="AH41" s="42">
        <f t="shared" si="11"/>
        <v>17756.5899555</v>
      </c>
      <c r="AI41" s="42">
        <f t="shared" si="12"/>
        <v>137748.09177599999</v>
      </c>
      <c r="AJ41" s="42">
        <f t="shared" si="13"/>
        <v>55152</v>
      </c>
      <c r="AK41" s="42">
        <f t="shared" si="19"/>
        <v>0</v>
      </c>
      <c r="AL41" s="42">
        <f t="shared" si="20"/>
        <v>0</v>
      </c>
      <c r="AM41" s="42">
        <f t="shared" si="14"/>
        <v>8033.9458836000013</v>
      </c>
      <c r="AN41" s="42">
        <f t="shared" si="15"/>
        <v>74048.934080000021</v>
      </c>
      <c r="AO41" s="44">
        <f t="shared" si="21"/>
        <v>5214013.2833890207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6">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6"/>
        <v>0</v>
      </c>
      <c r="AA42" s="42">
        <f t="shared" si="17"/>
        <v>0</v>
      </c>
      <c r="AB42" s="42">
        <f t="shared" si="6"/>
        <v>3213.5783534400007</v>
      </c>
      <c r="AC42" s="42">
        <f t="shared" si="7"/>
        <v>12777.340794107717</v>
      </c>
      <c r="AD42" s="44">
        <f t="shared" si="18"/>
        <v>5711477.0863111811</v>
      </c>
      <c r="AE42" s="45">
        <f t="shared" si="8"/>
        <v>3997412.92556166</v>
      </c>
      <c r="AF42" s="42">
        <f t="shared" si="9"/>
        <v>998271.17685223639</v>
      </c>
      <c r="AG42" s="42">
        <f t="shared" si="10"/>
        <v>81922.017067504421</v>
      </c>
      <c r="AH42" s="42">
        <f t="shared" si="11"/>
        <v>25817.216649499995</v>
      </c>
      <c r="AI42" s="42">
        <f t="shared" si="12"/>
        <v>113492.35778449998</v>
      </c>
      <c r="AJ42" s="42">
        <f t="shared" si="13"/>
        <v>55152</v>
      </c>
      <c r="AK42" s="42">
        <f t="shared" si="19"/>
        <v>0</v>
      </c>
      <c r="AL42" s="42">
        <f t="shared" si="20"/>
        <v>0</v>
      </c>
      <c r="AM42" s="42">
        <f t="shared" si="14"/>
        <v>8033.9458836000013</v>
      </c>
      <c r="AN42" s="42">
        <f t="shared" si="15"/>
        <v>73591.013434417851</v>
      </c>
      <c r="AO42" s="44">
        <f t="shared" si="21"/>
        <v>5280101.6397990007</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6">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6"/>
        <v>0</v>
      </c>
      <c r="AA43" s="42">
        <f t="shared" si="17"/>
        <v>0</v>
      </c>
      <c r="AB43" s="42">
        <f t="shared" si="6"/>
        <v>3213.5783534400007</v>
      </c>
      <c r="AC43" s="42">
        <f t="shared" si="7"/>
        <v>12954.7491317277</v>
      </c>
      <c r="AD43" s="44">
        <f t="shared" si="18"/>
        <v>5586882.3722885838</v>
      </c>
      <c r="AE43" s="45">
        <f t="shared" si="8"/>
        <v>3823519.6005896386</v>
      </c>
      <c r="AF43" s="42">
        <f t="shared" si="9"/>
        <v>1035743.2467901178</v>
      </c>
      <c r="AG43" s="42">
        <f t="shared" si="10"/>
        <v>89724.113931076266</v>
      </c>
      <c r="AH43" s="42">
        <f t="shared" si="11"/>
        <v>28644.766327499994</v>
      </c>
      <c r="AI43" s="42">
        <f t="shared" si="12"/>
        <v>126944.31987199998</v>
      </c>
      <c r="AJ43" s="42">
        <f t="shared" si="13"/>
        <v>55152</v>
      </c>
      <c r="AK43" s="42">
        <f t="shared" si="19"/>
        <v>0</v>
      </c>
      <c r="AL43" s="42">
        <f t="shared" si="20"/>
        <v>0</v>
      </c>
      <c r="AM43" s="42">
        <f t="shared" si="14"/>
        <v>8033.9458836000013</v>
      </c>
      <c r="AN43" s="42">
        <f t="shared" si="15"/>
        <v>74612.79563210257</v>
      </c>
      <c r="AO43" s="44">
        <f t="shared" si="21"/>
        <v>5167761.9933939334</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6">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6"/>
        <v>0</v>
      </c>
      <c r="AA44" s="42">
        <f t="shared" si="17"/>
        <v>0</v>
      </c>
      <c r="AB44" s="42">
        <f t="shared" si="6"/>
        <v>3213.5783534400007</v>
      </c>
      <c r="AC44" s="42">
        <f t="shared" si="7"/>
        <v>13346.895424335593</v>
      </c>
      <c r="AD44" s="44">
        <f t="shared" si="18"/>
        <v>5997287.4598798994</v>
      </c>
      <c r="AE44" s="45">
        <f t="shared" si="8"/>
        <v>4178716.4300612677</v>
      </c>
      <c r="AF44" s="42">
        <f t="shared" si="9"/>
        <v>1067916.2400916044</v>
      </c>
      <c r="AG44" s="42">
        <f t="shared" si="10"/>
        <v>88943.904244719088</v>
      </c>
      <c r="AH44" s="42">
        <f t="shared" si="11"/>
        <v>11763.872727499998</v>
      </c>
      <c r="AI44" s="42">
        <f t="shared" si="12"/>
        <v>134065.94685949996</v>
      </c>
      <c r="AJ44" s="42">
        <f t="shared" si="13"/>
        <v>55152</v>
      </c>
      <c r="AK44" s="42">
        <f t="shared" si="19"/>
        <v>0</v>
      </c>
      <c r="AL44" s="42">
        <f t="shared" si="20"/>
        <v>0</v>
      </c>
      <c r="AM44" s="42">
        <f t="shared" si="14"/>
        <v>8033.9458836000013</v>
      </c>
      <c r="AN44" s="42">
        <f t="shared" si="15"/>
        <v>76871.359722439171</v>
      </c>
      <c r="AO44" s="44">
        <f t="shared" si="21"/>
        <v>5544592.3398681916</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6">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6"/>
        <v>0</v>
      </c>
      <c r="AA45" s="42">
        <f t="shared" si="17"/>
        <v>0</v>
      </c>
      <c r="AB45" s="42">
        <f t="shared" si="6"/>
        <v>3213.5783534400007</v>
      </c>
      <c r="AC45" s="42">
        <f t="shared" si="7"/>
        <v>14235.607225806772</v>
      </c>
      <c r="AD45" s="44">
        <f t="shared" si="18"/>
        <v>6361223.2714074589</v>
      </c>
      <c r="AE45" s="45">
        <f t="shared" si="8"/>
        <v>4468513.2445972515</v>
      </c>
      <c r="AF45" s="42">
        <f t="shared" si="9"/>
        <v>1097760.2155132613</v>
      </c>
      <c r="AG45" s="42">
        <f t="shared" si="10"/>
        <v>86993.380028826126</v>
      </c>
      <c r="AH45" s="42">
        <f t="shared" si="11"/>
        <v>13283.153151499997</v>
      </c>
      <c r="AI45" s="42">
        <f t="shared" si="12"/>
        <v>151189.50330499999</v>
      </c>
      <c r="AJ45" s="42">
        <f t="shared" si="13"/>
        <v>55152</v>
      </c>
      <c r="AK45" s="42">
        <f t="shared" si="19"/>
        <v>0</v>
      </c>
      <c r="AL45" s="42">
        <f t="shared" si="20"/>
        <v>0</v>
      </c>
      <c r="AM45" s="42">
        <f t="shared" si="14"/>
        <v>8033.9458836000013</v>
      </c>
      <c r="AN45" s="42">
        <f t="shared" si="15"/>
        <v>81989.889718254184</v>
      </c>
      <c r="AO45" s="44">
        <f t="shared" si="21"/>
        <v>5880925.4424794391</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6">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6"/>
        <v>0</v>
      </c>
      <c r="AA46" s="42">
        <f t="shared" si="17"/>
        <v>0</v>
      </c>
      <c r="AB46" s="42">
        <f t="shared" si="6"/>
        <v>3213.5783534400007</v>
      </c>
      <c r="AC46" s="42">
        <f t="shared" si="7"/>
        <v>14398.417734513621</v>
      </c>
      <c r="AD46" s="44">
        <f t="shared" si="18"/>
        <v>6282762.5923509225</v>
      </c>
      <c r="AE46" s="45">
        <f t="shared" si="8"/>
        <v>4345546.1372787934</v>
      </c>
      <c r="AF46" s="42">
        <f t="shared" si="9"/>
        <v>1169033.6306323751</v>
      </c>
      <c r="AG46" s="42">
        <f t="shared" si="10"/>
        <v>83609.863237130994</v>
      </c>
      <c r="AH46" s="42">
        <f t="shared" si="11"/>
        <v>17271.264264499998</v>
      </c>
      <c r="AI46" s="42">
        <f t="shared" si="12"/>
        <v>129571.40893849998</v>
      </c>
      <c r="AJ46" s="42">
        <f t="shared" si="13"/>
        <v>55152</v>
      </c>
      <c r="AK46" s="42">
        <f t="shared" si="19"/>
        <v>0</v>
      </c>
      <c r="AL46" s="42">
        <f t="shared" si="20"/>
        <v>0</v>
      </c>
      <c r="AM46" s="42">
        <f t="shared" si="14"/>
        <v>8033.9458836000013</v>
      </c>
      <c r="AN46" s="42">
        <f t="shared" si="15"/>
        <v>82927.595812705025</v>
      </c>
      <c r="AO46" s="44">
        <f t="shared" si="21"/>
        <v>5808218.2502349</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6">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6"/>
        <v>0</v>
      </c>
      <c r="AA47" s="42">
        <f t="shared" si="17"/>
        <v>0</v>
      </c>
      <c r="AB47" s="42">
        <f t="shared" si="6"/>
        <v>3330.5348330280003</v>
      </c>
      <c r="AC47" s="42">
        <f t="shared" si="7"/>
        <v>15187.333260594569</v>
      </c>
      <c r="AD47" s="44">
        <f t="shared" si="18"/>
        <v>6454619.7745619761</v>
      </c>
      <c r="AE47" s="45">
        <f t="shared" si="8"/>
        <v>4406912.9342666343</v>
      </c>
      <c r="AF47" s="42">
        <f t="shared" si="9"/>
        <v>1199535.9005287557</v>
      </c>
      <c r="AG47" s="42">
        <f t="shared" si="10"/>
        <v>159618.82981634096</v>
      </c>
      <c r="AH47" s="42">
        <f t="shared" si="11"/>
        <v>33381.967093999992</v>
      </c>
      <c r="AI47" s="42">
        <f t="shared" si="12"/>
        <v>106655.59587649998</v>
      </c>
      <c r="AJ47" s="42">
        <f t="shared" si="13"/>
        <v>55152</v>
      </c>
      <c r="AK47" s="42">
        <f t="shared" si="19"/>
        <v>0</v>
      </c>
      <c r="AL47" s="42">
        <f t="shared" si="20"/>
        <v>0</v>
      </c>
      <c r="AM47" s="42">
        <f t="shared" si="14"/>
        <v>8326.3370825700003</v>
      </c>
      <c r="AN47" s="42">
        <f t="shared" si="15"/>
        <v>87471.349792032008</v>
      </c>
      <c r="AO47" s="44">
        <f t="shared" si="21"/>
        <v>5969583.5646648025</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6">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6"/>
        <v>0</v>
      </c>
      <c r="AA48" s="42">
        <f t="shared" si="17"/>
        <v>0</v>
      </c>
      <c r="AB48" s="42">
        <f t="shared" si="6"/>
        <v>3447.4913126160009</v>
      </c>
      <c r="AC48" s="42">
        <f t="shared" si="7"/>
        <v>16122.546475062873</v>
      </c>
      <c r="AD48" s="44">
        <f t="shared" si="18"/>
        <v>6591316.0883027315</v>
      </c>
      <c r="AE48" s="45">
        <f t="shared" si="8"/>
        <v>4521024.6982270423</v>
      </c>
      <c r="AF48" s="42">
        <f t="shared" si="9"/>
        <v>1221771.3660106913</v>
      </c>
      <c r="AG48" s="42">
        <f t="shared" si="10"/>
        <v>150877.79865973184</v>
      </c>
      <c r="AH48" s="42">
        <f t="shared" si="11"/>
        <v>12977.186954999997</v>
      </c>
      <c r="AI48" s="42">
        <f t="shared" si="12"/>
        <v>124718.15202849999</v>
      </c>
      <c r="AJ48" s="42">
        <f t="shared" si="13"/>
        <v>55152</v>
      </c>
      <c r="AK48" s="42">
        <f t="shared" si="19"/>
        <v>0</v>
      </c>
      <c r="AL48" s="42">
        <f t="shared" si="20"/>
        <v>0</v>
      </c>
      <c r="AM48" s="42">
        <f t="shared" si="14"/>
        <v>8618.7282815400013</v>
      </c>
      <c r="AN48" s="42">
        <f t="shared" si="15"/>
        <v>92857.704381691219</v>
      </c>
      <c r="AO48" s="44">
        <f t="shared" si="21"/>
        <v>6095139.9301625052</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6">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6"/>
        <v>0</v>
      </c>
      <c r="AA49" s="42">
        <f t="shared" si="17"/>
        <v>10.071054</v>
      </c>
      <c r="AB49" s="42">
        <f t="shared" si="6"/>
        <v>3506.3001061920004</v>
      </c>
      <c r="AC49" s="42">
        <f t="shared" si="7"/>
        <v>16689.666644118824</v>
      </c>
      <c r="AD49" s="44">
        <f t="shared" si="18"/>
        <v>6900426.0046540415</v>
      </c>
      <c r="AE49" s="45">
        <f t="shared" si="8"/>
        <v>4873840.3861218467</v>
      </c>
      <c r="AF49" s="42">
        <f t="shared" si="9"/>
        <v>1147920.1065013802</v>
      </c>
      <c r="AG49" s="42">
        <f t="shared" si="10"/>
        <v>156578.47115317258</v>
      </c>
      <c r="AH49" s="42">
        <f t="shared" si="11"/>
        <v>16363.916233499996</v>
      </c>
      <c r="AI49" s="42">
        <f t="shared" si="12"/>
        <v>119822.69288449998</v>
      </c>
      <c r="AJ49" s="42">
        <f t="shared" si="13"/>
        <v>55152</v>
      </c>
      <c r="AK49" s="42">
        <f t="shared" si="19"/>
        <v>0</v>
      </c>
      <c r="AL49" s="42">
        <f t="shared" si="20"/>
        <v>9.4122000000000003</v>
      </c>
      <c r="AM49" s="42">
        <f t="shared" si="14"/>
        <v>8765.750265480001</v>
      </c>
      <c r="AN49" s="42">
        <f t="shared" si="15"/>
        <v>96124.029406000816</v>
      </c>
      <c r="AO49" s="44">
        <f t="shared" si="21"/>
        <v>6378452.7353598792</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6">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6"/>
        <v>44.003080799999999</v>
      </c>
      <c r="AA50" s="42">
        <f t="shared" si="17"/>
        <v>20.142108</v>
      </c>
      <c r="AB50" s="42">
        <f t="shared" si="6"/>
        <v>3565.1088997680004</v>
      </c>
      <c r="AC50" s="42">
        <f t="shared" si="7"/>
        <v>16055.968425223256</v>
      </c>
      <c r="AD50" s="44">
        <f t="shared" si="18"/>
        <v>6789556.1740181493</v>
      </c>
      <c r="AE50" s="45">
        <f t="shared" si="8"/>
        <v>4760793.5924822912</v>
      </c>
      <c r="AF50" s="42">
        <f t="shared" si="9"/>
        <v>1160280.1963292425</v>
      </c>
      <c r="AG50" s="42">
        <f t="shared" si="10"/>
        <v>136436.09500968194</v>
      </c>
      <c r="AH50" s="42">
        <f t="shared" si="11"/>
        <v>18199.713412499998</v>
      </c>
      <c r="AI50" s="42">
        <f t="shared" si="12"/>
        <v>137684.78842500001</v>
      </c>
      <c r="AJ50" s="42">
        <f t="shared" si="13"/>
        <v>55152</v>
      </c>
      <c r="AK50" s="42">
        <f t="shared" si="19"/>
        <v>40.039200000000001</v>
      </c>
      <c r="AL50" s="42">
        <f t="shared" si="20"/>
        <v>18.824400000000001</v>
      </c>
      <c r="AM50" s="42">
        <f t="shared" si="14"/>
        <v>8912.7722494200007</v>
      </c>
      <c r="AN50" s="42">
        <f t="shared" si="15"/>
        <v>92474.248525020012</v>
      </c>
      <c r="AO50" s="44">
        <f t="shared" si="21"/>
        <v>6277518.0215081368</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6">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6"/>
        <v>44.003080799999999</v>
      </c>
      <c r="AA51" s="42">
        <f t="shared" si="17"/>
        <v>60.426323999999994</v>
      </c>
      <c r="AB51" s="42">
        <f t="shared" si="6"/>
        <v>3565.1088997680004</v>
      </c>
      <c r="AC51" s="42">
        <f t="shared" si="7"/>
        <v>15508.883270396575</v>
      </c>
      <c r="AD51" s="44">
        <f t="shared" si="18"/>
        <v>6791210.1261211922</v>
      </c>
      <c r="AE51" s="45">
        <f t="shared" si="8"/>
        <v>4706388.4869195893</v>
      </c>
      <c r="AF51" s="42">
        <f t="shared" si="9"/>
        <v>1196886.8632620149</v>
      </c>
      <c r="AG51" s="42">
        <f t="shared" si="10"/>
        <v>152397.97799131603</v>
      </c>
      <c r="AH51" s="42">
        <f t="shared" si="11"/>
        <v>25226.385373499994</v>
      </c>
      <c r="AI51" s="42">
        <f t="shared" si="12"/>
        <v>135585.22728349999</v>
      </c>
      <c r="AJ51" s="42">
        <f t="shared" si="13"/>
        <v>55152</v>
      </c>
      <c r="AK51" s="42">
        <f t="shared" si="19"/>
        <v>40.039200000000001</v>
      </c>
      <c r="AL51" s="42">
        <f t="shared" si="20"/>
        <v>56.473199999999991</v>
      </c>
      <c r="AM51" s="42">
        <f t="shared" si="14"/>
        <v>8912.7722494200007</v>
      </c>
      <c r="AN51" s="42">
        <f t="shared" si="15"/>
        <v>89323.315038360015</v>
      </c>
      <c r="AO51" s="44">
        <f t="shared" si="21"/>
        <v>6280646.2254793411</v>
      </c>
    </row>
    <row r="52" spans="1:41" ht="15" thickBot="1">
      <c r="A52" s="87">
        <v>2011</v>
      </c>
      <c r="B52" s="88">
        <v>201403.30850000001</v>
      </c>
      <c r="C52" s="89">
        <v>610</v>
      </c>
      <c r="D52" s="90">
        <v>161.74270000000001</v>
      </c>
      <c r="E52" s="91">
        <v>2.3910000000000001E-2</v>
      </c>
      <c r="F52" s="92">
        <v>0.12141</v>
      </c>
      <c r="G52" s="93">
        <v>12000000</v>
      </c>
      <c r="H52" s="94">
        <v>300000</v>
      </c>
      <c r="I52" s="94">
        <v>14300</v>
      </c>
      <c r="J52" s="94">
        <v>0.1</v>
      </c>
      <c r="K52" s="94">
        <v>0.03</v>
      </c>
      <c r="L52" s="95">
        <v>3000</v>
      </c>
      <c r="M52" s="96">
        <v>17660000</v>
      </c>
      <c r="N52" s="52">
        <v>21302.353620000002</v>
      </c>
      <c r="O52" s="46">
        <v>5657</v>
      </c>
      <c r="P52" s="53">
        <v>1020</v>
      </c>
      <c r="Q52" s="53">
        <v>26.8</v>
      </c>
      <c r="R52" s="53">
        <v>37.799999999999997</v>
      </c>
      <c r="S52" s="61">
        <v>15320</v>
      </c>
      <c r="T52" s="84">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6"/>
        <v>146.67693599999998</v>
      </c>
      <c r="AA52" s="46">
        <f t="shared" si="17"/>
        <v>60.426323999999994</v>
      </c>
      <c r="AB52" s="46">
        <f t="shared" si="6"/>
        <v>3565.1088997680004</v>
      </c>
      <c r="AC52" s="46">
        <f t="shared" si="7"/>
        <v>14047.925290549454</v>
      </c>
      <c r="AD52" s="85">
        <f t="shared" si="18"/>
        <v>6752336.8930486357</v>
      </c>
      <c r="AE52" s="84">
        <f t="shared" si="8"/>
        <v>4526574.1621469315</v>
      </c>
      <c r="AF52" s="46">
        <f t="shared" si="9"/>
        <v>1328875.6025591423</v>
      </c>
      <c r="AG52" s="46">
        <f t="shared" si="10"/>
        <v>174060.53346639089</v>
      </c>
      <c r="AH52" s="46">
        <f t="shared" si="11"/>
        <v>25226.385373499994</v>
      </c>
      <c r="AI52" s="46">
        <f t="shared" si="12"/>
        <v>128094.33074849998</v>
      </c>
      <c r="AJ52" s="46">
        <f t="shared" si="13"/>
        <v>55152</v>
      </c>
      <c r="AK52" s="46">
        <f t="shared" si="19"/>
        <v>133.464</v>
      </c>
      <c r="AL52" s="46">
        <f t="shared" si="20"/>
        <v>56.473199999999991</v>
      </c>
      <c r="AM52" s="46">
        <f t="shared" si="14"/>
        <v>8912.7722494200007</v>
      </c>
      <c r="AN52" s="46">
        <f t="shared" si="15"/>
        <v>80908.93680000001</v>
      </c>
      <c r="AO52" s="85">
        <f t="shared" si="21"/>
        <v>6247085.7237438848</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B30:AB31"/>
    <mergeCell ref="AC30:AC31"/>
    <mergeCell ref="AD30:AD31"/>
    <mergeCell ref="T30:T31"/>
    <mergeCell ref="U30:U31"/>
    <mergeCell ref="V30:V31"/>
    <mergeCell ref="W30:W31"/>
    <mergeCell ref="X30:X31"/>
    <mergeCell ref="Y30:Y31"/>
    <mergeCell ref="Z30:Z31"/>
    <mergeCell ref="AA30:AA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30:A31"/>
    <mergeCell ref="B30:B31"/>
    <mergeCell ref="C30:C31"/>
    <mergeCell ref="D30:D31"/>
    <mergeCell ref="E30:E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F8" sqref="F8"/>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68" t="s">
        <v>101</v>
      </c>
    </row>
    <row r="2" spans="1:11" s="2" customFormat="1">
      <c r="A2" s="68" t="s">
        <v>102</v>
      </c>
    </row>
    <row r="3" spans="1:11">
      <c r="A3" s="68" t="s">
        <v>103</v>
      </c>
    </row>
    <row r="4" spans="1:11">
      <c r="A4" s="2"/>
      <c r="F4" s="2"/>
      <c r="K4" s="110"/>
    </row>
    <row r="5" spans="1:11">
      <c r="A5" s="2"/>
      <c r="B5" s="113" t="s">
        <v>31</v>
      </c>
      <c r="C5" s="112"/>
      <c r="D5" s="112"/>
      <c r="E5" s="112"/>
      <c r="F5" s="112"/>
      <c r="G5" s="112"/>
      <c r="H5" s="66" t="s">
        <v>32</v>
      </c>
      <c r="I5" s="67" t="s">
        <v>33</v>
      </c>
      <c r="K5" s="110"/>
    </row>
    <row r="6" spans="1:11" ht="30" customHeight="1">
      <c r="B6" s="111" t="s">
        <v>3</v>
      </c>
      <c r="C6" s="111" t="s">
        <v>28</v>
      </c>
      <c r="D6" s="111" t="s">
        <v>2</v>
      </c>
      <c r="E6" s="112" t="s">
        <v>29</v>
      </c>
      <c r="F6" s="111" t="s">
        <v>100</v>
      </c>
      <c r="G6" s="111" t="s">
        <v>30</v>
      </c>
      <c r="H6" s="111" t="s">
        <v>34</v>
      </c>
      <c r="I6" s="111" t="s">
        <v>35</v>
      </c>
      <c r="K6" s="35"/>
    </row>
    <row r="7" spans="1:11">
      <c r="A7" t="s">
        <v>1</v>
      </c>
      <c r="B7" s="111"/>
      <c r="C7" s="111"/>
      <c r="D7" s="111"/>
      <c r="E7" s="112"/>
      <c r="F7" s="111"/>
      <c r="G7" s="111"/>
      <c r="H7" s="111"/>
      <c r="I7" s="111"/>
      <c r="K7" s="35"/>
    </row>
    <row r="8" spans="1:11">
      <c r="A8">
        <v>1991</v>
      </c>
      <c r="B8">
        <v>37</v>
      </c>
      <c r="C8" s="2">
        <v>38</v>
      </c>
      <c r="D8" s="1">
        <v>35933108</v>
      </c>
      <c r="E8" s="1">
        <f>D8*(100-C8)/100</f>
        <v>22278526.960000001</v>
      </c>
      <c r="F8" s="6">
        <f>E8*B8/100</f>
        <v>8243054.9752000002</v>
      </c>
      <c r="G8" s="17">
        <f>F8/$F$8</f>
        <v>1</v>
      </c>
      <c r="H8" s="17"/>
      <c r="I8" s="17"/>
    </row>
    <row r="9" spans="1:11">
      <c r="A9">
        <v>1992</v>
      </c>
      <c r="B9">
        <v>37</v>
      </c>
      <c r="C9" s="2">
        <v>38</v>
      </c>
      <c r="D9" s="1">
        <v>36690739</v>
      </c>
      <c r="E9" s="1">
        <f t="shared" ref="E9:E28" si="0">D9*(100-C9)/100</f>
        <v>22748258.18</v>
      </c>
      <c r="F9" s="6">
        <f t="shared" ref="F9:F28" si="1">E9*B9/100</f>
        <v>8416855.5265999995</v>
      </c>
      <c r="G9" s="17">
        <f t="shared" ref="G9:G28" si="2">F9/$F$8</f>
        <v>1.0210844828674435</v>
      </c>
      <c r="H9" s="17"/>
      <c r="I9" s="17"/>
    </row>
    <row r="10" spans="1:11">
      <c r="A10">
        <v>1993</v>
      </c>
      <c r="B10">
        <v>37</v>
      </c>
      <c r="C10" s="2">
        <v>37</v>
      </c>
      <c r="D10" s="1">
        <v>37473796</v>
      </c>
      <c r="E10" s="1">
        <f t="shared" si="0"/>
        <v>23608491.48</v>
      </c>
      <c r="F10" s="6">
        <f t="shared" si="1"/>
        <v>8735141.8476</v>
      </c>
      <c r="G10" s="17">
        <f t="shared" si="2"/>
        <v>1.0596971479482411</v>
      </c>
      <c r="H10" s="17"/>
      <c r="I10" s="17"/>
    </row>
    <row r="11" spans="1:11">
      <c r="A11">
        <v>1994</v>
      </c>
      <c r="B11">
        <v>40</v>
      </c>
      <c r="C11" s="2">
        <v>37</v>
      </c>
      <c r="D11" s="1">
        <v>38283223</v>
      </c>
      <c r="E11" s="1">
        <f t="shared" si="0"/>
        <v>24118430.489999998</v>
      </c>
      <c r="F11" s="6">
        <f t="shared" si="1"/>
        <v>9647372.1959999986</v>
      </c>
      <c r="G11" s="17">
        <f t="shared" si="2"/>
        <v>1.1703636849475125</v>
      </c>
      <c r="H11" s="17"/>
      <c r="I11" s="17"/>
      <c r="J11" s="7"/>
    </row>
    <row r="12" spans="1:11">
      <c r="A12" s="2">
        <v>1995</v>
      </c>
      <c r="B12">
        <v>42</v>
      </c>
      <c r="C12" s="2">
        <v>36</v>
      </c>
      <c r="D12" s="1">
        <v>39120000</v>
      </c>
      <c r="E12" s="1">
        <f t="shared" si="0"/>
        <v>25036800</v>
      </c>
      <c r="F12" s="6">
        <f t="shared" si="1"/>
        <v>10515456</v>
      </c>
      <c r="G12" s="17">
        <f t="shared" si="2"/>
        <v>1.2756746171943205</v>
      </c>
      <c r="H12" s="17"/>
      <c r="I12" s="17"/>
    </row>
    <row r="13" spans="1:11">
      <c r="A13" s="2">
        <v>1996</v>
      </c>
      <c r="B13">
        <v>40</v>
      </c>
      <c r="C13" s="2">
        <v>36</v>
      </c>
      <c r="D13" s="1">
        <v>40000247</v>
      </c>
      <c r="E13" s="1">
        <f t="shared" si="0"/>
        <v>25600158.079999998</v>
      </c>
      <c r="F13" s="6">
        <f t="shared" si="1"/>
        <v>10240063.231999999</v>
      </c>
      <c r="G13" s="17">
        <f t="shared" si="2"/>
        <v>1.2422655511589069</v>
      </c>
      <c r="H13" s="1">
        <v>9300000</v>
      </c>
      <c r="I13" s="17"/>
    </row>
    <row r="14" spans="1:11">
      <c r="A14" s="2">
        <v>1997</v>
      </c>
      <c r="B14">
        <v>40</v>
      </c>
      <c r="C14" s="2">
        <v>35</v>
      </c>
      <c r="D14" s="1">
        <v>40926063</v>
      </c>
      <c r="E14" s="1">
        <f t="shared" si="0"/>
        <v>26601940.949999999</v>
      </c>
      <c r="F14" s="6">
        <f t="shared" si="1"/>
        <v>10640776.380000001</v>
      </c>
      <c r="G14" s="17">
        <f t="shared" si="2"/>
        <v>1.2908777646168526</v>
      </c>
      <c r="H14" s="1"/>
      <c r="I14" s="17"/>
    </row>
    <row r="15" spans="1:11">
      <c r="A15" s="2">
        <v>1998</v>
      </c>
      <c r="B15">
        <v>39</v>
      </c>
      <c r="C15" s="2">
        <v>35</v>
      </c>
      <c r="D15" s="1">
        <v>41899683</v>
      </c>
      <c r="E15" s="1">
        <f t="shared" si="0"/>
        <v>27234793.949999999</v>
      </c>
      <c r="F15" s="6">
        <f t="shared" si="1"/>
        <v>10621569.6405</v>
      </c>
      <c r="G15" s="17">
        <f t="shared" si="2"/>
        <v>1.2885477134940848</v>
      </c>
      <c r="H15" s="1">
        <v>9800000</v>
      </c>
      <c r="I15" s="17"/>
    </row>
    <row r="16" spans="1:11">
      <c r="A16" s="2">
        <v>1999</v>
      </c>
      <c r="B16">
        <v>39</v>
      </c>
      <c r="C16" s="2">
        <v>34</v>
      </c>
      <c r="D16" s="1">
        <v>42923485</v>
      </c>
      <c r="E16" s="1">
        <f t="shared" si="0"/>
        <v>28329500.100000001</v>
      </c>
      <c r="F16" s="6">
        <f t="shared" si="1"/>
        <v>11048505.039000001</v>
      </c>
      <c r="G16" s="17">
        <f t="shared" si="2"/>
        <v>1.3403410595028735</v>
      </c>
      <c r="H16" s="1"/>
      <c r="I16" s="17"/>
    </row>
    <row r="17" spans="1:9">
      <c r="A17" s="2">
        <v>2000</v>
      </c>
      <c r="B17">
        <v>38</v>
      </c>
      <c r="C17" s="2">
        <v>34</v>
      </c>
      <c r="D17" s="1">
        <v>44000000</v>
      </c>
      <c r="E17" s="1">
        <f t="shared" si="0"/>
        <v>29040000</v>
      </c>
      <c r="F17" s="6">
        <f t="shared" si="1"/>
        <v>11035200</v>
      </c>
      <c r="G17" s="17">
        <f t="shared" si="2"/>
        <v>1.3387269687270591</v>
      </c>
      <c r="H17" s="1"/>
      <c r="I17" s="17"/>
    </row>
    <row r="18" spans="1:9">
      <c r="A18" s="2">
        <v>2001</v>
      </c>
      <c r="B18">
        <v>37</v>
      </c>
      <c r="C18" s="2">
        <v>33</v>
      </c>
      <c r="D18" s="1">
        <v>44909738</v>
      </c>
      <c r="E18" s="1">
        <f t="shared" si="0"/>
        <v>30089524.460000001</v>
      </c>
      <c r="F18" s="6">
        <f t="shared" si="1"/>
        <v>11133124.0502</v>
      </c>
      <c r="G18" s="17">
        <f t="shared" si="2"/>
        <v>1.350606551053589</v>
      </c>
      <c r="H18" s="1"/>
      <c r="I18" s="17"/>
    </row>
    <row r="19" spans="1:9">
      <c r="A19" s="2">
        <v>2002</v>
      </c>
      <c r="B19">
        <v>37</v>
      </c>
      <c r="C19" s="2">
        <v>33</v>
      </c>
      <c r="D19" s="1">
        <v>45533292</v>
      </c>
      <c r="E19" s="1">
        <f t="shared" si="0"/>
        <v>30507305.640000001</v>
      </c>
      <c r="F19" s="6">
        <f t="shared" si="1"/>
        <v>11287703.086800002</v>
      </c>
      <c r="G19" s="17">
        <f t="shared" si="2"/>
        <v>1.3693591903438846</v>
      </c>
      <c r="H19" s="1">
        <v>11200000</v>
      </c>
      <c r="I19" s="17"/>
    </row>
    <row r="20" spans="1:9">
      <c r="A20" s="2">
        <v>2003</v>
      </c>
      <c r="B20">
        <v>37</v>
      </c>
      <c r="C20" s="2">
        <v>32</v>
      </c>
      <c r="D20" s="1">
        <v>46116494</v>
      </c>
      <c r="E20" s="1">
        <f t="shared" si="0"/>
        <v>31359215.920000002</v>
      </c>
      <c r="F20" s="6">
        <f t="shared" si="1"/>
        <v>11602909.8904</v>
      </c>
      <c r="G20" s="17">
        <f t="shared" si="2"/>
        <v>1.4075982660929032</v>
      </c>
      <c r="H20" s="1">
        <v>11400000</v>
      </c>
      <c r="I20" s="1">
        <v>6497000</v>
      </c>
    </row>
    <row r="21" spans="1:9">
      <c r="A21" s="2">
        <v>2004</v>
      </c>
      <c r="B21">
        <v>39</v>
      </c>
      <c r="C21" s="2">
        <v>32</v>
      </c>
      <c r="D21" s="1">
        <v>46664771</v>
      </c>
      <c r="E21" s="1">
        <f t="shared" si="0"/>
        <v>31732044.280000001</v>
      </c>
      <c r="F21" s="6">
        <f t="shared" si="1"/>
        <v>12375497.269200001</v>
      </c>
      <c r="G21" s="17">
        <f t="shared" si="2"/>
        <v>1.501324121509906</v>
      </c>
      <c r="H21" s="1">
        <v>11600000</v>
      </c>
      <c r="I21" s="1">
        <v>6448000</v>
      </c>
    </row>
    <row r="22" spans="1:9">
      <c r="A22" s="2">
        <v>2005</v>
      </c>
      <c r="B22">
        <v>39</v>
      </c>
      <c r="C22" s="2">
        <v>32</v>
      </c>
      <c r="D22" s="1">
        <v>47198469</v>
      </c>
      <c r="E22" s="1">
        <f t="shared" si="0"/>
        <v>32094958.920000002</v>
      </c>
      <c r="F22" s="6">
        <f t="shared" si="1"/>
        <v>12517033.978800001</v>
      </c>
      <c r="G22" s="17">
        <f t="shared" si="2"/>
        <v>1.5184945407326125</v>
      </c>
      <c r="H22" s="1">
        <v>12300000</v>
      </c>
      <c r="I22" s="1">
        <v>6558000</v>
      </c>
    </row>
    <row r="23" spans="1:9">
      <c r="A23" s="2">
        <v>2006</v>
      </c>
      <c r="B23">
        <v>40</v>
      </c>
      <c r="C23" s="2">
        <v>31</v>
      </c>
      <c r="D23" s="1">
        <v>47730946</v>
      </c>
      <c r="E23" s="1">
        <f t="shared" si="0"/>
        <v>32934352.739999998</v>
      </c>
      <c r="F23" s="6">
        <f t="shared" si="1"/>
        <v>13173741.095999999</v>
      </c>
      <c r="G23" s="17">
        <f t="shared" si="2"/>
        <v>1.5981624695740144</v>
      </c>
      <c r="H23" s="1">
        <v>12800000</v>
      </c>
      <c r="I23" s="17"/>
    </row>
    <row r="24" spans="1:9">
      <c r="A24" s="2">
        <v>2007</v>
      </c>
      <c r="B24">
        <v>42</v>
      </c>
      <c r="C24" s="2">
        <v>31</v>
      </c>
      <c r="D24" s="1">
        <v>48257282</v>
      </c>
      <c r="E24" s="1">
        <f t="shared" si="0"/>
        <v>33297524.579999998</v>
      </c>
      <c r="F24" s="6">
        <f t="shared" si="1"/>
        <v>13984960.3236</v>
      </c>
      <c r="G24" s="17">
        <f t="shared" si="2"/>
        <v>1.6965749186042138</v>
      </c>
      <c r="H24" s="1">
        <v>13200000</v>
      </c>
      <c r="I24" s="17"/>
    </row>
    <row r="25" spans="1:9">
      <c r="A25" s="2">
        <v>2008</v>
      </c>
      <c r="B25">
        <v>43</v>
      </c>
      <c r="C25" s="2">
        <v>31</v>
      </c>
      <c r="D25" s="1">
        <v>48793022</v>
      </c>
      <c r="E25" s="1">
        <f t="shared" si="0"/>
        <v>33667185.18</v>
      </c>
      <c r="F25" s="6">
        <f t="shared" si="1"/>
        <v>14476889.6274</v>
      </c>
      <c r="G25" s="17">
        <f t="shared" si="2"/>
        <v>1.7562529512365346</v>
      </c>
      <c r="H25" s="1">
        <v>13700000</v>
      </c>
      <c r="I25" s="1">
        <v>8417000</v>
      </c>
    </row>
    <row r="26" spans="1:9">
      <c r="A26" s="2">
        <v>2009</v>
      </c>
      <c r="B26">
        <v>41</v>
      </c>
      <c r="C26" s="2">
        <v>30</v>
      </c>
      <c r="D26" s="1">
        <v>49230150</v>
      </c>
      <c r="E26" s="1">
        <f t="shared" si="0"/>
        <v>34461105</v>
      </c>
      <c r="F26" s="6">
        <f t="shared" si="1"/>
        <v>14129053.050000001</v>
      </c>
      <c r="G26" s="17">
        <f t="shared" si="2"/>
        <v>1.7140554190780692</v>
      </c>
      <c r="H26" s="17"/>
      <c r="I26" s="1">
        <v>8326000</v>
      </c>
    </row>
    <row r="27" spans="1:9">
      <c r="A27" s="2">
        <v>2010</v>
      </c>
      <c r="B27">
        <v>39</v>
      </c>
      <c r="C27" s="2">
        <v>30</v>
      </c>
      <c r="D27" s="1">
        <v>49991300</v>
      </c>
      <c r="E27" s="1">
        <f t="shared" si="0"/>
        <v>34993910</v>
      </c>
      <c r="F27" s="6">
        <f t="shared" si="1"/>
        <v>13647624.9</v>
      </c>
      <c r="G27" s="17">
        <f t="shared" si="2"/>
        <v>1.655651326002332</v>
      </c>
      <c r="H27" s="17"/>
      <c r="I27" s="1">
        <v>8086000</v>
      </c>
    </row>
    <row r="28" spans="1:9">
      <c r="A28">
        <v>2011</v>
      </c>
      <c r="B28">
        <v>39</v>
      </c>
      <c r="C28" s="2">
        <v>30</v>
      </c>
      <c r="D28" s="16">
        <v>50586757</v>
      </c>
      <c r="E28" s="1">
        <f t="shared" si="0"/>
        <v>35410729.899999999</v>
      </c>
      <c r="F28" s="6">
        <f t="shared" si="1"/>
        <v>13810184.660999998</v>
      </c>
      <c r="G28" s="17">
        <f t="shared" si="2"/>
        <v>1.6753721408566637</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2014-07-10T16:46:28Z</dcterms:modified>
</cp:coreProperties>
</file>