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colors33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19200" windowHeight="7760" tabRatio="803" activeTab="1"/>
  </bookViews>
  <sheets>
    <sheet name="Results Table" sheetId="1" r:id="rId1"/>
    <sheet name="ESEE Summary plots" sheetId="7" r:id="rId2"/>
    <sheet name="C-D Pie Charts PT,UK" sheetId="2" r:id="rId3"/>
    <sheet name="CES (kl)+() Pie Charts PT,UK" sheetId="3" r:id="rId4"/>
    <sheet name="CES (kl)+(e) Pie Charts PT,UK" sheetId="4" r:id="rId5"/>
    <sheet name="CES (le)+(k) Pie Charts PT,UK" sheetId="5" r:id="rId6"/>
    <sheet name="CES (ek)+(l) Pie Charts PT,UK" sheetId="6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" i="7" l="1"/>
  <c r="E126" i="7"/>
  <c r="D113" i="7"/>
  <c r="D126" i="7"/>
  <c r="D123" i="7"/>
  <c r="D119" i="7"/>
  <c r="D107" i="7"/>
  <c r="D124" i="7"/>
  <c r="D108" i="7"/>
  <c r="D125" i="7"/>
  <c r="E108" i="7"/>
  <c r="E125" i="7"/>
  <c r="F109" i="7"/>
  <c r="G109" i="7"/>
  <c r="H110" i="7"/>
  <c r="I110" i="7"/>
  <c r="H115" i="7"/>
  <c r="I115" i="7"/>
  <c r="F114" i="7"/>
  <c r="G114" i="7"/>
  <c r="D112" i="7"/>
  <c r="C91" i="7"/>
  <c r="C90" i="7"/>
  <c r="C89" i="7"/>
  <c r="C88" i="7"/>
  <c r="C87" i="7"/>
  <c r="C86" i="7"/>
  <c r="C85" i="7"/>
  <c r="C84" i="7"/>
  <c r="C83" i="7"/>
  <c r="C77" i="7"/>
  <c r="C76" i="7"/>
  <c r="C75" i="7"/>
  <c r="C74" i="7"/>
  <c r="C73" i="7"/>
  <c r="C72" i="7"/>
  <c r="C71" i="7"/>
  <c r="C70" i="7"/>
  <c r="C69" i="7"/>
  <c r="L44" i="7"/>
  <c r="M14" i="1"/>
  <c r="K44" i="7"/>
  <c r="J44" i="7"/>
  <c r="I44" i="7"/>
  <c r="K58" i="7"/>
  <c r="J58" i="7"/>
  <c r="I58" i="7"/>
  <c r="L54" i="7"/>
  <c r="K54" i="7"/>
  <c r="J54" i="7"/>
  <c r="I54" i="7"/>
  <c r="D54" i="7"/>
  <c r="D90" i="7"/>
  <c r="L40" i="7"/>
  <c r="L39" i="7"/>
  <c r="K40" i="7"/>
  <c r="K39" i="7"/>
  <c r="J40" i="7"/>
  <c r="J39" i="7"/>
  <c r="I40" i="7"/>
  <c r="I39" i="7"/>
  <c r="D39" i="7"/>
  <c r="D77" i="7"/>
  <c r="O24" i="1"/>
  <c r="I24" i="1"/>
  <c r="I13" i="1"/>
  <c r="O14" i="1"/>
  <c r="AF21" i="1"/>
  <c r="AD21" i="1"/>
  <c r="X21" i="1"/>
  <c r="V21" i="1"/>
  <c r="P21" i="1"/>
  <c r="J21" i="1"/>
  <c r="AF11" i="1"/>
  <c r="AD11" i="1"/>
  <c r="X11" i="1"/>
  <c r="V11" i="1"/>
  <c r="P11" i="1"/>
  <c r="J11" i="1"/>
  <c r="E54" i="7"/>
  <c r="E90" i="7"/>
  <c r="G54" i="7"/>
  <c r="G90" i="7"/>
  <c r="F54" i="7"/>
  <c r="F90" i="7"/>
  <c r="F39" i="7"/>
  <c r="F77" i="7"/>
  <c r="E39" i="7"/>
  <c r="E77" i="7"/>
  <c r="G39" i="7"/>
  <c r="G77" i="7"/>
  <c r="D99" i="7"/>
  <c r="D100" i="7"/>
  <c r="D122" i="7"/>
  <c r="E100" i="7"/>
  <c r="E122" i="7"/>
  <c r="F101" i="7"/>
  <c r="G101" i="7"/>
  <c r="I102" i="7"/>
  <c r="I97" i="7"/>
  <c r="G96" i="7"/>
  <c r="E95" i="7"/>
  <c r="E121" i="7"/>
  <c r="H90" i="7"/>
  <c r="H77" i="7"/>
  <c r="H54" i="7"/>
  <c r="H39" i="7"/>
  <c r="L61" i="7"/>
  <c r="K61" i="7"/>
  <c r="J61" i="7"/>
  <c r="I61" i="7"/>
  <c r="D61" i="7"/>
  <c r="D83" i="7"/>
  <c r="L60" i="7"/>
  <c r="K60" i="7"/>
  <c r="J60" i="7"/>
  <c r="I60" i="7"/>
  <c r="D60" i="7"/>
  <c r="D84" i="7"/>
  <c r="L59" i="7"/>
  <c r="K59" i="7"/>
  <c r="J59" i="7"/>
  <c r="I59" i="7"/>
  <c r="D59" i="7"/>
  <c r="D85" i="7"/>
  <c r="L58" i="7"/>
  <c r="D58" i="7"/>
  <c r="D86" i="7"/>
  <c r="L57" i="7"/>
  <c r="K57" i="7"/>
  <c r="J57" i="7"/>
  <c r="I57" i="7"/>
  <c r="D57" i="7"/>
  <c r="D87" i="7"/>
  <c r="L56" i="7"/>
  <c r="K56" i="7"/>
  <c r="J56" i="7"/>
  <c r="I56" i="7"/>
  <c r="D56" i="7"/>
  <c r="D88" i="7"/>
  <c r="K55" i="7"/>
  <c r="J55" i="7"/>
  <c r="I55" i="7"/>
  <c r="D55" i="7"/>
  <c r="D89" i="7"/>
  <c r="L53" i="7"/>
  <c r="K53" i="7"/>
  <c r="J53" i="7"/>
  <c r="I53" i="7"/>
  <c r="D53" i="7"/>
  <c r="D91" i="7"/>
  <c r="L52" i="7"/>
  <c r="K52" i="7"/>
  <c r="J52" i="7"/>
  <c r="I52" i="7"/>
  <c r="J38" i="7"/>
  <c r="K38" i="7"/>
  <c r="L38" i="7"/>
  <c r="J41" i="7"/>
  <c r="L41" i="7"/>
  <c r="J42" i="7"/>
  <c r="J43" i="7"/>
  <c r="K43" i="7"/>
  <c r="J45" i="7"/>
  <c r="L45" i="7"/>
  <c r="J46" i="7"/>
  <c r="L46" i="7"/>
  <c r="J47" i="7"/>
  <c r="K47" i="7"/>
  <c r="L47" i="7"/>
  <c r="I46" i="7"/>
  <c r="D46" i="7"/>
  <c r="D70" i="7"/>
  <c r="I47" i="7"/>
  <c r="D47" i="7"/>
  <c r="D69" i="7"/>
  <c r="I45" i="7"/>
  <c r="D45" i="7"/>
  <c r="D71" i="7"/>
  <c r="D44" i="7"/>
  <c r="D72" i="7"/>
  <c r="I42" i="7"/>
  <c r="D42" i="7"/>
  <c r="D74" i="7"/>
  <c r="I43" i="7"/>
  <c r="D43" i="7"/>
  <c r="D73" i="7"/>
  <c r="I41" i="7"/>
  <c r="D41" i="7"/>
  <c r="D75" i="7"/>
  <c r="D40" i="7"/>
  <c r="D76" i="7"/>
  <c r="I38" i="7"/>
  <c r="D38" i="7"/>
  <c r="U25" i="1"/>
  <c r="AC27" i="1"/>
  <c r="AC26" i="1"/>
  <c r="AC25" i="1"/>
  <c r="AE27" i="1"/>
  <c r="AE25" i="1"/>
  <c r="W27" i="1"/>
  <c r="W25" i="1"/>
  <c r="AE17" i="1"/>
  <c r="W17" i="1"/>
  <c r="W16" i="1"/>
  <c r="W15" i="1"/>
  <c r="E42" i="7"/>
  <c r="E74" i="7"/>
  <c r="G46" i="7"/>
  <c r="G70" i="7"/>
  <c r="E43" i="7"/>
  <c r="E73" i="7"/>
  <c r="G38" i="7"/>
  <c r="E38" i="7"/>
  <c r="F38" i="7"/>
  <c r="G41" i="7"/>
  <c r="G75" i="7"/>
  <c r="G44" i="7"/>
  <c r="G72" i="7"/>
  <c r="F53" i="7"/>
  <c r="F91" i="7"/>
  <c r="E53" i="7"/>
  <c r="F56" i="7"/>
  <c r="F88" i="7"/>
  <c r="G56" i="7"/>
  <c r="G88" i="7"/>
  <c r="G58" i="7"/>
  <c r="G86" i="7"/>
  <c r="F58" i="7"/>
  <c r="F86" i="7"/>
  <c r="E58" i="7"/>
  <c r="E86" i="7"/>
  <c r="G59" i="7"/>
  <c r="G85" i="7"/>
  <c r="F59" i="7"/>
  <c r="F85" i="7"/>
  <c r="E59" i="7"/>
  <c r="G60" i="7"/>
  <c r="G84" i="7"/>
  <c r="F60" i="7"/>
  <c r="F84" i="7"/>
  <c r="E60" i="7"/>
  <c r="E84" i="7"/>
  <c r="G61" i="7"/>
  <c r="G83" i="7"/>
  <c r="F61" i="7"/>
  <c r="F83" i="7"/>
  <c r="E61" i="7"/>
  <c r="F47" i="7"/>
  <c r="F69" i="7"/>
  <c r="E55" i="7"/>
  <c r="E57" i="7"/>
  <c r="G40" i="7"/>
  <c r="G76" i="7"/>
  <c r="E45" i="7"/>
  <c r="G45" i="7"/>
  <c r="G71" i="7"/>
  <c r="F43" i="7"/>
  <c r="F73" i="7"/>
  <c r="E40" i="7"/>
  <c r="F40" i="7"/>
  <c r="F76" i="7"/>
  <c r="E47" i="7"/>
  <c r="G47" i="7"/>
  <c r="G69" i="7"/>
  <c r="E41" i="7"/>
  <c r="G53" i="7"/>
  <c r="G91" i="7"/>
  <c r="F57" i="7"/>
  <c r="F87" i="7"/>
  <c r="E56" i="7"/>
  <c r="F55" i="7"/>
  <c r="F89" i="7"/>
  <c r="E44" i="7"/>
  <c r="E72" i="7"/>
  <c r="E46" i="7"/>
  <c r="E70" i="7"/>
  <c r="G57" i="7"/>
  <c r="G87" i="7"/>
  <c r="V17" i="1"/>
  <c r="H97" i="7"/>
  <c r="V16" i="1"/>
  <c r="F96" i="7"/>
  <c r="V15" i="1"/>
  <c r="D95" i="7"/>
  <c r="D121" i="7"/>
  <c r="J20" i="1"/>
  <c r="J10" i="1"/>
  <c r="D94" i="7"/>
  <c r="D120" i="7"/>
  <c r="AA16" i="1"/>
  <c r="K46" i="7"/>
  <c r="F46" i="7"/>
  <c r="F70" i="7"/>
  <c r="AA15" i="1"/>
  <c r="K45" i="7"/>
  <c r="F45" i="7"/>
  <c r="F71" i="7"/>
  <c r="T25" i="1"/>
  <c r="L55" i="7"/>
  <c r="G55" i="7"/>
  <c r="G89" i="7"/>
  <c r="T17" i="1"/>
  <c r="L43" i="7"/>
  <c r="G43" i="7"/>
  <c r="G73" i="7"/>
  <c r="T16" i="1"/>
  <c r="L42" i="7"/>
  <c r="G42" i="7"/>
  <c r="G74" i="7"/>
  <c r="S16" i="1"/>
  <c r="K42" i="7"/>
  <c r="F42" i="7"/>
  <c r="F74" i="7"/>
  <c r="S15" i="1"/>
  <c r="K41" i="7"/>
  <c r="F41" i="7"/>
  <c r="F75" i="7"/>
  <c r="E75" i="7"/>
  <c r="H75" i="7"/>
  <c r="E69" i="7"/>
  <c r="H69" i="7"/>
  <c r="E76" i="7"/>
  <c r="H76" i="7"/>
  <c r="E89" i="7"/>
  <c r="H89" i="7"/>
  <c r="E83" i="7"/>
  <c r="H83" i="7"/>
  <c r="E85" i="7"/>
  <c r="H85" i="7"/>
  <c r="E91" i="7"/>
  <c r="H91" i="7"/>
  <c r="E88" i="7"/>
  <c r="H88" i="7"/>
  <c r="E71" i="7"/>
  <c r="H71" i="7"/>
  <c r="E87" i="7"/>
  <c r="H87" i="7"/>
  <c r="H84" i="7"/>
  <c r="H86" i="7"/>
  <c r="H70" i="7"/>
  <c r="H74" i="7"/>
  <c r="H73" i="7"/>
  <c r="H38" i="7"/>
  <c r="H55" i="7"/>
  <c r="H56" i="7"/>
  <c r="H40" i="7"/>
  <c r="H58" i="7"/>
  <c r="H42" i="7"/>
  <c r="H53" i="7"/>
  <c r="H61" i="7"/>
  <c r="H60" i="7"/>
  <c r="H59" i="7"/>
  <c r="H57" i="7"/>
  <c r="H46" i="7"/>
  <c r="H43" i="7"/>
  <c r="H41" i="7"/>
  <c r="H47" i="7"/>
  <c r="H45" i="7"/>
  <c r="G15" i="1"/>
  <c r="F44" i="7"/>
  <c r="F72" i="7"/>
  <c r="H44" i="7"/>
  <c r="H72" i="7"/>
  <c r="AC16" i="1"/>
  <c r="AC15" i="1"/>
  <c r="AE16" i="1"/>
  <c r="U26" i="1"/>
  <c r="U27" i="1"/>
  <c r="I23" i="1"/>
  <c r="I14" i="1"/>
</calcChain>
</file>

<file path=xl/sharedStrings.xml><?xml version="1.0" encoding="utf-8"?>
<sst xmlns="http://schemas.openxmlformats.org/spreadsheetml/2006/main" count="211" uniqueCount="88">
  <si>
    <t>λ</t>
  </si>
  <si>
    <r>
      <t>α</t>
    </r>
    <r>
      <rPr>
        <vertAlign val="subscript"/>
        <sz val="11"/>
        <color theme="1"/>
        <rFont val="Calibri"/>
        <family val="2"/>
      </rPr>
      <t>K</t>
    </r>
  </si>
  <si>
    <r>
      <t>α</t>
    </r>
    <r>
      <rPr>
        <vertAlign val="subscript"/>
        <sz val="11"/>
        <color theme="1"/>
        <rFont val="Calibri"/>
        <family val="2"/>
      </rPr>
      <t>L</t>
    </r>
  </si>
  <si>
    <r>
      <t>α</t>
    </r>
    <r>
      <rPr>
        <vertAlign val="subscript"/>
        <sz val="11"/>
        <color theme="1"/>
        <rFont val="Calibri"/>
        <family val="2"/>
      </rPr>
      <t>E</t>
    </r>
  </si>
  <si>
    <t>Unadjusted</t>
  </si>
  <si>
    <t>Quality-adjusted</t>
  </si>
  <si>
    <t>With Energy</t>
  </si>
  <si>
    <t>Without Energy</t>
  </si>
  <si>
    <t>CES</t>
  </si>
  <si>
    <t>Portugal</t>
  </si>
  <si>
    <t>UK</t>
  </si>
  <si>
    <t>Country</t>
  </si>
  <si>
    <t>Production Function Specification</t>
  </si>
  <si>
    <t>P.F. Spec.</t>
  </si>
  <si>
    <t>Unad. No Energy</t>
  </si>
  <si>
    <t>Qual-adj. No Energy</t>
  </si>
  <si>
    <t>Unad. W/ Energy</t>
  </si>
  <si>
    <t>Qual-adj. W/ Energy</t>
  </si>
  <si>
    <t>Unad. No Energy (kl)+()</t>
  </si>
  <si>
    <t>Qual-adj. No Energy (kl)+()</t>
  </si>
  <si>
    <t>Unad. W/ Energy (kl)+(e)</t>
  </si>
  <si>
    <t>Qual-adj. W/ Energy (kl)+(e)</t>
  </si>
  <si>
    <t>This graph equivalent to Table 6 in Matt's document</t>
  </si>
  <si>
    <t>This graph equivalent to Table 12 in Matt's document</t>
  </si>
  <si>
    <t>This graph equivalent to Table 8 in Matt's document</t>
  </si>
  <si>
    <t>This graph equivalent to Table 14 in Matt's document</t>
  </si>
  <si>
    <t>This graph equivalent to Table 10 in Matt's document</t>
  </si>
  <si>
    <t>This graph equivalent to Table 16 in Matt's document</t>
  </si>
  <si>
    <t>This graph equivalent to Table 4 in Matt's document</t>
  </si>
  <si>
    <t>This graph equivalent to Table 5 in Matt's document</t>
  </si>
  <si>
    <t>ρ</t>
  </si>
  <si>
    <t>σ = 1/(1+ρ)</t>
  </si>
  <si>
    <t>αE</t>
  </si>
  <si>
    <r>
      <t>ρ</t>
    </r>
    <r>
      <rPr>
        <vertAlign val="subscript"/>
        <sz val="11"/>
        <color theme="1"/>
        <rFont val="Calibri"/>
        <family val="2"/>
        <scheme val="minor"/>
      </rPr>
      <t>1</t>
    </r>
  </si>
  <si>
    <r>
      <t>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1/(1+ρ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</si>
  <si>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Elasticity of substitution</t>
  </si>
  <si>
    <t xml:space="preserve">K-L </t>
  </si>
  <si>
    <t>KL-E</t>
  </si>
  <si>
    <t>Total</t>
  </si>
  <si>
    <r>
      <t>σ</t>
    </r>
    <r>
      <rPr>
        <sz val="11"/>
        <color theme="1"/>
        <rFont val="Calibri"/>
        <family val="2"/>
        <scheme val="minor"/>
      </rPr>
      <t xml:space="preserve"> = 1/(1+ρ</t>
    </r>
    <r>
      <rPr>
        <sz val="11"/>
        <color theme="1"/>
        <rFont val="Calibri"/>
        <family val="2"/>
        <scheme val="minor"/>
      </rPr>
      <t>)</t>
    </r>
  </si>
  <si>
    <t>INF</t>
  </si>
  <si>
    <t>Long term CAAGR</t>
  </si>
  <si>
    <t>PT - 1960-2010</t>
  </si>
  <si>
    <t>UK - 1960-2010</t>
  </si>
  <si>
    <t>Lambda, Solow Residual</t>
  </si>
  <si>
    <t>Capital, K</t>
  </si>
  <si>
    <t>Labour, L</t>
  </si>
  <si>
    <t>Energy, E</t>
  </si>
  <si>
    <t>Cobb-Douglas KL (Sigma = 1) - Unadjusted</t>
  </si>
  <si>
    <t>CES KL (Sigma free) - Unadjusted</t>
  </si>
  <si>
    <t>CES KLE - Unadjusted</t>
  </si>
  <si>
    <t>CES LEK - Unadjusted</t>
  </si>
  <si>
    <t>CES EKL- Unadjusted</t>
  </si>
  <si>
    <t>Cobb-Douglas KL (Sigma = 1) - Adjusted</t>
  </si>
  <si>
    <t>CES KL (Sigma free) - Adjusted</t>
  </si>
  <si>
    <t>CES KLE - Adjusted</t>
  </si>
  <si>
    <t>CES LEK - Adjusted</t>
  </si>
  <si>
    <t>CES EKL- Adjusted</t>
  </si>
  <si>
    <r>
      <t>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(K-L)</t>
    </r>
  </si>
  <si>
    <r>
      <t>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(L-E)</t>
    </r>
  </si>
  <si>
    <r>
      <t>σ</t>
    </r>
    <r>
      <rPr>
        <sz val="11"/>
        <color theme="1"/>
        <rFont val="Calibri"/>
        <family val="2"/>
        <scheme val="minor"/>
      </rPr>
      <t xml:space="preserve"> (KL)-(E)</t>
    </r>
  </si>
  <si>
    <t>σ (LE)-(K)</t>
  </si>
  <si>
    <r>
      <t>σ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(E-K)</t>
    </r>
  </si>
  <si>
    <t>σ (EK)-(L)</t>
  </si>
  <si>
    <t>Cobb-Douglas: CST true</t>
  </si>
  <si>
    <t>Cobb-Douglas: CST False</t>
  </si>
  <si>
    <t>(kl) + () - CST True</t>
  </si>
  <si>
    <t>(kl) + () - CST False</t>
  </si>
  <si>
    <t>(kl) + (e)- CST False</t>
  </si>
  <si>
    <t>(le) + (k)- CST False</t>
  </si>
  <si>
    <t>(ek) + (l)- CST False</t>
  </si>
  <si>
    <t>Cobb-Douglas KL (Sigma = 1) - Unadjusted CST True</t>
  </si>
  <si>
    <t>CES KL  - Unadjusted (CST True)</t>
  </si>
  <si>
    <t>CES KL  - Unadjusted (CST False)</t>
  </si>
  <si>
    <t xml:space="preserve">CES KLE - Unadjusted (CST False) </t>
  </si>
  <si>
    <t>CES LEK - Unadjusted (CST False)</t>
  </si>
  <si>
    <t>CES EKL- Unadjusted (CST False)</t>
  </si>
  <si>
    <t>CES KL  - Quality Adjusted (CST False)</t>
  </si>
  <si>
    <t>CES KLE - Quality Adjusted (CST False)</t>
  </si>
  <si>
    <t>CES LEK - Quality Adjusted (CST False)</t>
  </si>
  <si>
    <t>CES EKL- Quality Adjusted (CST False)</t>
  </si>
  <si>
    <t>PORTUGAL</t>
  </si>
  <si>
    <t>Cobb-Douglas KL  - Unadjusted</t>
  </si>
  <si>
    <t>CES KL  - Unadjusted</t>
  </si>
  <si>
    <t>CES KLE - Quality Adjusted</t>
  </si>
  <si>
    <t>Production Function</t>
  </si>
  <si>
    <r>
      <t>σ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(K-L)</t>
    </r>
  </si>
  <si>
    <t>σ (KL)-(E)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</si>
</sst>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7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  <font>
      <sz val="10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0" xfId="0" applyFont="1" applyFill="1"/>
    <xf numFmtId="0" fontId="5" fillId="0" borderId="0" xfId="0" applyFont="1"/>
    <xf numFmtId="0" fontId="0" fillId="0" borderId="3" xfId="0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9" fillId="0" borderId="0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4" fontId="5" fillId="0" borderId="23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7" fillId="4" borderId="21" xfId="0" applyNumberFormat="1" applyFont="1" applyFill="1" applyBorder="1" applyAlignment="1">
      <alignment horizontal="center"/>
    </xf>
    <xf numFmtId="164" fontId="7" fillId="4" borderId="4" xfId="0" applyNumberFormat="1" applyFont="1" applyFill="1" applyBorder="1" applyAlignment="1">
      <alignment horizontal="center"/>
    </xf>
    <xf numFmtId="164" fontId="7" fillId="4" borderId="14" xfId="0" applyNumberFormat="1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7" fillId="4" borderId="6" xfId="0" applyNumberFormat="1" applyFont="1" applyFill="1" applyBorder="1" applyAlignment="1">
      <alignment horizontal="center"/>
    </xf>
    <xf numFmtId="164" fontId="7" fillId="4" borderId="12" xfId="0" applyNumberFormat="1" applyFont="1" applyFill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14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7" fillId="4" borderId="2" xfId="0" applyNumberFormat="1" applyFont="1" applyFill="1" applyBorder="1" applyAlignment="1">
      <alignment horizontal="center"/>
    </xf>
    <xf numFmtId="2" fontId="7" fillId="4" borderId="22" xfId="0" applyNumberFormat="1" applyFont="1" applyFill="1" applyBorder="1" applyAlignment="1">
      <alignment horizontal="center"/>
    </xf>
    <xf numFmtId="2" fontId="7" fillId="4" borderId="3" xfId="0" applyNumberFormat="1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7" fillId="4" borderId="14" xfId="0" applyNumberFormat="1" applyFon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7" fillId="4" borderId="12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0" fillId="5" borderId="0" xfId="0" applyFill="1"/>
    <xf numFmtId="2" fontId="0" fillId="6" borderId="0" xfId="0" applyNumberFormat="1" applyFill="1" applyBorder="1" applyAlignment="1">
      <alignment horizontal="center"/>
    </xf>
    <xf numFmtId="0" fontId="0" fillId="6" borderId="0" xfId="0" applyFill="1"/>
    <xf numFmtId="0" fontId="0" fillId="0" borderId="8" xfId="0" applyBorder="1" applyAlignment="1">
      <alignment horizontal="center"/>
    </xf>
    <xf numFmtId="10" fontId="0" fillId="0" borderId="0" xfId="0" applyNumberFormat="1" applyAlignment="1">
      <alignment horizontal="right"/>
    </xf>
    <xf numFmtId="10" fontId="0" fillId="0" borderId="0" xfId="0" applyNumberFormat="1"/>
    <xf numFmtId="10" fontId="0" fillId="0" borderId="0" xfId="1" applyNumberFormat="1" applyFont="1"/>
    <xf numFmtId="9" fontId="0" fillId="0" borderId="0" xfId="1" applyFont="1"/>
    <xf numFmtId="164" fontId="0" fillId="5" borderId="2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horizontal="right"/>
    </xf>
    <xf numFmtId="165" fontId="0" fillId="7" borderId="0" xfId="0" applyNumberFormat="1" applyFill="1" applyAlignment="1">
      <alignment horizontal="right"/>
    </xf>
    <xf numFmtId="2" fontId="0" fillId="0" borderId="27" xfId="0" applyNumberFormat="1" applyBorder="1" applyAlignment="1">
      <alignment horizontal="center"/>
    </xf>
    <xf numFmtId="0" fontId="12" fillId="0" borderId="27" xfId="0" applyFont="1" applyBorder="1" applyAlignment="1">
      <alignment vertical="top"/>
    </xf>
    <xf numFmtId="10" fontId="0" fillId="0" borderId="1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2" fontId="0" fillId="0" borderId="1" xfId="0" applyNumberFormat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164" fontId="5" fillId="4" borderId="26" xfId="0" applyNumberFormat="1" applyFon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164" fontId="5" fillId="4" borderId="23" xfId="0" applyNumberFormat="1" applyFont="1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10" fontId="0" fillId="0" borderId="9" xfId="0" applyNumberFormat="1" applyBorder="1" applyAlignment="1">
      <alignment horizontal="right"/>
    </xf>
    <xf numFmtId="10" fontId="0" fillId="0" borderId="14" xfId="0" applyNumberFormat="1" applyBorder="1" applyAlignment="1">
      <alignment horizontal="right"/>
    </xf>
    <xf numFmtId="10" fontId="0" fillId="0" borderId="29" xfId="0" applyNumberFormat="1" applyBorder="1" applyAlignment="1">
      <alignment horizontal="right"/>
    </xf>
    <xf numFmtId="10" fontId="0" fillId="0" borderId="28" xfId="0" applyNumberFormat="1" applyBorder="1"/>
    <xf numFmtId="165" fontId="0" fillId="0" borderId="28" xfId="0" applyNumberFormat="1" applyBorder="1" applyAlignment="1">
      <alignment horizontal="right"/>
    </xf>
    <xf numFmtId="10" fontId="0" fillId="9" borderId="28" xfId="0" applyNumberFormat="1" applyFill="1" applyBorder="1"/>
    <xf numFmtId="10" fontId="0" fillId="0" borderId="0" xfId="0" applyNumberFormat="1" applyBorder="1" applyAlignment="1">
      <alignment horizontal="right"/>
    </xf>
    <xf numFmtId="10" fontId="0" fillId="0" borderId="30" xfId="0" applyNumberFormat="1" applyBorder="1" applyAlignment="1">
      <alignment horizontal="right"/>
    </xf>
    <xf numFmtId="10" fontId="0" fillId="0" borderId="31" xfId="0" applyNumberFormat="1" applyBorder="1" applyAlignment="1">
      <alignment horizontal="right"/>
    </xf>
    <xf numFmtId="10" fontId="0" fillId="0" borderId="32" xfId="0" applyNumberFormat="1" applyBorder="1" applyAlignment="1">
      <alignment horizontal="right"/>
    </xf>
    <xf numFmtId="10" fontId="0" fillId="0" borderId="28" xfId="0" applyNumberFormat="1" applyBorder="1" applyAlignment="1">
      <alignment horizontal="right"/>
    </xf>
    <xf numFmtId="0" fontId="6" fillId="0" borderId="7" xfId="0" applyFont="1" applyBorder="1" applyAlignment="1">
      <alignment horizontal="center"/>
    </xf>
    <xf numFmtId="0" fontId="0" fillId="0" borderId="28" xfId="0" applyBorder="1" applyAlignment="1">
      <alignment wrapText="1"/>
    </xf>
    <xf numFmtId="10" fontId="0" fillId="0" borderId="28" xfId="0" applyNumberFormat="1" applyFill="1" applyBorder="1"/>
    <xf numFmtId="10" fontId="12" fillId="0" borderId="0" xfId="0" applyNumberFormat="1" applyFont="1" applyAlignment="1">
      <alignment horizontal="left"/>
    </xf>
    <xf numFmtId="10" fontId="0" fillId="0" borderId="33" xfId="0" applyNumberFormat="1" applyBorder="1" applyAlignment="1">
      <alignment horizontal="right"/>
    </xf>
    <xf numFmtId="10" fontId="0" fillId="0" borderId="34" xfId="0" applyNumberFormat="1" applyBorder="1" applyAlignment="1">
      <alignment horizontal="right"/>
    </xf>
    <xf numFmtId="10" fontId="0" fillId="0" borderId="35" xfId="0" applyNumberFormat="1" applyBorder="1" applyAlignment="1">
      <alignment horizontal="right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8" borderId="33" xfId="0" applyNumberFormat="1" applyFill="1" applyBorder="1" applyAlignment="1">
      <alignment horizontal="center"/>
    </xf>
    <xf numFmtId="2" fontId="0" fillId="8" borderId="35" xfId="0" applyNumberForma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12" fillId="0" borderId="18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Dynamic results:</a:t>
            </a:r>
            <a:r>
              <a:rPr lang="en-GB" baseline="0"/>
              <a:t> components of economic growth </a:t>
            </a:r>
            <a:endParaRPr lang="en-GB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'ESEE Summary plots'!$D$95</c:f>
              <c:strCache>
                <c:ptCount val="1"/>
                <c:pt idx="0">
                  <c:v>1.98</c:v>
                </c:pt>
              </c:strCache>
            </c:strRef>
          </c:tx>
          <c:cat>
            <c:strRef>
              <c:f>'ESEE Summary plots'!$C$96:$C$163</c:f>
              <c:strCache>
                <c:ptCount val="68"/>
                <c:pt idx="0">
                  <c:v>CES LEK - Unadjusted</c:v>
                </c:pt>
                <c:pt idx="1">
                  <c:v>CES EKL- Unadjusted</c:v>
                </c:pt>
                <c:pt idx="2">
                  <c:v>Cobb-Douglas KL (Sigma = 1) - Adjusted</c:v>
                </c:pt>
                <c:pt idx="3">
                  <c:v>CES KL (Sigma free) - Adjusted</c:v>
                </c:pt>
                <c:pt idx="4">
                  <c:v>CES KLE - Adjusted</c:v>
                </c:pt>
                <c:pt idx="5">
                  <c:v>CES LEK - Adjusted</c:v>
                </c:pt>
                <c:pt idx="6">
                  <c:v>CES EKL- Adjusted</c:v>
                </c:pt>
                <c:pt idx="9">
                  <c:v>UK</c:v>
                </c:pt>
                <c:pt idx="10">
                  <c:v>Cobb-Douglas KL (Sigma = 1) - Unadjusted</c:v>
                </c:pt>
                <c:pt idx="11">
                  <c:v>CES KL (Sigma free) - Unadjusted</c:v>
                </c:pt>
                <c:pt idx="12">
                  <c:v>CES KLE - Unadjusted</c:v>
                </c:pt>
                <c:pt idx="13">
                  <c:v>CES LEK - Unadjusted</c:v>
                </c:pt>
                <c:pt idx="14">
                  <c:v>CES EKL- Unadjusted</c:v>
                </c:pt>
                <c:pt idx="15">
                  <c:v>Cobb-Douglas KL (Sigma = 1) - Adjusted</c:v>
                </c:pt>
                <c:pt idx="16">
                  <c:v>CES KL (Sigma free) - Adjusted</c:v>
                </c:pt>
                <c:pt idx="17">
                  <c:v>CES KLE - Adjusted</c:v>
                </c:pt>
                <c:pt idx="18">
                  <c:v>CES LEK - Adjusted</c:v>
                </c:pt>
                <c:pt idx="19">
                  <c:v>CES EKL- Adjusted</c:v>
                </c:pt>
                <c:pt idx="22">
                  <c:v>Production Function</c:v>
                </c:pt>
                <c:pt idx="23">
                  <c:v>Cobb-Douglas KL  - Unadjusted</c:v>
                </c:pt>
                <c:pt idx="24">
                  <c:v>CES KL  - Unadjusted</c:v>
                </c:pt>
                <c:pt idx="25">
                  <c:v>CES KLE - Unadjusted</c:v>
                </c:pt>
                <c:pt idx="26">
                  <c:v>CES KLE - Quality Adjusted</c:v>
                </c:pt>
                <c:pt idx="27">
                  <c:v>Cobb-Douglas KL  - Unadjusted</c:v>
                </c:pt>
                <c:pt idx="28">
                  <c:v>CES KL  - Unadjusted</c:v>
                </c:pt>
                <c:pt idx="29">
                  <c:v>CES KLE - Unadjusted</c:v>
                </c:pt>
                <c:pt idx="30">
                  <c:v>CES KLE - Quality Adjusted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</c:strCache>
            </c:strRef>
          </c:cat>
          <c:val>
            <c:numRef>
              <c:f>'ESEE Summary plots'!$D$96:$D$163</c:f>
              <c:numCache>
                <c:formatCode>0.00</c:formatCode>
                <c:ptCount val="68"/>
                <c:pt idx="2">
                  <c:v>1.0</c:v>
                </c:pt>
                <c:pt idx="3">
                  <c:v>0.0</c:v>
                </c:pt>
                <c:pt idx="4">
                  <c:v>0.017991</c:v>
                </c:pt>
                <c:pt idx="9">
                  <c:v>0.0</c:v>
                </c:pt>
                <c:pt idx="10">
                  <c:v>1.0</c:v>
                </c:pt>
                <c:pt idx="11">
                  <c:v>0.5</c:v>
                </c:pt>
                <c:pt idx="12">
                  <c:v>0.720815</c:v>
                </c:pt>
                <c:pt idx="15">
                  <c:v>1.0</c:v>
                </c:pt>
                <c:pt idx="16">
                  <c:v>0.0</c:v>
                </c:pt>
                <c:pt idx="17">
                  <c:v>0.611818</c:v>
                </c:pt>
                <c:pt idx="22">
                  <c:v>0.0</c:v>
                </c:pt>
                <c:pt idx="23">
                  <c:v>1.0</c:v>
                </c:pt>
                <c:pt idx="24">
                  <c:v>0.66516</c:v>
                </c:pt>
                <c:pt idx="25">
                  <c:v>1.977066034005536</c:v>
                </c:pt>
                <c:pt idx="26">
                  <c:v>0.017991</c:v>
                </c:pt>
                <c:pt idx="27">
                  <c:v>1.0</c:v>
                </c:pt>
                <c:pt idx="28">
                  <c:v>0.5</c:v>
                </c:pt>
                <c:pt idx="29">
                  <c:v>0.720815</c:v>
                </c:pt>
                <c:pt idx="30">
                  <c:v>0.611818</c:v>
                </c:pt>
                <c:pt idx="39" formatCode="0.00%">
                  <c:v>0.155</c:v>
                </c:pt>
                <c:pt idx="40" formatCode="0.00%">
                  <c:v>0.1575</c:v>
                </c:pt>
                <c:pt idx="41" formatCode="0.00%">
                  <c:v>0.16</c:v>
                </c:pt>
                <c:pt idx="42" formatCode="0.00%">
                  <c:v>0.1625</c:v>
                </c:pt>
                <c:pt idx="43" formatCode="0.00%">
                  <c:v>0.165</c:v>
                </c:pt>
                <c:pt idx="44" formatCode="0.00%">
                  <c:v>0.1675</c:v>
                </c:pt>
                <c:pt idx="45" formatCode="0.00%">
                  <c:v>0.17</c:v>
                </c:pt>
                <c:pt idx="46" formatCode="0.00%">
                  <c:v>0.1725</c:v>
                </c:pt>
                <c:pt idx="47" formatCode="0.00%">
                  <c:v>0.175</c:v>
                </c:pt>
                <c:pt idx="48" formatCode="0.00%">
                  <c:v>0.1775</c:v>
                </c:pt>
                <c:pt idx="49" formatCode="0.00%">
                  <c:v>0.18</c:v>
                </c:pt>
                <c:pt idx="50" formatCode="0.00%">
                  <c:v>0.1825</c:v>
                </c:pt>
                <c:pt idx="51" formatCode="0.00%">
                  <c:v>0.185</c:v>
                </c:pt>
                <c:pt idx="52" formatCode="0.00%">
                  <c:v>0.1875</c:v>
                </c:pt>
                <c:pt idx="53" formatCode="0.00%">
                  <c:v>0.19</c:v>
                </c:pt>
                <c:pt idx="54" formatCode="0.00%">
                  <c:v>0.1925</c:v>
                </c:pt>
                <c:pt idx="55" formatCode="0.00%">
                  <c:v>0.195</c:v>
                </c:pt>
                <c:pt idx="56" formatCode="0.00%">
                  <c:v>0.1975</c:v>
                </c:pt>
                <c:pt idx="57" formatCode="0.00%">
                  <c:v>0.2</c:v>
                </c:pt>
                <c:pt idx="58" formatCode="0.00%">
                  <c:v>0.2025</c:v>
                </c:pt>
                <c:pt idx="59" formatCode="0.00%">
                  <c:v>0.205</c:v>
                </c:pt>
                <c:pt idx="60" formatCode="0.00%">
                  <c:v>0.207499999999999</c:v>
                </c:pt>
                <c:pt idx="61" formatCode="0.00%">
                  <c:v>0.209999999999999</c:v>
                </c:pt>
                <c:pt idx="62" formatCode="0.00%">
                  <c:v>0.212499999999999</c:v>
                </c:pt>
                <c:pt idx="63" formatCode="0.00%">
                  <c:v>0.214999999999999</c:v>
                </c:pt>
                <c:pt idx="64" formatCode="0.00%">
                  <c:v>0.217499999999999</c:v>
                </c:pt>
                <c:pt idx="65" formatCode="0.00%">
                  <c:v>0.219999999999999</c:v>
                </c:pt>
                <c:pt idx="66" formatCode="0.00%">
                  <c:v>0.222499999999999</c:v>
                </c:pt>
                <c:pt idx="67" formatCode="0.00%">
                  <c:v>0.224999999999999</c:v>
                </c:pt>
              </c:numCache>
            </c:numRef>
          </c:val>
        </c:ser>
        <c:ser>
          <c:idx val="1"/>
          <c:order val="1"/>
          <c:tx>
            <c:strRef>
              <c:f>'ESEE Summary plots'!$E$95</c:f>
              <c:strCache>
                <c:ptCount val="1"/>
                <c:pt idx="0">
                  <c:v>0.08</c:v>
                </c:pt>
              </c:strCache>
            </c:strRef>
          </c:tx>
          <c:cat>
            <c:strRef>
              <c:f>'ESEE Summary plots'!$C$96:$C$163</c:f>
              <c:strCache>
                <c:ptCount val="68"/>
                <c:pt idx="0">
                  <c:v>CES LEK - Unadjusted</c:v>
                </c:pt>
                <c:pt idx="1">
                  <c:v>CES EKL- Unadjusted</c:v>
                </c:pt>
                <c:pt idx="2">
                  <c:v>Cobb-Douglas KL (Sigma = 1) - Adjusted</c:v>
                </c:pt>
                <c:pt idx="3">
                  <c:v>CES KL (Sigma free) - Adjusted</c:v>
                </c:pt>
                <c:pt idx="4">
                  <c:v>CES KLE - Adjusted</c:v>
                </c:pt>
                <c:pt idx="5">
                  <c:v>CES LEK - Adjusted</c:v>
                </c:pt>
                <c:pt idx="6">
                  <c:v>CES EKL- Adjusted</c:v>
                </c:pt>
                <c:pt idx="9">
                  <c:v>UK</c:v>
                </c:pt>
                <c:pt idx="10">
                  <c:v>Cobb-Douglas KL (Sigma = 1) - Unadjusted</c:v>
                </c:pt>
                <c:pt idx="11">
                  <c:v>CES KL (Sigma free) - Unadjusted</c:v>
                </c:pt>
                <c:pt idx="12">
                  <c:v>CES KLE - Unadjusted</c:v>
                </c:pt>
                <c:pt idx="13">
                  <c:v>CES LEK - Unadjusted</c:v>
                </c:pt>
                <c:pt idx="14">
                  <c:v>CES EKL- Unadjusted</c:v>
                </c:pt>
                <c:pt idx="15">
                  <c:v>Cobb-Douglas KL (Sigma = 1) - Adjusted</c:v>
                </c:pt>
                <c:pt idx="16">
                  <c:v>CES KL (Sigma free) - Adjusted</c:v>
                </c:pt>
                <c:pt idx="17">
                  <c:v>CES KLE - Adjusted</c:v>
                </c:pt>
                <c:pt idx="18">
                  <c:v>CES LEK - Adjusted</c:v>
                </c:pt>
                <c:pt idx="19">
                  <c:v>CES EKL- Adjusted</c:v>
                </c:pt>
                <c:pt idx="22">
                  <c:v>Production Function</c:v>
                </c:pt>
                <c:pt idx="23">
                  <c:v>Cobb-Douglas KL  - Unadjusted</c:v>
                </c:pt>
                <c:pt idx="24">
                  <c:v>CES KL  - Unadjusted</c:v>
                </c:pt>
                <c:pt idx="25">
                  <c:v>CES KLE - Unadjusted</c:v>
                </c:pt>
                <c:pt idx="26">
                  <c:v>CES KLE - Quality Adjusted</c:v>
                </c:pt>
                <c:pt idx="27">
                  <c:v>Cobb-Douglas KL  - Unadjusted</c:v>
                </c:pt>
                <c:pt idx="28">
                  <c:v>CES KL  - Unadjusted</c:v>
                </c:pt>
                <c:pt idx="29">
                  <c:v>CES KLE - Unadjusted</c:v>
                </c:pt>
                <c:pt idx="30">
                  <c:v>CES KLE - Quality Adjusted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</c:strCache>
            </c:strRef>
          </c:cat>
          <c:val>
            <c:numRef>
              <c:f>'ESEE Summary plots'!$E$96:$E$163</c:f>
              <c:numCache>
                <c:formatCode>0.00</c:formatCode>
                <c:ptCount val="68"/>
                <c:pt idx="4">
                  <c:v>0.0</c:v>
                </c:pt>
                <c:pt idx="9">
                  <c:v>0.0</c:v>
                </c:pt>
                <c:pt idx="12">
                  <c:v>0.009391</c:v>
                </c:pt>
                <c:pt idx="17">
                  <c:v>0.0014357</c:v>
                </c:pt>
                <c:pt idx="22">
                  <c:v>0.0</c:v>
                </c:pt>
                <c:pt idx="25">
                  <c:v>0.078512</c:v>
                </c:pt>
                <c:pt idx="26">
                  <c:v>0.0</c:v>
                </c:pt>
                <c:pt idx="29">
                  <c:v>0.009391</c:v>
                </c:pt>
                <c:pt idx="30">
                  <c:v>0.0014357</c:v>
                </c:pt>
                <c:pt idx="39" formatCode="0.00%">
                  <c:v>0.145</c:v>
                </c:pt>
                <c:pt idx="40" formatCode="0.00%">
                  <c:v>0.1425</c:v>
                </c:pt>
                <c:pt idx="41" formatCode="0.00%">
                  <c:v>0.14</c:v>
                </c:pt>
                <c:pt idx="42" formatCode="0.00%">
                  <c:v>0.1375</c:v>
                </c:pt>
                <c:pt idx="43" formatCode="0.00%">
                  <c:v>0.135</c:v>
                </c:pt>
                <c:pt idx="44" formatCode="0.00%">
                  <c:v>0.1325</c:v>
                </c:pt>
                <c:pt idx="45" formatCode="0.00%">
                  <c:v>0.13</c:v>
                </c:pt>
                <c:pt idx="46" formatCode="0.00%">
                  <c:v>0.1275</c:v>
                </c:pt>
                <c:pt idx="47" formatCode="0.00%">
                  <c:v>0.125</c:v>
                </c:pt>
                <c:pt idx="48" formatCode="0.00%">
                  <c:v>0.1225</c:v>
                </c:pt>
                <c:pt idx="49" formatCode="0.00%">
                  <c:v>0.12</c:v>
                </c:pt>
                <c:pt idx="50" formatCode="0.00%">
                  <c:v>0.1175</c:v>
                </c:pt>
                <c:pt idx="51" formatCode="0.00%">
                  <c:v>0.115</c:v>
                </c:pt>
                <c:pt idx="52" formatCode="0.00%">
                  <c:v>0.1125</c:v>
                </c:pt>
                <c:pt idx="53" formatCode="0.00%">
                  <c:v>0.11</c:v>
                </c:pt>
                <c:pt idx="54" formatCode="0.00%">
                  <c:v>0.1075</c:v>
                </c:pt>
                <c:pt idx="55" formatCode="0.00%">
                  <c:v>0.105</c:v>
                </c:pt>
                <c:pt idx="56" formatCode="0.00%">
                  <c:v>0.1025</c:v>
                </c:pt>
                <c:pt idx="57" formatCode="0.00%">
                  <c:v>0.1</c:v>
                </c:pt>
                <c:pt idx="58" formatCode="0.00%">
                  <c:v>0.0975</c:v>
                </c:pt>
                <c:pt idx="59" formatCode="0.00%">
                  <c:v>0.095</c:v>
                </c:pt>
                <c:pt idx="60" formatCode="0.00%">
                  <c:v>0.0925</c:v>
                </c:pt>
                <c:pt idx="61" formatCode="0.00%">
                  <c:v>0.09</c:v>
                </c:pt>
                <c:pt idx="62" formatCode="0.00%">
                  <c:v>0.0875</c:v>
                </c:pt>
                <c:pt idx="63" formatCode="0.00%">
                  <c:v>0.085</c:v>
                </c:pt>
                <c:pt idx="64" formatCode="0.00%">
                  <c:v>0.0825</c:v>
                </c:pt>
                <c:pt idx="65" formatCode="0.00%">
                  <c:v>0.08</c:v>
                </c:pt>
                <c:pt idx="66" formatCode="0.00%">
                  <c:v>0.0775</c:v>
                </c:pt>
                <c:pt idx="67" formatCode="0.00%">
                  <c:v>0.075</c:v>
                </c:pt>
              </c:numCache>
            </c:numRef>
          </c:val>
        </c:ser>
        <c:ser>
          <c:idx val="2"/>
          <c:order val="2"/>
          <c:tx>
            <c:strRef>
              <c:f>'ESEE Summary plots'!$F$95</c:f>
              <c:strCache>
                <c:ptCount val="1"/>
              </c:strCache>
            </c:strRef>
          </c:tx>
          <c:cat>
            <c:strRef>
              <c:f>'ESEE Summary plots'!$C$96:$C$163</c:f>
              <c:strCache>
                <c:ptCount val="68"/>
                <c:pt idx="0">
                  <c:v>CES LEK - Unadjusted</c:v>
                </c:pt>
                <c:pt idx="1">
                  <c:v>CES EKL- Unadjusted</c:v>
                </c:pt>
                <c:pt idx="2">
                  <c:v>Cobb-Douglas KL (Sigma = 1) - Adjusted</c:v>
                </c:pt>
                <c:pt idx="3">
                  <c:v>CES KL (Sigma free) - Adjusted</c:v>
                </c:pt>
                <c:pt idx="4">
                  <c:v>CES KLE - Adjusted</c:v>
                </c:pt>
                <c:pt idx="5">
                  <c:v>CES LEK - Adjusted</c:v>
                </c:pt>
                <c:pt idx="6">
                  <c:v>CES EKL- Adjusted</c:v>
                </c:pt>
                <c:pt idx="9">
                  <c:v>UK</c:v>
                </c:pt>
                <c:pt idx="10">
                  <c:v>Cobb-Douglas KL (Sigma = 1) - Unadjusted</c:v>
                </c:pt>
                <c:pt idx="11">
                  <c:v>CES KL (Sigma free) - Unadjusted</c:v>
                </c:pt>
                <c:pt idx="12">
                  <c:v>CES KLE - Unadjusted</c:v>
                </c:pt>
                <c:pt idx="13">
                  <c:v>CES LEK - Unadjusted</c:v>
                </c:pt>
                <c:pt idx="14">
                  <c:v>CES EKL- Unadjusted</c:v>
                </c:pt>
                <c:pt idx="15">
                  <c:v>Cobb-Douglas KL (Sigma = 1) - Adjusted</c:v>
                </c:pt>
                <c:pt idx="16">
                  <c:v>CES KL (Sigma free) - Adjusted</c:v>
                </c:pt>
                <c:pt idx="17">
                  <c:v>CES KLE - Adjusted</c:v>
                </c:pt>
                <c:pt idx="18">
                  <c:v>CES LEK - Adjusted</c:v>
                </c:pt>
                <c:pt idx="19">
                  <c:v>CES EKL- Adjusted</c:v>
                </c:pt>
                <c:pt idx="22">
                  <c:v>Production Function</c:v>
                </c:pt>
                <c:pt idx="23">
                  <c:v>Cobb-Douglas KL  - Unadjusted</c:v>
                </c:pt>
                <c:pt idx="24">
                  <c:v>CES KL  - Unadjusted</c:v>
                </c:pt>
                <c:pt idx="25">
                  <c:v>CES KLE - Unadjusted</c:v>
                </c:pt>
                <c:pt idx="26">
                  <c:v>CES KLE - Quality Adjusted</c:v>
                </c:pt>
                <c:pt idx="27">
                  <c:v>Cobb-Douglas KL  - Unadjusted</c:v>
                </c:pt>
                <c:pt idx="28">
                  <c:v>CES KL  - Unadjusted</c:v>
                </c:pt>
                <c:pt idx="29">
                  <c:v>CES KLE - Unadjusted</c:v>
                </c:pt>
                <c:pt idx="30">
                  <c:v>CES KLE - Quality Adjusted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</c:strCache>
            </c:strRef>
          </c:cat>
          <c:val>
            <c:numRef>
              <c:f>'ESEE Summary plots'!$F$96:$F$163</c:f>
              <c:numCache>
                <c:formatCode>0.00</c:formatCode>
                <c:ptCount val="68"/>
                <c:pt idx="0">
                  <c:v>0.00941041846248819</c:v>
                </c:pt>
                <c:pt idx="5">
                  <c:v>0.017595</c:v>
                </c:pt>
                <c:pt idx="9">
                  <c:v>0.0</c:v>
                </c:pt>
                <c:pt idx="13">
                  <c:v>0.068505</c:v>
                </c:pt>
                <c:pt idx="18">
                  <c:v>0.109753</c:v>
                </c:pt>
                <c:pt idx="39" formatCode="0.00%">
                  <c:v>0.355</c:v>
                </c:pt>
                <c:pt idx="40" formatCode="0.00%">
                  <c:v>0.3575</c:v>
                </c:pt>
                <c:pt idx="41" formatCode="0.00%">
                  <c:v>0.36</c:v>
                </c:pt>
                <c:pt idx="42" formatCode="0.00%">
                  <c:v>0.3625</c:v>
                </c:pt>
                <c:pt idx="43" formatCode="0.00%">
                  <c:v>0.365</c:v>
                </c:pt>
                <c:pt idx="44" formatCode="0.00%">
                  <c:v>0.3675</c:v>
                </c:pt>
                <c:pt idx="45" formatCode="0.00%">
                  <c:v>0.37</c:v>
                </c:pt>
                <c:pt idx="46" formatCode="0.00%">
                  <c:v>0.3725</c:v>
                </c:pt>
                <c:pt idx="47" formatCode="0.00%">
                  <c:v>0.375</c:v>
                </c:pt>
                <c:pt idx="48" formatCode="0.00%">
                  <c:v>0.3775</c:v>
                </c:pt>
                <c:pt idx="49" formatCode="0.00%">
                  <c:v>0.38</c:v>
                </c:pt>
                <c:pt idx="50" formatCode="0.00%">
                  <c:v>0.3825</c:v>
                </c:pt>
                <c:pt idx="51" formatCode="0.00%">
                  <c:v>0.385</c:v>
                </c:pt>
                <c:pt idx="52" formatCode="0.00%">
                  <c:v>0.3875</c:v>
                </c:pt>
                <c:pt idx="53" formatCode="0.00%">
                  <c:v>0.39</c:v>
                </c:pt>
                <c:pt idx="54" formatCode="0.00%">
                  <c:v>0.3925</c:v>
                </c:pt>
                <c:pt idx="55" formatCode="0.00%">
                  <c:v>0.395</c:v>
                </c:pt>
                <c:pt idx="56" formatCode="0.00%">
                  <c:v>0.3975</c:v>
                </c:pt>
                <c:pt idx="57" formatCode="0.00%">
                  <c:v>0.4</c:v>
                </c:pt>
                <c:pt idx="58" formatCode="0.00%">
                  <c:v>0.4025</c:v>
                </c:pt>
                <c:pt idx="59" formatCode="0.00%">
                  <c:v>0.405</c:v>
                </c:pt>
                <c:pt idx="60" formatCode="0.00%">
                  <c:v>0.4075</c:v>
                </c:pt>
                <c:pt idx="61" formatCode="0.00%">
                  <c:v>0.41</c:v>
                </c:pt>
                <c:pt idx="62" formatCode="0.00%">
                  <c:v>0.4125</c:v>
                </c:pt>
                <c:pt idx="63" formatCode="0.00%">
                  <c:v>0.415</c:v>
                </c:pt>
                <c:pt idx="64" formatCode="0.00%">
                  <c:v>0.4175</c:v>
                </c:pt>
                <c:pt idx="65" formatCode="0.00%">
                  <c:v>0.42</c:v>
                </c:pt>
                <c:pt idx="66" formatCode="0.00%">
                  <c:v>0.4225</c:v>
                </c:pt>
                <c:pt idx="67" formatCode="0.00%">
                  <c:v>0.425</c:v>
                </c:pt>
              </c:numCache>
            </c:numRef>
          </c:val>
        </c:ser>
        <c:ser>
          <c:idx val="3"/>
          <c:order val="3"/>
          <c:tx>
            <c:strRef>
              <c:f>'ESEE Summary plots'!$G$95</c:f>
              <c:strCache>
                <c:ptCount val="1"/>
              </c:strCache>
            </c:strRef>
          </c:tx>
          <c:cat>
            <c:strRef>
              <c:f>'ESEE Summary plots'!$C$96:$C$163</c:f>
              <c:strCache>
                <c:ptCount val="68"/>
                <c:pt idx="0">
                  <c:v>CES LEK - Unadjusted</c:v>
                </c:pt>
                <c:pt idx="1">
                  <c:v>CES EKL- Unadjusted</c:v>
                </c:pt>
                <c:pt idx="2">
                  <c:v>Cobb-Douglas KL (Sigma = 1) - Adjusted</c:v>
                </c:pt>
                <c:pt idx="3">
                  <c:v>CES KL (Sigma free) - Adjusted</c:v>
                </c:pt>
                <c:pt idx="4">
                  <c:v>CES KLE - Adjusted</c:v>
                </c:pt>
                <c:pt idx="5">
                  <c:v>CES LEK - Adjusted</c:v>
                </c:pt>
                <c:pt idx="6">
                  <c:v>CES EKL- Adjusted</c:v>
                </c:pt>
                <c:pt idx="9">
                  <c:v>UK</c:v>
                </c:pt>
                <c:pt idx="10">
                  <c:v>Cobb-Douglas KL (Sigma = 1) - Unadjusted</c:v>
                </c:pt>
                <c:pt idx="11">
                  <c:v>CES KL (Sigma free) - Unadjusted</c:v>
                </c:pt>
                <c:pt idx="12">
                  <c:v>CES KLE - Unadjusted</c:v>
                </c:pt>
                <c:pt idx="13">
                  <c:v>CES LEK - Unadjusted</c:v>
                </c:pt>
                <c:pt idx="14">
                  <c:v>CES EKL- Unadjusted</c:v>
                </c:pt>
                <c:pt idx="15">
                  <c:v>Cobb-Douglas KL (Sigma = 1) - Adjusted</c:v>
                </c:pt>
                <c:pt idx="16">
                  <c:v>CES KL (Sigma free) - Adjusted</c:v>
                </c:pt>
                <c:pt idx="17">
                  <c:v>CES KLE - Adjusted</c:v>
                </c:pt>
                <c:pt idx="18">
                  <c:v>CES LEK - Adjusted</c:v>
                </c:pt>
                <c:pt idx="19">
                  <c:v>CES EKL- Adjusted</c:v>
                </c:pt>
                <c:pt idx="22">
                  <c:v>Production Function</c:v>
                </c:pt>
                <c:pt idx="23">
                  <c:v>Cobb-Douglas KL  - Unadjusted</c:v>
                </c:pt>
                <c:pt idx="24">
                  <c:v>CES KL  - Unadjusted</c:v>
                </c:pt>
                <c:pt idx="25">
                  <c:v>CES KLE - Unadjusted</c:v>
                </c:pt>
                <c:pt idx="26">
                  <c:v>CES KLE - Quality Adjusted</c:v>
                </c:pt>
                <c:pt idx="27">
                  <c:v>Cobb-Douglas KL  - Unadjusted</c:v>
                </c:pt>
                <c:pt idx="28">
                  <c:v>CES KL  - Unadjusted</c:v>
                </c:pt>
                <c:pt idx="29">
                  <c:v>CES KLE - Unadjusted</c:v>
                </c:pt>
                <c:pt idx="30">
                  <c:v>CES KLE - Quality Adjusted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</c:strCache>
            </c:strRef>
          </c:cat>
          <c:val>
            <c:numRef>
              <c:f>'ESEE Summary plots'!$G$96:$G$163</c:f>
              <c:numCache>
                <c:formatCode>0.00</c:formatCode>
                <c:ptCount val="68"/>
                <c:pt idx="0">
                  <c:v>0.398887</c:v>
                </c:pt>
                <c:pt idx="5">
                  <c:v>0.005358</c:v>
                </c:pt>
                <c:pt idx="9">
                  <c:v>0.0</c:v>
                </c:pt>
                <c:pt idx="13">
                  <c:v>0.0</c:v>
                </c:pt>
                <c:pt idx="18">
                  <c:v>0.0</c:v>
                </c:pt>
                <c:pt idx="39" formatCode="0.00%">
                  <c:v>0.345</c:v>
                </c:pt>
                <c:pt idx="40" formatCode="0.00%">
                  <c:v>0.3425</c:v>
                </c:pt>
                <c:pt idx="41" formatCode="0.00%">
                  <c:v>0.34</c:v>
                </c:pt>
                <c:pt idx="42" formatCode="0.00%">
                  <c:v>0.3375</c:v>
                </c:pt>
                <c:pt idx="43" formatCode="0.00%">
                  <c:v>0.335</c:v>
                </c:pt>
                <c:pt idx="44" formatCode="0.00%">
                  <c:v>0.3325</c:v>
                </c:pt>
                <c:pt idx="45" formatCode="0.00%">
                  <c:v>0.33</c:v>
                </c:pt>
                <c:pt idx="46" formatCode="0.00%">
                  <c:v>0.3275</c:v>
                </c:pt>
                <c:pt idx="47" formatCode="0.00%">
                  <c:v>0.325</c:v>
                </c:pt>
                <c:pt idx="48" formatCode="0.00%">
                  <c:v>0.3225</c:v>
                </c:pt>
                <c:pt idx="49" formatCode="0.00%">
                  <c:v>0.32</c:v>
                </c:pt>
                <c:pt idx="50" formatCode="0.00%">
                  <c:v>0.3175</c:v>
                </c:pt>
                <c:pt idx="51" formatCode="0.00%">
                  <c:v>0.315</c:v>
                </c:pt>
                <c:pt idx="52" formatCode="0.00%">
                  <c:v>0.3125</c:v>
                </c:pt>
                <c:pt idx="53" formatCode="0.00%">
                  <c:v>0.31</c:v>
                </c:pt>
                <c:pt idx="54" formatCode="0.00%">
                  <c:v>0.3075</c:v>
                </c:pt>
                <c:pt idx="55" formatCode="0.00%">
                  <c:v>0.305</c:v>
                </c:pt>
                <c:pt idx="56" formatCode="0.00%">
                  <c:v>0.3025</c:v>
                </c:pt>
                <c:pt idx="57" formatCode="0.00%">
                  <c:v>0.3</c:v>
                </c:pt>
                <c:pt idx="58" formatCode="0.00%">
                  <c:v>0.2975</c:v>
                </c:pt>
                <c:pt idx="59" formatCode="0.00%">
                  <c:v>0.295</c:v>
                </c:pt>
                <c:pt idx="60" formatCode="0.00%">
                  <c:v>0.2925</c:v>
                </c:pt>
                <c:pt idx="61" formatCode="0.00%">
                  <c:v>0.29</c:v>
                </c:pt>
                <c:pt idx="62" formatCode="0.00%">
                  <c:v>0.2875</c:v>
                </c:pt>
                <c:pt idx="63" formatCode="0.00%">
                  <c:v>0.285</c:v>
                </c:pt>
                <c:pt idx="64" formatCode="0.00%">
                  <c:v>0.2825</c:v>
                </c:pt>
                <c:pt idx="65" formatCode="0.00%">
                  <c:v>0.28</c:v>
                </c:pt>
                <c:pt idx="66" formatCode="0.00%">
                  <c:v>0.2775</c:v>
                </c:pt>
                <c:pt idx="67" formatCode="0.00%">
                  <c:v>0.275</c:v>
                </c:pt>
              </c:numCache>
            </c:numRef>
          </c:val>
        </c:ser>
        <c:ser>
          <c:idx val="4"/>
          <c:order val="4"/>
          <c:tx>
            <c:strRef>
              <c:f>'ESEE Summary plots'!$H$95</c:f>
              <c:strCache>
                <c:ptCount val="1"/>
              </c:strCache>
            </c:strRef>
          </c:tx>
          <c:cat>
            <c:strRef>
              <c:f>'ESEE Summary plots'!$C$96:$C$163</c:f>
              <c:strCache>
                <c:ptCount val="68"/>
                <c:pt idx="0">
                  <c:v>CES LEK - Unadjusted</c:v>
                </c:pt>
                <c:pt idx="1">
                  <c:v>CES EKL- Unadjusted</c:v>
                </c:pt>
                <c:pt idx="2">
                  <c:v>Cobb-Douglas KL (Sigma = 1) - Adjusted</c:v>
                </c:pt>
                <c:pt idx="3">
                  <c:v>CES KL (Sigma free) - Adjusted</c:v>
                </c:pt>
                <c:pt idx="4">
                  <c:v>CES KLE - Adjusted</c:v>
                </c:pt>
                <c:pt idx="5">
                  <c:v>CES LEK - Adjusted</c:v>
                </c:pt>
                <c:pt idx="6">
                  <c:v>CES EKL- Adjusted</c:v>
                </c:pt>
                <c:pt idx="9">
                  <c:v>UK</c:v>
                </c:pt>
                <c:pt idx="10">
                  <c:v>Cobb-Douglas KL (Sigma = 1) - Unadjusted</c:v>
                </c:pt>
                <c:pt idx="11">
                  <c:v>CES KL (Sigma free) - Unadjusted</c:v>
                </c:pt>
                <c:pt idx="12">
                  <c:v>CES KLE - Unadjusted</c:v>
                </c:pt>
                <c:pt idx="13">
                  <c:v>CES LEK - Unadjusted</c:v>
                </c:pt>
                <c:pt idx="14">
                  <c:v>CES EKL- Unadjusted</c:v>
                </c:pt>
                <c:pt idx="15">
                  <c:v>Cobb-Douglas KL (Sigma = 1) - Adjusted</c:v>
                </c:pt>
                <c:pt idx="16">
                  <c:v>CES KL (Sigma free) - Adjusted</c:v>
                </c:pt>
                <c:pt idx="17">
                  <c:v>CES KLE - Adjusted</c:v>
                </c:pt>
                <c:pt idx="18">
                  <c:v>CES LEK - Adjusted</c:v>
                </c:pt>
                <c:pt idx="19">
                  <c:v>CES EKL- Adjusted</c:v>
                </c:pt>
                <c:pt idx="22">
                  <c:v>Production Function</c:v>
                </c:pt>
                <c:pt idx="23">
                  <c:v>Cobb-Douglas KL  - Unadjusted</c:v>
                </c:pt>
                <c:pt idx="24">
                  <c:v>CES KL  - Unadjusted</c:v>
                </c:pt>
                <c:pt idx="25">
                  <c:v>CES KLE - Unadjusted</c:v>
                </c:pt>
                <c:pt idx="26">
                  <c:v>CES KLE - Quality Adjusted</c:v>
                </c:pt>
                <c:pt idx="27">
                  <c:v>Cobb-Douglas KL  - Unadjusted</c:v>
                </c:pt>
                <c:pt idx="28">
                  <c:v>CES KL  - Unadjusted</c:v>
                </c:pt>
                <c:pt idx="29">
                  <c:v>CES KLE - Unadjusted</c:v>
                </c:pt>
                <c:pt idx="30">
                  <c:v>CES KLE - Quality Adjusted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</c:strCache>
            </c:strRef>
          </c:cat>
          <c:val>
            <c:numRef>
              <c:f>'ESEE Summary plots'!$H$96:$H$163</c:f>
              <c:numCache>
                <c:formatCode>0.00</c:formatCode>
                <c:ptCount val="68"/>
                <c:pt idx="1">
                  <c:v>0.186382867686802</c:v>
                </c:pt>
                <c:pt idx="9">
                  <c:v>0.0</c:v>
                </c:pt>
                <c:pt idx="14">
                  <c:v>0.103338</c:v>
                </c:pt>
                <c:pt idx="19">
                  <c:v>0.190138</c:v>
                </c:pt>
                <c:pt idx="39" formatCode="0.00%">
                  <c:v>0.0341397186665259</c:v>
                </c:pt>
                <c:pt idx="40" formatCode="0.00%">
                  <c:v>0.0256591322523945</c:v>
                </c:pt>
                <c:pt idx="41" formatCode="0.00%">
                  <c:v>-0.00295970831117282</c:v>
                </c:pt>
                <c:pt idx="42" formatCode="0.00%">
                  <c:v>-0.0497932499794788</c:v>
                </c:pt>
                <c:pt idx="43" formatCode="0.00%">
                  <c:v>-0.0348429636595671</c:v>
                </c:pt>
                <c:pt idx="44" formatCode="0.00%">
                  <c:v>-0.0337524957885246</c:v>
                </c:pt>
                <c:pt idx="45" formatCode="0.00%">
                  <c:v>0.0353051597254836</c:v>
                </c:pt>
                <c:pt idx="46" formatCode="0.00%">
                  <c:v>-0.00994559576615755</c:v>
                </c:pt>
                <c:pt idx="47" formatCode="0.00%">
                  <c:v>-0.00414924339628034</c:v>
                </c:pt>
                <c:pt idx="48" formatCode="0.00%">
                  <c:v>0.032655121053394</c:v>
                </c:pt>
                <c:pt idx="49" formatCode="0.00%">
                  <c:v>-0.0286960922696284</c:v>
                </c:pt>
                <c:pt idx="50" formatCode="0.00%">
                  <c:v>0.0472545371089513</c:v>
                </c:pt>
                <c:pt idx="51" formatCode="0.00%">
                  <c:v>0.0302482563332239</c:v>
                </c:pt>
                <c:pt idx="52" formatCode="0.00%">
                  <c:v>0.00407353310700492</c:v>
                </c:pt>
                <c:pt idx="53" formatCode="0.00%">
                  <c:v>-0.0199778595756797</c:v>
                </c:pt>
                <c:pt idx="54" formatCode="0.00%">
                  <c:v>0.00348717469670669</c:v>
                </c:pt>
                <c:pt idx="55" formatCode="0.00%">
                  <c:v>-0.0475444941303726</c:v>
                </c:pt>
                <c:pt idx="56" formatCode="0.00%">
                  <c:v>0.0160528280083979</c:v>
                </c:pt>
                <c:pt idx="57" formatCode="0.00%">
                  <c:v>-0.0155170397112575</c:v>
                </c:pt>
                <c:pt idx="58" formatCode="0.00%">
                  <c:v>0.0403271651893151</c:v>
                </c:pt>
                <c:pt idx="59" formatCode="0.00%">
                  <c:v>0.0200845661770782</c:v>
                </c:pt>
                <c:pt idx="60" formatCode="0.00%">
                  <c:v>-0.0163274134897018</c:v>
                </c:pt>
                <c:pt idx="61" formatCode="0.00%">
                  <c:v>-0.0062038672466497</c:v>
                </c:pt>
                <c:pt idx="62" formatCode="0.00%">
                  <c:v>0.0385702483877098</c:v>
                </c:pt>
                <c:pt idx="63" formatCode="0.00%">
                  <c:v>0.0498039937624539</c:v>
                </c:pt>
                <c:pt idx="64" formatCode="0.00%">
                  <c:v>-0.0217020855852648</c:v>
                </c:pt>
                <c:pt idx="65" formatCode="0.00%">
                  <c:v>-0.0312739739830376</c:v>
                </c:pt>
                <c:pt idx="66" formatCode="0.00%">
                  <c:v>0.00273131703246805</c:v>
                </c:pt>
                <c:pt idx="67" formatCode="0.00%">
                  <c:v>0.0460524793743041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58312"/>
        <c:axId val="2136061432"/>
      </c:areaChart>
      <c:catAx>
        <c:axId val="213605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0614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360614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of economic growth in each year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360583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Quality-adjusted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Table'!$Z$18:$AF$18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Table'!$Z$20:$AF$20</c:f>
              <c:numCache>
                <c:formatCode>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Quality-adjusted without Energy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Table'!$L$8:$P$8</c:f>
              <c:strCache>
                <c:ptCount val="5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</c:strCache>
            </c:strRef>
          </c:cat>
          <c:val>
            <c:numRef>
              <c:f>'Results Table'!$L$10:$P$10</c:f>
              <c:numCache>
                <c:formatCode>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Solow Residual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Table'!$E$19,'Results Table'!$K$19,'Results Table'!$Q$19,'Results Table'!$Y$19)</c:f>
              <c:strCache>
                <c:ptCount val="4"/>
                <c:pt idx="0">
                  <c:v>Unad. No Energy</c:v>
                </c:pt>
                <c:pt idx="1">
                  <c:v>Qual-adj. No Energy</c:v>
                </c:pt>
                <c:pt idx="2">
                  <c:v>Unad. W/ Energy</c:v>
                </c:pt>
                <c:pt idx="3">
                  <c:v>Qual-adj. W/ Energy</c:v>
                </c:pt>
              </c:strCache>
            </c:strRef>
          </c:cat>
          <c:val>
            <c:numRef>
              <c:f>('Results Table'!$E$20,'Results Table'!$K$20,'Results Table'!$Q$20,'Results Table'!$Y$20)</c:f>
              <c:numCache>
                <c:formatCode>0.000</c:formatCode>
                <c:ptCount val="4"/>
                <c:pt idx="0">
                  <c:v>0.01551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108056"/>
        <c:axId val="2139111576"/>
      </c:barChart>
      <c:catAx>
        <c:axId val="213910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11576"/>
        <c:crosses val="autoZero"/>
        <c:auto val="1"/>
        <c:lblAlgn val="ctr"/>
        <c:lblOffset val="100"/>
        <c:noMultiLvlLbl val="0"/>
      </c:catAx>
      <c:valAx>
        <c:axId val="21391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0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Solow Residual</a:t>
            </a:r>
            <a:r>
              <a:rPr lang="pt-PT" baseline="0"/>
              <a:t>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Table'!$E$9,'Results Table'!$K$9,'Results Table'!$Q$9,'Results Table'!$Y$9)</c:f>
              <c:strCache>
                <c:ptCount val="4"/>
                <c:pt idx="0">
                  <c:v>Unad. No Energy</c:v>
                </c:pt>
                <c:pt idx="1">
                  <c:v>Qual-adj. No Energy</c:v>
                </c:pt>
                <c:pt idx="2">
                  <c:v>Unad. W/ Energy</c:v>
                </c:pt>
                <c:pt idx="3">
                  <c:v>Qual-adj. W/ Energy</c:v>
                </c:pt>
              </c:strCache>
            </c:strRef>
          </c:cat>
          <c:val>
            <c:numRef>
              <c:f>('Results Table'!$E$10,'Results Table'!$K$10,'Results Table'!$Q$10,'Results Table'!$Y$10)</c:f>
              <c:numCache>
                <c:formatCode>0.000</c:formatCode>
                <c:ptCount val="4"/>
                <c:pt idx="0">
                  <c:v>0.01608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396136"/>
        <c:axId val="2144902664"/>
      </c:barChart>
      <c:catAx>
        <c:axId val="214239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02664"/>
        <c:crosses val="autoZero"/>
        <c:auto val="1"/>
        <c:lblAlgn val="ctr"/>
        <c:lblOffset val="100"/>
        <c:noMultiLvlLbl val="0"/>
      </c:catAx>
      <c:valAx>
        <c:axId val="21449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9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Unadjusted without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Table'!$F$8:$H$8</c:f>
              <c:strCache>
                <c:ptCount val="3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</c:strCache>
            </c:strRef>
          </c:cat>
          <c:val>
            <c:numRef>
              <c:f>'Results Table'!$F$13:$H$13</c:f>
              <c:numCache>
                <c:formatCode>0.00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Quality-adjusted without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Table'!$L$8:$P$8</c:f>
              <c:strCache>
                <c:ptCount val="5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</c:strCache>
            </c:strRef>
          </c:cat>
          <c:val>
            <c:numRef>
              <c:f>'Results Table'!$L$13:$P$13</c:f>
              <c:numCache>
                <c:formatCode>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Unadjusted without Energy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Table'!$F$18:$H$18</c:f>
              <c:strCache>
                <c:ptCount val="3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</c:strCache>
            </c:strRef>
          </c:cat>
          <c:val>
            <c:numRef>
              <c:f>'Results Table'!$F$23:$H$23</c:f>
              <c:numCache>
                <c:formatCode>0.00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Quality-adjusted without Energy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Table'!$L$18:$P$18</c:f>
              <c:strCache>
                <c:ptCount val="5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</c:strCache>
            </c:strRef>
          </c:cat>
          <c:val>
            <c:numRef>
              <c:f>'Results Table'!$L$23:$P$23</c:f>
              <c:numCache>
                <c:formatCode>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Solow Residual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Table'!$E$9,'Results Table'!$K$9)</c:f>
              <c:strCache>
                <c:ptCount val="2"/>
                <c:pt idx="0">
                  <c:v>Unad. No Energy</c:v>
                </c:pt>
                <c:pt idx="1">
                  <c:v>Qual-adj. No Energy</c:v>
                </c:pt>
              </c:strCache>
            </c:strRef>
          </c:cat>
          <c:val>
            <c:numRef>
              <c:f>('Results Table'!$E$13,'Results Table'!$K$13)</c:f>
              <c:numCache>
                <c:formatCode>0.000</c:formatCode>
                <c:ptCount val="2"/>
                <c:pt idx="0">
                  <c:v>0.018825</c:v>
                </c:pt>
                <c:pt idx="1">
                  <c:v>0.005704451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265368"/>
        <c:axId val="2142268872"/>
      </c:barChart>
      <c:catAx>
        <c:axId val="214226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68872"/>
        <c:crosses val="autoZero"/>
        <c:auto val="1"/>
        <c:lblAlgn val="ctr"/>
        <c:lblOffset val="100"/>
        <c:noMultiLvlLbl val="0"/>
      </c:catAx>
      <c:valAx>
        <c:axId val="21422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6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(kl)+()</a:t>
            </a:r>
            <a:r>
              <a:rPr lang="pt-PT" baseline="0"/>
              <a:t> Solow Residual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Table'!$E$19,'Results Table'!$K$19)</c:f>
              <c:strCache>
                <c:ptCount val="2"/>
                <c:pt idx="0">
                  <c:v>Unad. No Energy</c:v>
                </c:pt>
                <c:pt idx="1">
                  <c:v>Qual-adj. No Energy</c:v>
                </c:pt>
              </c:strCache>
            </c:strRef>
          </c:cat>
          <c:val>
            <c:numRef>
              <c:f>('Results Table'!$E$23,'Results Table'!$K$23)</c:f>
              <c:numCache>
                <c:formatCode>0.00</c:formatCode>
                <c:ptCount val="2"/>
                <c:pt idx="0" formatCode="0.000">
                  <c:v>0.020914</c:v>
                </c:pt>
                <c:pt idx="1">
                  <c:v>0.001651163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301592"/>
        <c:axId val="2142305096"/>
      </c:barChart>
      <c:catAx>
        <c:axId val="214230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05096"/>
        <c:crosses val="autoZero"/>
        <c:auto val="1"/>
        <c:lblAlgn val="ctr"/>
        <c:lblOffset val="100"/>
        <c:noMultiLvlLbl val="0"/>
      </c:catAx>
      <c:valAx>
        <c:axId val="21423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0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Portugal - shares of 1960-2010 average GDP Growth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412629303579012"/>
          <c:y val="0.172018073198702"/>
          <c:w val="0.288702707621469"/>
          <c:h val="0.61653582511638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'ESEE Summary plots'!$E$37</c:f>
              <c:strCache>
                <c:ptCount val="1"/>
                <c:pt idx="0">
                  <c:v>Capital, K</c:v>
                </c:pt>
              </c:strCache>
            </c:strRef>
          </c:tx>
          <c:invertIfNegative val="0"/>
          <c:cat>
            <c:strRef>
              <c:f>'ESEE Summary plots'!$C$69:$C$77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plots'!$E$69:$E$77</c:f>
              <c:numCache>
                <c:formatCode>0.00%</c:formatCode>
                <c:ptCount val="9"/>
                <c:pt idx="0">
                  <c:v>0.0</c:v>
                </c:pt>
                <c:pt idx="1">
                  <c:v>0.031238254</c:v>
                </c:pt>
                <c:pt idx="2">
                  <c:v>0.0294695930035014</c:v>
                </c:pt>
                <c:pt idx="3">
                  <c:v>0.031261</c:v>
                </c:pt>
                <c:pt idx="4">
                  <c:v>0.02579637327086</c:v>
                </c:pt>
                <c:pt idx="5">
                  <c:v>0.028791913</c:v>
                </c:pt>
                <c:pt idx="6">
                  <c:v>0.0199902886170513</c:v>
                </c:pt>
                <c:pt idx="7">
                  <c:v>0.024186525792</c:v>
                </c:pt>
                <c:pt idx="8">
                  <c:v>0.0054525</c:v>
                </c:pt>
              </c:numCache>
            </c:numRef>
          </c:val>
        </c:ser>
        <c:ser>
          <c:idx val="2"/>
          <c:order val="1"/>
          <c:tx>
            <c:strRef>
              <c:f>'ESEE Summary plots'!$F$37</c:f>
              <c:strCache>
                <c:ptCount val="1"/>
                <c:pt idx="0">
                  <c:v>Labour, L</c:v>
                </c:pt>
              </c:strCache>
            </c:strRef>
          </c:tx>
          <c:invertIfNegative val="0"/>
          <c:cat>
            <c:strRef>
              <c:f>'ESEE Summary plots'!$C$69:$C$77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plots'!$F$69:$F$77</c:f>
              <c:numCache>
                <c:formatCode>0.00%</c:formatCode>
                <c:ptCount val="9"/>
                <c:pt idx="0">
                  <c:v>0.031238865</c:v>
                </c:pt>
                <c:pt idx="1">
                  <c:v>1.76625336518544E-22</c:v>
                </c:pt>
                <c:pt idx="2">
                  <c:v>9.94726326933E-13</c:v>
                </c:pt>
                <c:pt idx="3">
                  <c:v>4.9085647068E-14</c:v>
                </c:pt>
                <c:pt idx="4">
                  <c:v>0.000447526466701</c:v>
                </c:pt>
                <c:pt idx="5">
                  <c:v>4.562193782502E-18</c:v>
                </c:pt>
                <c:pt idx="6">
                  <c:v>2.22397885089234E-6</c:v>
                </c:pt>
                <c:pt idx="7">
                  <c:v>0.000409474208</c:v>
                </c:pt>
                <c:pt idx="8">
                  <c:v>0.0127225</c:v>
                </c:pt>
              </c:numCache>
            </c:numRef>
          </c:val>
        </c:ser>
        <c:ser>
          <c:idx val="3"/>
          <c:order val="2"/>
          <c:tx>
            <c:strRef>
              <c:f>'ESEE Summary plots'!$G$37</c:f>
              <c:strCache>
                <c:ptCount val="1"/>
                <c:pt idx="0">
                  <c:v>Energy, E</c:v>
                </c:pt>
              </c:strCache>
            </c:strRef>
          </c:tx>
          <c:invertIfNegative val="0"/>
          <c:cat>
            <c:strRef>
              <c:f>'ESEE Summary plots'!$C$69:$C$77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plots'!$G$69:$G$77</c:f>
              <c:numCache>
                <c:formatCode>0.00%</c:formatCode>
                <c:ptCount val="9"/>
                <c:pt idx="0">
                  <c:v>1.48788121169205E-15</c:v>
                </c:pt>
                <c:pt idx="1">
                  <c:v>4.4164299884406E-12</c:v>
                </c:pt>
                <c:pt idx="2">
                  <c:v>0.00301710034676472</c:v>
                </c:pt>
                <c:pt idx="3">
                  <c:v>0.0</c:v>
                </c:pt>
                <c:pt idx="4">
                  <c:v>3.06840267093E-15</c:v>
                </c:pt>
                <c:pt idx="5">
                  <c:v>1.37464426138243E-17</c:v>
                </c:pt>
                <c:pt idx="6">
                  <c:v>0.007360056619089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0"/>
          <c:order val="3"/>
          <c:tx>
            <c:strRef>
              <c:f>'ESEE Summary plots'!$D$37</c:f>
              <c:strCache>
                <c:ptCount val="1"/>
                <c:pt idx="0">
                  <c:v>Lambda, Solow Residual</c:v>
                </c:pt>
              </c:strCache>
            </c:strRef>
          </c:tx>
          <c:invertIfNegative val="0"/>
          <c:cat>
            <c:strRef>
              <c:f>'ESEE Summary plots'!$C$69:$C$77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plots'!$D$69:$D$77</c:f>
              <c:numCache>
                <c:formatCode>0.00%</c:formatCode>
                <c:ptCount val="9"/>
                <c:pt idx="0">
                  <c:v>0.005761135</c:v>
                </c:pt>
                <c:pt idx="1">
                  <c:v>0.005761746</c:v>
                </c:pt>
                <c:pt idx="2">
                  <c:v>0.004513306</c:v>
                </c:pt>
                <c:pt idx="3">
                  <c:v>0.005739</c:v>
                </c:pt>
                <c:pt idx="4">
                  <c:v>0.0107561</c:v>
                </c:pt>
                <c:pt idx="5">
                  <c:v>0.008208087</c:v>
                </c:pt>
                <c:pt idx="6">
                  <c:v>0.009647431</c:v>
                </c:pt>
                <c:pt idx="7">
                  <c:v>0.012404</c:v>
                </c:pt>
                <c:pt idx="8">
                  <c:v>0.018825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43584376"/>
        <c:axId val="2135992968"/>
      </c:barChart>
      <c:catAx>
        <c:axId val="2143584376"/>
        <c:scaling>
          <c:orientation val="minMax"/>
        </c:scaling>
        <c:delete val="0"/>
        <c:axPos val="l"/>
        <c:majorTickMark val="none"/>
        <c:minorTickMark val="none"/>
        <c:tickLblPos val="nextTo"/>
        <c:crossAx val="2135992968"/>
        <c:crosses val="autoZero"/>
        <c:auto val="1"/>
        <c:lblAlgn val="ctr"/>
        <c:lblOffset val="100"/>
        <c:noMultiLvlLbl val="0"/>
      </c:catAx>
      <c:valAx>
        <c:axId val="2135992968"/>
        <c:scaling>
          <c:orientation val="minMax"/>
          <c:max val="0.04"/>
        </c:scaling>
        <c:delete val="0"/>
        <c:axPos val="b"/>
        <c:numFmt formatCode="0%" sourceLinked="0"/>
        <c:majorTickMark val="in"/>
        <c:minorTickMark val="none"/>
        <c:tickLblPos val="nextTo"/>
        <c:crossAx val="2143584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8669218352268"/>
          <c:y val="0.252451375174194"/>
          <c:w val="0.223163182313538"/>
          <c:h val="0.35619619208836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</a:t>
            </a:r>
            <a:r>
              <a:rPr lang="pt-PT" baseline="0"/>
              <a:t> Unadjusted with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Table'!$R$8:$X$8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</c:v>
                </c:pt>
                <c:pt idx="4">
                  <c:v>σ = 1/(1+ρ)</c:v>
                </c:pt>
                <c:pt idx="5">
                  <c:v>ρ1</c:v>
                </c:pt>
                <c:pt idx="6">
                  <c:v>σ1 = 1/(1+ρ1)</c:v>
                </c:pt>
              </c:strCache>
            </c:strRef>
          </c:cat>
          <c:val>
            <c:numRef>
              <c:f>'Results Table'!$R$15:$X$15</c:f>
              <c:numCache>
                <c:formatCode>0.00</c:formatCode>
                <c:ptCount val="7"/>
                <c:pt idx="0">
                  <c:v>0.7308377</c:v>
                </c:pt>
                <c:pt idx="1">
                  <c:v>8.130786E-5</c:v>
                </c:pt>
                <c:pt idx="2">
                  <c:v>0.269081</c:v>
                </c:pt>
                <c:pt idx="3">
                  <c:v>-0.4942</c:v>
                </c:pt>
                <c:pt idx="4" formatCode="0.000">
                  <c:v>1.977066034005536</c:v>
                </c:pt>
                <c:pt idx="5">
                  <c:v>11.73690646015896</c:v>
                </c:pt>
                <c:pt idx="6" formatCode="0.000">
                  <c:v>0.078512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</a:t>
            </a:r>
            <a:r>
              <a:rPr lang="pt-PT" baseline="0"/>
              <a:t> Quality-adjusted with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Table'!$Z$8:$AF$8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Table'!$Z$15:$AF$15</c:f>
              <c:numCache>
                <c:formatCode>0.00</c:formatCode>
                <c:ptCount val="7"/>
                <c:pt idx="0">
                  <c:v>0.9071281</c:v>
                </c:pt>
                <c:pt idx="1">
                  <c:v>3.06195E-11</c:v>
                </c:pt>
                <c:pt idx="2">
                  <c:v>0.09287188</c:v>
                </c:pt>
                <c:pt idx="3" formatCode="0.000">
                  <c:v>54.58334722917014</c:v>
                </c:pt>
                <c:pt idx="4" formatCode="0.000">
                  <c:v>0.017991</c:v>
                </c:pt>
                <c:pt idx="5" formatCode="0.000">
                  <c:v>-1.0</c:v>
                </c:pt>
                <c:pt idx="6" formatCode="0.0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 Unadjusted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Table'!$R$18:$X$18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Table'!$R$25:$X$25</c:f>
              <c:numCache>
                <c:formatCode>0.00</c:formatCode>
                <c:ptCount val="7"/>
                <c:pt idx="0">
                  <c:v>0.4395963</c:v>
                </c:pt>
                <c:pt idx="1">
                  <c:v>0.5604037</c:v>
                </c:pt>
                <c:pt idx="2">
                  <c:v>8.024692E-13</c:v>
                </c:pt>
                <c:pt idx="3">
                  <c:v>0.38731852139592</c:v>
                </c:pt>
                <c:pt idx="4">
                  <c:v>0.720815</c:v>
                </c:pt>
                <c:pt idx="5">
                  <c:v>105.4849323820679</c:v>
                </c:pt>
                <c:pt idx="6" formatCode="0.000">
                  <c:v>0.009391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</a:t>
            </a:r>
            <a:r>
              <a:rPr lang="pt-PT" baseline="0"/>
              <a:t> Quality-adjusted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Table'!$Z$18:$AF$18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Table'!$Z$25:$AF$25</c:f>
              <c:numCache>
                <c:formatCode>0.00</c:formatCode>
                <c:ptCount val="7"/>
                <c:pt idx="0">
                  <c:v>0.4203956</c:v>
                </c:pt>
                <c:pt idx="1">
                  <c:v>0.4171007</c:v>
                </c:pt>
                <c:pt idx="2">
                  <c:v>0.1625037</c:v>
                </c:pt>
                <c:pt idx="3">
                  <c:v>0.634472996871619</c:v>
                </c:pt>
                <c:pt idx="4" formatCode="0.000">
                  <c:v>0.611818</c:v>
                </c:pt>
                <c:pt idx="5">
                  <c:v>695.5243435258062</c:v>
                </c:pt>
                <c:pt idx="6" formatCode="0.000">
                  <c:v>0.0014357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</a:t>
            </a:r>
            <a:r>
              <a:rPr lang="pt-PT" baseline="0"/>
              <a:t> Solow Residual </a:t>
            </a:r>
            <a:r>
              <a:rPr lang="pt-PT"/>
              <a:t>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Table'!$E$12,'Results Table'!$K$12,'Results Table'!$Q$12,'Results Table'!$Y$12)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Table'!$E$15,'Results Table'!$K$15,'Results Table'!$Q$15,'Results Table'!$Y$15)</c:f>
              <c:numCache>
                <c:formatCode>0.000</c:formatCode>
                <c:ptCount val="4"/>
                <c:pt idx="0">
                  <c:v>0.01234517</c:v>
                </c:pt>
                <c:pt idx="1">
                  <c:v>0.005704451</c:v>
                </c:pt>
                <c:pt idx="2">
                  <c:v>0.009647431</c:v>
                </c:pt>
                <c:pt idx="3">
                  <c:v>0.004513306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683864"/>
        <c:axId val="2140167688"/>
      </c:barChart>
      <c:catAx>
        <c:axId val="214268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67688"/>
        <c:crosses val="autoZero"/>
        <c:auto val="1"/>
        <c:lblAlgn val="ctr"/>
        <c:lblOffset val="100"/>
        <c:noMultiLvlLbl val="0"/>
      </c:catAx>
      <c:valAx>
        <c:axId val="21401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8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(kl)+(e)</a:t>
            </a:r>
            <a:r>
              <a:rPr lang="pt-PT" baseline="0"/>
              <a:t> Solow Residual </a:t>
            </a:r>
            <a:r>
              <a:rPr lang="pt-PT"/>
              <a:t>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Table'!$E$22,'Results Table'!$K$22,'Results Table'!$Q$22,'Results Table'!$Y$22)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Table'!$E$25,'Results Table'!$K$25,'Results Table'!$Q$25,'Results Table'!$Y$25)</c:f>
              <c:numCache>
                <c:formatCode>0.00</c:formatCode>
                <c:ptCount val="4"/>
                <c:pt idx="0">
                  <c:v>0.01788063</c:v>
                </c:pt>
                <c:pt idx="1">
                  <c:v>0.001651163</c:v>
                </c:pt>
                <c:pt idx="2" formatCode="0.000">
                  <c:v>0.0144077</c:v>
                </c:pt>
                <c:pt idx="3" formatCode="0.000">
                  <c:v>0.006991347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291240"/>
        <c:axId val="2140294744"/>
      </c:barChart>
      <c:catAx>
        <c:axId val="21402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94744"/>
        <c:crosses val="autoZero"/>
        <c:auto val="1"/>
        <c:lblAlgn val="ctr"/>
        <c:lblOffset val="100"/>
        <c:noMultiLvlLbl val="0"/>
      </c:catAx>
      <c:valAx>
        <c:axId val="214029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9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</a:t>
            </a:r>
            <a:r>
              <a:rPr lang="pt-PT" baseline="0"/>
              <a:t> Unadjusted with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Table'!$R$8:$X$8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</c:v>
                </c:pt>
                <c:pt idx="4">
                  <c:v>σ = 1/(1+ρ)</c:v>
                </c:pt>
                <c:pt idx="5">
                  <c:v>ρ1</c:v>
                </c:pt>
                <c:pt idx="6">
                  <c:v>σ1 = 1/(1+ρ1)</c:v>
                </c:pt>
              </c:strCache>
            </c:strRef>
          </c:cat>
          <c:val>
            <c:numRef>
              <c:f>'Results Table'!$R$16:$X$16</c:f>
              <c:numCache>
                <c:formatCode>0.00</c:formatCode>
                <c:ptCount val="7"/>
                <c:pt idx="0">
                  <c:v>1.0</c:v>
                </c:pt>
                <c:pt idx="1">
                  <c:v>1.58454E-16</c:v>
                </c:pt>
                <c:pt idx="2">
                  <c:v>4.774411E-16</c:v>
                </c:pt>
                <c:pt idx="3">
                  <c:v>105.2652</c:v>
                </c:pt>
                <c:pt idx="4" formatCode="0.000">
                  <c:v>0.00941041846248819</c:v>
                </c:pt>
                <c:pt idx="5">
                  <c:v>1.506975659773319</c:v>
                </c:pt>
                <c:pt idx="6" formatCode="0.000">
                  <c:v>0.398887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 Quality-adjusted with Energy</a:t>
            </a:r>
            <a:r>
              <a:rPr lang="pt-PT" baseline="0"/>
              <a:t>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Table'!$Z$8:$AF$8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Table'!$Z$16:$AF$16</c:f>
              <c:numCache>
                <c:formatCode>0.00</c:formatCode>
                <c:ptCount val="7"/>
                <c:pt idx="0">
                  <c:v>1.0</c:v>
                </c:pt>
                <c:pt idx="1">
                  <c:v>5.654136E-21</c:v>
                </c:pt>
                <c:pt idx="2">
                  <c:v>1.413789E-10</c:v>
                </c:pt>
                <c:pt idx="3" formatCode="0.000">
                  <c:v>55.83432793407218</c:v>
                </c:pt>
                <c:pt idx="4" formatCode="0.000">
                  <c:v>0.017595</c:v>
                </c:pt>
                <c:pt idx="5" formatCode="0.000">
                  <c:v>185.6368047779022</c:v>
                </c:pt>
                <c:pt idx="6" formatCode="0.000">
                  <c:v>0.005358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 Unadjusted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Table'!$R$18:$X$18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Table'!$R$26:$X$26</c:f>
              <c:numCache>
                <c:formatCode>0.00</c:formatCode>
                <c:ptCount val="7"/>
                <c:pt idx="0">
                  <c:v>0.791632</c:v>
                </c:pt>
                <c:pt idx="1">
                  <c:v>0.002742913</c:v>
                </c:pt>
                <c:pt idx="2">
                  <c:v>0.205625</c:v>
                </c:pt>
                <c:pt idx="3">
                  <c:v>13.59747463688782</c:v>
                </c:pt>
                <c:pt idx="4">
                  <c:v>0.068505</c:v>
                </c:pt>
                <c:pt idx="5">
                  <c:v>-1.0</c:v>
                </c:pt>
                <c:pt idx="6" formatCode="0.0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 Quality-adjusted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Table'!$Z$18:$AF$18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Table'!$Z$26:$AF$26</c:f>
              <c:numCache>
                <c:formatCode>0.00</c:formatCode>
                <c:ptCount val="7"/>
                <c:pt idx="0">
                  <c:v>0.7379566</c:v>
                </c:pt>
                <c:pt idx="1">
                  <c:v>0.03470879</c:v>
                </c:pt>
                <c:pt idx="2">
                  <c:v>0.2273346</c:v>
                </c:pt>
                <c:pt idx="3">
                  <c:v>8.111368254170729</c:v>
                </c:pt>
                <c:pt idx="4" formatCode="0.000">
                  <c:v>0.109753</c:v>
                </c:pt>
                <c:pt idx="5">
                  <c:v>-1.0</c:v>
                </c:pt>
                <c:pt idx="6" formatCode="0.0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UK- shares of 1960-2010 average GDP Growth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40545199291949"/>
          <c:y val="0.169830686418435"/>
          <c:w val="0.290604959569772"/>
          <c:h val="0.63845509141865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'ESEE Summary plots'!$E$37</c:f>
              <c:strCache>
                <c:ptCount val="1"/>
                <c:pt idx="0">
                  <c:v>Capital, K</c:v>
                </c:pt>
              </c:strCache>
            </c:strRef>
          </c:tx>
          <c:invertIfNegative val="0"/>
          <c:cat>
            <c:strRef>
              <c:f>'ESEE Summary plots'!$C$83:$C$91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plots'!$E$83:$E$91</c:f>
              <c:numCache>
                <c:formatCode>0.00%</c:formatCode>
                <c:ptCount val="9"/>
                <c:pt idx="0">
                  <c:v>0.003973582476072</c:v>
                </c:pt>
                <c:pt idx="1">
                  <c:v>0.007971783551066</c:v>
                </c:pt>
                <c:pt idx="2">
                  <c:v>0.0071503628831268</c:v>
                </c:pt>
                <c:pt idx="3">
                  <c:v>0.0141556952488238</c:v>
                </c:pt>
                <c:pt idx="4">
                  <c:v>0.00036656176536</c:v>
                </c:pt>
                <c:pt idx="5">
                  <c:v>0.000945541093440001</c:v>
                </c:pt>
                <c:pt idx="6">
                  <c:v>0.00421673958849</c:v>
                </c:pt>
                <c:pt idx="7">
                  <c:v>0.002679101797716</c:v>
                </c:pt>
                <c:pt idx="8">
                  <c:v>0.0009258</c:v>
                </c:pt>
              </c:numCache>
            </c:numRef>
          </c:val>
        </c:ser>
        <c:ser>
          <c:idx val="2"/>
          <c:order val="1"/>
          <c:tx>
            <c:strRef>
              <c:f>'ESEE Summary plots'!$F$37</c:f>
              <c:strCache>
                <c:ptCount val="1"/>
                <c:pt idx="0">
                  <c:v>Labour, L</c:v>
                </c:pt>
              </c:strCache>
            </c:strRef>
          </c:tx>
          <c:invertIfNegative val="0"/>
          <c:cat>
            <c:strRef>
              <c:f>'ESEE Summary plots'!$C$83:$C$91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plots'!$F$83:$F$91</c:f>
              <c:numCache>
                <c:formatCode>0.00%</c:formatCode>
                <c:ptCount val="9"/>
                <c:pt idx="0">
                  <c:v>0.008179271988228</c:v>
                </c:pt>
                <c:pt idx="1">
                  <c:v>0.0003749420510629</c:v>
                </c:pt>
                <c:pt idx="2">
                  <c:v>0.0070943210723571</c:v>
                </c:pt>
                <c:pt idx="3">
                  <c:v>0.0081931417511762</c:v>
                </c:pt>
                <c:pt idx="4">
                  <c:v>0.00105006082671</c:v>
                </c:pt>
                <c:pt idx="5">
                  <c:v>3.27619014546E-6</c:v>
                </c:pt>
                <c:pt idx="6">
                  <c:v>0.00537556041151</c:v>
                </c:pt>
                <c:pt idx="7">
                  <c:v>0.00343866982284</c:v>
                </c:pt>
                <c:pt idx="8">
                  <c:v>0.0021602</c:v>
                </c:pt>
              </c:numCache>
            </c:numRef>
          </c:val>
        </c:ser>
        <c:ser>
          <c:idx val="3"/>
          <c:order val="2"/>
          <c:tx>
            <c:strRef>
              <c:f>'ESEE Summary plots'!$G$37</c:f>
              <c:strCache>
                <c:ptCount val="1"/>
                <c:pt idx="0">
                  <c:v>Energy, E</c:v>
                </c:pt>
              </c:strCache>
            </c:strRef>
          </c:tx>
          <c:invertIfNegative val="0"/>
          <c:cat>
            <c:strRef>
              <c:f>'ESEE Summary plots'!$C$83:$C$91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plots'!$G$83:$G$91</c:f>
              <c:numCache>
                <c:formatCode>0.00%</c:formatCode>
                <c:ptCount val="9"/>
                <c:pt idx="0">
                  <c:v>0.000760706181378</c:v>
                </c:pt>
                <c:pt idx="1">
                  <c:v>0.002455784289846</c:v>
                </c:pt>
                <c:pt idx="2">
                  <c:v>0.0027639690445161</c:v>
                </c:pt>
                <c:pt idx="3">
                  <c:v>0.0</c:v>
                </c:pt>
                <c:pt idx="4">
                  <c:v>1.032750353565E-5</c:v>
                </c:pt>
                <c:pt idx="5">
                  <c:v>0.0002456026125</c:v>
                </c:pt>
                <c:pt idx="6">
                  <c:v>7.69752530716E-15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0"/>
          <c:order val="3"/>
          <c:tx>
            <c:strRef>
              <c:f>'ESEE Summary plots'!$D$37</c:f>
              <c:strCache>
                <c:ptCount val="1"/>
                <c:pt idx="0">
                  <c:v>Lambda, Solow Residual</c:v>
                </c:pt>
              </c:strCache>
            </c:strRef>
          </c:tx>
          <c:invertIfNegative val="0"/>
          <c:cat>
            <c:strRef>
              <c:f>'ESEE Summary plots'!$C$83:$C$91</c:f>
              <c:strCache>
                <c:ptCount val="9"/>
                <c:pt idx="0">
                  <c:v>CES EKL- Quality Adjusted (CST False)</c:v>
                </c:pt>
                <c:pt idx="1">
                  <c:v>CES LEK - Quality Adjusted (CST False)</c:v>
                </c:pt>
                <c:pt idx="2">
                  <c:v>CES KLE - Quality Adjusted (CST False)</c:v>
                </c:pt>
                <c:pt idx="3">
                  <c:v>CES KL  - Quality Adjusted (CST False)</c:v>
                </c:pt>
                <c:pt idx="4">
                  <c:v>CES EKL- Unadjusted (CST False)</c:v>
                </c:pt>
                <c:pt idx="5">
                  <c:v>CES LEK - Unadjusted (CST False)</c:v>
                </c:pt>
                <c:pt idx="6">
                  <c:v>CES KLE - Unadjusted (CST False) </c:v>
                </c:pt>
                <c:pt idx="7">
                  <c:v>CES KL  - Unadjusted (CST False)</c:v>
                </c:pt>
                <c:pt idx="8">
                  <c:v>CES KL  - Unadjusted (CST True)</c:v>
                </c:pt>
              </c:strCache>
            </c:strRef>
          </c:cat>
          <c:val>
            <c:numRef>
              <c:f>'ESEE Summary plots'!$D$83:$D$91</c:f>
              <c:numCache>
                <c:formatCode>0.00%</c:formatCode>
                <c:ptCount val="9"/>
                <c:pt idx="0">
                  <c:v>0.01108644</c:v>
                </c:pt>
                <c:pt idx="1">
                  <c:v>0.01319749</c:v>
                </c:pt>
                <c:pt idx="2">
                  <c:v>0.006991347</c:v>
                </c:pt>
                <c:pt idx="3">
                  <c:v>0.001651163</c:v>
                </c:pt>
                <c:pt idx="4">
                  <c:v>0.02257305</c:v>
                </c:pt>
                <c:pt idx="5">
                  <c:v>0.02280558</c:v>
                </c:pt>
                <c:pt idx="6">
                  <c:v>0.0144077</c:v>
                </c:pt>
                <c:pt idx="7">
                  <c:v>0.01788063</c:v>
                </c:pt>
                <c:pt idx="8">
                  <c:v>0.020914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2143675864"/>
        <c:axId val="2143793352"/>
      </c:barChart>
      <c:catAx>
        <c:axId val="2143675864"/>
        <c:scaling>
          <c:orientation val="minMax"/>
        </c:scaling>
        <c:delete val="0"/>
        <c:axPos val="l"/>
        <c:majorTickMark val="none"/>
        <c:minorTickMark val="none"/>
        <c:tickLblPos val="nextTo"/>
        <c:crossAx val="2143793352"/>
        <c:crosses val="autoZero"/>
        <c:auto val="1"/>
        <c:lblAlgn val="ctr"/>
        <c:lblOffset val="100"/>
        <c:noMultiLvlLbl val="0"/>
      </c:catAx>
      <c:valAx>
        <c:axId val="2143793352"/>
        <c:scaling>
          <c:orientation val="minMax"/>
          <c:max val="0.04"/>
        </c:scaling>
        <c:delete val="0"/>
        <c:axPos val="b"/>
        <c:numFmt formatCode="0%" sourceLinked="0"/>
        <c:majorTickMark val="in"/>
        <c:minorTickMark val="none"/>
        <c:tickLblPos val="nextTo"/>
        <c:crossAx val="2143675864"/>
        <c:crosses val="autoZero"/>
        <c:crossBetween val="between"/>
        <c:majorUnit val="0.01"/>
      </c:valAx>
    </c:plotArea>
    <c:legend>
      <c:legendPos val="r"/>
      <c:layout>
        <c:manualLayout>
          <c:xMode val="edge"/>
          <c:yMode val="edge"/>
          <c:x val="0.717593883870783"/>
          <c:y val="0.202443525067841"/>
          <c:w val="0.223436360540612"/>
          <c:h val="0.35853190482337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 Solow Residual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Table'!$E$12,'Results Table'!$K$12,'Results Table'!$Q$12,'Results Table'!$Y$12)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Table'!$E$16,'Results Table'!$K$16,'Results Table'!$Q$16,'Results Table'!$Y$16)</c:f>
              <c:numCache>
                <c:formatCode>0.000</c:formatCode>
                <c:ptCount val="4"/>
                <c:pt idx="0">
                  <c:v>0.01234517</c:v>
                </c:pt>
                <c:pt idx="1">
                  <c:v>0.005704451</c:v>
                </c:pt>
                <c:pt idx="2">
                  <c:v>0.008208087</c:v>
                </c:pt>
                <c:pt idx="3">
                  <c:v>0.005761746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732680"/>
        <c:axId val="2142712248"/>
      </c:barChart>
      <c:catAx>
        <c:axId val="214273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12248"/>
        <c:crosses val="autoZero"/>
        <c:auto val="1"/>
        <c:lblAlgn val="ctr"/>
        <c:lblOffset val="100"/>
        <c:noMultiLvlLbl val="0"/>
      </c:catAx>
      <c:valAx>
        <c:axId val="21427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3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(le)+(k) Solow Residual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Table'!$E$22,'Results Table'!$K$22,'Results Table'!$Q$22,'Results Table'!$Y$22)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Table'!$E$26,'Results Table'!$K$26,'Results Table'!$Q$26,'Results Table'!$Y$26)</c:f>
              <c:numCache>
                <c:formatCode>0.00</c:formatCode>
                <c:ptCount val="4"/>
                <c:pt idx="0">
                  <c:v>0.01788063</c:v>
                </c:pt>
                <c:pt idx="1">
                  <c:v>0.001651163</c:v>
                </c:pt>
                <c:pt idx="2" formatCode="0.000">
                  <c:v>0.02280558</c:v>
                </c:pt>
                <c:pt idx="3" formatCode="0.000">
                  <c:v>0.01319749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473720"/>
        <c:axId val="2103449336"/>
      </c:barChart>
      <c:catAx>
        <c:axId val="210347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49336"/>
        <c:crosses val="autoZero"/>
        <c:auto val="1"/>
        <c:lblAlgn val="ctr"/>
        <c:lblOffset val="100"/>
        <c:noMultiLvlLbl val="0"/>
      </c:catAx>
      <c:valAx>
        <c:axId val="21034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7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Unadjusted with Energy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Table'!$R$8:$X$8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</c:v>
                </c:pt>
                <c:pt idx="4">
                  <c:v>σ = 1/(1+ρ)</c:v>
                </c:pt>
                <c:pt idx="5">
                  <c:v>ρ1</c:v>
                </c:pt>
                <c:pt idx="6">
                  <c:v>σ1 = 1/(1+ρ1)</c:v>
                </c:pt>
              </c:strCache>
            </c:strRef>
          </c:cat>
          <c:val>
            <c:numRef>
              <c:f>'Results Table'!$R$17:$X$17</c:f>
              <c:numCache>
                <c:formatCode>0.00</c:formatCode>
                <c:ptCount val="7"/>
                <c:pt idx="0">
                  <c:v>0.9829474</c:v>
                </c:pt>
                <c:pt idx="1">
                  <c:v>0.01705259</c:v>
                </c:pt>
                <c:pt idx="2">
                  <c:v>1.169187E-13</c:v>
                </c:pt>
                <c:pt idx="3">
                  <c:v>4.3653</c:v>
                </c:pt>
                <c:pt idx="4" formatCode="0.000">
                  <c:v>0.186382867686802</c:v>
                </c:pt>
                <c:pt idx="5">
                  <c:v>191.5669170036588</c:v>
                </c:pt>
                <c:pt idx="6" formatCode="0.000">
                  <c:v>0.005193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Quality-adjusted with Energy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Table'!$Z$8:$AF$8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Table'!$Z$17:$AF$17</c:f>
              <c:numCache>
                <c:formatCode>0.00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4.762917E-14</c:v>
                </c:pt>
                <c:pt idx="5" formatCode="0.000">
                  <c:v>4.044899606497831</c:v>
                </c:pt>
                <c:pt idx="6" formatCode="0.000">
                  <c:v>0.19822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Unadjusted</a:t>
            </a:r>
            <a:r>
              <a:rPr lang="pt-PT" baseline="0"/>
              <a:t> with Energy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Table'!$R$18:$X$18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Table'!$R$27:$X$27</c:f>
              <c:numCache>
                <c:formatCode>0.00</c:formatCode>
                <c:ptCount val="7"/>
                <c:pt idx="0">
                  <c:v>0.2568848</c:v>
                </c:pt>
                <c:pt idx="1">
                  <c:v>0.7358778</c:v>
                </c:pt>
                <c:pt idx="2">
                  <c:v>0.007237467</c:v>
                </c:pt>
                <c:pt idx="3">
                  <c:v>8.676982329830264</c:v>
                </c:pt>
                <c:pt idx="4">
                  <c:v>0.103338</c:v>
                </c:pt>
                <c:pt idx="5">
                  <c:v>-0.254014149859605</c:v>
                </c:pt>
                <c:pt idx="6" formatCode="0.000">
                  <c:v>1.340508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Quality-adjusted with Energy</a:t>
            </a:r>
            <a:r>
              <a:rPr lang="pt-PT" baseline="0"/>
              <a:t>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Table'!$Z$18:$AF$18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Table'!$Z$27:$AF$27</c:f>
              <c:numCache>
                <c:formatCode>0.00</c:formatCode>
                <c:ptCount val="7"/>
                <c:pt idx="0">
                  <c:v>0.3077062</c:v>
                </c:pt>
                <c:pt idx="1">
                  <c:v>0.6333863</c:v>
                </c:pt>
                <c:pt idx="2">
                  <c:v>0.05890755</c:v>
                </c:pt>
                <c:pt idx="3">
                  <c:v>4.259337954538283</c:v>
                </c:pt>
                <c:pt idx="4" formatCode="0.000">
                  <c:v>0.190138</c:v>
                </c:pt>
                <c:pt idx="5">
                  <c:v>-0.198578599003192</c:v>
                </c:pt>
                <c:pt idx="6" formatCode="0.000">
                  <c:v>1.247783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Solow Residual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Table'!$E$12,'Results Table'!$K$12,'Results Table'!$Q$12,'Results Table'!$Y$12)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Table'!$E$17,'Results Table'!$K$17,'Results Table'!$Q$17,'Results Table'!$Y$17)</c:f>
              <c:numCache>
                <c:formatCode>0.000</c:formatCode>
                <c:ptCount val="4"/>
                <c:pt idx="0">
                  <c:v>0.01234517</c:v>
                </c:pt>
                <c:pt idx="1">
                  <c:v>0.005704451</c:v>
                </c:pt>
                <c:pt idx="2">
                  <c:v>0.0107561</c:v>
                </c:pt>
                <c:pt idx="3">
                  <c:v>0.005761135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025400"/>
        <c:axId val="2135030968"/>
      </c:barChart>
      <c:catAx>
        <c:axId val="213502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30968"/>
        <c:crosses val="autoZero"/>
        <c:auto val="1"/>
        <c:lblAlgn val="ctr"/>
        <c:lblOffset val="100"/>
        <c:noMultiLvlLbl val="0"/>
      </c:catAx>
      <c:valAx>
        <c:axId val="2135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2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CES (ek)+(l) Solow Residual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('Results Table'!$E$22,'Results Table'!$K$22,'Results Table'!$Q$22,'Results Table'!$Y$22)</c:f>
              <c:strCache>
                <c:ptCount val="4"/>
                <c:pt idx="0">
                  <c:v>Unad. No Energy (kl)+()</c:v>
                </c:pt>
                <c:pt idx="1">
                  <c:v>Qual-adj. No Energy (kl)+()</c:v>
                </c:pt>
                <c:pt idx="2">
                  <c:v>Unad. W/ Energy (kl)+(e)</c:v>
                </c:pt>
                <c:pt idx="3">
                  <c:v>Qual-adj. W/ Energy (kl)+(e)</c:v>
                </c:pt>
              </c:strCache>
            </c:strRef>
          </c:cat>
          <c:val>
            <c:numRef>
              <c:f>('Results Table'!$E$27,'Results Table'!$K$27,'Results Table'!$Q$27,'Results Table'!$Y$27)</c:f>
              <c:numCache>
                <c:formatCode>0.00</c:formatCode>
                <c:ptCount val="4"/>
                <c:pt idx="0">
                  <c:v>0.01788063</c:v>
                </c:pt>
                <c:pt idx="1">
                  <c:v>0.001651163</c:v>
                </c:pt>
                <c:pt idx="2" formatCode="0.000">
                  <c:v>0.02257305</c:v>
                </c:pt>
                <c:pt idx="3" formatCode="0.000">
                  <c:v>0.01108644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062664"/>
        <c:axId val="2135066168"/>
      </c:barChart>
      <c:catAx>
        <c:axId val="2135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6168"/>
        <c:crosses val="autoZero"/>
        <c:auto val="1"/>
        <c:lblAlgn val="ctr"/>
        <c:lblOffset val="100"/>
        <c:noMultiLvlLbl val="0"/>
      </c:catAx>
      <c:valAx>
        <c:axId val="213506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6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</a:t>
            </a:r>
            <a:r>
              <a:rPr lang="pt-PT" baseline="0"/>
              <a:t> Unadjusted without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Table'!$F$8:$H$8</c:f>
              <c:strCache>
                <c:ptCount val="3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</c:strCache>
            </c:strRef>
          </c:cat>
          <c:val>
            <c:numRef>
              <c:f>'Results Table'!$F$10:$H$10</c:f>
              <c:numCache>
                <c:formatCode>0.00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Unadjusted with</a:t>
            </a:r>
            <a:r>
              <a:rPr lang="pt-PT" baseline="0"/>
              <a:t> Energy PT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Table'!$R$8:$X$8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</c:v>
                </c:pt>
                <c:pt idx="4">
                  <c:v>σ = 1/(1+ρ)</c:v>
                </c:pt>
                <c:pt idx="5">
                  <c:v>ρ1</c:v>
                </c:pt>
                <c:pt idx="6">
                  <c:v>σ1 = 1/(1+ρ1)</c:v>
                </c:pt>
              </c:strCache>
            </c:strRef>
          </c:cat>
          <c:val>
            <c:numRef>
              <c:f>'Results Table'!$R$10:$X$10</c:f>
              <c:numCache>
                <c:formatCode>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Quality-adjusted with Energy PT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Table'!$Z$8:$AF$8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Table'!$Z$10:$AF$10</c:f>
              <c:numCache>
                <c:formatCode>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Unadjusted without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Table'!$F$18:$H$18</c:f>
              <c:strCache>
                <c:ptCount val="3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</c:strCache>
            </c:strRef>
          </c:cat>
          <c:val>
            <c:numRef>
              <c:f>'Results Table'!$F$20:$H$20</c:f>
              <c:numCache>
                <c:formatCode>0.00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Quality-adjusted</a:t>
            </a:r>
            <a:r>
              <a:rPr lang="pt-PT" baseline="0"/>
              <a:t> without Energy UK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Table'!$L$18:$P$18</c:f>
              <c:strCache>
                <c:ptCount val="5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</c:strCache>
            </c:strRef>
          </c:cat>
          <c:val>
            <c:numRef>
              <c:f>'Results Table'!$L$20:$P$20</c:f>
              <c:numCache>
                <c:formatCode>0.00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C-D Unadjusted with Energy 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'Results Table'!$R$18:$X$18</c:f>
              <c:strCache>
                <c:ptCount val="7"/>
                <c:pt idx="0">
                  <c:v>αK</c:v>
                </c:pt>
                <c:pt idx="1">
                  <c:v>αL</c:v>
                </c:pt>
                <c:pt idx="2">
                  <c:v>αE</c:v>
                </c:pt>
                <c:pt idx="3">
                  <c:v>ρ1</c:v>
                </c:pt>
                <c:pt idx="4">
                  <c:v>σ1 = 1/(1+ρ1)</c:v>
                </c:pt>
                <c:pt idx="5">
                  <c:v>ρ</c:v>
                </c:pt>
                <c:pt idx="6">
                  <c:v>σ = 1/(1+ρ)</c:v>
                </c:pt>
              </c:strCache>
            </c:strRef>
          </c:cat>
          <c:val>
            <c:numRef>
              <c:f>'Results Table'!$R$20:$X$20</c:f>
              <c:numCache>
                <c:formatCode>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34</xdr:row>
      <xdr:rowOff>114300</xdr:rowOff>
    </xdr:from>
    <xdr:to>
      <xdr:col>12</xdr:col>
      <xdr:colOff>285015</xdr:colOff>
      <xdr:row>39</xdr:row>
      <xdr:rowOff>171324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438775"/>
          <a:ext cx="5885715" cy="10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12</xdr:col>
      <xdr:colOff>199300</xdr:colOff>
      <xdr:row>34</xdr:row>
      <xdr:rowOff>133286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943475"/>
          <a:ext cx="5800000" cy="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146</xdr:row>
      <xdr:rowOff>157162</xdr:rowOff>
    </xdr:from>
    <xdr:to>
      <xdr:col>18</xdr:col>
      <xdr:colOff>571499</xdr:colOff>
      <xdr:row>164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200023</xdr:colOff>
      <xdr:row>3</xdr:row>
      <xdr:rowOff>152399</xdr:rowOff>
    </xdr:from>
    <xdr:to>
      <xdr:col>7</xdr:col>
      <xdr:colOff>561974</xdr:colOff>
      <xdr:row>19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219074</xdr:colOff>
      <xdr:row>19</xdr:row>
      <xdr:rowOff>104775</xdr:rowOff>
    </xdr:from>
    <xdr:to>
      <xdr:col>7</xdr:col>
      <xdr:colOff>571499</xdr:colOff>
      <xdr:row>34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223837</xdr:colOff>
      <xdr:row>1</xdr:row>
      <xdr:rowOff>0</xdr:rowOff>
    </xdr:from>
    <xdr:to>
      <xdr:col>23</xdr:col>
      <xdr:colOff>528637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1</xdr:row>
      <xdr:rowOff>9525</xdr:rowOff>
    </xdr:from>
    <xdr:to>
      <xdr:col>31</xdr:col>
      <xdr:colOff>323850</xdr:colOff>
      <xdr:row>15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</xdr:row>
      <xdr:rowOff>180975</xdr:rowOff>
    </xdr:from>
    <xdr:to>
      <xdr:col>8</xdr:col>
      <xdr:colOff>304800</xdr:colOff>
      <xdr:row>30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433387</xdr:colOff>
      <xdr:row>15</xdr:row>
      <xdr:rowOff>180975</xdr:rowOff>
    </xdr:from>
    <xdr:to>
      <xdr:col>16</xdr:col>
      <xdr:colOff>128587</xdr:colOff>
      <xdr:row>30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228600</xdr:colOff>
      <xdr:row>16</xdr:row>
      <xdr:rowOff>0</xdr:rowOff>
    </xdr:from>
    <xdr:to>
      <xdr:col>23</xdr:col>
      <xdr:colOff>533400</xdr:colOff>
      <xdr:row>30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23812</xdr:colOff>
      <xdr:row>15</xdr:row>
      <xdr:rowOff>180975</xdr:rowOff>
    </xdr:from>
    <xdr:to>
      <xdr:col>31</xdr:col>
      <xdr:colOff>328612</xdr:colOff>
      <xdr:row>30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428625</xdr:colOff>
      <xdr:row>0</xdr:row>
      <xdr:rowOff>171450</xdr:rowOff>
    </xdr:from>
    <xdr:to>
      <xdr:col>16</xdr:col>
      <xdr:colOff>123825</xdr:colOff>
      <xdr:row>15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16</xdr:row>
      <xdr:rowOff>0</xdr:rowOff>
    </xdr:from>
    <xdr:to>
      <xdr:col>41</xdr:col>
      <xdr:colOff>304800</xdr:colOff>
      <xdr:row>30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304800</xdr:colOff>
      <xdr:row>15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490537</xdr:colOff>
      <xdr:row>1</xdr:row>
      <xdr:rowOff>0</xdr:rowOff>
    </xdr:from>
    <xdr:to>
      <xdr:col>16</xdr:col>
      <xdr:colOff>185737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16</xdr:row>
      <xdr:rowOff>28575</xdr:rowOff>
    </xdr:from>
    <xdr:to>
      <xdr:col>8</xdr:col>
      <xdr:colOff>309562</xdr:colOff>
      <xdr:row>30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500062</xdr:colOff>
      <xdr:row>16</xdr:row>
      <xdr:rowOff>28575</xdr:rowOff>
    </xdr:from>
    <xdr:to>
      <xdr:col>16</xdr:col>
      <xdr:colOff>195262</xdr:colOff>
      <xdr:row>30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26</xdr:col>
      <xdr:colOff>304800</xdr:colOff>
      <xdr:row>30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</xdr:row>
      <xdr:rowOff>0</xdr:rowOff>
    </xdr:from>
    <xdr:to>
      <xdr:col>16</xdr:col>
      <xdr:colOff>114300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19050</xdr:rowOff>
    </xdr:from>
    <xdr:to>
      <xdr:col>8</xdr:col>
      <xdr:colOff>304800</xdr:colOff>
      <xdr:row>30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16</xdr:row>
      <xdr:rowOff>19050</xdr:rowOff>
    </xdr:from>
    <xdr:to>
      <xdr:col>16</xdr:col>
      <xdr:colOff>114300</xdr:colOff>
      <xdr:row>30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15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16</xdr:row>
      <xdr:rowOff>38100</xdr:rowOff>
    </xdr:from>
    <xdr:to>
      <xdr:col>26</xdr:col>
      <xdr:colOff>319087</xdr:colOff>
      <xdr:row>30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538162</xdr:colOff>
      <xdr:row>1</xdr:row>
      <xdr:rowOff>9525</xdr:rowOff>
    </xdr:from>
    <xdr:to>
      <xdr:col>16</xdr:col>
      <xdr:colOff>233362</xdr:colOff>
      <xdr:row>15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16</xdr:row>
      <xdr:rowOff>47625</xdr:rowOff>
    </xdr:from>
    <xdr:to>
      <xdr:col>8</xdr:col>
      <xdr:colOff>309562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566737</xdr:colOff>
      <xdr:row>16</xdr:row>
      <xdr:rowOff>66675</xdr:rowOff>
    </xdr:from>
    <xdr:to>
      <xdr:col>16</xdr:col>
      <xdr:colOff>261937</xdr:colOff>
      <xdr:row>30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15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16</xdr:row>
      <xdr:rowOff>19050</xdr:rowOff>
    </xdr:from>
    <xdr:to>
      <xdr:col>26</xdr:col>
      <xdr:colOff>304800</xdr:colOff>
      <xdr:row>30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</xdr:row>
      <xdr:rowOff>9525</xdr:rowOff>
    </xdr:from>
    <xdr:to>
      <xdr:col>16</xdr:col>
      <xdr:colOff>133350</xdr:colOff>
      <xdr:row>15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47625</xdr:rowOff>
    </xdr:from>
    <xdr:to>
      <xdr:col>8</xdr:col>
      <xdr:colOff>304800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485775</xdr:colOff>
      <xdr:row>16</xdr:row>
      <xdr:rowOff>57150</xdr:rowOff>
    </xdr:from>
    <xdr:to>
      <xdr:col>16</xdr:col>
      <xdr:colOff>180975</xdr:colOff>
      <xdr:row>30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304800</xdr:colOff>
      <xdr:row>15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16</xdr:row>
      <xdr:rowOff>28575</xdr:rowOff>
    </xdr:from>
    <xdr:to>
      <xdr:col>26</xdr:col>
      <xdr:colOff>314325</xdr:colOff>
      <xdr:row>30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AF34"/>
  <sheetViews>
    <sheetView topLeftCell="C8" workbookViewId="0">
      <selection activeCell="J26" sqref="J26"/>
    </sheetView>
  </sheetViews>
  <sheetFormatPr baseColWidth="10" defaultColWidth="8.83203125" defaultRowHeight="14" x14ac:dyDescent="0"/>
  <cols>
    <col min="2" max="2" width="8.83203125" style="1"/>
    <col min="3" max="3" width="13.5" style="1" bestFit="1" customWidth="1"/>
    <col min="4" max="4" width="17.33203125" style="1" bestFit="1" customWidth="1"/>
    <col min="5" max="5" width="11.33203125" style="9" bestFit="1" customWidth="1"/>
    <col min="6" max="8" width="10.5" style="1" bestFit="1" customWidth="1"/>
    <col min="9" max="9" width="10.5" style="1" customWidth="1"/>
    <col min="10" max="10" width="12.1640625" style="1" customWidth="1"/>
    <col min="11" max="11" width="9.1640625" style="9" customWidth="1"/>
    <col min="12" max="12" width="8.83203125" style="1"/>
    <col min="16" max="16" width="11.5" customWidth="1"/>
    <col min="17" max="17" width="11.33203125" style="12" bestFit="1" customWidth="1"/>
    <col min="18" max="23" width="10.5" bestFit="1" customWidth="1"/>
    <col min="24" max="24" width="11.83203125" bestFit="1" customWidth="1"/>
    <col min="25" max="25" width="9.1640625" style="12" customWidth="1"/>
    <col min="30" max="30" width="12.33203125" customWidth="1"/>
    <col min="32" max="32" width="11.83203125" bestFit="1" customWidth="1"/>
  </cols>
  <sheetData>
    <row r="2" spans="2:32">
      <c r="F2" s="30"/>
      <c r="G2" s="30"/>
      <c r="H2" s="30"/>
      <c r="I2" s="30"/>
      <c r="J2" s="30"/>
      <c r="L2" s="30"/>
    </row>
    <row r="3" spans="2:32">
      <c r="B3" s="30"/>
      <c r="C3" s="30"/>
      <c r="D3" s="30"/>
      <c r="F3" s="30"/>
      <c r="G3" s="30"/>
      <c r="H3" s="30"/>
      <c r="I3" s="30"/>
      <c r="J3" s="30"/>
      <c r="L3" s="30"/>
    </row>
    <row r="4" spans="2:32">
      <c r="B4" s="30"/>
      <c r="C4" s="30"/>
      <c r="D4" s="30"/>
      <c r="F4" s="30"/>
      <c r="G4" s="30"/>
      <c r="H4" s="30"/>
      <c r="I4" s="30"/>
      <c r="J4" s="30"/>
      <c r="L4" s="30"/>
    </row>
    <row r="5" spans="2:32" s="6" customFormat="1" ht="15" thickBot="1">
      <c r="B5" s="5"/>
      <c r="C5" s="5"/>
      <c r="D5" s="5"/>
      <c r="E5" s="7"/>
      <c r="F5" s="5"/>
      <c r="G5" s="5"/>
      <c r="H5" s="5"/>
      <c r="I5" s="5"/>
      <c r="J5" s="5"/>
      <c r="K5" s="7"/>
      <c r="L5" s="5"/>
      <c r="Q5" s="11"/>
      <c r="Y5" s="11"/>
    </row>
    <row r="6" spans="2:32">
      <c r="B6" s="153" t="s">
        <v>11</v>
      </c>
      <c r="C6" s="154" t="s">
        <v>12</v>
      </c>
      <c r="D6" s="155"/>
      <c r="E6" s="167" t="s">
        <v>7</v>
      </c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  <c r="Q6" s="167" t="s">
        <v>6</v>
      </c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9"/>
    </row>
    <row r="7" spans="2:32">
      <c r="B7" s="149"/>
      <c r="C7" s="156"/>
      <c r="D7" s="157"/>
      <c r="E7" s="170" t="s">
        <v>4</v>
      </c>
      <c r="F7" s="171"/>
      <c r="G7" s="171"/>
      <c r="H7" s="171"/>
      <c r="I7" s="24"/>
      <c r="J7" s="24"/>
      <c r="K7" s="172" t="s">
        <v>5</v>
      </c>
      <c r="L7" s="171"/>
      <c r="M7" s="171"/>
      <c r="N7" s="171"/>
      <c r="O7" s="171"/>
      <c r="P7" s="173"/>
      <c r="Q7" s="170" t="s">
        <v>4</v>
      </c>
      <c r="R7" s="171"/>
      <c r="S7" s="171"/>
      <c r="T7" s="171"/>
      <c r="U7" s="171"/>
      <c r="V7" s="171"/>
      <c r="W7" s="171"/>
      <c r="X7" s="176"/>
      <c r="Y7" s="172" t="s">
        <v>5</v>
      </c>
      <c r="Z7" s="171"/>
      <c r="AA7" s="171"/>
      <c r="AB7" s="171"/>
      <c r="AC7" s="171"/>
      <c r="AD7" s="171"/>
      <c r="AE7" s="171"/>
      <c r="AF7" s="173"/>
    </row>
    <row r="8" spans="2:32" ht="17" thickBot="1">
      <c r="B8" s="150"/>
      <c r="C8" s="158"/>
      <c r="D8" s="159"/>
      <c r="E8" s="8" t="s">
        <v>0</v>
      </c>
      <c r="F8" s="2" t="s">
        <v>1</v>
      </c>
      <c r="G8" s="2" t="s">
        <v>2</v>
      </c>
      <c r="H8" s="2" t="s">
        <v>3</v>
      </c>
      <c r="I8" s="70" t="s">
        <v>33</v>
      </c>
      <c r="J8" s="71" t="s">
        <v>34</v>
      </c>
      <c r="K8" s="10" t="s">
        <v>0</v>
      </c>
      <c r="L8" s="2" t="s">
        <v>1</v>
      </c>
      <c r="M8" s="2" t="s">
        <v>2</v>
      </c>
      <c r="N8" s="2" t="s">
        <v>3</v>
      </c>
      <c r="O8" s="29" t="s">
        <v>33</v>
      </c>
      <c r="P8" s="31" t="s">
        <v>34</v>
      </c>
      <c r="Q8" s="8" t="s">
        <v>0</v>
      </c>
      <c r="R8" s="2" t="s">
        <v>1</v>
      </c>
      <c r="S8" s="2" t="s">
        <v>2</v>
      </c>
      <c r="T8" s="2" t="s">
        <v>3</v>
      </c>
      <c r="U8" s="29" t="s">
        <v>30</v>
      </c>
      <c r="V8" s="2" t="s">
        <v>31</v>
      </c>
      <c r="W8" s="29" t="s">
        <v>33</v>
      </c>
      <c r="X8" s="25" t="s">
        <v>34</v>
      </c>
      <c r="Y8" s="10" t="s">
        <v>0</v>
      </c>
      <c r="Z8" s="2" t="s">
        <v>1</v>
      </c>
      <c r="AA8" s="2" t="s">
        <v>2</v>
      </c>
      <c r="AB8" s="2" t="s">
        <v>3</v>
      </c>
      <c r="AC8" s="29" t="s">
        <v>33</v>
      </c>
      <c r="AD8" s="31" t="s">
        <v>34</v>
      </c>
      <c r="AE8" s="29" t="s">
        <v>30</v>
      </c>
      <c r="AF8" s="25" t="s">
        <v>39</v>
      </c>
    </row>
    <row r="9" spans="2:32" ht="15" thickBot="1">
      <c r="B9" s="14"/>
      <c r="C9" s="15"/>
      <c r="D9" s="16"/>
      <c r="E9" s="17" t="s">
        <v>14</v>
      </c>
      <c r="F9" s="18"/>
      <c r="G9" s="18"/>
      <c r="H9" s="18"/>
      <c r="I9" s="18"/>
      <c r="J9" s="18"/>
      <c r="K9" s="19" t="s">
        <v>15</v>
      </c>
      <c r="L9" s="18"/>
      <c r="M9" s="18"/>
      <c r="N9" s="18"/>
      <c r="O9" s="18"/>
      <c r="P9" s="20"/>
      <c r="Q9" s="17" t="s">
        <v>16</v>
      </c>
      <c r="R9" s="18"/>
      <c r="S9" s="18"/>
      <c r="T9" s="18"/>
      <c r="U9" s="18"/>
      <c r="V9" s="18"/>
      <c r="W9" s="18"/>
      <c r="X9" s="21"/>
      <c r="Y9" s="19" t="s">
        <v>17</v>
      </c>
      <c r="Z9" s="18"/>
      <c r="AA9" s="18"/>
      <c r="AB9" s="18"/>
      <c r="AC9" s="18"/>
      <c r="AD9" s="18"/>
      <c r="AE9" s="18"/>
      <c r="AF9" s="20"/>
    </row>
    <row r="10" spans="2:32" ht="15" thickBot="1">
      <c r="B10" s="164" t="s">
        <v>9</v>
      </c>
      <c r="C10" s="160" t="s">
        <v>64</v>
      </c>
      <c r="D10" s="161"/>
      <c r="E10" s="32">
        <v>1.6080000000000001E-2</v>
      </c>
      <c r="F10" s="50">
        <v>0.3</v>
      </c>
      <c r="G10" s="50">
        <v>0.7</v>
      </c>
      <c r="H10" s="50">
        <v>0</v>
      </c>
      <c r="I10" s="50"/>
      <c r="J10" s="50">
        <f>1/(1+I10)</f>
        <v>1</v>
      </c>
      <c r="K10" s="113"/>
      <c r="L10" s="114"/>
      <c r="M10" s="114"/>
      <c r="N10" s="114"/>
      <c r="O10" s="114"/>
      <c r="P10" s="114"/>
      <c r="Q10" s="115"/>
      <c r="R10" s="114"/>
      <c r="S10" s="114"/>
      <c r="T10" s="114"/>
      <c r="U10" s="114"/>
      <c r="V10" s="114"/>
      <c r="W10" s="114"/>
      <c r="X10" s="114"/>
      <c r="Y10" s="113"/>
      <c r="Z10" s="114"/>
      <c r="AA10" s="114"/>
      <c r="AB10" s="114"/>
      <c r="AC10" s="114"/>
      <c r="AD10" s="114"/>
      <c r="AE10" s="114"/>
      <c r="AF10" s="116"/>
    </row>
    <row r="11" spans="2:32" ht="15" thickBot="1">
      <c r="B11" s="165"/>
      <c r="C11" s="160" t="s">
        <v>65</v>
      </c>
      <c r="D11" s="161"/>
      <c r="E11" s="32">
        <v>-5.5982899999999997E-3</v>
      </c>
      <c r="F11" s="50">
        <v>1</v>
      </c>
      <c r="G11" s="50">
        <v>0</v>
      </c>
      <c r="H11" s="50">
        <v>0</v>
      </c>
      <c r="I11" s="50"/>
      <c r="J11" s="50">
        <f>1/(1+I11)</f>
        <v>1</v>
      </c>
      <c r="K11" s="33">
        <v>-1.5103170000000001E-2</v>
      </c>
      <c r="L11" s="50">
        <v>1</v>
      </c>
      <c r="M11" s="50">
        <v>0</v>
      </c>
      <c r="N11" s="50">
        <v>0</v>
      </c>
      <c r="O11" s="50"/>
      <c r="P11" s="50">
        <f>1/(1+O11)</f>
        <v>1</v>
      </c>
      <c r="Q11" s="32">
        <v>-4.5103629999999999E-3</v>
      </c>
      <c r="R11" s="50">
        <v>0.75760810000000001</v>
      </c>
      <c r="S11" s="50">
        <v>0</v>
      </c>
      <c r="T11" s="50">
        <v>0.24239189999999999</v>
      </c>
      <c r="U11" s="50"/>
      <c r="V11" s="50">
        <f>1/(1+U11)</f>
        <v>1</v>
      </c>
      <c r="W11" s="50"/>
      <c r="X11" s="50">
        <f>1/(1+W11)</f>
        <v>1</v>
      </c>
      <c r="Y11" s="33">
        <v>-4.5889909999999997E-3</v>
      </c>
      <c r="Z11" s="50">
        <v>0</v>
      </c>
      <c r="AA11" s="50">
        <v>0</v>
      </c>
      <c r="AB11" s="50">
        <v>1</v>
      </c>
      <c r="AC11" s="50"/>
      <c r="AD11" s="50">
        <f>1/(1+AC11)</f>
        <v>1</v>
      </c>
      <c r="AE11" s="50"/>
      <c r="AF11" s="51">
        <f>1/(1+AE11)</f>
        <v>1</v>
      </c>
    </row>
    <row r="12" spans="2:32" ht="15" thickBot="1">
      <c r="B12" s="165"/>
      <c r="C12" s="22"/>
      <c r="D12" s="23"/>
      <c r="E12" s="34" t="s">
        <v>18</v>
      </c>
      <c r="F12" s="52"/>
      <c r="G12" s="52"/>
      <c r="H12" s="52"/>
      <c r="I12" s="52"/>
      <c r="J12" s="52"/>
      <c r="K12" s="35" t="s">
        <v>19</v>
      </c>
      <c r="L12" s="52"/>
      <c r="M12" s="52"/>
      <c r="N12" s="52"/>
      <c r="O12" s="52"/>
      <c r="P12" s="52"/>
      <c r="Q12" s="34" t="s">
        <v>20</v>
      </c>
      <c r="R12" s="53"/>
      <c r="S12" s="52"/>
      <c r="T12" s="52"/>
      <c r="U12" s="52"/>
      <c r="V12" s="52"/>
      <c r="W12" s="52"/>
      <c r="X12" s="54"/>
      <c r="Y12" s="35" t="s">
        <v>21</v>
      </c>
      <c r="Z12" s="55"/>
      <c r="AA12" s="55"/>
      <c r="AB12" s="55"/>
      <c r="AC12" s="55"/>
      <c r="AD12" s="52"/>
      <c r="AE12" s="52"/>
      <c r="AF12" s="56"/>
    </row>
    <row r="13" spans="2:32" ht="15" thickBot="1">
      <c r="B13" s="165"/>
      <c r="C13" s="162" t="s">
        <v>8</v>
      </c>
      <c r="D13" s="13" t="s">
        <v>66</v>
      </c>
      <c r="E13" s="36">
        <v>1.8825000000000001E-2</v>
      </c>
      <c r="F13" s="57">
        <v>0.3</v>
      </c>
      <c r="G13" s="57">
        <v>0.7</v>
      </c>
      <c r="H13" s="57">
        <v>0</v>
      </c>
      <c r="I13" s="57">
        <f>(1-J13)/J13</f>
        <v>0.50339767875398411</v>
      </c>
      <c r="J13" s="74">
        <v>0.66515999999999997</v>
      </c>
      <c r="K13" s="41">
        <v>5.7044510000000001E-3</v>
      </c>
      <c r="L13" s="62"/>
      <c r="M13" s="62"/>
      <c r="N13" s="62"/>
      <c r="O13" s="62"/>
      <c r="P13" s="64"/>
      <c r="Q13" s="38">
        <v>9.6474309999999997E-3</v>
      </c>
      <c r="R13" s="58"/>
      <c r="S13" s="58"/>
      <c r="T13" s="58"/>
      <c r="U13" s="58"/>
      <c r="V13" s="58"/>
      <c r="W13" s="58"/>
      <c r="X13" s="59"/>
      <c r="Y13" s="39">
        <v>4.5133059999999999E-3</v>
      </c>
      <c r="Z13" s="58"/>
      <c r="AA13" s="58"/>
      <c r="AB13" s="58"/>
      <c r="AC13" s="58"/>
      <c r="AD13" s="58"/>
      <c r="AE13" s="58"/>
      <c r="AF13" s="60"/>
    </row>
    <row r="14" spans="2:32" ht="15" thickBot="1">
      <c r="B14" s="165"/>
      <c r="C14" s="163"/>
      <c r="D14" s="13" t="s">
        <v>67</v>
      </c>
      <c r="E14" s="36">
        <v>1.2404E-2</v>
      </c>
      <c r="F14" s="57">
        <v>0.983352</v>
      </c>
      <c r="G14" s="57">
        <v>1.6648E-2</v>
      </c>
      <c r="H14" s="57">
        <v>0</v>
      </c>
      <c r="I14" s="57">
        <f>(1-J14)/J14</f>
        <v>56.596055822097298</v>
      </c>
      <c r="J14" s="74">
        <v>1.7362300000000001E-2</v>
      </c>
      <c r="K14" s="37">
        <v>5.7390000000000002E-3</v>
      </c>
      <c r="L14" s="57">
        <v>1</v>
      </c>
      <c r="M14" s="57">
        <f>1.570188*10^-12</f>
        <v>1.5701879999999999E-12</v>
      </c>
      <c r="N14" s="57">
        <v>0</v>
      </c>
      <c r="O14" s="57">
        <f>(1-P14)/P14</f>
        <v>56.106961338587176</v>
      </c>
      <c r="P14" s="83">
        <v>1.7510999999999999E-2</v>
      </c>
      <c r="Q14" s="38">
        <v>9.6474309999999997E-3</v>
      </c>
      <c r="R14" s="58"/>
      <c r="S14" s="58"/>
      <c r="T14" s="58"/>
      <c r="U14" s="58"/>
      <c r="V14" s="58"/>
      <c r="W14" s="58"/>
      <c r="X14" s="59"/>
      <c r="Y14" s="39">
        <v>4.5133059999999999E-3</v>
      </c>
      <c r="Z14" s="58"/>
      <c r="AA14" s="58"/>
      <c r="AB14" s="58"/>
      <c r="AC14" s="58"/>
      <c r="AD14" s="58"/>
      <c r="AE14" s="58"/>
      <c r="AF14" s="60"/>
    </row>
    <row r="15" spans="2:32">
      <c r="B15" s="165"/>
      <c r="C15" s="163"/>
      <c r="D15" s="3" t="s">
        <v>68</v>
      </c>
      <c r="E15" s="40">
        <v>1.2345170000000001E-2</v>
      </c>
      <c r="F15" s="62">
        <v>0.73083770000000003</v>
      </c>
      <c r="G15" s="62">
        <f>8.130786*10^-5</f>
        <v>8.1307860000000005E-5</v>
      </c>
      <c r="H15" s="62">
        <v>0.26908100000000001</v>
      </c>
      <c r="I15" s="62"/>
      <c r="J15" s="62"/>
      <c r="K15" s="41">
        <v>5.7044510000000001E-3</v>
      </c>
      <c r="L15" s="62"/>
      <c r="M15" s="62"/>
      <c r="N15" s="62"/>
      <c r="O15" s="62"/>
      <c r="P15" s="64"/>
      <c r="Q15" s="42">
        <v>9.6474309999999997E-3</v>
      </c>
      <c r="R15" s="65">
        <v>0.73083770000000003</v>
      </c>
      <c r="S15" s="65">
        <f>8.130786*10^-5</f>
        <v>8.1307860000000005E-5</v>
      </c>
      <c r="T15" s="65">
        <v>0.26908100000000001</v>
      </c>
      <c r="U15" s="65">
        <v>-0.49419999999999997</v>
      </c>
      <c r="V15" s="84">
        <f>1/(1+U15)</f>
        <v>1.9770660340055357</v>
      </c>
      <c r="W15" s="57">
        <f>(1-X15)/X15</f>
        <v>11.736906460158956</v>
      </c>
      <c r="X15" s="85">
        <v>7.8511999999999998E-2</v>
      </c>
      <c r="Y15" s="43">
        <v>4.5133059999999999E-3</v>
      </c>
      <c r="Z15" s="65">
        <v>0.90712809999999999</v>
      </c>
      <c r="AA15" s="65">
        <f>3.06195*10^-11</f>
        <v>3.0619499999999996E-11</v>
      </c>
      <c r="AB15" s="65">
        <v>9.2871880000000004E-2</v>
      </c>
      <c r="AC15" s="90">
        <f>(1-AD15)/AD15</f>
        <v>54.583347229170144</v>
      </c>
      <c r="AD15" s="84">
        <v>1.7991E-2</v>
      </c>
      <c r="AE15" s="90">
        <v>-1</v>
      </c>
      <c r="AF15" s="91" t="s">
        <v>40</v>
      </c>
    </row>
    <row r="16" spans="2:32">
      <c r="B16" s="165"/>
      <c r="C16" s="163"/>
      <c r="D16" s="3" t="s">
        <v>69</v>
      </c>
      <c r="E16" s="40">
        <v>1.2345170000000001E-2</v>
      </c>
      <c r="F16" s="62"/>
      <c r="G16" s="62"/>
      <c r="H16" s="62"/>
      <c r="I16" s="62"/>
      <c r="J16" s="62"/>
      <c r="K16" s="41">
        <v>5.7044510000000001E-3</v>
      </c>
      <c r="L16" s="62"/>
      <c r="M16" s="62"/>
      <c r="N16" s="62"/>
      <c r="O16" s="62"/>
      <c r="P16" s="64"/>
      <c r="Q16" s="42">
        <v>8.2080869999999993E-3</v>
      </c>
      <c r="R16" s="65">
        <v>1</v>
      </c>
      <c r="S16" s="65">
        <f>1.58454*10^-16</f>
        <v>1.5845400000000001E-16</v>
      </c>
      <c r="T16" s="65">
        <f>4.774411*10^-16</f>
        <v>4.7744109999999992E-16</v>
      </c>
      <c r="U16" s="65">
        <v>105.26519999999999</v>
      </c>
      <c r="V16" s="88">
        <f t="shared" ref="V16" si="0">1/(1+U16)</f>
        <v>9.4104184624881904E-3</v>
      </c>
      <c r="W16" s="65">
        <f>(1-X16)/X16</f>
        <v>1.5069756597733193</v>
      </c>
      <c r="X16" s="86">
        <v>0.39888699999999999</v>
      </c>
      <c r="Y16" s="43">
        <v>5.7617459999999999E-3</v>
      </c>
      <c r="Z16" s="65">
        <v>1</v>
      </c>
      <c r="AA16" s="65">
        <f>5.654136*10^-21</f>
        <v>5.6541359999999999E-21</v>
      </c>
      <c r="AB16" s="65">
        <v>1.4137889999999999E-10</v>
      </c>
      <c r="AC16" s="88">
        <f>(1-AD16)/AD16</f>
        <v>55.834327934072178</v>
      </c>
      <c r="AD16" s="88">
        <v>1.7595E-2</v>
      </c>
      <c r="AE16" s="88">
        <f>(1-AF16)/AF16</f>
        <v>185.6368047779022</v>
      </c>
      <c r="AF16" s="92">
        <v>5.3579999999999999E-3</v>
      </c>
    </row>
    <row r="17" spans="2:32" ht="15" thickBot="1">
      <c r="B17" s="166"/>
      <c r="C17" s="151"/>
      <c r="D17" s="4" t="s">
        <v>70</v>
      </c>
      <c r="E17" s="44">
        <v>1.2345170000000001E-2</v>
      </c>
      <c r="F17" s="67"/>
      <c r="G17" s="67"/>
      <c r="H17" s="67"/>
      <c r="I17" s="67"/>
      <c r="J17" s="67"/>
      <c r="K17" s="45">
        <v>5.7044510000000001E-3</v>
      </c>
      <c r="L17" s="67"/>
      <c r="M17" s="67"/>
      <c r="N17" s="67"/>
      <c r="O17" s="67"/>
      <c r="P17" s="69"/>
      <c r="Q17" s="46">
        <v>1.0756099999999999E-2</v>
      </c>
      <c r="R17" s="70">
        <v>0.98294740000000003</v>
      </c>
      <c r="S17" s="70">
        <v>1.7052589999999999E-2</v>
      </c>
      <c r="T17" s="70">
        <f>1.169187*10^-13</f>
        <v>1.169187E-13</v>
      </c>
      <c r="U17" s="70">
        <v>4.3653000000000004</v>
      </c>
      <c r="V17" s="89">
        <f t="shared" ref="V17" si="1">1/(1+U17)</f>
        <v>0.18638286768680221</v>
      </c>
      <c r="W17" s="70">
        <f>(1-X17)/X17</f>
        <v>191.56691700365877</v>
      </c>
      <c r="X17" s="87">
        <v>5.1929999999999997E-3</v>
      </c>
      <c r="Y17" s="47">
        <v>5.7611349999999997E-3</v>
      </c>
      <c r="Z17" s="70">
        <v>0</v>
      </c>
      <c r="AA17" s="70">
        <v>1</v>
      </c>
      <c r="AB17" s="70">
        <v>4.7629169999999999E-14</v>
      </c>
      <c r="AC17" s="89"/>
      <c r="AD17" s="89"/>
      <c r="AE17" s="89">
        <f>(1-AF17)/AF17</f>
        <v>4.0448996064978306</v>
      </c>
      <c r="AF17" s="93">
        <v>0.19822000000000001</v>
      </c>
    </row>
    <row r="18" spans="2:32" ht="17" thickBot="1">
      <c r="B18" s="147" t="s">
        <v>10</v>
      </c>
      <c r="C18" s="151" t="s">
        <v>13</v>
      </c>
      <c r="D18" s="152"/>
      <c r="E18" s="48" t="s">
        <v>0</v>
      </c>
      <c r="F18" s="72" t="s">
        <v>1</v>
      </c>
      <c r="G18" s="72" t="s">
        <v>2</v>
      </c>
      <c r="H18" s="72" t="s">
        <v>3</v>
      </c>
      <c r="I18" s="70" t="s">
        <v>33</v>
      </c>
      <c r="J18" s="71" t="s">
        <v>34</v>
      </c>
      <c r="K18" s="49" t="s">
        <v>0</v>
      </c>
      <c r="L18" s="72" t="s">
        <v>1</v>
      </c>
      <c r="M18" s="72" t="s">
        <v>2</v>
      </c>
      <c r="N18" s="72" t="s">
        <v>32</v>
      </c>
      <c r="O18" s="70" t="s">
        <v>33</v>
      </c>
      <c r="P18" s="71" t="s">
        <v>34</v>
      </c>
      <c r="Q18" s="48" t="s">
        <v>0</v>
      </c>
      <c r="R18" s="72" t="s">
        <v>1</v>
      </c>
      <c r="S18" s="72" t="s">
        <v>2</v>
      </c>
      <c r="T18" s="72" t="s">
        <v>3</v>
      </c>
      <c r="U18" s="70" t="s">
        <v>33</v>
      </c>
      <c r="V18" s="71" t="s">
        <v>34</v>
      </c>
      <c r="W18" s="70" t="s">
        <v>30</v>
      </c>
      <c r="X18" s="72" t="s">
        <v>31</v>
      </c>
      <c r="Y18" s="49" t="s">
        <v>0</v>
      </c>
      <c r="Z18" s="72" t="s">
        <v>1</v>
      </c>
      <c r="AA18" s="72" t="s">
        <v>2</v>
      </c>
      <c r="AB18" s="72" t="s">
        <v>32</v>
      </c>
      <c r="AC18" s="70" t="s">
        <v>33</v>
      </c>
      <c r="AD18" s="71" t="s">
        <v>34</v>
      </c>
      <c r="AE18" s="70" t="s">
        <v>30</v>
      </c>
      <c r="AF18" s="72" t="s">
        <v>31</v>
      </c>
    </row>
    <row r="19" spans="2:32" ht="15" thickBot="1">
      <c r="B19" s="148"/>
      <c r="C19" s="15"/>
      <c r="D19" s="16"/>
      <c r="E19" s="34" t="s">
        <v>14</v>
      </c>
      <c r="F19" s="52"/>
      <c r="G19" s="52"/>
      <c r="H19" s="52"/>
      <c r="I19" s="52"/>
      <c r="J19" s="52"/>
      <c r="K19" s="35" t="s">
        <v>15</v>
      </c>
      <c r="L19" s="52"/>
      <c r="M19" s="52"/>
      <c r="N19" s="52"/>
      <c r="O19" s="52"/>
      <c r="P19" s="56"/>
      <c r="Q19" s="34" t="s">
        <v>16</v>
      </c>
      <c r="R19" s="53"/>
      <c r="S19" s="52"/>
      <c r="T19" s="52"/>
      <c r="U19" s="52"/>
      <c r="V19" s="52"/>
      <c r="W19" s="52"/>
      <c r="X19" s="54"/>
      <c r="Y19" s="35" t="s">
        <v>17</v>
      </c>
      <c r="Z19" s="52"/>
      <c r="AA19" s="52"/>
      <c r="AB19" s="52"/>
      <c r="AC19" s="52"/>
      <c r="AD19" s="52"/>
      <c r="AE19" s="52"/>
      <c r="AF19" s="56"/>
    </row>
    <row r="20" spans="2:32" ht="15" thickBot="1">
      <c r="B20" s="149"/>
      <c r="C20" s="160" t="s">
        <v>64</v>
      </c>
      <c r="D20" s="161"/>
      <c r="E20" s="32">
        <v>1.5509999999999999E-2</v>
      </c>
      <c r="F20" s="50">
        <v>0.3</v>
      </c>
      <c r="G20" s="50">
        <v>0.7</v>
      </c>
      <c r="H20" s="50">
        <v>0</v>
      </c>
      <c r="I20" s="50"/>
      <c r="J20" s="50">
        <f>1/(1+I20)</f>
        <v>1</v>
      </c>
      <c r="K20" s="113"/>
      <c r="L20" s="114"/>
      <c r="M20" s="114"/>
      <c r="N20" s="114"/>
      <c r="O20" s="114"/>
      <c r="P20" s="114"/>
      <c r="Q20" s="115"/>
      <c r="R20" s="114"/>
      <c r="S20" s="114"/>
      <c r="T20" s="114"/>
      <c r="U20" s="114"/>
      <c r="V20" s="114"/>
      <c r="W20" s="114"/>
      <c r="X20" s="114"/>
      <c r="Y20" s="113"/>
      <c r="Z20" s="114"/>
      <c r="AA20" s="114"/>
      <c r="AB20" s="114"/>
      <c r="AC20" s="114"/>
      <c r="AD20" s="114"/>
      <c r="AE20" s="114"/>
      <c r="AF20" s="116"/>
    </row>
    <row r="21" spans="2:32" ht="15" thickBot="1">
      <c r="B21" s="149"/>
      <c r="C21" s="160" t="s">
        <v>65</v>
      </c>
      <c r="D21" s="161"/>
      <c r="E21" s="32">
        <v>6.6889339999999997E-3</v>
      </c>
      <c r="F21" s="50">
        <v>0.54452149999999999</v>
      </c>
      <c r="G21" s="50">
        <v>0.45547850000000001</v>
      </c>
      <c r="H21" s="50">
        <v>0</v>
      </c>
      <c r="I21" s="50"/>
      <c r="J21" s="50">
        <f>1/(1+I21)</f>
        <v>1</v>
      </c>
      <c r="K21" s="33">
        <v>-8.2351319999999992E-3</v>
      </c>
      <c r="L21" s="50">
        <v>0.75398620000000005</v>
      </c>
      <c r="M21" s="50">
        <v>0.2460138</v>
      </c>
      <c r="N21" s="50">
        <v>0</v>
      </c>
      <c r="O21" s="50"/>
      <c r="P21" s="50">
        <f>1/(1+O21)</f>
        <v>1</v>
      </c>
      <c r="Q21" s="32">
        <v>1.8021869999999999E-2</v>
      </c>
      <c r="R21" s="50">
        <v>0.16674520000000001</v>
      </c>
      <c r="S21" s="50">
        <v>0.46040009999999998</v>
      </c>
      <c r="T21" s="50">
        <v>0.37285469999999998</v>
      </c>
      <c r="U21" s="50"/>
      <c r="V21" s="50">
        <f>1/(1+U21)</f>
        <v>1</v>
      </c>
      <c r="W21" s="50"/>
      <c r="X21" s="50">
        <f>1/(1+W21)</f>
        <v>1</v>
      </c>
      <c r="Y21" s="33">
        <v>1.9596409999999998E-3</v>
      </c>
      <c r="Z21" s="50">
        <v>0.40475280000000002</v>
      </c>
      <c r="AA21" s="50">
        <v>0.32921470000000003</v>
      </c>
      <c r="AB21" s="50">
        <v>0.26603250000000001</v>
      </c>
      <c r="AC21" s="50"/>
      <c r="AD21" s="50">
        <f>1/(1+AC21)</f>
        <v>1</v>
      </c>
      <c r="AE21" s="50"/>
      <c r="AF21" s="51">
        <f>1/(1+AE21)</f>
        <v>1</v>
      </c>
    </row>
    <row r="22" spans="2:32" ht="15" thickBot="1">
      <c r="B22" s="149"/>
      <c r="C22" s="22"/>
      <c r="D22" s="23"/>
      <c r="E22" s="34" t="s">
        <v>18</v>
      </c>
      <c r="F22" s="52"/>
      <c r="G22" s="52"/>
      <c r="H22" s="52"/>
      <c r="I22" s="52"/>
      <c r="J22" s="52"/>
      <c r="K22" s="35" t="s">
        <v>19</v>
      </c>
      <c r="L22" s="52"/>
      <c r="M22" s="52"/>
      <c r="N22" s="52"/>
      <c r="O22" s="52"/>
      <c r="P22" s="52"/>
      <c r="Q22" s="34" t="s">
        <v>20</v>
      </c>
      <c r="R22" s="53"/>
      <c r="S22" s="52"/>
      <c r="T22" s="52"/>
      <c r="U22" s="52"/>
      <c r="V22" s="52"/>
      <c r="W22" s="52"/>
      <c r="X22" s="54"/>
      <c r="Y22" s="35" t="s">
        <v>21</v>
      </c>
      <c r="Z22" s="55"/>
      <c r="AA22" s="55"/>
      <c r="AB22" s="55"/>
      <c r="AC22" s="55"/>
      <c r="AD22" s="52"/>
      <c r="AE22" s="52"/>
      <c r="AF22" s="56"/>
    </row>
    <row r="23" spans="2:32" ht="15" thickBot="1">
      <c r="B23" s="149"/>
      <c r="C23" s="162" t="s">
        <v>8</v>
      </c>
      <c r="D23" s="13" t="s">
        <v>66</v>
      </c>
      <c r="E23" s="36">
        <v>2.0913999999999999E-2</v>
      </c>
      <c r="F23" s="57">
        <v>0.3</v>
      </c>
      <c r="G23" s="57">
        <v>0.7</v>
      </c>
      <c r="H23" s="57">
        <v>0</v>
      </c>
      <c r="I23" s="57">
        <f>(1-J23)/J23</f>
        <v>1</v>
      </c>
      <c r="J23" s="83">
        <v>0.5</v>
      </c>
      <c r="K23" s="63">
        <v>1.651163E-3</v>
      </c>
      <c r="L23" s="62"/>
      <c r="M23" s="62"/>
      <c r="N23" s="62"/>
      <c r="O23" s="62"/>
      <c r="P23" s="64"/>
      <c r="Q23" s="38">
        <v>1.4407700000000001E-2</v>
      </c>
      <c r="R23" s="58"/>
      <c r="S23" s="58"/>
      <c r="T23" s="58"/>
      <c r="U23" s="58"/>
      <c r="V23" s="58"/>
      <c r="W23" s="58"/>
      <c r="X23" s="59"/>
      <c r="Y23" s="39">
        <v>6.9913470000000002E-3</v>
      </c>
      <c r="Z23" s="58"/>
      <c r="AA23" s="73"/>
      <c r="AB23" s="73"/>
      <c r="AC23" s="73"/>
      <c r="AD23" s="58"/>
      <c r="AE23" s="58"/>
      <c r="AF23" s="60"/>
    </row>
    <row r="24" spans="2:32" ht="15" thickBot="1">
      <c r="B24" s="149"/>
      <c r="C24" s="163"/>
      <c r="D24" s="13" t="s">
        <v>67</v>
      </c>
      <c r="E24" s="36">
        <v>1.7880630000000002E-2</v>
      </c>
      <c r="F24" s="57">
        <v>0.4378068</v>
      </c>
      <c r="G24" s="57">
        <v>0.56193199999999999</v>
      </c>
      <c r="H24" s="57">
        <v>0</v>
      </c>
      <c r="I24" s="57">
        <f>(1-J24)/J24</f>
        <v>1</v>
      </c>
      <c r="J24" s="83">
        <v>0.5</v>
      </c>
      <c r="K24" s="37">
        <v>1.651163E-3</v>
      </c>
      <c r="L24" s="57">
        <v>0.6333974</v>
      </c>
      <c r="M24" s="57">
        <v>0.3666026</v>
      </c>
      <c r="N24" s="57">
        <v>0</v>
      </c>
      <c r="O24" s="57">
        <f>(1-P24)/P24</f>
        <v>0.64581961816984845</v>
      </c>
      <c r="P24" s="83">
        <v>0.60760000000000003</v>
      </c>
      <c r="Q24" s="38">
        <v>1.4407700000000001E-2</v>
      </c>
      <c r="R24" s="58"/>
      <c r="S24" s="58"/>
      <c r="T24" s="58"/>
      <c r="U24" s="58"/>
      <c r="V24" s="58"/>
      <c r="W24" s="58"/>
      <c r="X24" s="59"/>
      <c r="Y24" s="39">
        <v>6.9913470000000002E-3</v>
      </c>
      <c r="Z24" s="58"/>
      <c r="AA24" s="73"/>
      <c r="AB24" s="73"/>
      <c r="AC24" s="73"/>
      <c r="AD24" s="58"/>
      <c r="AE24" s="58"/>
      <c r="AF24" s="60"/>
    </row>
    <row r="25" spans="2:32">
      <c r="B25" s="149"/>
      <c r="C25" s="163"/>
      <c r="D25" s="3" t="s">
        <v>68</v>
      </c>
      <c r="E25" s="61">
        <v>1.7880630000000002E-2</v>
      </c>
      <c r="F25" s="62"/>
      <c r="G25" s="62"/>
      <c r="H25" s="62"/>
      <c r="I25" s="62"/>
      <c r="J25" s="62"/>
      <c r="K25" s="63">
        <v>1.651163E-3</v>
      </c>
      <c r="L25" s="62"/>
      <c r="M25" s="62"/>
      <c r="N25" s="62"/>
      <c r="O25" s="62"/>
      <c r="P25" s="64"/>
      <c r="Q25" s="42">
        <v>1.4407700000000001E-2</v>
      </c>
      <c r="R25" s="65">
        <v>0.4395963</v>
      </c>
      <c r="S25" s="65">
        <v>0.56040369999999995</v>
      </c>
      <c r="T25" s="65">
        <f>8.024692*10^-13</f>
        <v>8.0246920000000006E-13</v>
      </c>
      <c r="U25" s="57">
        <f>(1-V25)/V25</f>
        <v>0.38731852139591993</v>
      </c>
      <c r="V25" s="76">
        <v>0.72081499999999998</v>
      </c>
      <c r="W25" s="57">
        <f>(1-X25)/X25</f>
        <v>105.48493238206794</v>
      </c>
      <c r="X25" s="85">
        <v>9.391E-3</v>
      </c>
      <c r="Y25" s="43">
        <v>6.9913470000000002E-3</v>
      </c>
      <c r="Z25" s="65">
        <v>0.42039559999999998</v>
      </c>
      <c r="AA25" s="65">
        <v>0.41710069999999999</v>
      </c>
      <c r="AB25" s="65">
        <v>0.1625037</v>
      </c>
      <c r="AC25" s="57">
        <f>(1-AD25)/AD25</f>
        <v>0.63447299687161873</v>
      </c>
      <c r="AD25" s="85">
        <v>0.61181799999999997</v>
      </c>
      <c r="AE25" s="57">
        <f>(1-AF25)/AF25</f>
        <v>695.52434352580622</v>
      </c>
      <c r="AF25" s="85">
        <v>1.4357E-3</v>
      </c>
    </row>
    <row r="26" spans="2:32">
      <c r="B26" s="149"/>
      <c r="C26" s="163"/>
      <c r="D26" s="3" t="s">
        <v>69</v>
      </c>
      <c r="E26" s="61">
        <v>1.7880630000000002E-2</v>
      </c>
      <c r="F26" s="62"/>
      <c r="G26" s="62"/>
      <c r="H26" s="62"/>
      <c r="I26" s="62"/>
      <c r="J26" s="62"/>
      <c r="K26" s="63">
        <v>1.651163E-3</v>
      </c>
      <c r="L26" s="62"/>
      <c r="M26" s="62"/>
      <c r="N26" s="62"/>
      <c r="O26" s="62"/>
      <c r="P26" s="64"/>
      <c r="Q26" s="42">
        <v>2.2805579999999999E-2</v>
      </c>
      <c r="R26" s="65">
        <v>0.791632</v>
      </c>
      <c r="S26" s="65">
        <v>2.742913E-3</v>
      </c>
      <c r="T26" s="65">
        <v>0.205625</v>
      </c>
      <c r="U26" s="65">
        <f>(1-V26)/V26</f>
        <v>13.597474636887819</v>
      </c>
      <c r="V26" s="65">
        <v>6.8504999999999996E-2</v>
      </c>
      <c r="W26" s="65">
        <v>-1</v>
      </c>
      <c r="X26" s="86" t="s">
        <v>40</v>
      </c>
      <c r="Y26" s="43">
        <v>1.3197489999999999E-2</v>
      </c>
      <c r="Z26" s="65">
        <v>0.73795659999999996</v>
      </c>
      <c r="AA26" s="65">
        <v>3.4708790000000003E-2</v>
      </c>
      <c r="AB26" s="65">
        <v>0.2273346</v>
      </c>
      <c r="AC26" s="65">
        <f>(1-AD26)/AD26</f>
        <v>8.1113682541707295</v>
      </c>
      <c r="AD26" s="86">
        <v>0.109753</v>
      </c>
      <c r="AE26" s="65">
        <v>-1</v>
      </c>
      <c r="AF26" s="86" t="s">
        <v>40</v>
      </c>
    </row>
    <row r="27" spans="2:32" ht="15" thickBot="1">
      <c r="B27" s="150"/>
      <c r="C27" s="151"/>
      <c r="D27" s="78" t="s">
        <v>70</v>
      </c>
      <c r="E27" s="66">
        <v>1.7880630000000002E-2</v>
      </c>
      <c r="F27" s="67"/>
      <c r="G27" s="67"/>
      <c r="H27" s="67"/>
      <c r="I27" s="67"/>
      <c r="J27" s="67"/>
      <c r="K27" s="68">
        <v>1.651163E-3</v>
      </c>
      <c r="L27" s="67"/>
      <c r="M27" s="67"/>
      <c r="N27" s="67"/>
      <c r="O27" s="67"/>
      <c r="P27" s="69"/>
      <c r="Q27" s="46">
        <v>2.2573050000000001E-2</v>
      </c>
      <c r="R27" s="70">
        <v>0.25688480000000002</v>
      </c>
      <c r="S27" s="70">
        <v>0.73587780000000003</v>
      </c>
      <c r="T27" s="70">
        <v>7.237467E-3</v>
      </c>
      <c r="U27" s="70">
        <f>(1-V27)/V27</f>
        <v>8.6769823298302651</v>
      </c>
      <c r="V27" s="70">
        <v>0.103338</v>
      </c>
      <c r="W27" s="70">
        <f>(1-X27)/X27</f>
        <v>-0.25401414985960546</v>
      </c>
      <c r="X27" s="87">
        <v>1.340508</v>
      </c>
      <c r="Y27" s="47">
        <v>1.1086439999999999E-2</v>
      </c>
      <c r="Z27" s="70">
        <v>0.30770619999999999</v>
      </c>
      <c r="AA27" s="70">
        <v>0.63338629999999996</v>
      </c>
      <c r="AB27" s="70">
        <v>5.8907550000000003E-2</v>
      </c>
      <c r="AC27" s="70">
        <f>(1-AD27)/AD27</f>
        <v>4.2593379545382826</v>
      </c>
      <c r="AD27" s="87">
        <v>0.190138</v>
      </c>
      <c r="AE27" s="70">
        <f>(1-AF27)/AF27</f>
        <v>-0.19857859900319211</v>
      </c>
      <c r="AF27" s="87">
        <v>1.2477830000000001</v>
      </c>
    </row>
    <row r="28" spans="2:32" s="6" customFormat="1">
      <c r="B28" s="5"/>
      <c r="C28" s="5"/>
      <c r="D28" s="5"/>
      <c r="E28" s="7"/>
      <c r="F28" s="5"/>
      <c r="G28" s="5"/>
      <c r="H28" s="5"/>
      <c r="I28" s="5"/>
      <c r="J28" s="5"/>
      <c r="K28" s="7"/>
      <c r="L28" s="5"/>
      <c r="Q28" s="11"/>
      <c r="Y28" s="11"/>
    </row>
    <row r="29" spans="2:32">
      <c r="G29" t="s">
        <v>35</v>
      </c>
    </row>
    <row r="30" spans="2:32">
      <c r="F30" s="75"/>
      <c r="G30" t="s">
        <v>36</v>
      </c>
      <c r="H30"/>
      <c r="I30"/>
      <c r="J30"/>
      <c r="K30"/>
      <c r="L30"/>
      <c r="Q30"/>
    </row>
    <row r="31" spans="2:32">
      <c r="F31" s="77"/>
      <c r="G31" s="174" t="s">
        <v>37</v>
      </c>
      <c r="H31" s="174"/>
      <c r="I31" s="175"/>
      <c r="J31" s="175"/>
      <c r="K31" s="175"/>
      <c r="L31" s="175"/>
      <c r="M31" s="175"/>
      <c r="N31" s="1"/>
      <c r="O31" s="1"/>
      <c r="P31" s="175"/>
      <c r="Q31" s="175"/>
    </row>
    <row r="32" spans="2:32">
      <c r="F32"/>
      <c r="K32" s="1"/>
      <c r="M32" s="1"/>
      <c r="N32" s="1"/>
      <c r="O32" s="1"/>
      <c r="P32" s="1"/>
      <c r="Q32" s="1"/>
    </row>
    <row r="33" spans="6:17">
      <c r="F33"/>
      <c r="G33" s="26"/>
      <c r="H33" s="27"/>
      <c r="I33" s="27"/>
      <c r="J33" s="27"/>
      <c r="K33" s="27"/>
      <c r="L33" s="27"/>
      <c r="M33" s="26"/>
      <c r="N33" s="26"/>
      <c r="O33" s="26"/>
      <c r="P33" s="27"/>
      <c r="Q33" s="26"/>
    </row>
    <row r="34" spans="6:17">
      <c r="F34"/>
      <c r="G34" s="26"/>
      <c r="H34" s="27"/>
      <c r="I34" s="28"/>
      <c r="J34" s="28"/>
      <c r="K34" s="27"/>
      <c r="L34" s="28"/>
      <c r="M34" s="27"/>
      <c r="N34" s="27"/>
      <c r="O34" s="27"/>
      <c r="P34" s="28"/>
      <c r="Q34" s="27"/>
    </row>
  </sheetData>
  <mergeCells count="21">
    <mergeCell ref="E6:P6"/>
    <mergeCell ref="E7:H7"/>
    <mergeCell ref="K7:P7"/>
    <mergeCell ref="G31:H31"/>
    <mergeCell ref="I31:K31"/>
    <mergeCell ref="L31:M31"/>
    <mergeCell ref="P31:Q31"/>
    <mergeCell ref="Q6:AF6"/>
    <mergeCell ref="Q7:X7"/>
    <mergeCell ref="Y7:AF7"/>
    <mergeCell ref="B18:B27"/>
    <mergeCell ref="C18:D18"/>
    <mergeCell ref="B6:B8"/>
    <mergeCell ref="C6:D8"/>
    <mergeCell ref="C10:D10"/>
    <mergeCell ref="C13:C17"/>
    <mergeCell ref="B10:B17"/>
    <mergeCell ref="C20:D20"/>
    <mergeCell ref="C23:C27"/>
    <mergeCell ref="C11:D11"/>
    <mergeCell ref="C21:D21"/>
  </mergeCells>
  <pageMargins left="0.7" right="0.7" top="0.75" bottom="0.75" header="0.3" footer="0.3"/>
  <pageSetup paperSize="9" scale="4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3"/>
  <sheetViews>
    <sheetView tabSelected="1" topLeftCell="A15" zoomScale="200" zoomScaleNormal="200" zoomScalePageLayoutView="200" workbookViewId="0">
      <selection activeCell="C3" sqref="C3"/>
    </sheetView>
  </sheetViews>
  <sheetFormatPr baseColWidth="10" defaultColWidth="8.83203125" defaultRowHeight="14" x14ac:dyDescent="0"/>
  <cols>
    <col min="1" max="1" width="16.5" bestFit="1" customWidth="1"/>
    <col min="2" max="2" width="13.5" bestFit="1" customWidth="1"/>
    <col min="3" max="3" width="38.5" bestFit="1" customWidth="1"/>
    <col min="4" max="7" width="10.6640625" customWidth="1"/>
    <col min="8" max="8" width="14.33203125" customWidth="1"/>
    <col min="9" max="9" width="13.83203125" bestFit="1" customWidth="1"/>
  </cols>
  <sheetData>
    <row r="2" spans="1:7">
      <c r="A2" s="1"/>
      <c r="B2" s="1" t="s">
        <v>42</v>
      </c>
      <c r="C2" s="1" t="s">
        <v>43</v>
      </c>
      <c r="D2" s="30"/>
      <c r="E2" s="30"/>
      <c r="F2" s="30"/>
      <c r="G2" s="30"/>
    </row>
    <row r="3" spans="1:7">
      <c r="A3" s="94" t="s">
        <v>41</v>
      </c>
      <c r="B3" s="95">
        <v>3.6999999999999998E-2</v>
      </c>
      <c r="C3" s="95">
        <v>2.4E-2</v>
      </c>
      <c r="D3" s="95"/>
      <c r="E3" s="95"/>
      <c r="F3" s="95"/>
      <c r="G3" s="95"/>
    </row>
    <row r="36" spans="2:12">
      <c r="B36" t="s">
        <v>9</v>
      </c>
    </row>
    <row r="37" spans="2:12" ht="30" customHeight="1" thickBot="1">
      <c r="D37" s="129" t="s">
        <v>44</v>
      </c>
      <c r="E37" s="129" t="s">
        <v>45</v>
      </c>
      <c r="F37" s="129" t="s">
        <v>46</v>
      </c>
      <c r="G37" s="129" t="s">
        <v>47</v>
      </c>
      <c r="H37" s="129" t="s">
        <v>38</v>
      </c>
      <c r="I37" s="128" t="s">
        <v>0</v>
      </c>
      <c r="J37" s="2" t="s">
        <v>1</v>
      </c>
      <c r="K37" s="2" t="s">
        <v>2</v>
      </c>
      <c r="L37" s="2" t="s">
        <v>3</v>
      </c>
    </row>
    <row r="38" spans="2:12">
      <c r="C38" s="79" t="s">
        <v>71</v>
      </c>
      <c r="D38" s="120">
        <f t="shared" ref="D38:D39" si="0">I38/$B$3</f>
        <v>0.43459459459459465</v>
      </c>
      <c r="E38" s="120">
        <f t="shared" ref="E38:E39" si="1">(1-$D38)*J38</f>
        <v>0.16962162162162162</v>
      </c>
      <c r="F38" s="120">
        <f t="shared" ref="F38:F39" si="2">(1-$D38)*K38</f>
        <v>0.39578378378378376</v>
      </c>
      <c r="G38" s="120">
        <f t="shared" ref="G38:G39" si="3">(1-$D38)*L38</f>
        <v>0</v>
      </c>
      <c r="H38" s="120">
        <f>SUM(D38:G38)</f>
        <v>1</v>
      </c>
      <c r="I38" s="98">
        <f>'Results Table'!E10</f>
        <v>1.6080000000000001E-2</v>
      </c>
      <c r="J38" s="97">
        <f>'Results Table'!F10</f>
        <v>0.3</v>
      </c>
      <c r="K38" s="97">
        <f>'Results Table'!G10</f>
        <v>0.7</v>
      </c>
      <c r="L38" s="97">
        <f>'Results Table'!H10</f>
        <v>0</v>
      </c>
    </row>
    <row r="39" spans="2:12">
      <c r="C39" s="117" t="s">
        <v>72</v>
      </c>
      <c r="D39" s="122">
        <f t="shared" si="0"/>
        <v>0.50878378378378386</v>
      </c>
      <c r="E39" s="120">
        <f t="shared" si="1"/>
        <v>0.14736486486486483</v>
      </c>
      <c r="F39" s="120">
        <f t="shared" si="2"/>
        <v>0.34385135135135125</v>
      </c>
      <c r="G39" s="120">
        <f t="shared" si="3"/>
        <v>0</v>
      </c>
      <c r="H39" s="120">
        <f>SUM(D39:G39)</f>
        <v>1</v>
      </c>
      <c r="I39" s="97">
        <f>'Results Table'!E13</f>
        <v>1.8825000000000001E-2</v>
      </c>
      <c r="J39" s="97">
        <f>'Results Table'!F13</f>
        <v>0.3</v>
      </c>
      <c r="K39" s="97">
        <f>'Results Table'!G13</f>
        <v>0.7</v>
      </c>
      <c r="L39" s="97">
        <f>'Results Table'!H13</f>
        <v>0</v>
      </c>
    </row>
    <row r="40" spans="2:12">
      <c r="C40" s="118" t="s">
        <v>73</v>
      </c>
      <c r="D40" s="122">
        <f t="shared" ref="D40:D47" si="4">I40/$B$3</f>
        <v>0.33524324324324328</v>
      </c>
      <c r="E40" s="120">
        <f t="shared" ref="E40:G47" si="5">(1-$D40)*J40</f>
        <v>0.65368988627027025</v>
      </c>
      <c r="F40" s="120">
        <f t="shared" si="5"/>
        <v>1.1066870486486486E-2</v>
      </c>
      <c r="G40" s="120">
        <f t="shared" si="5"/>
        <v>0</v>
      </c>
      <c r="H40" s="120">
        <f>SUM(D40:G40)</f>
        <v>1</v>
      </c>
      <c r="I40" s="97">
        <f>'Results Table'!E14</f>
        <v>1.2404E-2</v>
      </c>
      <c r="J40" s="97">
        <f>'Results Table'!F14</f>
        <v>0.983352</v>
      </c>
      <c r="K40" s="97">
        <f>'Results Table'!G14</f>
        <v>1.6648E-2</v>
      </c>
      <c r="L40" s="97">
        <f>'Results Table'!H14</f>
        <v>0</v>
      </c>
    </row>
    <row r="41" spans="2:12">
      <c r="C41" s="118" t="s">
        <v>74</v>
      </c>
      <c r="D41" s="130">
        <f t="shared" si="4"/>
        <v>0.26074137837837841</v>
      </c>
      <c r="E41" s="120">
        <f t="shared" si="5"/>
        <v>0.54027807073111622</v>
      </c>
      <c r="F41" s="120">
        <f t="shared" si="5"/>
        <v>6.0107536510603785E-5</v>
      </c>
      <c r="G41" s="120">
        <f t="shared" si="5"/>
        <v>0.19892044916456758</v>
      </c>
      <c r="H41" s="120">
        <f t="shared" ref="H41:H43" si="6">SUM(D41:G41)</f>
        <v>1.0000000058105729</v>
      </c>
      <c r="I41" s="97">
        <f>'Results Table'!Q15</f>
        <v>9.6474309999999997E-3</v>
      </c>
      <c r="J41" s="97">
        <f>'Results Table'!R15</f>
        <v>0.73083770000000003</v>
      </c>
      <c r="K41" s="97">
        <f>'Results Table'!S15</f>
        <v>8.1307860000000005E-5</v>
      </c>
      <c r="L41" s="97">
        <f>'Results Table'!T15</f>
        <v>0.26908100000000001</v>
      </c>
    </row>
    <row r="42" spans="2:12">
      <c r="C42" s="118" t="s">
        <v>75</v>
      </c>
      <c r="D42" s="120">
        <f t="shared" si="4"/>
        <v>0.22184018918918919</v>
      </c>
      <c r="E42" s="120">
        <f t="shared" si="5"/>
        <v>0.77815981081081076</v>
      </c>
      <c r="F42" s="120">
        <f t="shared" si="5"/>
        <v>1.2330253466221621E-16</v>
      </c>
      <c r="G42" s="120">
        <f t="shared" si="5"/>
        <v>3.7152547604930533E-16</v>
      </c>
      <c r="H42" s="120">
        <f t="shared" si="6"/>
        <v>1.0000000000000007</v>
      </c>
      <c r="I42" s="97">
        <f>'Results Table'!Q16</f>
        <v>8.2080869999999993E-3</v>
      </c>
      <c r="J42" s="97">
        <f>'Results Table'!R16</f>
        <v>1</v>
      </c>
      <c r="K42" s="97">
        <f>'Results Table'!S16</f>
        <v>1.5845400000000001E-16</v>
      </c>
      <c r="L42" s="97">
        <f>'Results Table'!T16</f>
        <v>4.7744109999999992E-16</v>
      </c>
    </row>
    <row r="43" spans="2:12">
      <c r="C43" s="119" t="s">
        <v>76</v>
      </c>
      <c r="D43" s="120">
        <f t="shared" si="4"/>
        <v>0.2907054054054054</v>
      </c>
      <c r="E43" s="120">
        <f t="shared" si="5"/>
        <v>0.6971992775908108</v>
      </c>
      <c r="F43" s="120">
        <f t="shared" si="5"/>
        <v>1.2095309910837836E-2</v>
      </c>
      <c r="G43" s="120">
        <f t="shared" si="5"/>
        <v>8.2929801917027021E-14</v>
      </c>
      <c r="H43" s="120">
        <f t="shared" si="6"/>
        <v>0.99999999290713693</v>
      </c>
      <c r="I43" s="97">
        <f>'Results Table'!Q17</f>
        <v>1.0756099999999999E-2</v>
      </c>
      <c r="J43" s="97">
        <f>'Results Table'!R17</f>
        <v>0.98294740000000003</v>
      </c>
      <c r="K43" s="97">
        <f>'Results Table'!S17</f>
        <v>1.7052589999999999E-2</v>
      </c>
      <c r="L43" s="97">
        <f>'Results Table'!T17</f>
        <v>1.169187E-13</v>
      </c>
    </row>
    <row r="44" spans="2:12">
      <c r="C44" s="118" t="s">
        <v>77</v>
      </c>
      <c r="D44" s="120">
        <f t="shared" si="4"/>
        <v>0.15510810810810813</v>
      </c>
      <c r="E44" s="120">
        <f t="shared" si="5"/>
        <v>0.84489189189189184</v>
      </c>
      <c r="F44" s="120">
        <f t="shared" si="5"/>
        <v>1.3266391099459457E-12</v>
      </c>
      <c r="G44" s="120">
        <f t="shared" si="5"/>
        <v>0</v>
      </c>
      <c r="H44" s="120">
        <f>SUM(D44:G44)</f>
        <v>1.0000000000013267</v>
      </c>
      <c r="I44" s="97">
        <f>'Results Table'!K14</f>
        <v>5.7390000000000002E-3</v>
      </c>
      <c r="J44" s="97">
        <f>'Results Table'!L14</f>
        <v>1</v>
      </c>
      <c r="K44" s="97">
        <f>'Results Table'!M14</f>
        <v>1.5701879999999999E-12</v>
      </c>
      <c r="L44" s="97">
        <f>'Results Table'!N14</f>
        <v>0</v>
      </c>
    </row>
    <row r="45" spans="2:12">
      <c r="C45" s="118" t="s">
        <v>78</v>
      </c>
      <c r="D45" s="122">
        <f t="shared" si="4"/>
        <v>0.12198124324324325</v>
      </c>
      <c r="E45" s="120">
        <f t="shared" si="5"/>
        <v>0.79647548658111889</v>
      </c>
      <c r="F45" s="120">
        <f t="shared" si="5"/>
        <v>2.6884495322513509E-11</v>
      </c>
      <c r="G45" s="120">
        <f t="shared" si="5"/>
        <v>8.1543252615262712E-2</v>
      </c>
      <c r="H45" s="120">
        <f t="shared" ref="H45:H47" si="7">SUM(D45:G45)</f>
        <v>0.99999998246650934</v>
      </c>
      <c r="I45" s="97">
        <f>'Results Table'!Y15</f>
        <v>4.5133059999999999E-3</v>
      </c>
      <c r="J45" s="97">
        <f>'Results Table'!Z15</f>
        <v>0.90712809999999999</v>
      </c>
      <c r="K45" s="97">
        <f>'Results Table'!AA15</f>
        <v>3.0619499999999996E-11</v>
      </c>
      <c r="L45" s="97">
        <f>'Results Table'!AB15</f>
        <v>9.2871880000000004E-2</v>
      </c>
    </row>
    <row r="46" spans="2:12">
      <c r="C46" s="118" t="s">
        <v>79</v>
      </c>
      <c r="D46" s="120">
        <f t="shared" si="4"/>
        <v>0.15572286486486486</v>
      </c>
      <c r="E46" s="120">
        <f t="shared" si="5"/>
        <v>0.84427713513513514</v>
      </c>
      <c r="F46" s="120">
        <f t="shared" si="5"/>
        <v>4.7736577437444321E-21</v>
      </c>
      <c r="G46" s="120">
        <f t="shared" si="5"/>
        <v>1.1936297266055676E-10</v>
      </c>
      <c r="H46" s="120">
        <f t="shared" si="7"/>
        <v>1.000000000119363</v>
      </c>
      <c r="I46" s="97">
        <f>'Results Table'!Y16</f>
        <v>5.7617459999999999E-3</v>
      </c>
      <c r="J46" s="97">
        <f>'Results Table'!Z16</f>
        <v>1</v>
      </c>
      <c r="K46" s="97">
        <f>'Results Table'!AA16</f>
        <v>5.6541359999999999E-21</v>
      </c>
      <c r="L46" s="97">
        <f>'Results Table'!AB16</f>
        <v>1.4137889999999999E-10</v>
      </c>
    </row>
    <row r="47" spans="2:12">
      <c r="C47" s="119" t="s">
        <v>80</v>
      </c>
      <c r="D47" s="120">
        <f t="shared" si="4"/>
        <v>0.15570635135135136</v>
      </c>
      <c r="E47" s="120">
        <f t="shared" si="5"/>
        <v>0</v>
      </c>
      <c r="F47" s="120">
        <f t="shared" si="5"/>
        <v>0.84429364864864864</v>
      </c>
      <c r="G47" s="120">
        <f t="shared" si="5"/>
        <v>4.0213005721406755E-14</v>
      </c>
      <c r="H47" s="120">
        <f t="shared" si="7"/>
        <v>1.0000000000000402</v>
      </c>
      <c r="I47" s="97">
        <f>'Results Table'!Y17</f>
        <v>5.7611349999999997E-3</v>
      </c>
      <c r="J47" s="97">
        <f>'Results Table'!Z17</f>
        <v>0</v>
      </c>
      <c r="K47" s="97">
        <f>'Results Table'!AA17</f>
        <v>1</v>
      </c>
      <c r="L47" s="97">
        <f>'Results Table'!AB17</f>
        <v>4.7629169999999999E-14</v>
      </c>
    </row>
    <row r="48" spans="2:12">
      <c r="C48" s="79"/>
      <c r="D48" s="80"/>
      <c r="E48" s="80"/>
      <c r="F48" s="80"/>
      <c r="G48" s="80"/>
      <c r="H48" s="80"/>
      <c r="I48" s="98"/>
      <c r="J48" s="97"/>
      <c r="K48" s="97"/>
      <c r="L48" s="97"/>
    </row>
    <row r="49" spans="2:12">
      <c r="I49" s="81"/>
    </row>
    <row r="50" spans="2:12">
      <c r="B50" t="s">
        <v>10</v>
      </c>
    </row>
    <row r="51" spans="2:12" ht="44" thickBot="1">
      <c r="D51" s="96" t="s">
        <v>44</v>
      </c>
      <c r="E51" s="96" t="s">
        <v>45</v>
      </c>
      <c r="F51" s="96" t="s">
        <v>46</v>
      </c>
      <c r="G51" s="96" t="s">
        <v>47</v>
      </c>
      <c r="H51" s="96" t="s">
        <v>38</v>
      </c>
      <c r="I51" s="8" t="s">
        <v>0</v>
      </c>
      <c r="J51" s="2" t="s">
        <v>1</v>
      </c>
      <c r="K51" s="2" t="s">
        <v>2</v>
      </c>
      <c r="L51" s="2" t="s">
        <v>3</v>
      </c>
    </row>
    <row r="52" spans="2:12">
      <c r="C52" s="79" t="s">
        <v>71</v>
      </c>
      <c r="D52" s="80"/>
      <c r="E52" s="80"/>
      <c r="F52" s="80"/>
      <c r="G52" s="80"/>
      <c r="H52" s="80"/>
      <c r="I52" s="98">
        <f>'Results Table'!E20</f>
        <v>1.5509999999999999E-2</v>
      </c>
      <c r="J52" s="97">
        <f>'Results Table'!F20</f>
        <v>0.3</v>
      </c>
      <c r="K52" s="97">
        <f>'Results Table'!G20</f>
        <v>0.7</v>
      </c>
      <c r="L52" s="97">
        <f>'Results Table'!H20</f>
        <v>0</v>
      </c>
    </row>
    <row r="53" spans="2:12">
      <c r="C53" s="117" t="s">
        <v>72</v>
      </c>
      <c r="D53" s="120">
        <f t="shared" ref="D53:D61" si="8">I53/$C$3</f>
        <v>0.87141666666666662</v>
      </c>
      <c r="E53" s="120">
        <f t="shared" ref="E53:G61" si="9">(1-$D53)*J53</f>
        <v>3.8575000000000012E-2</v>
      </c>
      <c r="F53" s="120">
        <f t="shared" si="9"/>
        <v>9.0008333333333357E-2</v>
      </c>
      <c r="G53" s="120">
        <f t="shared" si="9"/>
        <v>0</v>
      </c>
      <c r="H53" s="120">
        <f>SUM(D53:G53)</f>
        <v>1</v>
      </c>
      <c r="I53" s="121">
        <f>'Results Table'!E23</f>
        <v>2.0913999999999999E-2</v>
      </c>
      <c r="J53" s="121">
        <f>'Results Table'!F23</f>
        <v>0.3</v>
      </c>
      <c r="K53" s="121">
        <f>'Results Table'!G23</f>
        <v>0.7</v>
      </c>
      <c r="L53" s="121">
        <f>'Results Table'!H23</f>
        <v>0</v>
      </c>
    </row>
    <row r="54" spans="2:12">
      <c r="C54" s="118" t="s">
        <v>73</v>
      </c>
      <c r="D54" s="122">
        <f t="shared" ref="D54" si="10">I54/$C$3</f>
        <v>0.74502625</v>
      </c>
      <c r="E54" s="120">
        <f t="shared" ref="E54" si="11">(1-$D54)*J54</f>
        <v>0.1116292415715</v>
      </c>
      <c r="F54" s="120">
        <f t="shared" ref="F54" si="12">(1-$D54)*K54</f>
        <v>0.143277909285</v>
      </c>
      <c r="G54" s="120">
        <f t="shared" ref="G54" si="13">(1-$D54)*L54</f>
        <v>0</v>
      </c>
      <c r="H54" s="120">
        <f>SUM(D54:G54)</f>
        <v>0.99993340085649995</v>
      </c>
      <c r="I54" s="121">
        <f>'Results Table'!E24</f>
        <v>1.7880630000000002E-2</v>
      </c>
      <c r="J54" s="121">
        <f>'Results Table'!F24</f>
        <v>0.4378068</v>
      </c>
      <c r="K54" s="121">
        <f>'Results Table'!G24</f>
        <v>0.56193199999999999</v>
      </c>
      <c r="L54" s="121">
        <f>'Results Table'!H24</f>
        <v>0</v>
      </c>
    </row>
    <row r="55" spans="2:12">
      <c r="C55" s="118" t="s">
        <v>74</v>
      </c>
      <c r="D55" s="122">
        <f t="shared" si="8"/>
        <v>0.6003208333333333</v>
      </c>
      <c r="E55" s="120">
        <f t="shared" si="9"/>
        <v>0.17569748285375</v>
      </c>
      <c r="F55" s="120">
        <f t="shared" si="9"/>
        <v>0.22398168381291667</v>
      </c>
      <c r="G55" s="120">
        <f t="shared" si="9"/>
        <v>3.2073022113166671E-13</v>
      </c>
      <c r="H55" s="120">
        <f t="shared" ref="H55:H57" si="14">SUM(D55:G55)</f>
        <v>1.0000000000003206</v>
      </c>
      <c r="I55" s="121">
        <f>'Results Table'!Q25</f>
        <v>1.4407700000000001E-2</v>
      </c>
      <c r="J55" s="121">
        <f>'Results Table'!R25</f>
        <v>0.4395963</v>
      </c>
      <c r="K55" s="121">
        <f>'Results Table'!S25</f>
        <v>0.56040369999999995</v>
      </c>
      <c r="L55" s="121">
        <f>'Results Table'!T25</f>
        <v>8.0246920000000006E-13</v>
      </c>
    </row>
    <row r="56" spans="2:12">
      <c r="C56" s="118" t="s">
        <v>75</v>
      </c>
      <c r="D56" s="120">
        <f t="shared" si="8"/>
        <v>0.95023249999999992</v>
      </c>
      <c r="E56" s="120">
        <f t="shared" si="9"/>
        <v>3.9397545560000059E-2</v>
      </c>
      <c r="F56" s="120">
        <f t="shared" si="9"/>
        <v>1.3650792272750021E-4</v>
      </c>
      <c r="G56" s="120">
        <f t="shared" si="9"/>
        <v>1.0233442187500016E-2</v>
      </c>
      <c r="H56" s="120">
        <f t="shared" si="14"/>
        <v>0.99999999567022746</v>
      </c>
      <c r="I56" s="121">
        <f>'Results Table'!Q26</f>
        <v>2.2805579999999999E-2</v>
      </c>
      <c r="J56" s="121">
        <f>'Results Table'!R26</f>
        <v>0.791632</v>
      </c>
      <c r="K56" s="121">
        <f>'Results Table'!S26</f>
        <v>2.742913E-3</v>
      </c>
      <c r="L56" s="121">
        <f>'Results Table'!T26</f>
        <v>0.205625</v>
      </c>
    </row>
    <row r="57" spans="2:12">
      <c r="C57" s="119" t="s">
        <v>76</v>
      </c>
      <c r="D57" s="120">
        <f t="shared" si="8"/>
        <v>0.94054375000000001</v>
      </c>
      <c r="E57" s="120">
        <f t="shared" si="9"/>
        <v>1.5273406889999999E-2</v>
      </c>
      <c r="F57" s="120">
        <f t="shared" si="9"/>
        <v>4.3752534446249991E-2</v>
      </c>
      <c r="G57" s="120">
        <f t="shared" si="9"/>
        <v>4.3031264731874989E-4</v>
      </c>
      <c r="H57" s="120">
        <f t="shared" si="14"/>
        <v>1.0000000039835688</v>
      </c>
      <c r="I57" s="121">
        <f>'Results Table'!Q27</f>
        <v>2.2573050000000001E-2</v>
      </c>
      <c r="J57" s="121">
        <f>'Results Table'!R27</f>
        <v>0.25688480000000002</v>
      </c>
      <c r="K57" s="121">
        <f>'Results Table'!S27</f>
        <v>0.73587780000000003</v>
      </c>
      <c r="L57" s="121">
        <f>'Results Table'!T27</f>
        <v>7.237467E-3</v>
      </c>
    </row>
    <row r="58" spans="2:12">
      <c r="C58" s="118" t="s">
        <v>77</v>
      </c>
      <c r="D58" s="120">
        <f t="shared" si="8"/>
        <v>6.8798458333333326E-2</v>
      </c>
      <c r="E58" s="120">
        <f t="shared" si="9"/>
        <v>0.58982063536765839</v>
      </c>
      <c r="F58" s="120">
        <f t="shared" si="9"/>
        <v>0.34138090629900836</v>
      </c>
      <c r="G58" s="120">
        <f t="shared" si="9"/>
        <v>0</v>
      </c>
      <c r="H58" s="120">
        <f>SUM(D58:G58)</f>
        <v>1</v>
      </c>
      <c r="I58" s="121">
        <f>'Results Table'!K24</f>
        <v>1.651163E-3</v>
      </c>
      <c r="J58" s="121">
        <f>'Results Table'!L24</f>
        <v>0.6333974</v>
      </c>
      <c r="K58" s="121">
        <f>'Results Table'!M24</f>
        <v>0.3666026</v>
      </c>
      <c r="L58" s="121">
        <f>'Results Table'!N23</f>
        <v>0</v>
      </c>
    </row>
    <row r="59" spans="2:12">
      <c r="C59" s="118" t="s">
        <v>78</v>
      </c>
      <c r="D59" s="122">
        <f t="shared" si="8"/>
        <v>0.29130612500000003</v>
      </c>
      <c r="E59" s="120">
        <f t="shared" si="9"/>
        <v>0.29793178679694998</v>
      </c>
      <c r="F59" s="120">
        <f t="shared" si="9"/>
        <v>0.29559671134821253</v>
      </c>
      <c r="G59" s="120">
        <f t="shared" si="9"/>
        <v>0.11516537685483751</v>
      </c>
      <c r="H59" s="120">
        <f t="shared" ref="H59:H61" si="15">SUM(D59:G59)</f>
        <v>1</v>
      </c>
      <c r="I59" s="121">
        <f>'Results Table'!Y25</f>
        <v>6.9913470000000002E-3</v>
      </c>
      <c r="J59" s="121">
        <f>'Results Table'!Z25</f>
        <v>0.42039559999999998</v>
      </c>
      <c r="K59" s="121">
        <f>'Results Table'!AA25</f>
        <v>0.41710069999999999</v>
      </c>
      <c r="L59" s="121">
        <f>'Results Table'!AB25</f>
        <v>0.1625037</v>
      </c>
    </row>
    <row r="60" spans="2:12">
      <c r="C60" s="118" t="s">
        <v>79</v>
      </c>
      <c r="D60" s="120">
        <f t="shared" si="8"/>
        <v>0.54989541666666664</v>
      </c>
      <c r="E60" s="120">
        <f t="shared" si="9"/>
        <v>0.33215764796108332</v>
      </c>
      <c r="F60" s="120">
        <f t="shared" si="9"/>
        <v>1.5622585460954169E-2</v>
      </c>
      <c r="G60" s="120">
        <f t="shared" si="9"/>
        <v>0.10232434541025001</v>
      </c>
      <c r="H60" s="120">
        <f t="shared" si="15"/>
        <v>0.99999999549895424</v>
      </c>
      <c r="I60" s="121">
        <f>'Results Table'!Y26</f>
        <v>1.3197489999999999E-2</v>
      </c>
      <c r="J60" s="121">
        <f>'Results Table'!Z26</f>
        <v>0.73795659999999996</v>
      </c>
      <c r="K60" s="121">
        <f>'Results Table'!AA26</f>
        <v>3.4708790000000003E-2</v>
      </c>
      <c r="L60" s="121">
        <f>'Results Table'!AB26</f>
        <v>0.2273346</v>
      </c>
    </row>
    <row r="61" spans="2:12">
      <c r="C61" s="119" t="s">
        <v>80</v>
      </c>
      <c r="D61" s="120">
        <f t="shared" si="8"/>
        <v>0.46193499999999998</v>
      </c>
      <c r="E61" s="120">
        <f t="shared" si="9"/>
        <v>0.165565936503</v>
      </c>
      <c r="F61" s="120">
        <f t="shared" si="9"/>
        <v>0.34080299950949999</v>
      </c>
      <c r="G61" s="120">
        <f t="shared" si="9"/>
        <v>3.1696090890750005E-2</v>
      </c>
      <c r="H61" s="120">
        <f t="shared" si="15"/>
        <v>1.0000000269032501</v>
      </c>
      <c r="I61" s="121">
        <f>'Results Table'!Y27</f>
        <v>1.1086439999999999E-2</v>
      </c>
      <c r="J61" s="121">
        <f>'Results Table'!Z27</f>
        <v>0.30770619999999999</v>
      </c>
      <c r="K61" s="121">
        <f>'Results Table'!AA27</f>
        <v>0.63338629999999996</v>
      </c>
      <c r="L61" s="121">
        <f>'Results Table'!AB27</f>
        <v>5.8907550000000003E-2</v>
      </c>
    </row>
    <row r="62" spans="2:12">
      <c r="C62" s="79"/>
      <c r="D62" s="80"/>
      <c r="E62" s="80"/>
      <c r="F62" s="80"/>
      <c r="G62" s="80"/>
      <c r="H62" s="80"/>
      <c r="I62" s="98"/>
      <c r="J62" s="97"/>
      <c r="K62" s="97"/>
      <c r="L62" s="97"/>
    </row>
    <row r="67" spans="2:8">
      <c r="B67" t="s">
        <v>9</v>
      </c>
    </row>
    <row r="68" spans="2:8" ht="42">
      <c r="D68" s="96" t="s">
        <v>44</v>
      </c>
      <c r="E68" s="96" t="s">
        <v>45</v>
      </c>
      <c r="F68" s="96" t="s">
        <v>46</v>
      </c>
      <c r="G68" s="96" t="s">
        <v>47</v>
      </c>
      <c r="H68" s="96" t="s">
        <v>38</v>
      </c>
    </row>
    <row r="69" spans="2:8">
      <c r="C69" s="79" t="str">
        <f>C47</f>
        <v>CES EKL- Quality Adjusted (CST False)</v>
      </c>
      <c r="D69" s="79">
        <f>D47*$B$3</f>
        <v>5.7611349999999997E-3</v>
      </c>
      <c r="E69" s="79">
        <f t="shared" ref="E69:G69" si="16">E47*$B$3</f>
        <v>0</v>
      </c>
      <c r="F69" s="79">
        <f t="shared" si="16"/>
        <v>3.1238864999999998E-2</v>
      </c>
      <c r="G69" s="79">
        <f t="shared" si="16"/>
        <v>1.4878812116920499E-15</v>
      </c>
      <c r="H69" s="80">
        <f>SUM(D69:G69)</f>
        <v>3.7000000000001483E-2</v>
      </c>
    </row>
    <row r="70" spans="2:8">
      <c r="C70" s="79" t="str">
        <f>C46</f>
        <v>CES LEK - Quality Adjusted (CST False)</v>
      </c>
      <c r="D70" s="79">
        <f>D46*$B$3</f>
        <v>5.7617459999999999E-3</v>
      </c>
      <c r="E70" s="79">
        <f t="shared" ref="E70:G70" si="17">E46*$B$3</f>
        <v>3.1238254E-2</v>
      </c>
      <c r="F70" s="79">
        <f t="shared" si="17"/>
        <v>1.7662533651854398E-22</v>
      </c>
      <c r="G70" s="79">
        <f t="shared" si="17"/>
        <v>4.4164299884406001E-12</v>
      </c>
      <c r="H70" s="80">
        <f>SUM(D70:G70)</f>
        <v>3.7000000004416431E-2</v>
      </c>
    </row>
    <row r="71" spans="2:8">
      <c r="C71" s="79" t="str">
        <f>C45</f>
        <v>CES KLE - Quality Adjusted (CST False)</v>
      </c>
      <c r="D71" s="79">
        <f>D45*$B$3</f>
        <v>4.5133059999999999E-3</v>
      </c>
      <c r="E71" s="79">
        <f t="shared" ref="E71:G71" si="18">E45*$B$3</f>
        <v>2.9469593003501396E-2</v>
      </c>
      <c r="F71" s="79">
        <f t="shared" si="18"/>
        <v>9.9472632693299976E-13</v>
      </c>
      <c r="G71" s="79">
        <f t="shared" si="18"/>
        <v>3.0171003467647202E-3</v>
      </c>
      <c r="H71" s="80">
        <f>SUM(D71:G71)</f>
        <v>3.6999999351260845E-2</v>
      </c>
    </row>
    <row r="72" spans="2:8">
      <c r="C72" s="79" t="str">
        <f>C44</f>
        <v>CES KL  - Quality Adjusted (CST False)</v>
      </c>
      <c r="D72" s="79">
        <f>D44*$B$3</f>
        <v>5.7390000000000002E-3</v>
      </c>
      <c r="E72" s="79">
        <f t="shared" ref="E72:G72" si="19">E44*$B$3</f>
        <v>3.1260999999999997E-2</v>
      </c>
      <c r="F72" s="79">
        <f t="shared" si="19"/>
        <v>4.908564706799999E-14</v>
      </c>
      <c r="G72" s="79">
        <f t="shared" si="19"/>
        <v>0</v>
      </c>
      <c r="H72" s="80">
        <f t="shared" ref="H72:H74" si="20">SUM(D72:G72)</f>
        <v>3.7000000000049084E-2</v>
      </c>
    </row>
    <row r="73" spans="2:8">
      <c r="C73" s="79" t="str">
        <f>C43</f>
        <v>CES EKL- Unadjusted (CST False)</v>
      </c>
      <c r="D73" s="79">
        <f>D43*$B$3</f>
        <v>1.0756099999999999E-2</v>
      </c>
      <c r="E73" s="79">
        <f t="shared" ref="E73:G73" si="21">E43*$B$3</f>
        <v>2.5796373270859999E-2</v>
      </c>
      <c r="F73" s="79">
        <f t="shared" si="21"/>
        <v>4.4752646670099991E-4</v>
      </c>
      <c r="G73" s="79">
        <f t="shared" si="21"/>
        <v>3.0684026709299998E-15</v>
      </c>
      <c r="H73" s="80">
        <f t="shared" si="20"/>
        <v>3.6999999737564064E-2</v>
      </c>
    </row>
    <row r="74" spans="2:8">
      <c r="C74" s="79" t="str">
        <f>C42</f>
        <v>CES LEK - Unadjusted (CST False)</v>
      </c>
      <c r="D74" s="79">
        <f>D42*$B$3</f>
        <v>8.2080869999999993E-3</v>
      </c>
      <c r="E74" s="79">
        <f t="shared" ref="E74:G74" si="22">E42*$B$3</f>
        <v>2.8791912999999995E-2</v>
      </c>
      <c r="F74" s="79">
        <f t="shared" si="22"/>
        <v>4.5621937825019998E-18</v>
      </c>
      <c r="G74" s="79">
        <f t="shared" si="22"/>
        <v>1.3746442613824296E-17</v>
      </c>
      <c r="H74" s="80">
        <f t="shared" si="20"/>
        <v>3.7000000000000012E-2</v>
      </c>
    </row>
    <row r="75" spans="2:8">
      <c r="C75" s="79" t="str">
        <f>C41</f>
        <v xml:space="preserve">CES KLE - Unadjusted (CST False) </v>
      </c>
      <c r="D75" s="79">
        <f>D41*$B$3</f>
        <v>9.6474310000000014E-3</v>
      </c>
      <c r="E75" s="79">
        <f t="shared" ref="E75:G75" si="23">E41*$B$3</f>
        <v>1.9990288617051301E-2</v>
      </c>
      <c r="F75" s="79">
        <f t="shared" si="23"/>
        <v>2.2239788508923398E-6</v>
      </c>
      <c r="G75" s="79">
        <f t="shared" si="23"/>
        <v>7.3600566190889999E-3</v>
      </c>
      <c r="H75" s="80">
        <f>SUM(D75:G75)</f>
        <v>3.7000000214991197E-2</v>
      </c>
    </row>
    <row r="76" spans="2:8">
      <c r="C76" s="79" t="str">
        <f>C40</f>
        <v>CES KL  - Unadjusted (CST False)</v>
      </c>
      <c r="D76" s="79">
        <f>D40*$B$3</f>
        <v>1.2404E-2</v>
      </c>
      <c r="E76" s="79">
        <f t="shared" ref="E76:G76" si="24">E40*$B$3</f>
        <v>2.4186525791999997E-2</v>
      </c>
      <c r="F76" s="79">
        <f t="shared" si="24"/>
        <v>4.0947420799999999E-4</v>
      </c>
      <c r="G76" s="79">
        <f t="shared" si="24"/>
        <v>0</v>
      </c>
      <c r="H76" s="80">
        <f t="shared" ref="H76:H77" si="25">SUM(D76:G76)</f>
        <v>3.6999999999999998E-2</v>
      </c>
    </row>
    <row r="77" spans="2:8">
      <c r="C77" s="79" t="str">
        <f>C39</f>
        <v>CES KL  - Unadjusted (CST True)</v>
      </c>
      <c r="D77" s="79">
        <f>D39*$B$3</f>
        <v>1.8825000000000001E-2</v>
      </c>
      <c r="E77" s="79">
        <f t="shared" ref="E77:G77" si="26">E39*$B$3</f>
        <v>5.4524999999999981E-3</v>
      </c>
      <c r="F77" s="79">
        <f t="shared" si="26"/>
        <v>1.2722499999999996E-2</v>
      </c>
      <c r="G77" s="79">
        <f t="shared" si="26"/>
        <v>0</v>
      </c>
      <c r="H77" s="80">
        <f t="shared" si="25"/>
        <v>3.6999999999999998E-2</v>
      </c>
    </row>
    <row r="78" spans="2:8">
      <c r="C78" s="79"/>
      <c r="D78" s="80"/>
      <c r="E78" s="80"/>
      <c r="F78" s="80"/>
      <c r="G78" s="80"/>
      <c r="H78" s="80"/>
    </row>
    <row r="80" spans="2:8">
      <c r="B80" t="s">
        <v>10</v>
      </c>
    </row>
    <row r="81" spans="3:9" ht="42">
      <c r="D81" s="96" t="s">
        <v>44</v>
      </c>
      <c r="E81" s="96" t="s">
        <v>45</v>
      </c>
      <c r="F81" s="96" t="s">
        <v>46</v>
      </c>
      <c r="G81" s="96" t="s">
        <v>47</v>
      </c>
      <c r="H81" s="96" t="s">
        <v>38</v>
      </c>
    </row>
    <row r="82" spans="3:9">
      <c r="C82" s="79" t="s">
        <v>71</v>
      </c>
      <c r="D82" s="80"/>
      <c r="E82" s="80"/>
      <c r="F82" s="80"/>
      <c r="G82" s="80"/>
      <c r="H82" s="80"/>
    </row>
    <row r="83" spans="3:9">
      <c r="C83" s="124" t="str">
        <f>C61</f>
        <v>CES EKL- Quality Adjusted (CST False)</v>
      </c>
      <c r="D83" s="127">
        <f>D61*$C$3</f>
        <v>1.1086439999999999E-2</v>
      </c>
      <c r="E83" s="127">
        <f t="shared" ref="E83:G83" si="27">E61*$C$3</f>
        <v>3.9735824760720002E-3</v>
      </c>
      <c r="F83" s="127">
        <f t="shared" si="27"/>
        <v>8.1792719882279995E-3</v>
      </c>
      <c r="G83" s="127">
        <f t="shared" si="27"/>
        <v>7.6070618137800017E-4</v>
      </c>
      <c r="H83" s="120">
        <f>SUM(D83:G83)</f>
        <v>2.4000000645678001E-2</v>
      </c>
    </row>
    <row r="84" spans="3:9">
      <c r="C84" s="125" t="str">
        <f>C60</f>
        <v>CES LEK - Quality Adjusted (CST False)</v>
      </c>
      <c r="D84" s="127">
        <f>D60*$C$3</f>
        <v>1.3197489999999999E-2</v>
      </c>
      <c r="E84" s="127">
        <f t="shared" ref="E84:G84" si="28">E60*$C$3</f>
        <v>7.9717835510659998E-3</v>
      </c>
      <c r="F84" s="127">
        <f t="shared" si="28"/>
        <v>3.7494205106290007E-4</v>
      </c>
      <c r="G84" s="127">
        <f t="shared" si="28"/>
        <v>2.4557842898460004E-3</v>
      </c>
      <c r="H84" s="120">
        <f>SUM(D84:G84)</f>
        <v>2.3999999891974901E-2</v>
      </c>
    </row>
    <row r="85" spans="3:9">
      <c r="C85" s="125" t="str">
        <f>C59</f>
        <v>CES KLE - Quality Adjusted (CST False)</v>
      </c>
      <c r="D85" s="127">
        <f>D59*$C$3</f>
        <v>6.9913470000000011E-3</v>
      </c>
      <c r="E85" s="127">
        <f t="shared" ref="E85:G85" si="29">E59*$C$3</f>
        <v>7.1503628831267995E-3</v>
      </c>
      <c r="F85" s="127">
        <f t="shared" si="29"/>
        <v>7.094321072357101E-3</v>
      </c>
      <c r="G85" s="127">
        <f t="shared" si="29"/>
        <v>2.7639690445161002E-3</v>
      </c>
      <c r="H85" s="120">
        <f t="shared" ref="H85:H87" si="30">SUM(D85:G85)</f>
        <v>2.4E-2</v>
      </c>
    </row>
    <row r="86" spans="3:9">
      <c r="C86" s="126" t="str">
        <f>C58</f>
        <v>CES KL  - Quality Adjusted (CST False)</v>
      </c>
      <c r="D86" s="127">
        <f>D58*$C$3</f>
        <v>1.6511629999999998E-3</v>
      </c>
      <c r="E86" s="127">
        <f t="shared" ref="E86:G86" si="31">E58*$C$3</f>
        <v>1.4155695248823801E-2</v>
      </c>
      <c r="F86" s="127">
        <f t="shared" si="31"/>
        <v>8.1931417511762004E-3</v>
      </c>
      <c r="G86" s="127">
        <f t="shared" si="31"/>
        <v>0</v>
      </c>
      <c r="H86" s="120">
        <f t="shared" si="30"/>
        <v>2.4E-2</v>
      </c>
    </row>
    <row r="87" spans="3:9">
      <c r="C87" s="125" t="str">
        <f>C57</f>
        <v>CES EKL- Unadjusted (CST False)</v>
      </c>
      <c r="D87" s="127">
        <f>D57*$C$3</f>
        <v>2.2573050000000001E-2</v>
      </c>
      <c r="E87" s="127">
        <f t="shared" ref="E87:G87" si="32">E57*$C$3</f>
        <v>3.6656176535999999E-4</v>
      </c>
      <c r="F87" s="127">
        <f t="shared" si="32"/>
        <v>1.0500608267099997E-3</v>
      </c>
      <c r="G87" s="127">
        <f t="shared" si="32"/>
        <v>1.0327503535649997E-5</v>
      </c>
      <c r="H87" s="120">
        <f t="shared" si="30"/>
        <v>2.4000000095605652E-2</v>
      </c>
    </row>
    <row r="88" spans="3:9">
      <c r="C88" s="125" t="str">
        <f>C56</f>
        <v>CES LEK - Unadjusted (CST False)</v>
      </c>
      <c r="D88" s="127">
        <f>D56*$C$3</f>
        <v>2.2805579999999999E-2</v>
      </c>
      <c r="E88" s="127">
        <f t="shared" ref="E88:G88" si="33">E56*$C$3</f>
        <v>9.4554109344000144E-4</v>
      </c>
      <c r="F88" s="127">
        <f t="shared" si="33"/>
        <v>3.2761901454600052E-6</v>
      </c>
      <c r="G88" s="127">
        <f t="shared" si="33"/>
        <v>2.4560261250000041E-4</v>
      </c>
      <c r="H88" s="120">
        <f>SUM(D88:G88)</f>
        <v>2.3999999896085457E-2</v>
      </c>
    </row>
    <row r="89" spans="3:9">
      <c r="C89" s="125" t="str">
        <f>C55</f>
        <v xml:space="preserve">CES KLE - Unadjusted (CST False) </v>
      </c>
      <c r="D89" s="127">
        <f>D55*$C$3</f>
        <v>1.4407699999999999E-2</v>
      </c>
      <c r="E89" s="127">
        <f t="shared" ref="E89:G89" si="34">E55*$C$3</f>
        <v>4.2167395884900004E-3</v>
      </c>
      <c r="F89" s="127">
        <f t="shared" si="34"/>
        <v>5.3755604115100003E-3</v>
      </c>
      <c r="G89" s="127">
        <f t="shared" si="34"/>
        <v>7.6975253071600017E-15</v>
      </c>
      <c r="H89" s="120">
        <f t="shared" ref="H89:H91" si="35">SUM(D89:G89)</f>
        <v>2.4000000000007699E-2</v>
      </c>
    </row>
    <row r="90" spans="3:9">
      <c r="C90" s="125" t="str">
        <f>C54</f>
        <v>CES KL  - Unadjusted (CST False)</v>
      </c>
      <c r="D90" s="127">
        <f>D54*$C$3</f>
        <v>1.7880630000000002E-2</v>
      </c>
      <c r="E90" s="127">
        <f t="shared" ref="E90:G90" si="36">E54*$C$3</f>
        <v>2.6791017977160002E-3</v>
      </c>
      <c r="F90" s="127">
        <f t="shared" si="36"/>
        <v>3.4386698228400002E-3</v>
      </c>
      <c r="G90" s="127">
        <f t="shared" si="36"/>
        <v>0</v>
      </c>
      <c r="H90" s="120">
        <f t="shared" si="35"/>
        <v>2.3998401620556001E-2</v>
      </c>
    </row>
    <row r="91" spans="3:9">
      <c r="C91" s="126" t="str">
        <f>C53</f>
        <v>CES KL  - Unadjusted (CST True)</v>
      </c>
      <c r="D91" s="127">
        <f>D53*$C$3</f>
        <v>2.0913999999999999E-2</v>
      </c>
      <c r="E91" s="127">
        <f t="shared" ref="E91:G91" si="37">E53*$C$3</f>
        <v>9.2580000000000028E-4</v>
      </c>
      <c r="F91" s="127">
        <f t="shared" si="37"/>
        <v>2.1602000000000006E-3</v>
      </c>
      <c r="G91" s="127">
        <f t="shared" si="37"/>
        <v>0</v>
      </c>
      <c r="H91" s="120">
        <f t="shared" si="35"/>
        <v>2.4E-2</v>
      </c>
    </row>
    <row r="92" spans="3:9" ht="30" customHeight="1" thickBot="1">
      <c r="C92" s="131" t="s">
        <v>81</v>
      </c>
      <c r="D92" s="80"/>
      <c r="E92" s="80"/>
      <c r="F92" s="80"/>
      <c r="G92" s="80"/>
      <c r="H92" s="80"/>
    </row>
    <row r="93" spans="3:9">
      <c r="C93" s="101" t="s">
        <v>48</v>
      </c>
      <c r="D93" s="104">
        <v>1</v>
      </c>
      <c r="E93" s="105"/>
      <c r="F93" s="105"/>
      <c r="G93" s="105"/>
      <c r="H93" s="105"/>
      <c r="I93" s="106"/>
    </row>
    <row r="94" spans="3:9">
      <c r="C94" s="102" t="s">
        <v>49</v>
      </c>
      <c r="D94" s="107">
        <f>'Results Table'!J13</f>
        <v>0.66515999999999997</v>
      </c>
      <c r="E94" s="108"/>
      <c r="F94" s="108"/>
      <c r="G94" s="108"/>
      <c r="H94" s="108"/>
      <c r="I94" s="109"/>
    </row>
    <row r="95" spans="3:9">
      <c r="C95" s="102" t="s">
        <v>50</v>
      </c>
      <c r="D95" s="107">
        <f>'Results Table'!V15</f>
        <v>1.9770660340055357</v>
      </c>
      <c r="E95" s="65">
        <f>'Results Table'!X15</f>
        <v>7.8511999999999998E-2</v>
      </c>
      <c r="F95" s="108"/>
      <c r="G95" s="108"/>
      <c r="H95" s="108"/>
      <c r="I95" s="109"/>
    </row>
    <row r="96" spans="3:9">
      <c r="C96" s="102" t="s">
        <v>51</v>
      </c>
      <c r="D96" s="110"/>
      <c r="E96" s="108"/>
      <c r="F96" s="65">
        <f>'Results Table'!V16</f>
        <v>9.4104184624881904E-3</v>
      </c>
      <c r="G96" s="65">
        <f>'Results Table'!X16</f>
        <v>0.39888699999999999</v>
      </c>
      <c r="H96" s="108"/>
      <c r="I96" s="109"/>
    </row>
    <row r="97" spans="3:9" ht="15" thickBot="1">
      <c r="C97" s="103" t="s">
        <v>52</v>
      </c>
      <c r="D97" s="111"/>
      <c r="E97" s="112"/>
      <c r="F97" s="112"/>
      <c r="G97" s="112"/>
      <c r="H97" s="70">
        <f>'Results Table'!V17</f>
        <v>0.18638286768680221</v>
      </c>
      <c r="I97" s="71">
        <f>'Results Table'!X17</f>
        <v>5.1929999999999997E-3</v>
      </c>
    </row>
    <row r="98" spans="3:9">
      <c r="C98" s="101" t="s">
        <v>53</v>
      </c>
      <c r="D98" s="104">
        <v>1</v>
      </c>
      <c r="E98" s="105"/>
      <c r="F98" s="105"/>
      <c r="G98" s="105"/>
      <c r="H98" s="105"/>
      <c r="I98" s="106"/>
    </row>
    <row r="99" spans="3:9">
      <c r="C99" s="102" t="s">
        <v>54</v>
      </c>
      <c r="D99" s="107">
        <f>'Results Table'!P13</f>
        <v>0</v>
      </c>
      <c r="E99" s="108"/>
      <c r="F99" s="108"/>
      <c r="G99" s="108"/>
      <c r="H99" s="108"/>
      <c r="I99" s="109"/>
    </row>
    <row r="100" spans="3:9">
      <c r="C100" s="102" t="s">
        <v>55</v>
      </c>
      <c r="D100" s="107">
        <f>'Results Table'!AD15</f>
        <v>1.7991E-2</v>
      </c>
      <c r="E100" s="65" t="str">
        <f>'Results Table'!AF15</f>
        <v>INF</v>
      </c>
      <c r="F100" s="108"/>
      <c r="G100" s="108"/>
      <c r="H100" s="108"/>
      <c r="I100" s="109"/>
    </row>
    <row r="101" spans="3:9">
      <c r="C101" s="102" t="s">
        <v>56</v>
      </c>
      <c r="D101" s="110"/>
      <c r="E101" s="108"/>
      <c r="F101" s="65">
        <f>'Results Table'!AD16</f>
        <v>1.7595E-2</v>
      </c>
      <c r="G101" s="65">
        <f>'Results Table'!AF16</f>
        <v>5.3579999999999999E-3</v>
      </c>
      <c r="H101" s="108"/>
      <c r="I101" s="109"/>
    </row>
    <row r="102" spans="3:9" ht="15" thickBot="1">
      <c r="C102" s="103" t="s">
        <v>57</v>
      </c>
      <c r="D102" s="111"/>
      <c r="E102" s="112"/>
      <c r="F102" s="112"/>
      <c r="G102" s="112"/>
      <c r="H102" s="70"/>
      <c r="I102" s="71">
        <f>'Results Table'!AF17</f>
        <v>0.19822000000000001</v>
      </c>
    </row>
    <row r="104" spans="3:9" ht="15" thickBot="1"/>
    <row r="105" spans="3:9" ht="17" thickBot="1">
      <c r="C105" s="100" t="s">
        <v>10</v>
      </c>
      <c r="D105" s="99" t="s">
        <v>58</v>
      </c>
      <c r="E105" s="51" t="s">
        <v>60</v>
      </c>
      <c r="F105" s="51" t="s">
        <v>59</v>
      </c>
      <c r="G105" s="51" t="s">
        <v>61</v>
      </c>
      <c r="H105" s="51" t="s">
        <v>62</v>
      </c>
      <c r="I105" s="51" t="s">
        <v>63</v>
      </c>
    </row>
    <row r="106" spans="3:9">
      <c r="C106" s="101" t="s">
        <v>48</v>
      </c>
      <c r="D106" s="104">
        <v>1</v>
      </c>
      <c r="E106" s="105"/>
      <c r="F106" s="105"/>
      <c r="G106" s="105"/>
      <c r="H106" s="105"/>
      <c r="I106" s="106"/>
    </row>
    <row r="107" spans="3:9">
      <c r="C107" s="102" t="s">
        <v>49</v>
      </c>
      <c r="D107" s="107">
        <f>'Results Table'!J23</f>
        <v>0.5</v>
      </c>
      <c r="E107" s="108"/>
      <c r="F107" s="108"/>
      <c r="G107" s="108"/>
      <c r="H107" s="108"/>
      <c r="I107" s="109"/>
    </row>
    <row r="108" spans="3:9">
      <c r="C108" s="102" t="s">
        <v>50</v>
      </c>
      <c r="D108" s="107">
        <f>'Results Table'!V25</f>
        <v>0.72081499999999998</v>
      </c>
      <c r="E108" s="65">
        <f>'Results Table'!X25</f>
        <v>9.391E-3</v>
      </c>
      <c r="F108" s="108"/>
      <c r="G108" s="108"/>
      <c r="H108" s="108"/>
      <c r="I108" s="109"/>
    </row>
    <row r="109" spans="3:9">
      <c r="C109" s="102" t="s">
        <v>51</v>
      </c>
      <c r="D109" s="110"/>
      <c r="E109" s="108"/>
      <c r="F109" s="65">
        <f>'Results Table'!V26</f>
        <v>6.8504999999999996E-2</v>
      </c>
      <c r="G109" s="65" t="str">
        <f>'Results Table'!X26</f>
        <v>INF</v>
      </c>
      <c r="H109" s="108"/>
      <c r="I109" s="109"/>
    </row>
    <row r="110" spans="3:9" ht="15" thickBot="1">
      <c r="C110" s="103" t="s">
        <v>52</v>
      </c>
      <c r="D110" s="111"/>
      <c r="E110" s="112"/>
      <c r="F110" s="112"/>
      <c r="G110" s="112"/>
      <c r="H110" s="70">
        <f>'Results Table'!V27</f>
        <v>0.103338</v>
      </c>
      <c r="I110" s="71">
        <f>'Results Table'!X27</f>
        <v>1.340508</v>
      </c>
    </row>
    <row r="111" spans="3:9">
      <c r="C111" s="101" t="s">
        <v>53</v>
      </c>
      <c r="D111" s="104">
        <v>1</v>
      </c>
      <c r="E111" s="105"/>
      <c r="F111" s="105"/>
      <c r="G111" s="105"/>
      <c r="H111" s="105"/>
      <c r="I111" s="106"/>
    </row>
    <row r="112" spans="3:9">
      <c r="C112" s="102" t="s">
        <v>54</v>
      </c>
      <c r="D112" s="107">
        <f>'Results Table'!P23</f>
        <v>0</v>
      </c>
      <c r="E112" s="108"/>
      <c r="F112" s="108"/>
      <c r="G112" s="108"/>
      <c r="H112" s="108"/>
      <c r="I112" s="109"/>
    </row>
    <row r="113" spans="2:10">
      <c r="C113" s="102" t="s">
        <v>55</v>
      </c>
      <c r="D113" s="107">
        <f>'Results Table'!AD25</f>
        <v>0.61181799999999997</v>
      </c>
      <c r="E113" s="65">
        <f>'Results Table'!AF25</f>
        <v>1.4357E-3</v>
      </c>
      <c r="F113" s="108"/>
      <c r="G113" s="108"/>
      <c r="H113" s="108"/>
      <c r="I113" s="109"/>
    </row>
    <row r="114" spans="2:10">
      <c r="C114" s="102" t="s">
        <v>56</v>
      </c>
      <c r="D114" s="110"/>
      <c r="E114" s="108"/>
      <c r="F114" s="65">
        <f>'Results Table'!AD26</f>
        <v>0.109753</v>
      </c>
      <c r="G114" s="65" t="str">
        <f>'Results Table'!AF26</f>
        <v>INF</v>
      </c>
      <c r="H114" s="108"/>
      <c r="I114" s="109"/>
    </row>
    <row r="115" spans="2:10" ht="15" thickBot="1">
      <c r="C115" s="103" t="s">
        <v>57</v>
      </c>
      <c r="D115" s="111"/>
      <c r="E115" s="112"/>
      <c r="F115" s="112"/>
      <c r="G115" s="112"/>
      <c r="H115" s="70">
        <f>'Results Table'!AD27</f>
        <v>0.190138</v>
      </c>
      <c r="I115" s="71">
        <f>'Results Table'!AF27</f>
        <v>1.2477830000000001</v>
      </c>
    </row>
    <row r="117" spans="2:10" ht="15" thickBot="1"/>
    <row r="118" spans="2:10" ht="30" customHeight="1" thickBot="1">
      <c r="B118" s="145" t="s">
        <v>11</v>
      </c>
      <c r="C118" s="146" t="s">
        <v>85</v>
      </c>
      <c r="D118" s="143" t="s">
        <v>86</v>
      </c>
      <c r="E118" s="144" t="s">
        <v>87</v>
      </c>
      <c r="F118" s="80"/>
      <c r="G118" s="80"/>
      <c r="H118" s="80"/>
    </row>
    <row r="119" spans="2:10">
      <c r="B119" s="140" t="s">
        <v>9</v>
      </c>
      <c r="C119" s="132" t="s">
        <v>82</v>
      </c>
      <c r="D119" s="135">
        <f>D93</f>
        <v>1</v>
      </c>
      <c r="E119" s="138"/>
      <c r="F119" s="80"/>
      <c r="G119" s="80"/>
      <c r="H119" s="80"/>
    </row>
    <row r="120" spans="2:10" ht="15" thickBot="1">
      <c r="B120" s="141"/>
      <c r="C120" s="133" t="s">
        <v>83</v>
      </c>
      <c r="D120" s="136">
        <f>D94</f>
        <v>0.66515999999999997</v>
      </c>
      <c r="E120" s="139"/>
      <c r="F120" s="80"/>
      <c r="G120" s="80"/>
      <c r="H120" s="80"/>
    </row>
    <row r="121" spans="2:10">
      <c r="B121" s="141"/>
      <c r="C121" s="133" t="s">
        <v>50</v>
      </c>
      <c r="D121" s="136">
        <f>D95</f>
        <v>1.9770660340055357</v>
      </c>
      <c r="E121" s="135">
        <f>E95</f>
        <v>7.8511999999999998E-2</v>
      </c>
      <c r="F121" s="80"/>
      <c r="G121" s="80"/>
      <c r="H121" s="80"/>
    </row>
    <row r="122" spans="2:10" ht="15" thickBot="1">
      <c r="B122" s="142"/>
      <c r="C122" s="134" t="s">
        <v>84</v>
      </c>
      <c r="D122" s="137">
        <f>D100</f>
        <v>1.7991E-2</v>
      </c>
      <c r="E122" s="137" t="str">
        <f>E100</f>
        <v>INF</v>
      </c>
      <c r="F122" s="80"/>
      <c r="G122" s="80"/>
      <c r="H122" s="80"/>
    </row>
    <row r="123" spans="2:10">
      <c r="B123" s="140" t="s">
        <v>9</v>
      </c>
      <c r="C123" s="132" t="s">
        <v>82</v>
      </c>
      <c r="D123" s="135">
        <f>D106</f>
        <v>1</v>
      </c>
      <c r="E123" s="138"/>
      <c r="F123" s="80"/>
      <c r="G123" s="80"/>
      <c r="H123" s="80"/>
    </row>
    <row r="124" spans="2:10" ht="15" thickBot="1">
      <c r="B124" s="141"/>
      <c r="C124" s="133" t="s">
        <v>83</v>
      </c>
      <c r="D124" s="136">
        <f>D107</f>
        <v>0.5</v>
      </c>
      <c r="E124" s="139"/>
      <c r="F124" s="80"/>
      <c r="G124" s="80"/>
      <c r="H124" s="80"/>
    </row>
    <row r="125" spans="2:10">
      <c r="B125" s="141"/>
      <c r="C125" s="133" t="s">
        <v>50</v>
      </c>
      <c r="D125" s="136">
        <f>D108</f>
        <v>0.72081499999999998</v>
      </c>
      <c r="E125" s="135">
        <f>E108</f>
        <v>9.391E-3</v>
      </c>
      <c r="F125" s="80"/>
      <c r="G125" s="80"/>
      <c r="H125" s="80"/>
    </row>
    <row r="126" spans="2:10" ht="15" thickBot="1">
      <c r="B126" s="142"/>
      <c r="C126" s="134" t="s">
        <v>84</v>
      </c>
      <c r="D126" s="137">
        <f>D113</f>
        <v>0.61181799999999997</v>
      </c>
      <c r="E126" s="137">
        <f>E113</f>
        <v>1.4357E-3</v>
      </c>
      <c r="F126" s="80"/>
      <c r="G126" s="80"/>
      <c r="H126" s="80"/>
    </row>
    <row r="127" spans="2:10">
      <c r="C127" s="123"/>
      <c r="D127" s="65"/>
      <c r="E127" s="65"/>
      <c r="F127" s="80"/>
      <c r="G127" s="80"/>
      <c r="H127" s="80"/>
      <c r="J127" s="65"/>
    </row>
    <row r="128" spans="2:10">
      <c r="C128" s="123"/>
      <c r="D128" s="65"/>
      <c r="E128" s="65"/>
      <c r="F128" s="80"/>
      <c r="G128" s="80"/>
      <c r="H128" s="80"/>
      <c r="J128" s="65"/>
    </row>
    <row r="129" spans="3:11">
      <c r="C129" s="123"/>
      <c r="D129" s="65"/>
      <c r="E129" s="65"/>
      <c r="F129" s="65"/>
      <c r="G129" s="65"/>
      <c r="H129" s="65"/>
      <c r="I129" s="65"/>
      <c r="J129" s="65"/>
    </row>
    <row r="130" spans="3:11">
      <c r="C130" s="123"/>
      <c r="D130" s="65"/>
      <c r="E130" s="65"/>
      <c r="F130" s="65"/>
      <c r="G130" s="65"/>
      <c r="H130" s="65"/>
      <c r="I130" s="65"/>
      <c r="J130" s="65"/>
    </row>
    <row r="131" spans="3:11">
      <c r="C131" s="123"/>
      <c r="D131" s="65"/>
      <c r="E131" s="65"/>
      <c r="F131" s="65"/>
      <c r="G131" s="65"/>
      <c r="H131" s="65"/>
      <c r="I131" s="65"/>
      <c r="J131" s="65"/>
    </row>
    <row r="132" spans="3:11">
      <c r="C132" s="123"/>
      <c r="D132" s="65"/>
      <c r="E132" s="65"/>
      <c r="F132" s="65"/>
      <c r="G132" s="65"/>
      <c r="H132" s="65"/>
      <c r="I132" s="65"/>
      <c r="J132" s="65"/>
    </row>
    <row r="133" spans="3:11">
      <c r="C133" s="123"/>
      <c r="D133" s="65"/>
      <c r="E133" s="65"/>
      <c r="F133" s="65"/>
      <c r="G133" s="65"/>
      <c r="H133" s="65"/>
      <c r="I133" s="65"/>
      <c r="J133" s="65"/>
    </row>
    <row r="134" spans="3:11">
      <c r="C134" s="123"/>
      <c r="D134" s="65"/>
      <c r="E134" s="65"/>
      <c r="F134" s="65"/>
      <c r="G134" s="65"/>
      <c r="H134" s="65"/>
      <c r="I134" s="65"/>
      <c r="J134" s="65"/>
    </row>
    <row r="135" spans="3:11">
      <c r="C135">
        <v>1982</v>
      </c>
      <c r="D135" s="80">
        <v>0.155</v>
      </c>
      <c r="E135" s="80">
        <v>0.14499999999999999</v>
      </c>
      <c r="F135" s="80">
        <v>0.35499999999999998</v>
      </c>
      <c r="G135" s="80">
        <v>0.34499999999999997</v>
      </c>
      <c r="H135" s="81">
        <v>3.4139718666525917E-2</v>
      </c>
    </row>
    <row r="136" spans="3:11">
      <c r="C136">
        <v>1983</v>
      </c>
      <c r="D136" s="80">
        <v>0.1575</v>
      </c>
      <c r="E136" s="80">
        <v>0.14249999999999999</v>
      </c>
      <c r="F136" s="80">
        <v>0.35749999999999998</v>
      </c>
      <c r="G136" s="80">
        <v>0.34250000000000003</v>
      </c>
      <c r="H136" s="81">
        <v>2.5659132252394547E-2</v>
      </c>
    </row>
    <row r="137" spans="3:11">
      <c r="C137">
        <v>1984</v>
      </c>
      <c r="D137" s="80">
        <v>0.16</v>
      </c>
      <c r="E137" s="80">
        <v>0.14000000000000001</v>
      </c>
      <c r="F137" s="80">
        <v>0.36</v>
      </c>
      <c r="G137" s="80">
        <v>0.34</v>
      </c>
      <c r="H137" s="81">
        <v>-2.9597083111728216E-3</v>
      </c>
    </row>
    <row r="138" spans="3:11">
      <c r="C138">
        <v>1985</v>
      </c>
      <c r="D138" s="80">
        <v>0.16250000000000001</v>
      </c>
      <c r="E138" s="80">
        <v>0.13750000000000001</v>
      </c>
      <c r="F138" s="80">
        <v>0.36249999999999999</v>
      </c>
      <c r="G138" s="80">
        <v>0.33750000000000002</v>
      </c>
      <c r="H138" s="81">
        <v>-4.9793249979478808E-2</v>
      </c>
    </row>
    <row r="139" spans="3:11">
      <c r="C139">
        <v>1986</v>
      </c>
      <c r="D139" s="80">
        <v>0.16500000000000001</v>
      </c>
      <c r="E139" s="80">
        <v>0.13500000000000001</v>
      </c>
      <c r="F139" s="80">
        <v>0.36499999999999999</v>
      </c>
      <c r="G139" s="80">
        <v>0.33500000000000002</v>
      </c>
      <c r="H139" s="81">
        <v>-3.4842963659567128E-2</v>
      </c>
    </row>
    <row r="140" spans="3:11">
      <c r="C140">
        <v>1987</v>
      </c>
      <c r="D140" s="80">
        <v>0.16750000000000001</v>
      </c>
      <c r="E140" s="80">
        <v>0.13250000000000001</v>
      </c>
      <c r="F140" s="80">
        <v>0.36749999999999999</v>
      </c>
      <c r="G140" s="80">
        <v>0.33250000000000002</v>
      </c>
      <c r="H140" s="81">
        <v>-3.3752495788524649E-2</v>
      </c>
      <c r="J140" s="82"/>
      <c r="K140" s="81"/>
    </row>
    <row r="141" spans="3:11">
      <c r="C141">
        <v>1988</v>
      </c>
      <c r="D141" s="80">
        <v>0.17</v>
      </c>
      <c r="E141" s="80">
        <v>0.13</v>
      </c>
      <c r="F141" s="80">
        <v>0.37</v>
      </c>
      <c r="G141" s="80">
        <v>0.33</v>
      </c>
      <c r="H141" s="81">
        <v>3.5305159725483592E-2</v>
      </c>
      <c r="J141" s="82"/>
      <c r="K141" s="81"/>
    </row>
    <row r="142" spans="3:11">
      <c r="C142">
        <v>1989</v>
      </c>
      <c r="D142" s="80">
        <v>0.17249999999999999</v>
      </c>
      <c r="E142" s="80">
        <v>0.1275</v>
      </c>
      <c r="F142" s="80">
        <v>0.3725</v>
      </c>
      <c r="G142" s="80">
        <v>0.32750000000000001</v>
      </c>
      <c r="H142" s="81">
        <v>-9.9455957661575486E-3</v>
      </c>
      <c r="J142" s="82"/>
      <c r="K142" s="81"/>
    </row>
    <row r="143" spans="3:11">
      <c r="C143">
        <v>1990</v>
      </c>
      <c r="D143" s="80">
        <v>0.17499999999999999</v>
      </c>
      <c r="E143" s="80">
        <v>0.125</v>
      </c>
      <c r="F143" s="80">
        <v>0.375</v>
      </c>
      <c r="G143" s="80">
        <v>0.32500000000000001</v>
      </c>
      <c r="H143" s="81">
        <v>-4.1492433962803422E-3</v>
      </c>
      <c r="J143" s="82"/>
      <c r="K143" s="81"/>
    </row>
    <row r="144" spans="3:11">
      <c r="C144">
        <v>1991</v>
      </c>
      <c r="D144" s="80">
        <v>0.17749999999999999</v>
      </c>
      <c r="E144" s="80">
        <v>0.1225</v>
      </c>
      <c r="F144" s="80">
        <v>0.3775</v>
      </c>
      <c r="G144" s="80">
        <v>0.32250000000000001</v>
      </c>
      <c r="H144" s="81">
        <v>3.2655121053394041E-2</v>
      </c>
      <c r="J144" s="82"/>
      <c r="K144" s="81"/>
    </row>
    <row r="145" spans="3:11">
      <c r="C145">
        <v>1992</v>
      </c>
      <c r="D145" s="80">
        <v>0.18</v>
      </c>
      <c r="E145" s="80">
        <v>0.12</v>
      </c>
      <c r="F145" s="80">
        <v>0.38</v>
      </c>
      <c r="G145" s="80">
        <v>0.32</v>
      </c>
      <c r="H145" s="81">
        <v>-2.8696092269628402E-2</v>
      </c>
      <c r="J145" s="82"/>
      <c r="K145" s="81"/>
    </row>
    <row r="146" spans="3:11">
      <c r="C146">
        <v>1993</v>
      </c>
      <c r="D146" s="80">
        <v>0.1825</v>
      </c>
      <c r="E146" s="80">
        <v>0.11749999999999999</v>
      </c>
      <c r="F146" s="80">
        <v>0.38250000000000001</v>
      </c>
      <c r="G146" s="80">
        <v>0.3175</v>
      </c>
      <c r="H146" s="81">
        <v>4.7254537108951312E-2</v>
      </c>
      <c r="J146" s="82"/>
      <c r="K146" s="81"/>
    </row>
    <row r="147" spans="3:11">
      <c r="C147">
        <v>1994</v>
      </c>
      <c r="D147" s="80">
        <v>0.185</v>
      </c>
      <c r="E147" s="80">
        <v>0.115</v>
      </c>
      <c r="F147" s="80">
        <v>0.38500000000000001</v>
      </c>
      <c r="G147" s="80">
        <v>0.315</v>
      </c>
      <c r="H147" s="81">
        <v>3.0248256333223863E-2</v>
      </c>
      <c r="J147" s="82"/>
      <c r="K147" s="81"/>
    </row>
    <row r="148" spans="3:11">
      <c r="C148">
        <v>1995</v>
      </c>
      <c r="D148" s="80">
        <v>0.1875</v>
      </c>
      <c r="E148" s="80">
        <v>0.1125</v>
      </c>
      <c r="F148" s="80">
        <v>0.38750000000000001</v>
      </c>
      <c r="G148" s="80">
        <v>0.3125</v>
      </c>
      <c r="H148" s="81">
        <v>4.0735331070049256E-3</v>
      </c>
      <c r="J148" s="82"/>
      <c r="K148" s="81"/>
    </row>
    <row r="149" spans="3:11">
      <c r="C149">
        <v>1996</v>
      </c>
      <c r="D149" s="80">
        <v>0.19</v>
      </c>
      <c r="E149" s="80">
        <v>0.11</v>
      </c>
      <c r="F149" s="80">
        <v>0.39</v>
      </c>
      <c r="G149" s="80">
        <v>0.31</v>
      </c>
      <c r="H149" s="81">
        <v>-1.9977859575679692E-2</v>
      </c>
      <c r="J149" s="82"/>
      <c r="K149" s="81"/>
    </row>
    <row r="150" spans="3:11">
      <c r="C150">
        <v>1997</v>
      </c>
      <c r="D150" s="80">
        <v>0.1925</v>
      </c>
      <c r="E150" s="80">
        <v>0.1075</v>
      </c>
      <c r="F150" s="80">
        <v>0.39250000000000002</v>
      </c>
      <c r="G150" s="80">
        <v>0.3075</v>
      </c>
      <c r="H150" s="81">
        <v>3.4871746967066919E-3</v>
      </c>
      <c r="J150" s="82"/>
      <c r="K150" s="81"/>
    </row>
    <row r="151" spans="3:11">
      <c r="C151">
        <v>1998</v>
      </c>
      <c r="D151" s="80">
        <v>0.19500000000000001</v>
      </c>
      <c r="E151" s="80">
        <v>0.105</v>
      </c>
      <c r="F151" s="80">
        <v>0.39500000000000002</v>
      </c>
      <c r="G151" s="80">
        <v>0.30499999999999999</v>
      </c>
      <c r="H151" s="81">
        <v>-4.7544494130372622E-2</v>
      </c>
      <c r="J151" s="82"/>
      <c r="K151" s="81"/>
    </row>
    <row r="152" spans="3:11">
      <c r="C152">
        <v>1999</v>
      </c>
      <c r="D152" s="80">
        <v>0.19750000000000001</v>
      </c>
      <c r="E152" s="80">
        <v>0.10249999999999999</v>
      </c>
      <c r="F152" s="80">
        <v>0.39750000000000002</v>
      </c>
      <c r="G152" s="80">
        <v>0.30249999999999999</v>
      </c>
      <c r="H152" s="81">
        <v>1.6052828008397867E-2</v>
      </c>
      <c r="J152" s="82"/>
      <c r="K152" s="81"/>
    </row>
    <row r="153" spans="3:11">
      <c r="C153">
        <v>2000</v>
      </c>
      <c r="D153" s="80">
        <v>0.2</v>
      </c>
      <c r="E153" s="80">
        <v>0.1</v>
      </c>
      <c r="F153" s="80">
        <v>0.4</v>
      </c>
      <c r="G153" s="80">
        <v>0.3</v>
      </c>
      <c r="H153" s="81">
        <v>-1.551703971125753E-2</v>
      </c>
      <c r="J153" s="82"/>
      <c r="K153" s="81"/>
    </row>
    <row r="154" spans="3:11">
      <c r="C154">
        <v>2001</v>
      </c>
      <c r="D154" s="80">
        <v>0.20250000000000001</v>
      </c>
      <c r="E154" s="80">
        <v>9.7500000000000003E-2</v>
      </c>
      <c r="F154" s="80">
        <v>0.40250000000000002</v>
      </c>
      <c r="G154" s="80">
        <v>0.29749999999999999</v>
      </c>
      <c r="H154" s="81">
        <v>4.0327165189315138E-2</v>
      </c>
      <c r="J154" s="82"/>
      <c r="K154" s="81"/>
    </row>
    <row r="155" spans="3:11">
      <c r="C155">
        <v>2002</v>
      </c>
      <c r="D155" s="80">
        <v>0.20499999999999999</v>
      </c>
      <c r="E155" s="80">
        <v>9.5000000000000001E-2</v>
      </c>
      <c r="F155" s="80">
        <v>0.40500000000000003</v>
      </c>
      <c r="G155" s="80">
        <v>0.29499999999999998</v>
      </c>
      <c r="H155" s="81">
        <v>2.0084566177078225E-2</v>
      </c>
      <c r="J155" s="82"/>
      <c r="K155" s="81"/>
    </row>
    <row r="156" spans="3:11">
      <c r="C156">
        <v>2003</v>
      </c>
      <c r="D156" s="80">
        <v>0.20749999999999899</v>
      </c>
      <c r="E156" s="80">
        <v>9.2499999999999999E-2</v>
      </c>
      <c r="F156" s="80">
        <v>0.40749999999999997</v>
      </c>
      <c r="G156" s="80">
        <v>0.29249999999999998</v>
      </c>
      <c r="H156" s="81">
        <v>-1.6327413489701792E-2</v>
      </c>
      <c r="J156" s="82"/>
      <c r="K156" s="81"/>
    </row>
    <row r="157" spans="3:11">
      <c r="C157">
        <v>2004</v>
      </c>
      <c r="D157" s="80">
        <v>0.20999999999999899</v>
      </c>
      <c r="E157" s="80">
        <v>0.09</v>
      </c>
      <c r="F157" s="80">
        <v>0.41</v>
      </c>
      <c r="G157" s="80">
        <v>0.28999999999999998</v>
      </c>
      <c r="H157" s="81">
        <v>-6.2038672466497059E-3</v>
      </c>
      <c r="J157" s="82"/>
      <c r="K157" s="81"/>
    </row>
    <row r="158" spans="3:11">
      <c r="C158">
        <v>2005</v>
      </c>
      <c r="D158" s="80">
        <v>0.212499999999999</v>
      </c>
      <c r="E158" s="80">
        <v>8.7499999999999994E-2</v>
      </c>
      <c r="F158" s="80">
        <v>0.41249999999999998</v>
      </c>
      <c r="G158" s="80">
        <v>0.28749999999999998</v>
      </c>
      <c r="H158" s="81">
        <v>3.8570248387709768E-2</v>
      </c>
      <c r="J158" s="82"/>
      <c r="K158" s="81"/>
    </row>
    <row r="159" spans="3:11">
      <c r="C159">
        <v>2006</v>
      </c>
      <c r="D159" s="80">
        <v>0.214999999999999</v>
      </c>
      <c r="E159" s="80">
        <v>8.5000000000000006E-2</v>
      </c>
      <c r="F159" s="80">
        <v>0.41499999999999998</v>
      </c>
      <c r="G159" s="80">
        <v>0.28499999999999998</v>
      </c>
      <c r="H159" s="81">
        <v>4.9803993762453931E-2</v>
      </c>
      <c r="J159" s="82"/>
      <c r="K159" s="81"/>
    </row>
    <row r="160" spans="3:11">
      <c r="C160">
        <v>2007</v>
      </c>
      <c r="D160" s="80">
        <v>0.217499999999999</v>
      </c>
      <c r="E160" s="80">
        <v>8.2500000000000004E-2</v>
      </c>
      <c r="F160" s="80">
        <v>0.41749999999999998</v>
      </c>
      <c r="G160" s="80">
        <v>0.28249999999999997</v>
      </c>
      <c r="H160" s="81">
        <v>-2.1702085585264815E-2</v>
      </c>
      <c r="J160" s="82"/>
      <c r="K160" s="81"/>
    </row>
    <row r="161" spans="3:11">
      <c r="C161">
        <v>2008</v>
      </c>
      <c r="D161" s="80">
        <v>0.219999999999999</v>
      </c>
      <c r="E161" s="80">
        <v>0.08</v>
      </c>
      <c r="F161" s="80">
        <v>0.42</v>
      </c>
      <c r="G161" s="80">
        <v>0.28000000000000003</v>
      </c>
      <c r="H161" s="81">
        <v>-3.1273973983037565E-2</v>
      </c>
      <c r="J161" s="82"/>
      <c r="K161" s="81"/>
    </row>
    <row r="162" spans="3:11">
      <c r="C162">
        <v>2009</v>
      </c>
      <c r="D162" s="80">
        <v>0.222499999999999</v>
      </c>
      <c r="E162" s="80">
        <v>7.7499999999999999E-2</v>
      </c>
      <c r="F162" s="80">
        <v>0.42249999999999999</v>
      </c>
      <c r="G162" s="80">
        <v>0.27750000000000002</v>
      </c>
      <c r="H162" s="81">
        <v>2.7313170324680504E-3</v>
      </c>
      <c r="J162" s="82"/>
      <c r="K162" s="81"/>
    </row>
    <row r="163" spans="3:11">
      <c r="C163">
        <v>2010</v>
      </c>
      <c r="D163" s="80">
        <v>0.22499999999999901</v>
      </c>
      <c r="E163" s="80">
        <v>7.4999999999999997E-2</v>
      </c>
      <c r="F163" s="80">
        <v>0.42499999999999999</v>
      </c>
      <c r="G163" s="80">
        <v>0.27500000000000002</v>
      </c>
      <c r="H163" s="81">
        <v>4.605247937430413E-2</v>
      </c>
      <c r="J163" s="82"/>
      <c r="K163" s="81"/>
    </row>
  </sheetData>
  <phoneticPr fontId="14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Q3:AQ18"/>
  <sheetViews>
    <sheetView workbookViewId="0">
      <selection activeCell="B32" sqref="B32"/>
    </sheetView>
  </sheetViews>
  <sheetFormatPr baseColWidth="10" defaultColWidth="8.83203125" defaultRowHeight="14" x14ac:dyDescent="0"/>
  <sheetData>
    <row r="3" spans="43:43">
      <c r="AQ3" t="s">
        <v>28</v>
      </c>
    </row>
    <row r="18" spans="43:43">
      <c r="AQ18" t="s">
        <v>29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" workbookViewId="0">
      <selection activeCell="AC7" sqref="AC7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3:AB18"/>
  <sheetViews>
    <sheetView topLeftCell="J10" workbookViewId="0">
      <selection activeCell="D33" sqref="D33"/>
    </sheetView>
  </sheetViews>
  <sheetFormatPr baseColWidth="10" defaultColWidth="8.83203125" defaultRowHeight="14" x14ac:dyDescent="0"/>
  <sheetData>
    <row r="3" spans="28:28">
      <c r="AB3" t="s">
        <v>22</v>
      </c>
    </row>
    <row r="18" spans="28:28">
      <c r="AB18" t="s">
        <v>23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3:AB18"/>
  <sheetViews>
    <sheetView topLeftCell="J7" workbookViewId="0">
      <selection activeCell="G32" sqref="G32"/>
    </sheetView>
  </sheetViews>
  <sheetFormatPr baseColWidth="10" defaultColWidth="8.83203125" defaultRowHeight="14" x14ac:dyDescent="0"/>
  <sheetData>
    <row r="3" spans="28:28">
      <c r="AB3" t="s">
        <v>24</v>
      </c>
    </row>
    <row r="18" spans="28:28">
      <c r="AB18" t="s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3:AB18"/>
  <sheetViews>
    <sheetView topLeftCell="J4" workbookViewId="0">
      <selection activeCell="AC9" sqref="AC9"/>
    </sheetView>
  </sheetViews>
  <sheetFormatPr baseColWidth="10" defaultColWidth="8.83203125" defaultRowHeight="14" x14ac:dyDescent="0"/>
  <sheetData>
    <row r="3" spans="28:28">
      <c r="AB3" t="s">
        <v>26</v>
      </c>
    </row>
    <row r="18" spans="28:28">
      <c r="AB18" t="s">
        <v>27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 Table</vt:lpstr>
      <vt:lpstr>ESEE Summary plots</vt:lpstr>
      <vt:lpstr>C-D Pie Charts PT,UK</vt:lpstr>
      <vt:lpstr>CES (kl)+() Pie Charts PT,UK</vt:lpstr>
      <vt:lpstr>CES (kl)+(e) Pie Charts PT,UK</vt:lpstr>
      <vt:lpstr>CES (le)+(k) Pie Charts PT,UK</vt:lpstr>
      <vt:lpstr>CES (ek)+(l) Pie Charts PT,UK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Santos</dc:creator>
  <cp:lastModifiedBy>Matt</cp:lastModifiedBy>
  <cp:lastPrinted>2015-06-25T14:31:59Z</cp:lastPrinted>
  <dcterms:created xsi:type="dcterms:W3CDTF">2015-05-26T15:58:43Z</dcterms:created>
  <dcterms:modified xsi:type="dcterms:W3CDTF">2015-06-25T14:34:19Z</dcterms:modified>
</cp:coreProperties>
</file>