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rels" ContentType="application/vnd.openxmlformats-package.relationships+xml"/>
  <Default Extension="emf" ContentType="image/x-emf"/>
  <Default Extension="vml" ContentType="application/vnd.openxmlformats-officedocument.vmlDrawing"/>
  <Default Extension="bin" ContentType="application/vnd.openxmlformats-officedocument.oleObject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kh2/Desktop/"/>
    </mc:Choice>
  </mc:AlternateContent>
  <bookViews>
    <workbookView xWindow="0" yWindow="460" windowWidth="28720" windowHeight="17540" activeTab="7"/>
  </bookViews>
  <sheets>
    <sheet name="readme" sheetId="4" r:id="rId1"/>
    <sheet name="UK data" sheetId="1" r:id="rId2"/>
    <sheet name="US data" sheetId="2" r:id="rId3"/>
    <sheet name="CN data" sheetId="3" r:id="rId4"/>
    <sheet name="APF rebound calcs - I" sheetId="5" r:id="rId5"/>
    <sheet name="APF rebound calcs II" sheetId="7" r:id="rId6"/>
    <sheet name="AES method" sheetId="6" r:id="rId7"/>
    <sheet name="BrockwayData.csv" sheetId="8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5" i="8" l="1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84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53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2" i="8"/>
  <c r="AC30" i="7"/>
  <c r="AE30" i="7"/>
  <c r="I30" i="3"/>
  <c r="I29" i="3"/>
  <c r="H30" i="3"/>
  <c r="C30" i="3"/>
  <c r="D30" i="7"/>
  <c r="H85" i="8"/>
  <c r="O63" i="3"/>
  <c r="S30" i="3"/>
  <c r="S29" i="3"/>
  <c r="W30" i="3"/>
  <c r="D30" i="3"/>
  <c r="H30" i="7"/>
  <c r="I85" i="8"/>
  <c r="AC31" i="7"/>
  <c r="AE31" i="7"/>
  <c r="I31" i="3"/>
  <c r="H31" i="3"/>
  <c r="C31" i="3"/>
  <c r="D31" i="7"/>
  <c r="H86" i="8"/>
  <c r="O64" i="3"/>
  <c r="S31" i="3"/>
  <c r="W31" i="3"/>
  <c r="D31" i="3"/>
  <c r="H31" i="7"/>
  <c r="I86" i="8"/>
  <c r="AC32" i="7"/>
  <c r="AE32" i="7"/>
  <c r="I32" i="3"/>
  <c r="H32" i="3"/>
  <c r="C32" i="3"/>
  <c r="D32" i="7"/>
  <c r="H87" i="8"/>
  <c r="O65" i="3"/>
  <c r="S32" i="3"/>
  <c r="W32" i="3"/>
  <c r="D32" i="3"/>
  <c r="H32" i="7"/>
  <c r="I87" i="8"/>
  <c r="AC33" i="7"/>
  <c r="AE33" i="7"/>
  <c r="I33" i="3"/>
  <c r="H33" i="3"/>
  <c r="C33" i="3"/>
  <c r="D33" i="7"/>
  <c r="H88" i="8"/>
  <c r="O66" i="3"/>
  <c r="S33" i="3"/>
  <c r="W33" i="3"/>
  <c r="D33" i="3"/>
  <c r="H33" i="7"/>
  <c r="I88" i="8"/>
  <c r="AC34" i="7"/>
  <c r="AE34" i="7"/>
  <c r="I34" i="3"/>
  <c r="H34" i="3"/>
  <c r="C34" i="3"/>
  <c r="D34" i="7"/>
  <c r="H89" i="8"/>
  <c r="O67" i="3"/>
  <c r="S34" i="3"/>
  <c r="W34" i="3"/>
  <c r="D34" i="3"/>
  <c r="H34" i="7"/>
  <c r="I89" i="8"/>
  <c r="AC35" i="7"/>
  <c r="AE35" i="7"/>
  <c r="I35" i="3"/>
  <c r="H35" i="3"/>
  <c r="C35" i="3"/>
  <c r="D35" i="7"/>
  <c r="H90" i="8"/>
  <c r="O68" i="3"/>
  <c r="S35" i="3"/>
  <c r="W35" i="3"/>
  <c r="D35" i="3"/>
  <c r="H35" i="7"/>
  <c r="I90" i="8"/>
  <c r="AC36" i="7"/>
  <c r="AE36" i="7"/>
  <c r="I36" i="3"/>
  <c r="H36" i="3"/>
  <c r="C36" i="3"/>
  <c r="D36" i="7"/>
  <c r="H91" i="8"/>
  <c r="O69" i="3"/>
  <c r="S36" i="3"/>
  <c r="W36" i="3"/>
  <c r="D36" i="3"/>
  <c r="H36" i="7"/>
  <c r="I91" i="8"/>
  <c r="AC37" i="7"/>
  <c r="AE37" i="7"/>
  <c r="I37" i="3"/>
  <c r="H37" i="3"/>
  <c r="C37" i="3"/>
  <c r="D37" i="7"/>
  <c r="H92" i="8"/>
  <c r="O70" i="3"/>
  <c r="S37" i="3"/>
  <c r="W37" i="3"/>
  <c r="D37" i="3"/>
  <c r="H37" i="7"/>
  <c r="I92" i="8"/>
  <c r="AC38" i="7"/>
  <c r="AE38" i="7"/>
  <c r="I38" i="3"/>
  <c r="H38" i="3"/>
  <c r="C38" i="3"/>
  <c r="D38" i="7"/>
  <c r="H93" i="8"/>
  <c r="O71" i="3"/>
  <c r="S38" i="3"/>
  <c r="W38" i="3"/>
  <c r="D38" i="3"/>
  <c r="H38" i="7"/>
  <c r="I93" i="8"/>
  <c r="AC39" i="7"/>
  <c r="AE39" i="7"/>
  <c r="I39" i="3"/>
  <c r="H39" i="3"/>
  <c r="C39" i="3"/>
  <c r="D39" i="7"/>
  <c r="H94" i="8"/>
  <c r="O72" i="3"/>
  <c r="S39" i="3"/>
  <c r="W39" i="3"/>
  <c r="D39" i="3"/>
  <c r="H39" i="7"/>
  <c r="I94" i="8"/>
  <c r="AC40" i="7"/>
  <c r="AE40" i="7"/>
  <c r="I40" i="3"/>
  <c r="H40" i="3"/>
  <c r="C40" i="3"/>
  <c r="D40" i="7"/>
  <c r="H95" i="8"/>
  <c r="O73" i="3"/>
  <c r="S40" i="3"/>
  <c r="W40" i="3"/>
  <c r="D40" i="3"/>
  <c r="H40" i="7"/>
  <c r="I95" i="8"/>
  <c r="AC41" i="7"/>
  <c r="AE41" i="7"/>
  <c r="I41" i="3"/>
  <c r="H41" i="3"/>
  <c r="C41" i="3"/>
  <c r="D41" i="7"/>
  <c r="H96" i="8"/>
  <c r="O74" i="3"/>
  <c r="S41" i="3"/>
  <c r="W41" i="3"/>
  <c r="D41" i="3"/>
  <c r="H41" i="7"/>
  <c r="I96" i="8"/>
  <c r="AC42" i="7"/>
  <c r="AE42" i="7"/>
  <c r="I42" i="3"/>
  <c r="H42" i="3"/>
  <c r="C42" i="3"/>
  <c r="D42" i="7"/>
  <c r="H97" i="8"/>
  <c r="O75" i="3"/>
  <c r="S42" i="3"/>
  <c r="W42" i="3"/>
  <c r="D42" i="3"/>
  <c r="H42" i="7"/>
  <c r="I97" i="8"/>
  <c r="AC43" i="7"/>
  <c r="AE43" i="7"/>
  <c r="I43" i="3"/>
  <c r="H43" i="3"/>
  <c r="C43" i="3"/>
  <c r="D43" i="7"/>
  <c r="H98" i="8"/>
  <c r="O76" i="3"/>
  <c r="S43" i="3"/>
  <c r="W43" i="3"/>
  <c r="D43" i="3"/>
  <c r="H43" i="7"/>
  <c r="I98" i="8"/>
  <c r="AC44" i="7"/>
  <c r="AE44" i="7"/>
  <c r="I44" i="3"/>
  <c r="H44" i="3"/>
  <c r="C44" i="3"/>
  <c r="D44" i="7"/>
  <c r="H99" i="8"/>
  <c r="O77" i="3"/>
  <c r="S44" i="3"/>
  <c r="W44" i="3"/>
  <c r="D44" i="3"/>
  <c r="H44" i="7"/>
  <c r="I99" i="8"/>
  <c r="AC45" i="7"/>
  <c r="AE45" i="7"/>
  <c r="I45" i="3"/>
  <c r="H45" i="3"/>
  <c r="C45" i="3"/>
  <c r="D45" i="7"/>
  <c r="H100" i="8"/>
  <c r="O78" i="3"/>
  <c r="S45" i="3"/>
  <c r="W45" i="3"/>
  <c r="D45" i="3"/>
  <c r="H45" i="7"/>
  <c r="I100" i="8"/>
  <c r="AC46" i="7"/>
  <c r="AE46" i="7"/>
  <c r="I46" i="3"/>
  <c r="H46" i="3"/>
  <c r="C46" i="3"/>
  <c r="D46" i="7"/>
  <c r="H101" i="8"/>
  <c r="O79" i="3"/>
  <c r="S46" i="3"/>
  <c r="W46" i="3"/>
  <c r="D46" i="3"/>
  <c r="H46" i="7"/>
  <c r="I101" i="8"/>
  <c r="AC47" i="7"/>
  <c r="AE47" i="7"/>
  <c r="I47" i="3"/>
  <c r="H47" i="3"/>
  <c r="C47" i="3"/>
  <c r="D47" i="7"/>
  <c r="H102" i="8"/>
  <c r="O80" i="3"/>
  <c r="S47" i="3"/>
  <c r="W47" i="3"/>
  <c r="D47" i="3"/>
  <c r="H47" i="7"/>
  <c r="I102" i="8"/>
  <c r="AC48" i="7"/>
  <c r="AE48" i="7"/>
  <c r="I48" i="3"/>
  <c r="H48" i="3"/>
  <c r="C48" i="3"/>
  <c r="D48" i="7"/>
  <c r="H103" i="8"/>
  <c r="O81" i="3"/>
  <c r="S48" i="3"/>
  <c r="W48" i="3"/>
  <c r="D48" i="3"/>
  <c r="H48" i="7"/>
  <c r="I103" i="8"/>
  <c r="AC49" i="7"/>
  <c r="AE49" i="7"/>
  <c r="I49" i="3"/>
  <c r="H49" i="3"/>
  <c r="C49" i="3"/>
  <c r="D49" i="7"/>
  <c r="H104" i="8"/>
  <c r="O82" i="3"/>
  <c r="S49" i="3"/>
  <c r="W49" i="3"/>
  <c r="D49" i="3"/>
  <c r="H49" i="7"/>
  <c r="I104" i="8"/>
  <c r="AC50" i="7"/>
  <c r="AE50" i="7"/>
  <c r="I50" i="3"/>
  <c r="H50" i="3"/>
  <c r="C50" i="3"/>
  <c r="D50" i="7"/>
  <c r="H105" i="8"/>
  <c r="O83" i="3"/>
  <c r="S50" i="3"/>
  <c r="W50" i="3"/>
  <c r="D50" i="3"/>
  <c r="H50" i="7"/>
  <c r="I105" i="8"/>
  <c r="AE51" i="7"/>
  <c r="I51" i="3"/>
  <c r="H51" i="3"/>
  <c r="C51" i="3"/>
  <c r="D51" i="7"/>
  <c r="H106" i="8"/>
  <c r="O84" i="3"/>
  <c r="S51" i="3"/>
  <c r="W51" i="3"/>
  <c r="D51" i="3"/>
  <c r="H51" i="7"/>
  <c r="I106" i="8"/>
  <c r="AE52" i="7"/>
  <c r="I52" i="3"/>
  <c r="H52" i="3"/>
  <c r="C52" i="3"/>
  <c r="D52" i="7"/>
  <c r="H107" i="8"/>
  <c r="O85" i="3"/>
  <c r="S52" i="3"/>
  <c r="W52" i="3"/>
  <c r="D52" i="3"/>
  <c r="H52" i="7"/>
  <c r="I107" i="8"/>
  <c r="AE53" i="7"/>
  <c r="I53" i="3"/>
  <c r="H53" i="3"/>
  <c r="C53" i="3"/>
  <c r="D53" i="7"/>
  <c r="H108" i="8"/>
  <c r="O86" i="3"/>
  <c r="S53" i="3"/>
  <c r="W53" i="3"/>
  <c r="D53" i="3"/>
  <c r="H53" i="7"/>
  <c r="I108" i="8"/>
  <c r="AE54" i="7"/>
  <c r="I54" i="3"/>
  <c r="H54" i="3"/>
  <c r="C54" i="3"/>
  <c r="D54" i="7"/>
  <c r="H109" i="8"/>
  <c r="O87" i="3"/>
  <c r="S54" i="3"/>
  <c r="W54" i="3"/>
  <c r="D54" i="3"/>
  <c r="H54" i="7"/>
  <c r="I109" i="8"/>
  <c r="AE55" i="7"/>
  <c r="I55" i="3"/>
  <c r="H55" i="3"/>
  <c r="C55" i="3"/>
  <c r="D55" i="7"/>
  <c r="H110" i="8"/>
  <c r="O88" i="3"/>
  <c r="S55" i="3"/>
  <c r="W55" i="3"/>
  <c r="D55" i="3"/>
  <c r="H55" i="7"/>
  <c r="I110" i="8"/>
  <c r="AE56" i="7"/>
  <c r="I56" i="3"/>
  <c r="H56" i="3"/>
  <c r="C56" i="3"/>
  <c r="D56" i="7"/>
  <c r="H111" i="8"/>
  <c r="O89" i="3"/>
  <c r="S56" i="3"/>
  <c r="W56" i="3"/>
  <c r="D56" i="3"/>
  <c r="H56" i="7"/>
  <c r="I111" i="8"/>
  <c r="AE57" i="7"/>
  <c r="I57" i="3"/>
  <c r="H57" i="3"/>
  <c r="C57" i="3"/>
  <c r="D57" i="7"/>
  <c r="H112" i="8"/>
  <c r="O90" i="3"/>
  <c r="S57" i="3"/>
  <c r="W57" i="3"/>
  <c r="D57" i="3"/>
  <c r="H57" i="7"/>
  <c r="I112" i="8"/>
  <c r="AE58" i="7"/>
  <c r="I58" i="3"/>
  <c r="H58" i="3"/>
  <c r="C58" i="3"/>
  <c r="D58" i="7"/>
  <c r="H113" i="8"/>
  <c r="O91" i="3"/>
  <c r="S58" i="3"/>
  <c r="W58" i="3"/>
  <c r="D58" i="3"/>
  <c r="H58" i="7"/>
  <c r="I113" i="8"/>
  <c r="AE29" i="7"/>
  <c r="W29" i="3"/>
  <c r="D29" i="3"/>
  <c r="C29" i="3"/>
  <c r="H29" i="7"/>
  <c r="I84" i="8"/>
  <c r="H29" i="3"/>
  <c r="D29" i="7"/>
  <c r="H84" i="8"/>
  <c r="I29" i="2"/>
  <c r="I28" i="2"/>
  <c r="H29" i="2"/>
  <c r="C29" i="2"/>
  <c r="C29" i="7"/>
  <c r="H54" i="8"/>
  <c r="Y74" i="2"/>
  <c r="X74" i="2"/>
  <c r="T29" i="2"/>
  <c r="Y73" i="2"/>
  <c r="X73" i="2"/>
  <c r="T28" i="2"/>
  <c r="X29" i="2"/>
  <c r="D29" i="2"/>
  <c r="G29" i="7"/>
  <c r="I54" i="8"/>
  <c r="I30" i="2"/>
  <c r="H30" i="2"/>
  <c r="C30" i="2"/>
  <c r="C30" i="7"/>
  <c r="H55" i="8"/>
  <c r="Y75" i="2"/>
  <c r="X75" i="2"/>
  <c r="T30" i="2"/>
  <c r="X30" i="2"/>
  <c r="D30" i="2"/>
  <c r="G30" i="7"/>
  <c r="I55" i="8"/>
  <c r="I31" i="2"/>
  <c r="H31" i="2"/>
  <c r="C31" i="2"/>
  <c r="C31" i="7"/>
  <c r="H56" i="8"/>
  <c r="Y76" i="2"/>
  <c r="X76" i="2"/>
  <c r="T31" i="2"/>
  <c r="X31" i="2"/>
  <c r="D31" i="2"/>
  <c r="G31" i="7"/>
  <c r="I56" i="8"/>
  <c r="I32" i="2"/>
  <c r="H32" i="2"/>
  <c r="C32" i="2"/>
  <c r="C32" i="7"/>
  <c r="H57" i="8"/>
  <c r="Y77" i="2"/>
  <c r="X77" i="2"/>
  <c r="T32" i="2"/>
  <c r="X32" i="2"/>
  <c r="D32" i="2"/>
  <c r="G32" i="7"/>
  <c r="I57" i="8"/>
  <c r="I33" i="2"/>
  <c r="H33" i="2"/>
  <c r="C33" i="2"/>
  <c r="C33" i="7"/>
  <c r="H58" i="8"/>
  <c r="Y78" i="2"/>
  <c r="X78" i="2"/>
  <c r="T33" i="2"/>
  <c r="X33" i="2"/>
  <c r="D33" i="2"/>
  <c r="G33" i="7"/>
  <c r="I58" i="8"/>
  <c r="I34" i="2"/>
  <c r="H34" i="2"/>
  <c r="C34" i="2"/>
  <c r="C34" i="7"/>
  <c r="H59" i="8"/>
  <c r="Y79" i="2"/>
  <c r="X79" i="2"/>
  <c r="T34" i="2"/>
  <c r="X34" i="2"/>
  <c r="D34" i="2"/>
  <c r="G34" i="7"/>
  <c r="I59" i="8"/>
  <c r="I35" i="2"/>
  <c r="H35" i="2"/>
  <c r="C35" i="2"/>
  <c r="C35" i="7"/>
  <c r="H60" i="8"/>
  <c r="X35" i="2"/>
  <c r="D35" i="2"/>
  <c r="G35" i="7"/>
  <c r="I60" i="8"/>
  <c r="I36" i="2"/>
  <c r="H36" i="2"/>
  <c r="C36" i="2"/>
  <c r="C36" i="7"/>
  <c r="H61" i="8"/>
  <c r="X36" i="2"/>
  <c r="D36" i="2"/>
  <c r="G36" i="7"/>
  <c r="I61" i="8"/>
  <c r="I37" i="2"/>
  <c r="H37" i="2"/>
  <c r="C37" i="2"/>
  <c r="C37" i="7"/>
  <c r="H62" i="8"/>
  <c r="X37" i="2"/>
  <c r="D37" i="2"/>
  <c r="G37" i="7"/>
  <c r="I62" i="8"/>
  <c r="I38" i="2"/>
  <c r="H38" i="2"/>
  <c r="C38" i="2"/>
  <c r="C38" i="7"/>
  <c r="H63" i="8"/>
  <c r="X38" i="2"/>
  <c r="D38" i="2"/>
  <c r="G38" i="7"/>
  <c r="I63" i="8"/>
  <c r="I39" i="2"/>
  <c r="H39" i="2"/>
  <c r="C39" i="2"/>
  <c r="C39" i="7"/>
  <c r="H64" i="8"/>
  <c r="X39" i="2"/>
  <c r="D39" i="2"/>
  <c r="G39" i="7"/>
  <c r="I64" i="8"/>
  <c r="I40" i="2"/>
  <c r="H40" i="2"/>
  <c r="C40" i="2"/>
  <c r="C40" i="7"/>
  <c r="H65" i="8"/>
  <c r="X40" i="2"/>
  <c r="D40" i="2"/>
  <c r="G40" i="7"/>
  <c r="I65" i="8"/>
  <c r="I41" i="2"/>
  <c r="H41" i="2"/>
  <c r="C41" i="2"/>
  <c r="C41" i="7"/>
  <c r="H66" i="8"/>
  <c r="X41" i="2"/>
  <c r="D41" i="2"/>
  <c r="G41" i="7"/>
  <c r="I66" i="8"/>
  <c r="I42" i="2"/>
  <c r="H42" i="2"/>
  <c r="C42" i="2"/>
  <c r="C42" i="7"/>
  <c r="H67" i="8"/>
  <c r="X42" i="2"/>
  <c r="D42" i="2"/>
  <c r="G42" i="7"/>
  <c r="I67" i="8"/>
  <c r="I43" i="2"/>
  <c r="H43" i="2"/>
  <c r="C43" i="2"/>
  <c r="C43" i="7"/>
  <c r="H68" i="8"/>
  <c r="X43" i="2"/>
  <c r="D43" i="2"/>
  <c r="G43" i="7"/>
  <c r="I68" i="8"/>
  <c r="I44" i="2"/>
  <c r="H44" i="2"/>
  <c r="C44" i="2"/>
  <c r="C44" i="7"/>
  <c r="H69" i="8"/>
  <c r="X44" i="2"/>
  <c r="D44" i="2"/>
  <c r="G44" i="7"/>
  <c r="I69" i="8"/>
  <c r="I45" i="2"/>
  <c r="H45" i="2"/>
  <c r="C45" i="2"/>
  <c r="C45" i="7"/>
  <c r="H70" i="8"/>
  <c r="X45" i="2"/>
  <c r="D45" i="2"/>
  <c r="G45" i="7"/>
  <c r="I70" i="8"/>
  <c r="I46" i="2"/>
  <c r="H46" i="2"/>
  <c r="C46" i="2"/>
  <c r="C46" i="7"/>
  <c r="H71" i="8"/>
  <c r="X46" i="2"/>
  <c r="D46" i="2"/>
  <c r="G46" i="7"/>
  <c r="I71" i="8"/>
  <c r="I47" i="2"/>
  <c r="H47" i="2"/>
  <c r="C47" i="2"/>
  <c r="C47" i="7"/>
  <c r="H72" i="8"/>
  <c r="X47" i="2"/>
  <c r="D47" i="2"/>
  <c r="G47" i="7"/>
  <c r="I72" i="8"/>
  <c r="I48" i="2"/>
  <c r="H48" i="2"/>
  <c r="C48" i="2"/>
  <c r="C48" i="7"/>
  <c r="H73" i="8"/>
  <c r="X48" i="2"/>
  <c r="D48" i="2"/>
  <c r="G48" i="7"/>
  <c r="I73" i="8"/>
  <c r="I49" i="2"/>
  <c r="H49" i="2"/>
  <c r="C49" i="2"/>
  <c r="C49" i="7"/>
  <c r="H74" i="8"/>
  <c r="X49" i="2"/>
  <c r="D49" i="2"/>
  <c r="G49" i="7"/>
  <c r="I74" i="8"/>
  <c r="I50" i="2"/>
  <c r="H50" i="2"/>
  <c r="C50" i="2"/>
  <c r="C50" i="7"/>
  <c r="H75" i="8"/>
  <c r="X50" i="2"/>
  <c r="D50" i="2"/>
  <c r="G50" i="7"/>
  <c r="I75" i="8"/>
  <c r="I51" i="2"/>
  <c r="H51" i="2"/>
  <c r="C51" i="2"/>
  <c r="C51" i="7"/>
  <c r="H76" i="8"/>
  <c r="X51" i="2"/>
  <c r="D51" i="2"/>
  <c r="G51" i="7"/>
  <c r="I76" i="8"/>
  <c r="I52" i="2"/>
  <c r="H52" i="2"/>
  <c r="C52" i="2"/>
  <c r="C52" i="7"/>
  <c r="H77" i="8"/>
  <c r="X52" i="2"/>
  <c r="D52" i="2"/>
  <c r="G52" i="7"/>
  <c r="I77" i="8"/>
  <c r="I53" i="2"/>
  <c r="H53" i="2"/>
  <c r="C53" i="2"/>
  <c r="C53" i="7"/>
  <c r="H78" i="8"/>
  <c r="X53" i="2"/>
  <c r="D53" i="2"/>
  <c r="G53" i="7"/>
  <c r="I78" i="8"/>
  <c r="I54" i="2"/>
  <c r="H54" i="2"/>
  <c r="C54" i="2"/>
  <c r="C54" i="7"/>
  <c r="H79" i="8"/>
  <c r="X54" i="2"/>
  <c r="D54" i="2"/>
  <c r="G54" i="7"/>
  <c r="I79" i="8"/>
  <c r="I55" i="2"/>
  <c r="H55" i="2"/>
  <c r="C55" i="2"/>
  <c r="C55" i="7"/>
  <c r="H80" i="8"/>
  <c r="X55" i="2"/>
  <c r="D55" i="2"/>
  <c r="G55" i="7"/>
  <c r="I80" i="8"/>
  <c r="I56" i="2"/>
  <c r="H56" i="2"/>
  <c r="C56" i="2"/>
  <c r="C56" i="7"/>
  <c r="H81" i="8"/>
  <c r="X56" i="2"/>
  <c r="D56" i="2"/>
  <c r="G56" i="7"/>
  <c r="I81" i="8"/>
  <c r="I57" i="2"/>
  <c r="H57" i="2"/>
  <c r="C57" i="2"/>
  <c r="C57" i="7"/>
  <c r="H82" i="8"/>
  <c r="X57" i="2"/>
  <c r="D57" i="2"/>
  <c r="G57" i="7"/>
  <c r="I82" i="8"/>
  <c r="I58" i="2"/>
  <c r="H58" i="2"/>
  <c r="C58" i="2"/>
  <c r="C58" i="7"/>
  <c r="H83" i="8"/>
  <c r="X58" i="2"/>
  <c r="D58" i="2"/>
  <c r="G58" i="7"/>
  <c r="I83" i="8"/>
  <c r="X28" i="2"/>
  <c r="D28" i="2"/>
  <c r="C28" i="2"/>
  <c r="G28" i="7"/>
  <c r="I53" i="8"/>
  <c r="H28" i="2"/>
  <c r="C28" i="7"/>
  <c r="H53" i="8"/>
  <c r="B9" i="7"/>
  <c r="H3" i="8"/>
  <c r="F9" i="7"/>
  <c r="I3" i="8"/>
  <c r="B10" i="7"/>
  <c r="H4" i="8"/>
  <c r="F10" i="7"/>
  <c r="I4" i="8"/>
  <c r="B11" i="7"/>
  <c r="H5" i="8"/>
  <c r="F11" i="7"/>
  <c r="I5" i="8"/>
  <c r="B12" i="7"/>
  <c r="H6" i="8"/>
  <c r="F12" i="7"/>
  <c r="I6" i="8"/>
  <c r="B13" i="7"/>
  <c r="H7" i="8"/>
  <c r="F13" i="7"/>
  <c r="I7" i="8"/>
  <c r="B14" i="7"/>
  <c r="H8" i="8"/>
  <c r="F14" i="7"/>
  <c r="I8" i="8"/>
  <c r="B15" i="7"/>
  <c r="H9" i="8"/>
  <c r="F15" i="7"/>
  <c r="I9" i="8"/>
  <c r="B16" i="7"/>
  <c r="H10" i="8"/>
  <c r="F16" i="7"/>
  <c r="I10" i="8"/>
  <c r="B17" i="7"/>
  <c r="H11" i="8"/>
  <c r="F17" i="7"/>
  <c r="I11" i="8"/>
  <c r="B18" i="7"/>
  <c r="H12" i="8"/>
  <c r="F18" i="7"/>
  <c r="I12" i="8"/>
  <c r="B19" i="7"/>
  <c r="H13" i="8"/>
  <c r="F19" i="7"/>
  <c r="I13" i="8"/>
  <c r="B20" i="7"/>
  <c r="H14" i="8"/>
  <c r="F20" i="7"/>
  <c r="I14" i="8"/>
  <c r="B21" i="7"/>
  <c r="H15" i="8"/>
  <c r="F21" i="7"/>
  <c r="I15" i="8"/>
  <c r="B22" i="7"/>
  <c r="H16" i="8"/>
  <c r="F22" i="7"/>
  <c r="I16" i="8"/>
  <c r="B23" i="7"/>
  <c r="H17" i="8"/>
  <c r="F23" i="7"/>
  <c r="I17" i="8"/>
  <c r="B24" i="7"/>
  <c r="H18" i="8"/>
  <c r="F24" i="7"/>
  <c r="I18" i="8"/>
  <c r="B25" i="7"/>
  <c r="H19" i="8"/>
  <c r="F25" i="7"/>
  <c r="I19" i="8"/>
  <c r="B26" i="7"/>
  <c r="H20" i="8"/>
  <c r="F26" i="7"/>
  <c r="I20" i="8"/>
  <c r="B27" i="7"/>
  <c r="H21" i="8"/>
  <c r="F27" i="7"/>
  <c r="I21" i="8"/>
  <c r="B28" i="7"/>
  <c r="H22" i="8"/>
  <c r="F28" i="7"/>
  <c r="I22" i="8"/>
  <c r="B29" i="7"/>
  <c r="H23" i="8"/>
  <c r="F29" i="7"/>
  <c r="I23" i="8"/>
  <c r="B30" i="7"/>
  <c r="H24" i="8"/>
  <c r="F30" i="7"/>
  <c r="I24" i="8"/>
  <c r="B31" i="7"/>
  <c r="H25" i="8"/>
  <c r="F31" i="7"/>
  <c r="I25" i="8"/>
  <c r="B32" i="7"/>
  <c r="H26" i="8"/>
  <c r="F32" i="7"/>
  <c r="I26" i="8"/>
  <c r="B33" i="7"/>
  <c r="H27" i="8"/>
  <c r="F33" i="7"/>
  <c r="I27" i="8"/>
  <c r="B34" i="7"/>
  <c r="H28" i="8"/>
  <c r="F34" i="7"/>
  <c r="I28" i="8"/>
  <c r="B35" i="7"/>
  <c r="H29" i="8"/>
  <c r="F35" i="7"/>
  <c r="I29" i="8"/>
  <c r="B36" i="7"/>
  <c r="H30" i="8"/>
  <c r="F36" i="7"/>
  <c r="I30" i="8"/>
  <c r="B37" i="7"/>
  <c r="H31" i="8"/>
  <c r="F37" i="7"/>
  <c r="I31" i="8"/>
  <c r="B38" i="7"/>
  <c r="H32" i="8"/>
  <c r="F38" i="7"/>
  <c r="I32" i="8"/>
  <c r="B39" i="7"/>
  <c r="H33" i="8"/>
  <c r="F39" i="7"/>
  <c r="I33" i="8"/>
  <c r="B40" i="7"/>
  <c r="H34" i="8"/>
  <c r="F40" i="7"/>
  <c r="I34" i="8"/>
  <c r="B41" i="7"/>
  <c r="H35" i="8"/>
  <c r="F41" i="7"/>
  <c r="I35" i="8"/>
  <c r="B42" i="7"/>
  <c r="H36" i="8"/>
  <c r="F42" i="7"/>
  <c r="I36" i="8"/>
  <c r="B43" i="7"/>
  <c r="H37" i="8"/>
  <c r="F43" i="7"/>
  <c r="I37" i="8"/>
  <c r="B44" i="7"/>
  <c r="H38" i="8"/>
  <c r="F44" i="7"/>
  <c r="I38" i="8"/>
  <c r="B45" i="7"/>
  <c r="H39" i="8"/>
  <c r="F45" i="7"/>
  <c r="I39" i="8"/>
  <c r="B46" i="7"/>
  <c r="H40" i="8"/>
  <c r="F46" i="7"/>
  <c r="I40" i="8"/>
  <c r="B47" i="7"/>
  <c r="H41" i="8"/>
  <c r="F47" i="7"/>
  <c r="I41" i="8"/>
  <c r="B48" i="7"/>
  <c r="H42" i="8"/>
  <c r="F48" i="7"/>
  <c r="I42" i="8"/>
  <c r="B49" i="7"/>
  <c r="H43" i="8"/>
  <c r="F49" i="7"/>
  <c r="I43" i="8"/>
  <c r="B50" i="7"/>
  <c r="H44" i="8"/>
  <c r="F50" i="7"/>
  <c r="I44" i="8"/>
  <c r="B51" i="7"/>
  <c r="H45" i="8"/>
  <c r="F51" i="7"/>
  <c r="I45" i="8"/>
  <c r="B52" i="7"/>
  <c r="H46" i="8"/>
  <c r="F52" i="7"/>
  <c r="I46" i="8"/>
  <c r="B53" i="7"/>
  <c r="H47" i="8"/>
  <c r="F53" i="7"/>
  <c r="I47" i="8"/>
  <c r="B54" i="7"/>
  <c r="H48" i="8"/>
  <c r="F54" i="7"/>
  <c r="I48" i="8"/>
  <c r="B55" i="7"/>
  <c r="H49" i="8"/>
  <c r="F55" i="7"/>
  <c r="I49" i="8"/>
  <c r="B56" i="7"/>
  <c r="H50" i="8"/>
  <c r="F56" i="7"/>
  <c r="I50" i="8"/>
  <c r="B57" i="7"/>
  <c r="H51" i="8"/>
  <c r="F57" i="7"/>
  <c r="I51" i="8"/>
  <c r="B58" i="7"/>
  <c r="H52" i="8"/>
  <c r="F58" i="7"/>
  <c r="I52" i="8"/>
  <c r="F8" i="7"/>
  <c r="I2" i="8"/>
  <c r="B8" i="7"/>
  <c r="H2" i="8"/>
  <c r="A85" i="8"/>
  <c r="B85" i="8"/>
  <c r="C85" i="8"/>
  <c r="D85" i="8"/>
  <c r="P111" i="3"/>
  <c r="P112" i="3"/>
  <c r="P113" i="3"/>
  <c r="P114" i="3"/>
  <c r="P115" i="3"/>
  <c r="N30" i="3"/>
  <c r="P30" i="3"/>
  <c r="N29" i="3"/>
  <c r="P29" i="3"/>
  <c r="E30" i="3"/>
  <c r="E85" i="8"/>
  <c r="F30" i="3"/>
  <c r="G85" i="8"/>
  <c r="A86" i="8"/>
  <c r="B86" i="8"/>
  <c r="C86" i="8"/>
  <c r="D86" i="8"/>
  <c r="P116" i="3"/>
  <c r="N31" i="3"/>
  <c r="P31" i="3"/>
  <c r="E31" i="3"/>
  <c r="E86" i="8"/>
  <c r="F31" i="3"/>
  <c r="G86" i="8"/>
  <c r="A87" i="8"/>
  <c r="B87" i="8"/>
  <c r="C87" i="8"/>
  <c r="D87" i="8"/>
  <c r="N32" i="3"/>
  <c r="P32" i="3"/>
  <c r="E32" i="3"/>
  <c r="E87" i="8"/>
  <c r="F32" i="3"/>
  <c r="G87" i="8"/>
  <c r="A88" i="8"/>
  <c r="B88" i="8"/>
  <c r="C88" i="8"/>
  <c r="D88" i="8"/>
  <c r="P118" i="3"/>
  <c r="N33" i="3"/>
  <c r="P33" i="3"/>
  <c r="E33" i="3"/>
  <c r="E88" i="8"/>
  <c r="F33" i="3"/>
  <c r="G88" i="8"/>
  <c r="A89" i="8"/>
  <c r="B89" i="8"/>
  <c r="C89" i="8"/>
  <c r="D89" i="8"/>
  <c r="P119" i="3"/>
  <c r="N34" i="3"/>
  <c r="P34" i="3"/>
  <c r="E34" i="3"/>
  <c r="E89" i="8"/>
  <c r="F34" i="3"/>
  <c r="G89" i="8"/>
  <c r="A90" i="8"/>
  <c r="B90" i="8"/>
  <c r="C90" i="8"/>
  <c r="D90" i="8"/>
  <c r="P120" i="3"/>
  <c r="N35" i="3"/>
  <c r="P35" i="3"/>
  <c r="E35" i="3"/>
  <c r="E90" i="8"/>
  <c r="F35" i="3"/>
  <c r="G90" i="8"/>
  <c r="A91" i="8"/>
  <c r="B91" i="8"/>
  <c r="C91" i="8"/>
  <c r="D91" i="8"/>
  <c r="P121" i="3"/>
  <c r="N36" i="3"/>
  <c r="P36" i="3"/>
  <c r="E36" i="3"/>
  <c r="E91" i="8"/>
  <c r="F36" i="3"/>
  <c r="G91" i="8"/>
  <c r="A92" i="8"/>
  <c r="B92" i="8"/>
  <c r="C92" i="8"/>
  <c r="D92" i="8"/>
  <c r="P122" i="3"/>
  <c r="N37" i="3"/>
  <c r="P37" i="3"/>
  <c r="E37" i="3"/>
  <c r="E92" i="8"/>
  <c r="F37" i="3"/>
  <c r="G92" i="8"/>
  <c r="A93" i="8"/>
  <c r="B93" i="8"/>
  <c r="C93" i="8"/>
  <c r="D93" i="8"/>
  <c r="P123" i="3"/>
  <c r="N38" i="3"/>
  <c r="P38" i="3"/>
  <c r="E38" i="3"/>
  <c r="E93" i="8"/>
  <c r="F38" i="3"/>
  <c r="G93" i="8"/>
  <c r="A94" i="8"/>
  <c r="B94" i="8"/>
  <c r="C94" i="8"/>
  <c r="D94" i="8"/>
  <c r="N39" i="3"/>
  <c r="P39" i="3"/>
  <c r="E39" i="3"/>
  <c r="E94" i="8"/>
  <c r="F39" i="3"/>
  <c r="G94" i="8"/>
  <c r="A95" i="8"/>
  <c r="B95" i="8"/>
  <c r="C95" i="8"/>
  <c r="D95" i="8"/>
  <c r="P125" i="3"/>
  <c r="N40" i="3"/>
  <c r="P40" i="3"/>
  <c r="E40" i="3"/>
  <c r="E95" i="8"/>
  <c r="F40" i="3"/>
  <c r="G95" i="8"/>
  <c r="A96" i="8"/>
  <c r="B96" i="8"/>
  <c r="C96" i="8"/>
  <c r="D96" i="8"/>
  <c r="P126" i="3"/>
  <c r="N41" i="3"/>
  <c r="P41" i="3"/>
  <c r="E41" i="3"/>
  <c r="E96" i="8"/>
  <c r="F41" i="3"/>
  <c r="G96" i="8"/>
  <c r="A97" i="8"/>
  <c r="B97" i="8"/>
  <c r="C97" i="8"/>
  <c r="D97" i="8"/>
  <c r="P127" i="3"/>
  <c r="N42" i="3"/>
  <c r="P42" i="3"/>
  <c r="E42" i="3"/>
  <c r="E97" i="8"/>
  <c r="F42" i="3"/>
  <c r="G97" i="8"/>
  <c r="A98" i="8"/>
  <c r="B98" i="8"/>
  <c r="C98" i="8"/>
  <c r="D98" i="8"/>
  <c r="P128" i="3"/>
  <c r="N43" i="3"/>
  <c r="P43" i="3"/>
  <c r="E43" i="3"/>
  <c r="E98" i="8"/>
  <c r="F43" i="3"/>
  <c r="G98" i="8"/>
  <c r="A99" i="8"/>
  <c r="B99" i="8"/>
  <c r="C99" i="8"/>
  <c r="D99" i="8"/>
  <c r="P129" i="3"/>
  <c r="N44" i="3"/>
  <c r="P44" i="3"/>
  <c r="E44" i="3"/>
  <c r="E99" i="8"/>
  <c r="F44" i="3"/>
  <c r="G99" i="8"/>
  <c r="A100" i="8"/>
  <c r="B100" i="8"/>
  <c r="C100" i="8"/>
  <c r="D100" i="8"/>
  <c r="P130" i="3"/>
  <c r="N45" i="3"/>
  <c r="P45" i="3"/>
  <c r="E45" i="3"/>
  <c r="E100" i="8"/>
  <c r="F45" i="3"/>
  <c r="G100" i="8"/>
  <c r="A101" i="8"/>
  <c r="B101" i="8"/>
  <c r="C101" i="8"/>
  <c r="D101" i="8"/>
  <c r="P131" i="3"/>
  <c r="N46" i="3"/>
  <c r="P46" i="3"/>
  <c r="E46" i="3"/>
  <c r="E101" i="8"/>
  <c r="F46" i="3"/>
  <c r="G101" i="8"/>
  <c r="A102" i="8"/>
  <c r="B102" i="8"/>
  <c r="C102" i="8"/>
  <c r="D102" i="8"/>
  <c r="P132" i="3"/>
  <c r="N47" i="3"/>
  <c r="P47" i="3"/>
  <c r="E47" i="3"/>
  <c r="E102" i="8"/>
  <c r="F47" i="3"/>
  <c r="G102" i="8"/>
  <c r="A103" i="8"/>
  <c r="B103" i="8"/>
  <c r="C103" i="8"/>
  <c r="D103" i="8"/>
  <c r="P133" i="3"/>
  <c r="N48" i="3"/>
  <c r="P48" i="3"/>
  <c r="E48" i="3"/>
  <c r="E103" i="8"/>
  <c r="F48" i="3"/>
  <c r="G103" i="8"/>
  <c r="A104" i="8"/>
  <c r="B104" i="8"/>
  <c r="C104" i="8"/>
  <c r="D104" i="8"/>
  <c r="N49" i="3"/>
  <c r="P49" i="3"/>
  <c r="E49" i="3"/>
  <c r="E104" i="8"/>
  <c r="F49" i="3"/>
  <c r="G104" i="8"/>
  <c r="A105" i="8"/>
  <c r="B105" i="8"/>
  <c r="C105" i="8"/>
  <c r="D105" i="8"/>
  <c r="P135" i="3"/>
  <c r="N50" i="3"/>
  <c r="P50" i="3"/>
  <c r="E50" i="3"/>
  <c r="E105" i="8"/>
  <c r="F50" i="3"/>
  <c r="G105" i="8"/>
  <c r="A106" i="8"/>
  <c r="B106" i="8"/>
  <c r="C106" i="8"/>
  <c r="D106" i="8"/>
  <c r="P136" i="3"/>
  <c r="N51" i="3"/>
  <c r="P51" i="3"/>
  <c r="E51" i="3"/>
  <c r="E106" i="8"/>
  <c r="F51" i="3"/>
  <c r="G106" i="8"/>
  <c r="A107" i="8"/>
  <c r="B107" i="8"/>
  <c r="C107" i="8"/>
  <c r="D107" i="8"/>
  <c r="P137" i="3"/>
  <c r="N52" i="3"/>
  <c r="P52" i="3"/>
  <c r="E52" i="3"/>
  <c r="E107" i="8"/>
  <c r="F52" i="3"/>
  <c r="G107" i="8"/>
  <c r="A108" i="8"/>
  <c r="B108" i="8"/>
  <c r="C108" i="8"/>
  <c r="D108" i="8"/>
  <c r="P138" i="3"/>
  <c r="N53" i="3"/>
  <c r="P53" i="3"/>
  <c r="E53" i="3"/>
  <c r="E108" i="8"/>
  <c r="F53" i="3"/>
  <c r="G108" i="8"/>
  <c r="A109" i="8"/>
  <c r="B109" i="8"/>
  <c r="C109" i="8"/>
  <c r="D109" i="8"/>
  <c r="P139" i="3"/>
  <c r="N54" i="3"/>
  <c r="P54" i="3"/>
  <c r="E54" i="3"/>
  <c r="E109" i="8"/>
  <c r="F54" i="3"/>
  <c r="G109" i="8"/>
  <c r="A110" i="8"/>
  <c r="B110" i="8"/>
  <c r="C110" i="8"/>
  <c r="D110" i="8"/>
  <c r="N55" i="3"/>
  <c r="P55" i="3"/>
  <c r="E55" i="3"/>
  <c r="E110" i="8"/>
  <c r="F55" i="3"/>
  <c r="G110" i="8"/>
  <c r="A111" i="8"/>
  <c r="B111" i="8"/>
  <c r="C111" i="8"/>
  <c r="D111" i="8"/>
  <c r="P141" i="3"/>
  <c r="N56" i="3"/>
  <c r="P56" i="3"/>
  <c r="E56" i="3"/>
  <c r="E111" i="8"/>
  <c r="F56" i="3"/>
  <c r="G111" i="8"/>
  <c r="A112" i="8"/>
  <c r="B112" i="8"/>
  <c r="C112" i="8"/>
  <c r="D112" i="8"/>
  <c r="P142" i="3"/>
  <c r="N57" i="3"/>
  <c r="P57" i="3"/>
  <c r="E57" i="3"/>
  <c r="E112" i="8"/>
  <c r="F57" i="3"/>
  <c r="G112" i="8"/>
  <c r="A113" i="8"/>
  <c r="B113" i="8"/>
  <c r="C113" i="8"/>
  <c r="D113" i="8"/>
  <c r="P143" i="3"/>
  <c r="N58" i="3"/>
  <c r="P58" i="3"/>
  <c r="E58" i="3"/>
  <c r="E113" i="8"/>
  <c r="F58" i="3"/>
  <c r="G113" i="8"/>
  <c r="B84" i="8"/>
  <c r="C84" i="8"/>
  <c r="D84" i="8"/>
  <c r="E29" i="3"/>
  <c r="E84" i="8"/>
  <c r="F29" i="3"/>
  <c r="G84" i="8"/>
  <c r="A84" i="8"/>
  <c r="A54" i="8"/>
  <c r="B54" i="8"/>
  <c r="C54" i="8"/>
  <c r="D54" i="8"/>
  <c r="P29" i="2"/>
  <c r="P28" i="2"/>
  <c r="E29" i="2"/>
  <c r="E54" i="8"/>
  <c r="F29" i="2"/>
  <c r="G54" i="8"/>
  <c r="A55" i="8"/>
  <c r="B55" i="8"/>
  <c r="C55" i="8"/>
  <c r="D55" i="8"/>
  <c r="P30" i="2"/>
  <c r="E30" i="2"/>
  <c r="E55" i="8"/>
  <c r="F30" i="2"/>
  <c r="G55" i="8"/>
  <c r="A56" i="8"/>
  <c r="B56" i="8"/>
  <c r="C56" i="8"/>
  <c r="D56" i="8"/>
  <c r="P31" i="2"/>
  <c r="E31" i="2"/>
  <c r="E56" i="8"/>
  <c r="F31" i="2"/>
  <c r="G56" i="8"/>
  <c r="A57" i="8"/>
  <c r="B57" i="8"/>
  <c r="C57" i="8"/>
  <c r="D57" i="8"/>
  <c r="P32" i="2"/>
  <c r="E32" i="2"/>
  <c r="E57" i="8"/>
  <c r="F32" i="2"/>
  <c r="G57" i="8"/>
  <c r="A58" i="8"/>
  <c r="B58" i="8"/>
  <c r="C58" i="8"/>
  <c r="D58" i="8"/>
  <c r="P33" i="2"/>
  <c r="E33" i="2"/>
  <c r="E58" i="8"/>
  <c r="F33" i="2"/>
  <c r="G58" i="8"/>
  <c r="A59" i="8"/>
  <c r="B59" i="8"/>
  <c r="C59" i="8"/>
  <c r="D59" i="8"/>
  <c r="P34" i="2"/>
  <c r="E34" i="2"/>
  <c r="E59" i="8"/>
  <c r="F34" i="2"/>
  <c r="G59" i="8"/>
  <c r="A60" i="8"/>
  <c r="B60" i="8"/>
  <c r="C60" i="8"/>
  <c r="D60" i="8"/>
  <c r="P35" i="2"/>
  <c r="E35" i="2"/>
  <c r="E60" i="8"/>
  <c r="F35" i="2"/>
  <c r="G60" i="8"/>
  <c r="A61" i="8"/>
  <c r="B61" i="8"/>
  <c r="C61" i="8"/>
  <c r="D61" i="8"/>
  <c r="P36" i="2"/>
  <c r="E36" i="2"/>
  <c r="E61" i="8"/>
  <c r="F36" i="2"/>
  <c r="G61" i="8"/>
  <c r="A62" i="8"/>
  <c r="B62" i="8"/>
  <c r="C62" i="8"/>
  <c r="D62" i="8"/>
  <c r="P37" i="2"/>
  <c r="E37" i="2"/>
  <c r="E62" i="8"/>
  <c r="F37" i="2"/>
  <c r="G62" i="8"/>
  <c r="A63" i="8"/>
  <c r="B63" i="8"/>
  <c r="C63" i="8"/>
  <c r="D63" i="8"/>
  <c r="P38" i="2"/>
  <c r="E38" i="2"/>
  <c r="E63" i="8"/>
  <c r="F38" i="2"/>
  <c r="G63" i="8"/>
  <c r="A64" i="8"/>
  <c r="B64" i="8"/>
  <c r="C64" i="8"/>
  <c r="D64" i="8"/>
  <c r="P39" i="2"/>
  <c r="E39" i="2"/>
  <c r="E64" i="8"/>
  <c r="F39" i="2"/>
  <c r="G64" i="8"/>
  <c r="A65" i="8"/>
  <c r="B65" i="8"/>
  <c r="C65" i="8"/>
  <c r="D65" i="8"/>
  <c r="P40" i="2"/>
  <c r="E40" i="2"/>
  <c r="E65" i="8"/>
  <c r="F40" i="2"/>
  <c r="G65" i="8"/>
  <c r="A66" i="8"/>
  <c r="B66" i="8"/>
  <c r="C66" i="8"/>
  <c r="D66" i="8"/>
  <c r="P41" i="2"/>
  <c r="E41" i="2"/>
  <c r="E66" i="8"/>
  <c r="F41" i="2"/>
  <c r="G66" i="8"/>
  <c r="A67" i="8"/>
  <c r="B67" i="8"/>
  <c r="C67" i="8"/>
  <c r="D67" i="8"/>
  <c r="P42" i="2"/>
  <c r="E42" i="2"/>
  <c r="E67" i="8"/>
  <c r="F42" i="2"/>
  <c r="G67" i="8"/>
  <c r="A68" i="8"/>
  <c r="B68" i="8"/>
  <c r="C68" i="8"/>
  <c r="D68" i="8"/>
  <c r="P43" i="2"/>
  <c r="E43" i="2"/>
  <c r="E68" i="8"/>
  <c r="F43" i="2"/>
  <c r="G68" i="8"/>
  <c r="A69" i="8"/>
  <c r="B69" i="8"/>
  <c r="C69" i="8"/>
  <c r="D69" i="8"/>
  <c r="P44" i="2"/>
  <c r="E44" i="2"/>
  <c r="E69" i="8"/>
  <c r="F44" i="2"/>
  <c r="G69" i="8"/>
  <c r="A70" i="8"/>
  <c r="B70" i="8"/>
  <c r="C70" i="8"/>
  <c r="D70" i="8"/>
  <c r="P45" i="2"/>
  <c r="E45" i="2"/>
  <c r="E70" i="8"/>
  <c r="F45" i="2"/>
  <c r="G70" i="8"/>
  <c r="A71" i="8"/>
  <c r="B71" i="8"/>
  <c r="C71" i="8"/>
  <c r="D71" i="8"/>
  <c r="P46" i="2"/>
  <c r="E46" i="2"/>
  <c r="E71" i="8"/>
  <c r="F46" i="2"/>
  <c r="G71" i="8"/>
  <c r="A72" i="8"/>
  <c r="B72" i="8"/>
  <c r="C72" i="8"/>
  <c r="D72" i="8"/>
  <c r="P47" i="2"/>
  <c r="E47" i="2"/>
  <c r="E72" i="8"/>
  <c r="F47" i="2"/>
  <c r="G72" i="8"/>
  <c r="A73" i="8"/>
  <c r="B73" i="8"/>
  <c r="C73" i="8"/>
  <c r="D73" i="8"/>
  <c r="P48" i="2"/>
  <c r="E48" i="2"/>
  <c r="E73" i="8"/>
  <c r="F48" i="2"/>
  <c r="G73" i="8"/>
  <c r="A74" i="8"/>
  <c r="B74" i="8"/>
  <c r="C74" i="8"/>
  <c r="D74" i="8"/>
  <c r="P49" i="2"/>
  <c r="E49" i="2"/>
  <c r="E74" i="8"/>
  <c r="F49" i="2"/>
  <c r="G74" i="8"/>
  <c r="A75" i="8"/>
  <c r="B75" i="8"/>
  <c r="C75" i="8"/>
  <c r="D75" i="8"/>
  <c r="P50" i="2"/>
  <c r="E50" i="2"/>
  <c r="E75" i="8"/>
  <c r="F50" i="2"/>
  <c r="G75" i="8"/>
  <c r="A76" i="8"/>
  <c r="B76" i="8"/>
  <c r="C76" i="8"/>
  <c r="D76" i="8"/>
  <c r="P51" i="2"/>
  <c r="E51" i="2"/>
  <c r="E76" i="8"/>
  <c r="F51" i="2"/>
  <c r="G76" i="8"/>
  <c r="A77" i="8"/>
  <c r="B77" i="8"/>
  <c r="C77" i="8"/>
  <c r="D77" i="8"/>
  <c r="P52" i="2"/>
  <c r="E52" i="2"/>
  <c r="E77" i="8"/>
  <c r="F52" i="2"/>
  <c r="G77" i="8"/>
  <c r="A78" i="8"/>
  <c r="B78" i="8"/>
  <c r="C78" i="8"/>
  <c r="D78" i="8"/>
  <c r="P53" i="2"/>
  <c r="E53" i="2"/>
  <c r="E78" i="8"/>
  <c r="F53" i="2"/>
  <c r="G78" i="8"/>
  <c r="A79" i="8"/>
  <c r="B79" i="8"/>
  <c r="C79" i="8"/>
  <c r="D79" i="8"/>
  <c r="P54" i="2"/>
  <c r="E54" i="2"/>
  <c r="E79" i="8"/>
  <c r="F54" i="2"/>
  <c r="G79" i="8"/>
  <c r="A80" i="8"/>
  <c r="B80" i="8"/>
  <c r="C80" i="8"/>
  <c r="D80" i="8"/>
  <c r="P55" i="2"/>
  <c r="E55" i="2"/>
  <c r="E80" i="8"/>
  <c r="F55" i="2"/>
  <c r="G80" i="8"/>
  <c r="A81" i="8"/>
  <c r="B81" i="8"/>
  <c r="C81" i="8"/>
  <c r="D81" i="8"/>
  <c r="P56" i="2"/>
  <c r="E56" i="2"/>
  <c r="E81" i="8"/>
  <c r="F56" i="2"/>
  <c r="G81" i="8"/>
  <c r="A82" i="8"/>
  <c r="B82" i="8"/>
  <c r="C82" i="8"/>
  <c r="D82" i="8"/>
  <c r="P57" i="2"/>
  <c r="E57" i="2"/>
  <c r="E82" i="8"/>
  <c r="F57" i="2"/>
  <c r="G82" i="8"/>
  <c r="A83" i="8"/>
  <c r="B83" i="8"/>
  <c r="C83" i="8"/>
  <c r="D83" i="8"/>
  <c r="P58" i="2"/>
  <c r="E58" i="2"/>
  <c r="E83" i="8"/>
  <c r="F58" i="2"/>
  <c r="G83" i="8"/>
  <c r="B53" i="8"/>
  <c r="C53" i="8"/>
  <c r="D53" i="8"/>
  <c r="E28" i="2"/>
  <c r="E53" i="8"/>
  <c r="F28" i="2"/>
  <c r="G53" i="8"/>
  <c r="A53" i="8"/>
  <c r="B2" i="8"/>
  <c r="C2" i="8"/>
  <c r="D2" i="8"/>
  <c r="E2" i="8"/>
  <c r="G2" i="8"/>
  <c r="B3" i="8"/>
  <c r="C3" i="8"/>
  <c r="D3" i="8"/>
  <c r="E3" i="8"/>
  <c r="G3" i="8"/>
  <c r="B4" i="8"/>
  <c r="C4" i="8"/>
  <c r="D4" i="8"/>
  <c r="E4" i="8"/>
  <c r="G4" i="8"/>
  <c r="B5" i="8"/>
  <c r="C5" i="8"/>
  <c r="D5" i="8"/>
  <c r="E5" i="8"/>
  <c r="G5" i="8"/>
  <c r="B6" i="8"/>
  <c r="C6" i="8"/>
  <c r="D6" i="8"/>
  <c r="E6" i="8"/>
  <c r="G6" i="8"/>
  <c r="B7" i="8"/>
  <c r="C7" i="8"/>
  <c r="D7" i="8"/>
  <c r="E7" i="8"/>
  <c r="G7" i="8"/>
  <c r="B8" i="8"/>
  <c r="C8" i="8"/>
  <c r="D8" i="8"/>
  <c r="E8" i="8"/>
  <c r="G8" i="8"/>
  <c r="B9" i="8"/>
  <c r="C9" i="8"/>
  <c r="D9" i="8"/>
  <c r="E9" i="8"/>
  <c r="G9" i="8"/>
  <c r="B10" i="8"/>
  <c r="C10" i="8"/>
  <c r="D10" i="8"/>
  <c r="E10" i="8"/>
  <c r="G10" i="8"/>
  <c r="B11" i="8"/>
  <c r="C11" i="8"/>
  <c r="D11" i="8"/>
  <c r="E11" i="8"/>
  <c r="G11" i="8"/>
  <c r="B12" i="8"/>
  <c r="C12" i="8"/>
  <c r="D12" i="8"/>
  <c r="E12" i="8"/>
  <c r="G12" i="8"/>
  <c r="B13" i="8"/>
  <c r="C13" i="8"/>
  <c r="D13" i="8"/>
  <c r="E13" i="8"/>
  <c r="G13" i="8"/>
  <c r="B14" i="8"/>
  <c r="C14" i="8"/>
  <c r="D14" i="8"/>
  <c r="E14" i="8"/>
  <c r="G14" i="8"/>
  <c r="B15" i="8"/>
  <c r="C15" i="8"/>
  <c r="D15" i="8"/>
  <c r="E15" i="8"/>
  <c r="G15" i="8"/>
  <c r="B16" i="8"/>
  <c r="C16" i="8"/>
  <c r="D16" i="8"/>
  <c r="E16" i="8"/>
  <c r="G16" i="8"/>
  <c r="B17" i="8"/>
  <c r="C17" i="8"/>
  <c r="D17" i="8"/>
  <c r="E17" i="8"/>
  <c r="G17" i="8"/>
  <c r="B18" i="8"/>
  <c r="C18" i="8"/>
  <c r="D18" i="8"/>
  <c r="E18" i="8"/>
  <c r="G18" i="8"/>
  <c r="B19" i="8"/>
  <c r="C19" i="8"/>
  <c r="D19" i="8"/>
  <c r="E19" i="8"/>
  <c r="G19" i="8"/>
  <c r="B20" i="8"/>
  <c r="C20" i="8"/>
  <c r="D20" i="8"/>
  <c r="E20" i="8"/>
  <c r="G20" i="8"/>
  <c r="B21" i="8"/>
  <c r="C21" i="8"/>
  <c r="D21" i="8"/>
  <c r="E21" i="8"/>
  <c r="G21" i="8"/>
  <c r="B22" i="8"/>
  <c r="C22" i="8"/>
  <c r="D22" i="8"/>
  <c r="E22" i="8"/>
  <c r="G22" i="8"/>
  <c r="B23" i="8"/>
  <c r="C23" i="8"/>
  <c r="D23" i="8"/>
  <c r="E23" i="8"/>
  <c r="G23" i="8"/>
  <c r="B24" i="8"/>
  <c r="C24" i="8"/>
  <c r="D24" i="8"/>
  <c r="E24" i="8"/>
  <c r="G24" i="8"/>
  <c r="B25" i="8"/>
  <c r="C25" i="8"/>
  <c r="D25" i="8"/>
  <c r="E25" i="8"/>
  <c r="G25" i="8"/>
  <c r="B26" i="8"/>
  <c r="C26" i="8"/>
  <c r="D26" i="8"/>
  <c r="E26" i="8"/>
  <c r="G26" i="8"/>
  <c r="B27" i="8"/>
  <c r="C27" i="8"/>
  <c r="D27" i="8"/>
  <c r="E27" i="8"/>
  <c r="G27" i="8"/>
  <c r="B28" i="8"/>
  <c r="C28" i="8"/>
  <c r="D28" i="8"/>
  <c r="E28" i="8"/>
  <c r="G28" i="8"/>
  <c r="B29" i="8"/>
  <c r="C29" i="8"/>
  <c r="D29" i="8"/>
  <c r="E29" i="8"/>
  <c r="G29" i="8"/>
  <c r="B30" i="8"/>
  <c r="C30" i="8"/>
  <c r="D30" i="8"/>
  <c r="E30" i="8"/>
  <c r="G30" i="8"/>
  <c r="B31" i="8"/>
  <c r="C31" i="8"/>
  <c r="D31" i="8"/>
  <c r="E31" i="8"/>
  <c r="G31" i="8"/>
  <c r="B32" i="8"/>
  <c r="C32" i="8"/>
  <c r="D32" i="8"/>
  <c r="E32" i="8"/>
  <c r="G32" i="8"/>
  <c r="B33" i="8"/>
  <c r="C33" i="8"/>
  <c r="D33" i="8"/>
  <c r="E33" i="8"/>
  <c r="G33" i="8"/>
  <c r="B34" i="8"/>
  <c r="C34" i="8"/>
  <c r="D34" i="8"/>
  <c r="E34" i="8"/>
  <c r="G34" i="8"/>
  <c r="B35" i="8"/>
  <c r="C35" i="8"/>
  <c r="D35" i="8"/>
  <c r="E35" i="8"/>
  <c r="G35" i="8"/>
  <c r="B36" i="8"/>
  <c r="C36" i="8"/>
  <c r="D36" i="8"/>
  <c r="E36" i="8"/>
  <c r="G36" i="8"/>
  <c r="B37" i="8"/>
  <c r="C37" i="8"/>
  <c r="D37" i="8"/>
  <c r="E37" i="8"/>
  <c r="G37" i="8"/>
  <c r="B38" i="8"/>
  <c r="C38" i="8"/>
  <c r="D38" i="8"/>
  <c r="E38" i="8"/>
  <c r="G38" i="8"/>
  <c r="B39" i="8"/>
  <c r="C39" i="8"/>
  <c r="D39" i="8"/>
  <c r="E39" i="8"/>
  <c r="G39" i="8"/>
  <c r="B40" i="8"/>
  <c r="C40" i="8"/>
  <c r="D40" i="8"/>
  <c r="E40" i="8"/>
  <c r="G40" i="8"/>
  <c r="B41" i="8"/>
  <c r="C41" i="8"/>
  <c r="D41" i="8"/>
  <c r="E41" i="8"/>
  <c r="G41" i="8"/>
  <c r="B42" i="8"/>
  <c r="C42" i="8"/>
  <c r="D42" i="8"/>
  <c r="E42" i="8"/>
  <c r="G42" i="8"/>
  <c r="B43" i="8"/>
  <c r="C43" i="8"/>
  <c r="D43" i="8"/>
  <c r="E43" i="8"/>
  <c r="G43" i="8"/>
  <c r="B44" i="8"/>
  <c r="C44" i="8"/>
  <c r="D44" i="8"/>
  <c r="E44" i="8"/>
  <c r="G44" i="8"/>
  <c r="B45" i="8"/>
  <c r="C45" i="8"/>
  <c r="D45" i="8"/>
  <c r="E45" i="8"/>
  <c r="G45" i="8"/>
  <c r="B46" i="8"/>
  <c r="C46" i="8"/>
  <c r="D46" i="8"/>
  <c r="E46" i="8"/>
  <c r="G46" i="8"/>
  <c r="B47" i="8"/>
  <c r="C47" i="8"/>
  <c r="D47" i="8"/>
  <c r="E47" i="8"/>
  <c r="G47" i="8"/>
  <c r="B48" i="8"/>
  <c r="C48" i="8"/>
  <c r="D48" i="8"/>
  <c r="E48" i="8"/>
  <c r="G48" i="8"/>
  <c r="B49" i="8"/>
  <c r="C49" i="8"/>
  <c r="D49" i="8"/>
  <c r="E49" i="8"/>
  <c r="G49" i="8"/>
  <c r="B50" i="8"/>
  <c r="C50" i="8"/>
  <c r="D50" i="8"/>
  <c r="E50" i="8"/>
  <c r="G50" i="8"/>
  <c r="B51" i="8"/>
  <c r="C51" i="8"/>
  <c r="D51" i="8"/>
  <c r="E51" i="8"/>
  <c r="G51" i="8"/>
  <c r="B52" i="8"/>
  <c r="C52" i="8"/>
  <c r="D52" i="8"/>
  <c r="E52" i="8"/>
  <c r="G5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2" i="8"/>
  <c r="AE19" i="7"/>
  <c r="AE20" i="7"/>
  <c r="AE21" i="7"/>
  <c r="AE22" i="7"/>
  <c r="AE23" i="7"/>
  <c r="AE24" i="7"/>
  <c r="AE25" i="7"/>
  <c r="AE26" i="7"/>
  <c r="AE27" i="7"/>
  <c r="AE28" i="7"/>
  <c r="AE18" i="7"/>
  <c r="AD60" i="7"/>
  <c r="W9" i="7"/>
  <c r="X9" i="7"/>
  <c r="W10" i="7"/>
  <c r="X10" i="7"/>
  <c r="W11" i="7"/>
  <c r="X11" i="7"/>
  <c r="W12" i="7"/>
  <c r="X12" i="7"/>
  <c r="W13" i="7"/>
  <c r="X13" i="7"/>
  <c r="W14" i="7"/>
  <c r="X14" i="7"/>
  <c r="W15" i="7"/>
  <c r="X15" i="7"/>
  <c r="W16" i="7"/>
  <c r="X16" i="7"/>
  <c r="W17" i="7"/>
  <c r="X17" i="7"/>
  <c r="W18" i="7"/>
  <c r="X18" i="7"/>
  <c r="W19" i="7"/>
  <c r="X19" i="7"/>
  <c r="Y19" i="7"/>
  <c r="W20" i="7"/>
  <c r="X20" i="7"/>
  <c r="Y20" i="7"/>
  <c r="W21" i="7"/>
  <c r="X21" i="7"/>
  <c r="Y21" i="7"/>
  <c r="W22" i="7"/>
  <c r="X22" i="7"/>
  <c r="Y22" i="7"/>
  <c r="W23" i="7"/>
  <c r="X23" i="7"/>
  <c r="Y23" i="7"/>
  <c r="W24" i="7"/>
  <c r="X24" i="7"/>
  <c r="Y24" i="7"/>
  <c r="W25" i="7"/>
  <c r="X25" i="7"/>
  <c r="Y25" i="7"/>
  <c r="W26" i="7"/>
  <c r="X26" i="7"/>
  <c r="Y26" i="7"/>
  <c r="W27" i="7"/>
  <c r="X27" i="7"/>
  <c r="Y27" i="7"/>
  <c r="W28" i="7"/>
  <c r="X28" i="7"/>
  <c r="Y28" i="7"/>
  <c r="W29" i="7"/>
  <c r="X29" i="7"/>
  <c r="Y29" i="7"/>
  <c r="W30" i="7"/>
  <c r="X30" i="7"/>
  <c r="Y30" i="7"/>
  <c r="W31" i="7"/>
  <c r="X31" i="7"/>
  <c r="Y31" i="7"/>
  <c r="W32" i="7"/>
  <c r="X32" i="7"/>
  <c r="Y32" i="7"/>
  <c r="W33" i="7"/>
  <c r="X33" i="7"/>
  <c r="Y33" i="7"/>
  <c r="W34" i="7"/>
  <c r="X34" i="7"/>
  <c r="Y34" i="7"/>
  <c r="W35" i="7"/>
  <c r="X35" i="7"/>
  <c r="Y35" i="7"/>
  <c r="W36" i="7"/>
  <c r="X36" i="7"/>
  <c r="Y36" i="7"/>
  <c r="W37" i="7"/>
  <c r="X37" i="7"/>
  <c r="Y37" i="7"/>
  <c r="W38" i="7"/>
  <c r="X38" i="7"/>
  <c r="Y38" i="7"/>
  <c r="W39" i="7"/>
  <c r="X39" i="7"/>
  <c r="Y39" i="7"/>
  <c r="W40" i="7"/>
  <c r="X40" i="7"/>
  <c r="Y40" i="7"/>
  <c r="W41" i="7"/>
  <c r="X41" i="7"/>
  <c r="Y41" i="7"/>
  <c r="W42" i="7"/>
  <c r="X42" i="7"/>
  <c r="Y42" i="7"/>
  <c r="W43" i="7"/>
  <c r="X43" i="7"/>
  <c r="Y43" i="7"/>
  <c r="W44" i="7"/>
  <c r="X44" i="7"/>
  <c r="Y44" i="7"/>
  <c r="W45" i="7"/>
  <c r="X45" i="7"/>
  <c r="Y45" i="7"/>
  <c r="W46" i="7"/>
  <c r="X46" i="7"/>
  <c r="Y46" i="7"/>
  <c r="W47" i="7"/>
  <c r="X47" i="7"/>
  <c r="Y47" i="7"/>
  <c r="W48" i="7"/>
  <c r="X48" i="7"/>
  <c r="Y48" i="7"/>
  <c r="W49" i="7"/>
  <c r="X49" i="7"/>
  <c r="Y49" i="7"/>
  <c r="W50" i="7"/>
  <c r="X50" i="7"/>
  <c r="Y50" i="7"/>
  <c r="W51" i="7"/>
  <c r="X51" i="7"/>
  <c r="Y51" i="7"/>
  <c r="W52" i="7"/>
  <c r="X52" i="7"/>
  <c r="Y52" i="7"/>
  <c r="W53" i="7"/>
  <c r="X53" i="7"/>
  <c r="Y53" i="7"/>
  <c r="W54" i="7"/>
  <c r="X54" i="7"/>
  <c r="Y54" i="7"/>
  <c r="W55" i="7"/>
  <c r="X55" i="7"/>
  <c r="Y55" i="7"/>
  <c r="W56" i="7"/>
  <c r="X56" i="7"/>
  <c r="Y56" i="7"/>
  <c r="W57" i="7"/>
  <c r="X57" i="7"/>
  <c r="Y57" i="7"/>
  <c r="W58" i="7"/>
  <c r="X58" i="7"/>
  <c r="Y58" i="7"/>
  <c r="X8" i="7"/>
  <c r="W8" i="7"/>
  <c r="T37" i="6"/>
  <c r="T75" i="6"/>
  <c r="U24" i="6"/>
  <c r="R24" i="6"/>
  <c r="T24" i="6"/>
  <c r="S24" i="6"/>
  <c r="R14" i="6"/>
  <c r="R17" i="6"/>
  <c r="R18" i="6"/>
  <c r="R19" i="6"/>
  <c r="U14" i="6"/>
  <c r="K24" i="6"/>
  <c r="M75" i="6"/>
  <c r="M24" i="6"/>
  <c r="L24" i="6"/>
  <c r="M26" i="6"/>
  <c r="N24" i="6"/>
  <c r="K14" i="6"/>
  <c r="K17" i="6"/>
  <c r="K18" i="6"/>
  <c r="K19" i="6"/>
  <c r="N14" i="6"/>
  <c r="D24" i="6"/>
  <c r="F75" i="6"/>
  <c r="F24" i="6"/>
  <c r="E24" i="6"/>
  <c r="F26" i="6"/>
  <c r="G24" i="6"/>
  <c r="D14" i="6"/>
  <c r="D17" i="6"/>
  <c r="D18" i="6"/>
  <c r="D19" i="6"/>
  <c r="G14" i="6"/>
  <c r="E75" i="6"/>
  <c r="D75" i="6"/>
  <c r="F74" i="6"/>
  <c r="E74" i="6"/>
  <c r="D74" i="6"/>
  <c r="F73" i="6"/>
  <c r="E73" i="6"/>
  <c r="D73" i="6"/>
  <c r="F72" i="6"/>
  <c r="E72" i="6"/>
  <c r="D72" i="6"/>
  <c r="F71" i="6"/>
  <c r="E71" i="6"/>
  <c r="D71" i="6"/>
  <c r="F70" i="6"/>
  <c r="E70" i="6"/>
  <c r="D70" i="6"/>
  <c r="F69" i="6"/>
  <c r="E69" i="6"/>
  <c r="D69" i="6"/>
  <c r="F68" i="6"/>
  <c r="E68" i="6"/>
  <c r="D68" i="6"/>
  <c r="F67" i="6"/>
  <c r="E67" i="6"/>
  <c r="D67" i="6"/>
  <c r="F66" i="6"/>
  <c r="E66" i="6"/>
  <c r="D66" i="6"/>
  <c r="F65" i="6"/>
  <c r="E65" i="6"/>
  <c r="D65" i="6"/>
  <c r="F64" i="6"/>
  <c r="E64" i="6"/>
  <c r="D64" i="6"/>
  <c r="F63" i="6"/>
  <c r="E63" i="6"/>
  <c r="D63" i="6"/>
  <c r="F62" i="6"/>
  <c r="E62" i="6"/>
  <c r="D62" i="6"/>
  <c r="F61" i="6"/>
  <c r="E61" i="6"/>
  <c r="D61" i="6"/>
  <c r="F60" i="6"/>
  <c r="E60" i="6"/>
  <c r="D60" i="6"/>
  <c r="F59" i="6"/>
  <c r="E59" i="6"/>
  <c r="D59" i="6"/>
  <c r="F58" i="6"/>
  <c r="E58" i="6"/>
  <c r="D58" i="6"/>
  <c r="F57" i="6"/>
  <c r="E57" i="6"/>
  <c r="D57" i="6"/>
  <c r="F56" i="6"/>
  <c r="E56" i="6"/>
  <c r="D56" i="6"/>
  <c r="F55" i="6"/>
  <c r="E55" i="6"/>
  <c r="D55" i="6"/>
  <c r="F54" i="6"/>
  <c r="E54" i="6"/>
  <c r="D54" i="6"/>
  <c r="F53" i="6"/>
  <c r="E53" i="6"/>
  <c r="D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7" i="6"/>
  <c r="E47" i="6"/>
  <c r="D47" i="6"/>
  <c r="F46" i="6"/>
  <c r="E46" i="6"/>
  <c r="D46" i="6"/>
  <c r="F45" i="6"/>
  <c r="E45" i="6"/>
  <c r="D45" i="6"/>
  <c r="F44" i="6"/>
  <c r="E44" i="6"/>
  <c r="D44" i="6"/>
  <c r="F43" i="6"/>
  <c r="E43" i="6"/>
  <c r="D43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G27" i="6"/>
  <c r="E27" i="6"/>
  <c r="D27" i="6"/>
  <c r="E26" i="6"/>
  <c r="D26" i="6"/>
  <c r="E23" i="6"/>
  <c r="G29" i="6"/>
  <c r="G31" i="6"/>
  <c r="G33" i="6"/>
  <c r="G35" i="6"/>
  <c r="G37" i="6"/>
  <c r="G39" i="6"/>
  <c r="G41" i="6"/>
  <c r="G43" i="6"/>
  <c r="G45" i="6"/>
  <c r="G47" i="6"/>
  <c r="G49" i="6"/>
  <c r="G51" i="6"/>
  <c r="G53" i="6"/>
  <c r="G55" i="6"/>
  <c r="G57" i="6"/>
  <c r="G59" i="6"/>
  <c r="G61" i="6"/>
  <c r="G63" i="6"/>
  <c r="G65" i="6"/>
  <c r="G67" i="6"/>
  <c r="G69" i="6"/>
  <c r="G71" i="6"/>
  <c r="G73" i="6"/>
  <c r="D23" i="6"/>
  <c r="G26" i="6"/>
  <c r="G28" i="6"/>
  <c r="G30" i="6"/>
  <c r="G32" i="6"/>
  <c r="G34" i="6"/>
  <c r="G36" i="6"/>
  <c r="G38" i="6"/>
  <c r="G40" i="6"/>
  <c r="G42" i="6"/>
  <c r="G44" i="6"/>
  <c r="G46" i="6"/>
  <c r="G48" i="6"/>
  <c r="G50" i="6"/>
  <c r="G52" i="6"/>
  <c r="G54" i="6"/>
  <c r="G56" i="6"/>
  <c r="G58" i="6"/>
  <c r="G60" i="6"/>
  <c r="G62" i="6"/>
  <c r="G64" i="6"/>
  <c r="G66" i="6"/>
  <c r="G68" i="6"/>
  <c r="G70" i="6"/>
  <c r="G72" i="6"/>
  <c r="G74" i="6"/>
  <c r="F23" i="6"/>
  <c r="G25" i="6"/>
  <c r="G23" i="6"/>
  <c r="D13" i="6"/>
  <c r="G13" i="6"/>
  <c r="K26" i="6"/>
  <c r="R37" i="6"/>
  <c r="S37" i="6"/>
  <c r="U36" i="6"/>
  <c r="R38" i="6"/>
  <c r="S38" i="6"/>
  <c r="T38" i="6"/>
  <c r="R39" i="6"/>
  <c r="S39" i="6"/>
  <c r="T39" i="6"/>
  <c r="T40" i="6"/>
  <c r="U39" i="6"/>
  <c r="R40" i="6"/>
  <c r="S40" i="6"/>
  <c r="R41" i="6"/>
  <c r="S41" i="6"/>
  <c r="T41" i="6"/>
  <c r="T42" i="6"/>
  <c r="U41" i="6"/>
  <c r="R42" i="6"/>
  <c r="S42" i="6"/>
  <c r="R43" i="6"/>
  <c r="S43" i="6"/>
  <c r="T43" i="6"/>
  <c r="T44" i="6"/>
  <c r="U43" i="6"/>
  <c r="R44" i="6"/>
  <c r="S44" i="6"/>
  <c r="R45" i="6"/>
  <c r="S45" i="6"/>
  <c r="T45" i="6"/>
  <c r="T46" i="6"/>
  <c r="U45" i="6"/>
  <c r="R46" i="6"/>
  <c r="S46" i="6"/>
  <c r="R47" i="6"/>
  <c r="S47" i="6"/>
  <c r="T47" i="6"/>
  <c r="T48" i="6"/>
  <c r="U47" i="6"/>
  <c r="R48" i="6"/>
  <c r="S48" i="6"/>
  <c r="R49" i="6"/>
  <c r="S49" i="6"/>
  <c r="T49" i="6"/>
  <c r="T50" i="6"/>
  <c r="U49" i="6"/>
  <c r="R50" i="6"/>
  <c r="S50" i="6"/>
  <c r="R51" i="6"/>
  <c r="S51" i="6"/>
  <c r="T51" i="6"/>
  <c r="T52" i="6"/>
  <c r="U51" i="6"/>
  <c r="R52" i="6"/>
  <c r="S52" i="6"/>
  <c r="R53" i="6"/>
  <c r="S53" i="6"/>
  <c r="T53" i="6"/>
  <c r="T54" i="6"/>
  <c r="U53" i="6"/>
  <c r="R54" i="6"/>
  <c r="S54" i="6"/>
  <c r="R55" i="6"/>
  <c r="S55" i="6"/>
  <c r="T55" i="6"/>
  <c r="T56" i="6"/>
  <c r="U55" i="6"/>
  <c r="R56" i="6"/>
  <c r="S56" i="6"/>
  <c r="R57" i="6"/>
  <c r="S57" i="6"/>
  <c r="T57" i="6"/>
  <c r="T58" i="6"/>
  <c r="U57" i="6"/>
  <c r="R58" i="6"/>
  <c r="S58" i="6"/>
  <c r="R59" i="6"/>
  <c r="S59" i="6"/>
  <c r="T59" i="6"/>
  <c r="T60" i="6"/>
  <c r="U59" i="6"/>
  <c r="R60" i="6"/>
  <c r="S60" i="6"/>
  <c r="R61" i="6"/>
  <c r="S61" i="6"/>
  <c r="T61" i="6"/>
  <c r="T62" i="6"/>
  <c r="U61" i="6"/>
  <c r="R62" i="6"/>
  <c r="S62" i="6"/>
  <c r="R63" i="6"/>
  <c r="S63" i="6"/>
  <c r="T63" i="6"/>
  <c r="T64" i="6"/>
  <c r="U63" i="6"/>
  <c r="R64" i="6"/>
  <c r="S64" i="6"/>
  <c r="R65" i="6"/>
  <c r="S65" i="6"/>
  <c r="T65" i="6"/>
  <c r="T66" i="6"/>
  <c r="U65" i="6"/>
  <c r="R66" i="6"/>
  <c r="S66" i="6"/>
  <c r="R67" i="6"/>
  <c r="S67" i="6"/>
  <c r="T67" i="6"/>
  <c r="T68" i="6"/>
  <c r="U67" i="6"/>
  <c r="R68" i="6"/>
  <c r="S68" i="6"/>
  <c r="R69" i="6"/>
  <c r="S69" i="6"/>
  <c r="T69" i="6"/>
  <c r="T70" i="6"/>
  <c r="U69" i="6"/>
  <c r="R70" i="6"/>
  <c r="S70" i="6"/>
  <c r="R71" i="6"/>
  <c r="S71" i="6"/>
  <c r="T71" i="6"/>
  <c r="T72" i="6"/>
  <c r="U71" i="6"/>
  <c r="R72" i="6"/>
  <c r="S72" i="6"/>
  <c r="R73" i="6"/>
  <c r="S73" i="6"/>
  <c r="T73" i="6"/>
  <c r="T74" i="6"/>
  <c r="U73" i="6"/>
  <c r="R74" i="6"/>
  <c r="S74" i="6"/>
  <c r="R75" i="6"/>
  <c r="S75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N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23" i="6"/>
  <c r="N73" i="6"/>
  <c r="N71" i="6"/>
  <c r="N69" i="6"/>
  <c r="N67" i="6"/>
  <c r="N65" i="6"/>
  <c r="N63" i="6"/>
  <c r="N61" i="6"/>
  <c r="N59" i="6"/>
  <c r="N57" i="6"/>
  <c r="N55" i="6"/>
  <c r="N53" i="6"/>
  <c r="N51" i="6"/>
  <c r="N49" i="6"/>
  <c r="N47" i="6"/>
  <c r="N45" i="6"/>
  <c r="N43" i="6"/>
  <c r="N41" i="6"/>
  <c r="N39" i="6"/>
  <c r="N37" i="6"/>
  <c r="N35" i="6"/>
  <c r="N33" i="6"/>
  <c r="N31" i="6"/>
  <c r="N29" i="6"/>
  <c r="N27" i="6"/>
  <c r="S23" i="6"/>
  <c r="N74" i="6"/>
  <c r="N72" i="6"/>
  <c r="N70" i="6"/>
  <c r="N68" i="6"/>
  <c r="N66" i="6"/>
  <c r="N64" i="6"/>
  <c r="N62" i="6"/>
  <c r="N60" i="6"/>
  <c r="N58" i="6"/>
  <c r="N56" i="6"/>
  <c r="N54" i="6"/>
  <c r="N52" i="6"/>
  <c r="N50" i="6"/>
  <c r="N48" i="6"/>
  <c r="N46" i="6"/>
  <c r="N44" i="6"/>
  <c r="N42" i="6"/>
  <c r="N40" i="6"/>
  <c r="N38" i="6"/>
  <c r="N36" i="6"/>
  <c r="N34" i="6"/>
  <c r="N32" i="6"/>
  <c r="N30" i="6"/>
  <c r="N28" i="6"/>
  <c r="U74" i="6"/>
  <c r="U72" i="6"/>
  <c r="U70" i="6"/>
  <c r="U68" i="6"/>
  <c r="U66" i="6"/>
  <c r="U64" i="6"/>
  <c r="U62" i="6"/>
  <c r="U60" i="6"/>
  <c r="U58" i="6"/>
  <c r="U56" i="6"/>
  <c r="U54" i="6"/>
  <c r="U52" i="6"/>
  <c r="U50" i="6"/>
  <c r="U48" i="6"/>
  <c r="U46" i="6"/>
  <c r="U44" i="6"/>
  <c r="U42" i="6"/>
  <c r="U40" i="6"/>
  <c r="U38" i="6"/>
  <c r="N25" i="6"/>
  <c r="U37" i="6"/>
  <c r="R23" i="6"/>
  <c r="T23" i="6"/>
  <c r="M23" i="6"/>
  <c r="L23" i="6"/>
  <c r="N23" i="6"/>
  <c r="U23" i="6"/>
  <c r="R13" i="6"/>
  <c r="U13" i="6"/>
  <c r="K13" i="6"/>
  <c r="N13" i="6"/>
  <c r="D59" i="3"/>
  <c r="C59" i="3"/>
  <c r="P18" i="5"/>
  <c r="I19" i="3"/>
  <c r="I20" i="3"/>
  <c r="I21" i="3"/>
  <c r="I22" i="3"/>
  <c r="I23" i="3"/>
  <c r="I24" i="3"/>
  <c r="I25" i="3"/>
  <c r="I26" i="3"/>
  <c r="I27" i="3"/>
  <c r="I28" i="3"/>
  <c r="I59" i="3"/>
  <c r="P17" i="5"/>
  <c r="D59" i="2"/>
  <c r="C59" i="2"/>
  <c r="J18" i="5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59" i="2"/>
  <c r="J17" i="5"/>
  <c r="D59" i="1"/>
  <c r="C59" i="1"/>
  <c r="D18" i="5"/>
  <c r="J59" i="1"/>
  <c r="D17" i="5"/>
  <c r="Q48" i="5"/>
  <c r="K48" i="5"/>
  <c r="E48" i="5"/>
  <c r="C46" i="5"/>
  <c r="I45" i="5"/>
  <c r="C39" i="5"/>
  <c r="I39" i="5"/>
  <c r="C32" i="5"/>
  <c r="I32" i="5"/>
  <c r="O32" i="5"/>
  <c r="C25" i="5"/>
  <c r="I25" i="5"/>
  <c r="O25" i="5"/>
  <c r="I38" i="5"/>
  <c r="O38" i="5"/>
  <c r="Q41" i="5"/>
  <c r="K41" i="5"/>
  <c r="E41" i="5"/>
  <c r="Q34" i="5"/>
  <c r="K34" i="5"/>
  <c r="E34" i="5"/>
  <c r="Q27" i="5"/>
  <c r="K27" i="5"/>
  <c r="E27" i="5"/>
  <c r="Q20" i="5"/>
  <c r="K20" i="5"/>
  <c r="E20" i="5"/>
  <c r="Q18" i="5"/>
  <c r="Q17" i="5"/>
  <c r="K18" i="5"/>
  <c r="K17" i="5"/>
  <c r="K21" i="5"/>
  <c r="D6" i="5"/>
  <c r="E18" i="5"/>
  <c r="E17" i="5"/>
  <c r="E21" i="5"/>
  <c r="C6" i="5"/>
  <c r="D24" i="5"/>
  <c r="J24" i="5"/>
  <c r="P24" i="5"/>
  <c r="D25" i="5"/>
  <c r="D32" i="5"/>
  <c r="D39" i="5"/>
  <c r="D46" i="5"/>
  <c r="E46" i="5"/>
  <c r="J25" i="5"/>
  <c r="P25" i="5"/>
  <c r="O45" i="5"/>
  <c r="I46" i="5"/>
  <c r="O39" i="5"/>
  <c r="E39" i="5"/>
  <c r="Q21" i="5"/>
  <c r="E6" i="5"/>
  <c r="E25" i="5"/>
  <c r="E32" i="5"/>
  <c r="K25" i="5"/>
  <c r="J32" i="5"/>
  <c r="J31" i="5"/>
  <c r="K24" i="5"/>
  <c r="P32" i="5"/>
  <c r="Q25" i="5"/>
  <c r="Q24" i="5"/>
  <c r="P31" i="5"/>
  <c r="E24" i="5"/>
  <c r="D31" i="5"/>
  <c r="O46" i="5"/>
  <c r="E31" i="5"/>
  <c r="E35" i="5"/>
  <c r="C8" i="5"/>
  <c r="D38" i="5"/>
  <c r="Q31" i="5"/>
  <c r="P38" i="5"/>
  <c r="K31" i="5"/>
  <c r="J38" i="5"/>
  <c r="Q28" i="5"/>
  <c r="E7" i="5"/>
  <c r="P39" i="5"/>
  <c r="Q32" i="5"/>
  <c r="K28" i="5"/>
  <c r="D7" i="5"/>
  <c r="J39" i="5"/>
  <c r="K32" i="5"/>
  <c r="E28" i="5"/>
  <c r="C7" i="5"/>
  <c r="Q35" i="5"/>
  <c r="E8" i="5"/>
  <c r="K35" i="5"/>
  <c r="D8" i="5"/>
  <c r="J46" i="5"/>
  <c r="K46" i="5"/>
  <c r="K39" i="5"/>
  <c r="K38" i="5"/>
  <c r="J45" i="5"/>
  <c r="K45" i="5"/>
  <c r="Q38" i="5"/>
  <c r="Q39" i="5"/>
  <c r="Q42" i="5"/>
  <c r="E9" i="5"/>
  <c r="P45" i="5"/>
  <c r="Q45" i="5"/>
  <c r="E38" i="5"/>
  <c r="E42" i="5"/>
  <c r="C9" i="5"/>
  <c r="D45" i="5"/>
  <c r="E45" i="5"/>
  <c r="E49" i="5"/>
  <c r="C10" i="5"/>
  <c r="P46" i="5"/>
  <c r="Q46" i="5"/>
  <c r="Q49" i="5"/>
  <c r="E10" i="5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28" i="2"/>
  <c r="L3" i="1"/>
  <c r="B50" i="4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73" i="2"/>
  <c r="AE75" i="2"/>
  <c r="AD75" i="2"/>
  <c r="AE77" i="2"/>
  <c r="AD77" i="2"/>
  <c r="AE79" i="2"/>
  <c r="AD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80" i="2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29" i="3"/>
  <c r="N25" i="3"/>
  <c r="P25" i="3"/>
  <c r="N19" i="3"/>
  <c r="P19" i="3"/>
  <c r="N26" i="3"/>
  <c r="P26" i="3"/>
  <c r="P105" i="3"/>
  <c r="N20" i="3"/>
  <c r="P20" i="3"/>
  <c r="K42" i="5"/>
  <c r="D9" i="5"/>
  <c r="K49" i="5"/>
  <c r="D10" i="5"/>
  <c r="P106" i="3"/>
  <c r="P107" i="3"/>
  <c r="U2" i="3"/>
  <c r="B52" i="4"/>
  <c r="V30" i="3"/>
  <c r="V29" i="3"/>
  <c r="P108" i="3"/>
  <c r="N22" i="3"/>
  <c r="P22" i="3"/>
  <c r="N21" i="3"/>
  <c r="P21" i="3"/>
  <c r="V3" i="2"/>
  <c r="B51" i="4"/>
  <c r="AE78" i="2"/>
  <c r="AD78" i="2"/>
  <c r="AE76" i="2"/>
  <c r="AD76" i="2"/>
  <c r="AE74" i="2"/>
  <c r="AD74" i="2"/>
  <c r="AE73" i="2"/>
  <c r="AD73" i="2"/>
  <c r="AE102" i="2"/>
  <c r="AD102" i="2"/>
  <c r="AE100" i="2"/>
  <c r="AD100" i="2"/>
  <c r="AE98" i="2"/>
  <c r="AD98" i="2"/>
  <c r="AE96" i="2"/>
  <c r="AD96" i="2"/>
  <c r="AE94" i="2"/>
  <c r="AD94" i="2"/>
  <c r="AE90" i="2"/>
  <c r="AD90" i="2"/>
  <c r="AE86" i="2"/>
  <c r="AD86" i="2"/>
  <c r="AE82" i="2"/>
  <c r="AD82" i="2"/>
  <c r="AE81" i="2"/>
  <c r="AD81" i="2"/>
  <c r="AE83" i="2"/>
  <c r="AD83" i="2"/>
  <c r="AE85" i="2"/>
  <c r="AD85" i="2"/>
  <c r="AE87" i="2"/>
  <c r="AD87" i="2"/>
  <c r="AE89" i="2"/>
  <c r="AD89" i="2"/>
  <c r="AE91" i="2"/>
  <c r="AD91" i="2"/>
  <c r="AE93" i="2"/>
  <c r="AD93" i="2"/>
  <c r="AE103" i="2"/>
  <c r="AD103" i="2"/>
  <c r="AE101" i="2"/>
  <c r="AD101" i="2"/>
  <c r="AE99" i="2"/>
  <c r="AD99" i="2"/>
  <c r="AE97" i="2"/>
  <c r="AD97" i="2"/>
  <c r="AE95" i="2"/>
  <c r="AD95" i="2"/>
  <c r="AE92" i="2"/>
  <c r="AD92" i="2"/>
  <c r="AE88" i="2"/>
  <c r="AD88" i="2"/>
  <c r="AE84" i="2"/>
  <c r="AD84" i="2"/>
  <c r="AE80" i="2"/>
  <c r="AD80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8" i="2"/>
  <c r="N28" i="3"/>
  <c r="P28" i="3"/>
  <c r="N27" i="3"/>
  <c r="P27" i="3"/>
  <c r="D86" i="4"/>
  <c r="V32" i="3"/>
  <c r="P109" i="3"/>
  <c r="N24" i="3"/>
  <c r="P24" i="3"/>
  <c r="N23" i="3"/>
  <c r="P23" i="3"/>
  <c r="W34" i="2"/>
  <c r="W54" i="2"/>
  <c r="W46" i="2"/>
  <c r="W38" i="2"/>
  <c r="W51" i="2"/>
  <c r="W43" i="2"/>
  <c r="W35" i="2"/>
  <c r="W57" i="2"/>
  <c r="W53" i="2"/>
  <c r="W49" i="2"/>
  <c r="W45" i="2"/>
  <c r="W41" i="2"/>
  <c r="W37" i="2"/>
  <c r="W30" i="2"/>
  <c r="W32" i="2"/>
  <c r="W55" i="2"/>
  <c r="W47" i="2"/>
  <c r="W39" i="2"/>
  <c r="W58" i="2"/>
  <c r="X3" i="2"/>
  <c r="D51" i="4"/>
  <c r="E51" i="4"/>
  <c r="W50" i="2"/>
  <c r="C106" i="4"/>
  <c r="W42" i="2"/>
  <c r="C98" i="4"/>
  <c r="W28" i="2"/>
  <c r="W56" i="2"/>
  <c r="C112" i="4"/>
  <c r="W52" i="2"/>
  <c r="C108" i="4"/>
  <c r="W48" i="2"/>
  <c r="C104" i="4"/>
  <c r="W44" i="2"/>
  <c r="C100" i="4"/>
  <c r="W40" i="2"/>
  <c r="C96" i="4"/>
  <c r="W36" i="2"/>
  <c r="C92" i="4"/>
  <c r="W29" i="2"/>
  <c r="W31" i="2"/>
  <c r="C87" i="4"/>
  <c r="W33" i="2"/>
  <c r="C89" i="4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8" i="1"/>
  <c r="R8" i="1"/>
  <c r="Q7" i="1"/>
  <c r="N9" i="1"/>
  <c r="M9" i="1"/>
  <c r="N10" i="1"/>
  <c r="M10" i="1"/>
  <c r="N11" i="1"/>
  <c r="M11" i="1"/>
  <c r="N12" i="1"/>
  <c r="M12" i="1"/>
  <c r="N13" i="1"/>
  <c r="M13" i="1"/>
  <c r="N14" i="1"/>
  <c r="M14" i="1"/>
  <c r="N15" i="1"/>
  <c r="M15" i="1"/>
  <c r="N16" i="1"/>
  <c r="M16" i="1"/>
  <c r="N17" i="1"/>
  <c r="M17" i="1"/>
  <c r="N18" i="1"/>
  <c r="M18" i="1"/>
  <c r="N19" i="1"/>
  <c r="M19" i="1"/>
  <c r="N20" i="1"/>
  <c r="M20" i="1"/>
  <c r="N21" i="1"/>
  <c r="M21" i="1"/>
  <c r="N22" i="1"/>
  <c r="M22" i="1"/>
  <c r="N23" i="1"/>
  <c r="M23" i="1"/>
  <c r="N24" i="1"/>
  <c r="M24" i="1"/>
  <c r="N25" i="1"/>
  <c r="M25" i="1"/>
  <c r="N26" i="1"/>
  <c r="M26" i="1"/>
  <c r="N27" i="1"/>
  <c r="M27" i="1"/>
  <c r="N28" i="1"/>
  <c r="M28" i="1"/>
  <c r="N29" i="1"/>
  <c r="M29" i="1"/>
  <c r="N30" i="1"/>
  <c r="M30" i="1"/>
  <c r="N31" i="1"/>
  <c r="M31" i="1"/>
  <c r="N32" i="1"/>
  <c r="M32" i="1"/>
  <c r="N33" i="1"/>
  <c r="M33" i="1"/>
  <c r="N34" i="1"/>
  <c r="M34" i="1"/>
  <c r="N35" i="1"/>
  <c r="M35" i="1"/>
  <c r="N36" i="1"/>
  <c r="M36" i="1"/>
  <c r="N37" i="1"/>
  <c r="M37" i="1"/>
  <c r="N38" i="1"/>
  <c r="M38" i="1"/>
  <c r="N39" i="1"/>
  <c r="M39" i="1"/>
  <c r="N40" i="1"/>
  <c r="M40" i="1"/>
  <c r="N41" i="1"/>
  <c r="M41" i="1"/>
  <c r="N42" i="1"/>
  <c r="M42" i="1"/>
  <c r="N43" i="1"/>
  <c r="M43" i="1"/>
  <c r="N44" i="1"/>
  <c r="M44" i="1"/>
  <c r="N45" i="1"/>
  <c r="M45" i="1"/>
  <c r="N46" i="1"/>
  <c r="M46" i="1"/>
  <c r="N47" i="1"/>
  <c r="M47" i="1"/>
  <c r="N48" i="1"/>
  <c r="M48" i="1"/>
  <c r="N49" i="1"/>
  <c r="M49" i="1"/>
  <c r="N50" i="1"/>
  <c r="M50" i="1"/>
  <c r="N51" i="1"/>
  <c r="M51" i="1"/>
  <c r="N52" i="1"/>
  <c r="M52" i="1"/>
  <c r="N53" i="1"/>
  <c r="M53" i="1"/>
  <c r="N54" i="1"/>
  <c r="M54" i="1"/>
  <c r="N55" i="1"/>
  <c r="M55" i="1"/>
  <c r="N56" i="1"/>
  <c r="M56" i="1"/>
  <c r="N57" i="1"/>
  <c r="M57" i="1"/>
  <c r="N58" i="1"/>
  <c r="N8" i="1"/>
  <c r="M8" i="1"/>
  <c r="R57" i="1"/>
  <c r="K57" i="1"/>
  <c r="R55" i="1"/>
  <c r="K55" i="1"/>
  <c r="R53" i="1"/>
  <c r="K53" i="1"/>
  <c r="R51" i="1"/>
  <c r="K51" i="1"/>
  <c r="R49" i="1"/>
  <c r="K49" i="1"/>
  <c r="R47" i="1"/>
  <c r="K47" i="1"/>
  <c r="R45" i="1"/>
  <c r="K45" i="1"/>
  <c r="R43" i="1"/>
  <c r="K43" i="1"/>
  <c r="R41" i="1"/>
  <c r="K41" i="1"/>
  <c r="R39" i="1"/>
  <c r="K39" i="1"/>
  <c r="R37" i="1"/>
  <c r="K37" i="1"/>
  <c r="R35" i="1"/>
  <c r="K35" i="1"/>
  <c r="R33" i="1"/>
  <c r="K33" i="1"/>
  <c r="R31" i="1"/>
  <c r="K31" i="1"/>
  <c r="R29" i="1"/>
  <c r="K29" i="1"/>
  <c r="R27" i="1"/>
  <c r="K27" i="1"/>
  <c r="R25" i="1"/>
  <c r="K25" i="1"/>
  <c r="R23" i="1"/>
  <c r="K23" i="1"/>
  <c r="R21" i="1"/>
  <c r="K21" i="1"/>
  <c r="R19" i="1"/>
  <c r="K19" i="1"/>
  <c r="R58" i="1"/>
  <c r="K58" i="1"/>
  <c r="R56" i="1"/>
  <c r="K56" i="1"/>
  <c r="R54" i="1"/>
  <c r="K54" i="1"/>
  <c r="R52" i="1"/>
  <c r="K52" i="1"/>
  <c r="R50" i="1"/>
  <c r="K50" i="1"/>
  <c r="R48" i="1"/>
  <c r="K48" i="1"/>
  <c r="R46" i="1"/>
  <c r="K46" i="1"/>
  <c r="R44" i="1"/>
  <c r="K44" i="1"/>
  <c r="R42" i="1"/>
  <c r="K42" i="1"/>
  <c r="R40" i="1"/>
  <c r="K40" i="1"/>
  <c r="R38" i="1"/>
  <c r="K38" i="1"/>
  <c r="R36" i="1"/>
  <c r="K36" i="1"/>
  <c r="R34" i="1"/>
  <c r="K34" i="1"/>
  <c r="R32" i="1"/>
  <c r="K32" i="1"/>
  <c r="R30" i="1"/>
  <c r="K30" i="1"/>
  <c r="R28" i="1"/>
  <c r="K28" i="1"/>
  <c r="R26" i="1"/>
  <c r="K26" i="1"/>
  <c r="R24" i="1"/>
  <c r="K24" i="1"/>
  <c r="R22" i="1"/>
  <c r="K22" i="1"/>
  <c r="R20" i="1"/>
  <c r="K20" i="1"/>
  <c r="B113" i="4"/>
  <c r="B111" i="4"/>
  <c r="B109" i="4"/>
  <c r="B107" i="4"/>
  <c r="B105" i="4"/>
  <c r="B103" i="4"/>
  <c r="B101" i="4"/>
  <c r="B99" i="4"/>
  <c r="B97" i="4"/>
  <c r="B95" i="4"/>
  <c r="B93" i="4"/>
  <c r="B91" i="4"/>
  <c r="B89" i="4"/>
  <c r="B87" i="4"/>
  <c r="B85" i="4"/>
  <c r="B83" i="4"/>
  <c r="B81" i="4"/>
  <c r="B79" i="4"/>
  <c r="B77" i="4"/>
  <c r="B75" i="4"/>
  <c r="B73" i="4"/>
  <c r="B71" i="4"/>
  <c r="B69" i="4"/>
  <c r="B67" i="4"/>
  <c r="B65" i="4"/>
  <c r="M58" i="1"/>
  <c r="M3" i="1"/>
  <c r="C50" i="4"/>
  <c r="N3" i="1"/>
  <c r="D50" i="4"/>
  <c r="E50" i="4"/>
  <c r="B112" i="4"/>
  <c r="B110" i="4"/>
  <c r="B108" i="4"/>
  <c r="B106" i="4"/>
  <c r="B104" i="4"/>
  <c r="B102" i="4"/>
  <c r="B100" i="4"/>
  <c r="B98" i="4"/>
  <c r="B96" i="4"/>
  <c r="B94" i="4"/>
  <c r="B92" i="4"/>
  <c r="B90" i="4"/>
  <c r="B88" i="4"/>
  <c r="B86" i="4"/>
  <c r="B84" i="4"/>
  <c r="B82" i="4"/>
  <c r="B80" i="4"/>
  <c r="B78" i="4"/>
  <c r="B76" i="4"/>
  <c r="B74" i="4"/>
  <c r="B72" i="4"/>
  <c r="B70" i="4"/>
  <c r="B68" i="4"/>
  <c r="B66" i="4"/>
  <c r="V31" i="3"/>
  <c r="D87" i="4"/>
  <c r="V33" i="3"/>
  <c r="D89" i="4"/>
  <c r="P144" i="3"/>
  <c r="C95" i="4"/>
  <c r="C103" i="4"/>
  <c r="C111" i="4"/>
  <c r="C91" i="4"/>
  <c r="C85" i="4"/>
  <c r="W3" i="2"/>
  <c r="C51" i="4"/>
  <c r="C88" i="4"/>
  <c r="C86" i="4"/>
  <c r="C94" i="4"/>
  <c r="C102" i="4"/>
  <c r="C110" i="4"/>
  <c r="C90" i="4"/>
  <c r="C93" i="4"/>
  <c r="C97" i="4"/>
  <c r="C101" i="4"/>
  <c r="C105" i="4"/>
  <c r="C109" i="4"/>
  <c r="C113" i="4"/>
  <c r="C99" i="4"/>
  <c r="C107" i="4"/>
  <c r="D88" i="4"/>
  <c r="V34" i="3"/>
  <c r="D90" i="4"/>
  <c r="V35" i="3"/>
  <c r="D91" i="4"/>
  <c r="V36" i="3"/>
  <c r="D92" i="4"/>
  <c r="AC60" i="7"/>
  <c r="V37" i="3"/>
  <c r="D93" i="4"/>
  <c r="AE60" i="7"/>
  <c r="V38" i="3"/>
  <c r="D94" i="4"/>
  <c r="V39" i="3"/>
  <c r="D95" i="4"/>
  <c r="V40" i="3"/>
  <c r="D96" i="4"/>
  <c r="V41" i="3"/>
  <c r="D97" i="4"/>
  <c r="V42" i="3"/>
  <c r="D98" i="4"/>
  <c r="V43" i="3"/>
  <c r="D99" i="4"/>
  <c r="V44" i="3"/>
  <c r="D100" i="4"/>
  <c r="V45" i="3"/>
  <c r="D101" i="4"/>
  <c r="V46" i="3"/>
  <c r="D102" i="4"/>
  <c r="V47" i="3"/>
  <c r="D103" i="4"/>
  <c r="V48" i="3"/>
  <c r="D104" i="4"/>
  <c r="V49" i="3"/>
  <c r="D105" i="4"/>
  <c r="V50" i="3"/>
  <c r="D106" i="4"/>
  <c r="V51" i="3"/>
  <c r="D107" i="4"/>
  <c r="V52" i="3"/>
  <c r="D108" i="4"/>
  <c r="V53" i="3"/>
  <c r="D109" i="4"/>
  <c r="V54" i="3"/>
  <c r="D110" i="4"/>
  <c r="V55" i="3"/>
  <c r="D111" i="4"/>
  <c r="V56" i="3"/>
  <c r="D112" i="4"/>
  <c r="V57" i="3"/>
  <c r="D113" i="4"/>
  <c r="O92" i="3"/>
  <c r="V58" i="3"/>
  <c r="V2" i="3"/>
  <c r="C52" i="4"/>
  <c r="W2" i="3"/>
  <c r="D52" i="4"/>
  <c r="E52" i="4"/>
</calcChain>
</file>

<file path=xl/sharedStrings.xml><?xml version="1.0" encoding="utf-8"?>
<sst xmlns="http://schemas.openxmlformats.org/spreadsheetml/2006/main" count="593" uniqueCount="185">
  <si>
    <t>Year</t>
  </si>
  <si>
    <t>iYear</t>
  </si>
  <si>
    <t>iGDP</t>
  </si>
  <si>
    <t>iKstkPWT</t>
  </si>
  <si>
    <t>readme</t>
  </si>
  <si>
    <t>KservO+WwithRD</t>
  </si>
  <si>
    <t>VICS (Volume index of capital services) from Oulton &amp; Wallis (2014), calculated considering R&amp;D assets</t>
  </si>
  <si>
    <t>name</t>
  </si>
  <si>
    <t>description</t>
  </si>
  <si>
    <t>UK</t>
  </si>
  <si>
    <t>country</t>
  </si>
  <si>
    <t>factor variable</t>
  </si>
  <si>
    <t>ihLest</t>
  </si>
  <si>
    <t>GDP</t>
  </si>
  <si>
    <t>K*</t>
  </si>
  <si>
    <t>L*</t>
  </si>
  <si>
    <t>Y</t>
  </si>
  <si>
    <t>ihLPWT</t>
  </si>
  <si>
    <t>Notes</t>
  </si>
  <si>
    <t>Data as for ESEE paper</t>
  </si>
  <si>
    <t>Data NOT as for ESEE paper. This is as PWT data is same method for UK, US, China</t>
  </si>
  <si>
    <t>Gross domestic product from PWT8.0 at constant 2005 prices (mil. US$)</t>
  </si>
  <si>
    <t>Xp</t>
  </si>
  <si>
    <t>Capital (Capital services)</t>
  </si>
  <si>
    <t>Labour (Human capital)</t>
  </si>
  <si>
    <t>Capital comparison</t>
  </si>
  <si>
    <t>capital stock</t>
  </si>
  <si>
    <t>capital services</t>
  </si>
  <si>
    <t>services multiplier</t>
  </si>
  <si>
    <t>ihLest/ihLPWT</t>
  </si>
  <si>
    <t>Labour comparison</t>
  </si>
  <si>
    <t>US</t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</si>
  <si>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b/>
        <sz val="11"/>
        <color rgb="FF1F497D"/>
        <rFont val="Calibri"/>
        <family val="2"/>
      </rPr>
      <t>Capital stock</t>
    </r>
    <r>
      <rPr>
        <sz val="11"/>
        <color rgb="FF1F497D"/>
        <rFont val="Calibri"/>
        <family val="2"/>
      </rPr>
      <t xml:space="preserve">: Grogingen: they have capital stock data from 1951 for US and China. So I thought I could use this data (unless you tell me there is something wrong in the data they calculate), then multiply by some data on capital services. </t>
    </r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</si>
  <si>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b/>
        <sz val="11"/>
        <color rgb="FF1F497D"/>
        <rFont val="Calibri"/>
        <family val="2"/>
      </rPr>
      <t>Capital services</t>
    </r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</si>
  <si>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1"/>
        <color rgb="FF1F497D"/>
        <rFont val="Calibri"/>
        <family val="2"/>
      </rPr>
      <t>US data</t>
    </r>
  </si>
  <si>
    <r>
      <t>§</t>
    </r>
    <r>
      <rPr>
        <sz val="7"/>
        <color rgb="FF1F497D"/>
        <rFont val="Times New Roman"/>
        <family val="1"/>
      </rPr>
      <t xml:space="preserve">  </t>
    </r>
    <r>
      <rPr>
        <sz val="11"/>
        <color rgb="FF1F497D"/>
        <rFont val="Calibri"/>
        <family val="2"/>
      </rPr>
      <t>EUKLEMS – not great, has productivity controbutions for capital services, for 1990-, but it’s the base data I want, with e.g. 1.00 at 1980</t>
    </r>
  </si>
  <si>
    <r>
      <t>§</t>
    </r>
    <r>
      <rPr>
        <sz val="7"/>
        <color rgb="FF1F497D"/>
        <rFont val="Times New Roman"/>
        <family val="1"/>
      </rPr>
      <t xml:space="preserve">  </t>
    </r>
    <r>
      <rPr>
        <sz val="11"/>
        <color rgb="FF1F497D"/>
        <rFont val="Calibri"/>
        <family val="2"/>
      </rPr>
      <t xml:space="preserve">OECD: has US data. Found a 2003 paper which gives a series starting 1.00 in 1980, running to 2001. That’s a start. Its only 10% different to UK, i.e. has a value of 220 in 2001 versus UK (200). So </t>
    </r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</si>
  <si>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1"/>
        <color rgb="FF1F497D"/>
        <rFont val="Calibri"/>
        <family val="2"/>
      </rPr>
      <t>China data</t>
    </r>
  </si>
  <si>
    <r>
      <t>§</t>
    </r>
    <r>
      <rPr>
        <sz val="7"/>
        <color rgb="FF1F497D"/>
        <rFont val="Times New Roman"/>
        <family val="1"/>
      </rPr>
      <t xml:space="preserve">  </t>
    </r>
    <r>
      <rPr>
        <sz val="11"/>
        <color rgb="FF1F497D"/>
        <rFont val="Calibri"/>
        <family val="2"/>
      </rPr>
      <t>Accounting for Growth: Comparing China and India, Barry Bosworth and Susan M. Collins, NBER Working Paper No. 12943, February 2007. I found this paper, it seems to use estimates of capital services. I have emailed the authors to see if they have the base data, since they only give summary tables on the TFP contribution, not the VICS base data</t>
    </r>
  </si>
  <si>
    <t>GDP 2005 constant prices</t>
  </si>
  <si>
    <t>emp</t>
  </si>
  <si>
    <t>hc</t>
  </si>
  <si>
    <t>avh</t>
  </si>
  <si>
    <t>no of people employed</t>
  </si>
  <si>
    <t>average hours</t>
  </si>
  <si>
    <t>human capital index</t>
  </si>
  <si>
    <t>Penn World Table - international comparisons of production, income and prices (8.1)</t>
  </si>
  <si>
    <t>http://febpwt.webhosting.rug.nl/Home</t>
  </si>
  <si>
    <t>Number of persons engaged (in millions)</t>
  </si>
  <si>
    <t>Index of human capital per person, based on years of schooling (Barro/Lee, 2012) and returns to education (Psacharopoulos, 1994)</t>
  </si>
  <si>
    <t>rgdpna</t>
  </si>
  <si>
    <t>Real GDP at constant 2005 national prices (in mil. 2005US$)</t>
  </si>
  <si>
    <t>rkna</t>
  </si>
  <si>
    <t>Capital stock at constant 2005 national prices (in mil. 2005US$)</t>
  </si>
  <si>
    <t>PWT data</t>
  </si>
  <si>
    <t>Average annual hours worked by persons engaged</t>
  </si>
  <si>
    <t>Capital Stock</t>
  </si>
  <si>
    <t>Capital stock, 2005 constant prices</t>
  </si>
  <si>
    <t>BLS data on US capital services</t>
  </si>
  <si>
    <t>1987 onwards</t>
  </si>
  <si>
    <t>emp*avh*hc</t>
  </si>
  <si>
    <t>OECD paper 2003</t>
  </si>
  <si>
    <t>Wu 2015 - constructing capital services data in Chinese economy 1981-2010</t>
  </si>
  <si>
    <t>% change</t>
  </si>
  <si>
    <t>Capital services</t>
  </si>
  <si>
    <t>Wu 2014 Conference paper</t>
  </si>
  <si>
    <t>hours per worker</t>
  </si>
  <si>
    <t>Harry Wu</t>
  </si>
  <si>
    <t>PWT</t>
  </si>
  <si>
    <t>normalised</t>
  </si>
  <si>
    <t>1981-</t>
  </si>
  <si>
    <t>multiplier</t>
  </si>
  <si>
    <t xml:space="preserve">OECD paper </t>
  </si>
  <si>
    <t>BLS data</t>
  </si>
  <si>
    <t>OECD</t>
  </si>
  <si>
    <t>1987-2001</t>
  </si>
  <si>
    <t>BLS</t>
  </si>
  <si>
    <t>1987-2010</t>
  </si>
  <si>
    <t xml:space="preserve">BLS / OECD </t>
  </si>
  <si>
    <t>services</t>
  </si>
  <si>
    <t xml:space="preserve">capital </t>
  </si>
  <si>
    <t>capital service</t>
  </si>
  <si>
    <t>CAAGR</t>
  </si>
  <si>
    <t>Capital stock 1.00 in 1980</t>
  </si>
  <si>
    <t>capital multiplier 1.00 in 1980</t>
  </si>
  <si>
    <t>Capital services 1.00 in 1980</t>
  </si>
  <si>
    <t>China</t>
  </si>
  <si>
    <t xml:space="preserve">capital services </t>
  </si>
  <si>
    <t>K</t>
  </si>
  <si>
    <t>L</t>
  </si>
  <si>
    <t>E</t>
  </si>
  <si>
    <t>Adjusted Capital</t>
  </si>
  <si>
    <t>Labour</t>
  </si>
  <si>
    <t>Adjusted</t>
  </si>
  <si>
    <t>Unadjusted</t>
  </si>
  <si>
    <t>Energy</t>
  </si>
  <si>
    <t>Capital</t>
  </si>
  <si>
    <t>§  Data taken from Harry Wu (2015) who sent me a working paper with VICS data</t>
  </si>
  <si>
    <t>Summary - capital services vs capital stock data</t>
  </si>
  <si>
    <t>% average increase of services / stock</t>
  </si>
  <si>
    <t>Spliced data from Bureau labour Services BLS 1987-2010 and OECD 1980-2001</t>
  </si>
  <si>
    <t>New dataset</t>
  </si>
  <si>
    <t>iKs</t>
  </si>
  <si>
    <t>Year coverage</t>
  </si>
  <si>
    <t>1960-2010</t>
  </si>
  <si>
    <t>1971-2010</t>
  </si>
  <si>
    <t>1981-2010</t>
  </si>
  <si>
    <t>1980-2010</t>
  </si>
  <si>
    <t>Notes for Matt</t>
  </si>
  <si>
    <t>Notes for Paul below</t>
  </si>
  <si>
    <r>
      <t>§</t>
    </r>
    <r>
      <rPr>
        <sz val="7"/>
        <color rgb="FF1F497D"/>
        <rFont val="Times New Roman"/>
        <family val="1"/>
      </rPr>
      <t xml:space="preserve">  </t>
    </r>
    <r>
      <rPr>
        <sz val="11"/>
        <color rgb="FF1F497D"/>
        <rFont val="Calibri"/>
        <family val="2"/>
      </rPr>
      <t>Bureau of labour statistics (US) – they have data for capital services 1987-2010. checked data and locally 1987-2000 good match to OECD, so pulled BLS data back to 1980</t>
    </r>
  </si>
  <si>
    <t>data from PB analysis - paper 2</t>
  </si>
  <si>
    <t>data from PB analysis - paper 1</t>
  </si>
  <si>
    <t>Matt - indexed data in green cells below 1960-2010</t>
  </si>
  <si>
    <t>primary exergy</t>
  </si>
  <si>
    <t>Paul B data</t>
  </si>
  <si>
    <t>Adjusted Labour</t>
  </si>
  <si>
    <t>Unadjusted Energy</t>
  </si>
  <si>
    <t>Human capital weighted labour</t>
  </si>
  <si>
    <t>US data for CES rebound analysis</t>
  </si>
  <si>
    <t>China data for CES rebound analysis</t>
  </si>
  <si>
    <t>Useful work data</t>
  </si>
  <si>
    <t>U</t>
  </si>
  <si>
    <t>Adjusted energy</t>
  </si>
  <si>
    <t>Energy (Useful work)</t>
  </si>
  <si>
    <t>iU</t>
  </si>
  <si>
    <t>Useful work PJ</t>
  </si>
  <si>
    <t>Dataset from Harry Wu (2015) working paper</t>
  </si>
  <si>
    <t>UK data for CES rebound analysis</t>
  </si>
  <si>
    <t>Matt - indexed data in green cells below 1981-2010</t>
  </si>
  <si>
    <t>Matt - indexed data in green cells below 1980-2010</t>
  </si>
  <si>
    <t>BL2.0</t>
  </si>
  <si>
    <t>hlest</t>
  </si>
  <si>
    <t>BLv2.0</t>
  </si>
  <si>
    <t>BLv1.3</t>
  </si>
  <si>
    <t>Quality-adjusted total hours worked (human capital index from BarroLee v2.0  times av. hours worked per individual times engaged individuals) from PWT8.1. average hours worked from Harry Wu 2014 paper</t>
  </si>
  <si>
    <t>iKserv</t>
  </si>
  <si>
    <t>iKservO+WwithRD</t>
  </si>
  <si>
    <r>
      <t>S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</si>
  <si>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K</t>
    </r>
  </si>
  <si>
    <t xml:space="preserve"> </t>
  </si>
  <si>
    <t>r</t>
  </si>
  <si>
    <t>TOTAL</t>
  </si>
  <si>
    <t>Re</t>
  </si>
  <si>
    <t>s = 1/(1+r)</t>
  </si>
  <si>
    <t>average</t>
  </si>
  <si>
    <t>output share (average)</t>
  </si>
  <si>
    <t>cost share (average)</t>
  </si>
  <si>
    <t>Average</t>
  </si>
  <si>
    <t xml:space="preserve"> :</t>
  </si>
  <si>
    <t>Primary exergy</t>
  </si>
  <si>
    <t>Rebound</t>
  </si>
  <si>
    <t xml:space="preserve">x </t>
  </si>
  <si>
    <t>where Sigma t+1 is average lambda as % of GDP growth</t>
  </si>
  <si>
    <r>
      <rPr>
        <sz val="12"/>
        <color theme="1"/>
        <rFont val="Calibri"/>
        <family val="2"/>
        <scheme val="minor"/>
      </rPr>
      <t>Real</t>
    </r>
    <r>
      <rPr>
        <sz val="12"/>
        <color theme="1"/>
        <rFont val="Calibri"/>
        <family val="2"/>
        <scheme val="minor"/>
      </rPr>
      <t>GDP at constant 2005 national prices (in mil. 2005US$)</t>
    </r>
  </si>
  <si>
    <t>TJ</t>
  </si>
  <si>
    <t>Lambda</t>
  </si>
  <si>
    <t>GDP growth</t>
  </si>
  <si>
    <t>Sigma</t>
  </si>
  <si>
    <r>
      <t>Sigma</t>
    </r>
    <r>
      <rPr>
        <vertAlign val="subscript"/>
        <sz val="11"/>
        <color theme="1"/>
        <rFont val="Calibri"/>
        <family val="2"/>
        <scheme val="minor"/>
      </rPr>
      <t xml:space="preserve">t+1 = </t>
    </r>
  </si>
  <si>
    <t xml:space="preserve">Rebound 1 </t>
  </si>
  <si>
    <t>50 yr values</t>
  </si>
  <si>
    <t>Capital share</t>
  </si>
  <si>
    <t xml:space="preserve">China </t>
  </si>
  <si>
    <t>Labour Share</t>
  </si>
  <si>
    <t>Assumed Energy as % of GDP</t>
  </si>
  <si>
    <t>av UK-US + 2</t>
  </si>
  <si>
    <t>fuel value share</t>
  </si>
  <si>
    <t>capital value share</t>
  </si>
  <si>
    <t>I found some data on US &amp; UK looks like 8% is a reasonable average energy cost share the plots look similar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</si>
  <si>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 xml:space="preserve">US energy cost share vs GDP  </t>
    </r>
    <r>
      <rPr>
        <sz val="11"/>
        <color rgb="FF000000"/>
        <rFont val="Calibri"/>
        <family val="2"/>
        <scheme val="minor"/>
      </rPr>
      <t>http://www.eia.gov/totalenergy/data/annual/pdf/sec1_13.pdf</t>
    </r>
    <r>
      <rPr>
        <sz val="11"/>
        <color theme="1"/>
        <rFont val="Calibri"/>
        <family val="2"/>
        <scheme val="minor"/>
      </rPr>
      <t xml:space="preserve"> shown here as a graph </t>
    </r>
    <r>
      <rPr>
        <sz val="11"/>
        <color rgb="FF000000"/>
        <rFont val="Calibri"/>
        <family val="2"/>
        <scheme val="minor"/>
      </rPr>
      <t>http://instituteforenergyresearch.org/media/images/energy-expenditures-percent-GDP.jpg</t>
    </r>
  </si>
  <si>
    <t>·         UK energy cost share vs GDP  Figure 9 http://www.eprg.group.cam.ac.uk/wp-content/uploads/2014/01/EPRG-WP-1116_complete1.pdf</t>
  </si>
  <si>
    <t>for APF rebound calculation</t>
  </si>
  <si>
    <t>1. use this equation, this is the long term equation for Primary energy rebound</t>
  </si>
  <si>
    <t>2. values for rho are determined from the CES analysis. These fit 1960-2010 (UK); 1980-2010 (US) and 1981-2010 (China)</t>
  </si>
  <si>
    <t>3.values of SF and SK are are given on page APF rebound calcs II for 1960-2010 (UK); 1980-2010 (US) and 1981-2010 (China)</t>
  </si>
  <si>
    <t>use these valeus for the rebound calculations using APF method</t>
  </si>
  <si>
    <t>iY</t>
  </si>
  <si>
    <t>iK</t>
  </si>
  <si>
    <t>iL</t>
  </si>
  <si>
    <t>Country</t>
  </si>
  <si>
    <t>sF</t>
  </si>
  <si>
    <t>sK</t>
  </si>
  <si>
    <t>CN</t>
  </si>
  <si>
    <t>iXp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</si>
</sst>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0.000"/>
    <numFmt numFmtId="167" formatCode="0.0000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497D"/>
      <name val="Symbol"/>
      <family val="1"/>
      <charset val="2"/>
    </font>
    <font>
      <sz val="7"/>
      <color rgb="FF1F497D"/>
      <name val="Times New Roman"/>
      <family val="1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  <font>
      <sz val="11"/>
      <color rgb="FF1F497D"/>
      <name val="Courier New"/>
      <family val="3"/>
    </font>
    <font>
      <sz val="11"/>
      <color rgb="FF1F497D"/>
      <name val="Wingdings"/>
      <charset val="2"/>
    </font>
    <font>
      <b/>
      <sz val="12"/>
      <color rgb="FFCC0000"/>
      <name val="Verdana"/>
      <family val="2"/>
    </font>
    <font>
      <sz val="8"/>
      <color rgb="FF21387B"/>
      <name val="Verdana"/>
      <family val="2"/>
    </font>
    <font>
      <sz val="11"/>
      <color rgb="FFFF0000"/>
      <name val="Calibri"/>
      <family val="2"/>
      <scheme val="minor"/>
    </font>
    <font>
      <sz val="12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1F497D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0" fontId="4" fillId="0" borderId="0" xfId="0" applyFont="1" applyAlignment="1">
      <alignment horizontal="left" vertical="center" indent="5"/>
    </xf>
    <xf numFmtId="0" fontId="8" fillId="0" borderId="0" xfId="0" applyFont="1" applyAlignment="1">
      <alignment horizontal="left" vertical="center" indent="10"/>
    </xf>
    <xf numFmtId="0" fontId="9" fillId="0" borderId="0" xfId="0" applyFont="1" applyAlignment="1">
      <alignment horizontal="left" vertical="center" indent="15"/>
    </xf>
    <xf numFmtId="0" fontId="10" fillId="0" borderId="0" xfId="0" applyFont="1"/>
    <xf numFmtId="0" fontId="11" fillId="0" borderId="0" xfId="0" applyFont="1" applyAlignment="1">
      <alignment horizontal="left"/>
    </xf>
    <xf numFmtId="165" fontId="0" fillId="0" borderId="0" xfId="0" applyNumberFormat="1"/>
    <xf numFmtId="3" fontId="0" fillId="0" borderId="0" xfId="0" applyNumberFormat="1"/>
    <xf numFmtId="0" fontId="0" fillId="2" borderId="0" xfId="0" applyFill="1"/>
    <xf numFmtId="1" fontId="0" fillId="0" borderId="0" xfId="0" applyNumberFormat="1"/>
    <xf numFmtId="3" fontId="12" fillId="0" borderId="0" xfId="0" applyNumberFormat="1" applyFont="1"/>
    <xf numFmtId="9" fontId="0" fillId="0" borderId="0" xfId="2" applyFont="1"/>
    <xf numFmtId="10" fontId="0" fillId="0" borderId="0" xfId="2" applyNumberFormat="1" applyFont="1"/>
    <xf numFmtId="0" fontId="0" fillId="0" borderId="1" xfId="0" applyBorder="1"/>
    <xf numFmtId="0" fontId="0" fillId="0" borderId="1" xfId="0" applyBorder="1" applyAlignment="1">
      <alignment wrapText="1"/>
    </xf>
    <xf numFmtId="10" fontId="0" fillId="0" borderId="1" xfId="2" applyNumberFormat="1" applyFont="1" applyBorder="1"/>
    <xf numFmtId="9" fontId="0" fillId="0" borderId="1" xfId="2" applyNumberFormat="1" applyFont="1" applyBorder="1"/>
    <xf numFmtId="9" fontId="0" fillId="0" borderId="0" xfId="2" applyNumberFormat="1" applyFont="1"/>
    <xf numFmtId="0" fontId="13" fillId="0" borderId="0" xfId="0" applyFont="1" applyAlignment="1">
      <alignment horizontal="left" vertical="center" indent="15"/>
    </xf>
    <xf numFmtId="0" fontId="0" fillId="0" borderId="1" xfId="0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/>
    </xf>
    <xf numFmtId="1" fontId="0" fillId="3" borderId="0" xfId="1" applyNumberFormat="1" applyFont="1" applyFill="1" applyAlignment="1">
      <alignment horizontal="center"/>
    </xf>
    <xf numFmtId="2" fontId="0" fillId="3" borderId="0" xfId="1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3" fontId="14" fillId="0" borderId="0" xfId="0" applyNumberFormat="1" applyFont="1"/>
    <xf numFmtId="1" fontId="0" fillId="0" borderId="0" xfId="1" applyNumberFormat="1" applyFont="1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166" fontId="0" fillId="0" borderId="0" xfId="0" applyNumberFormat="1"/>
    <xf numFmtId="0" fontId="16" fillId="0" borderId="0" xfId="0" applyFont="1"/>
    <xf numFmtId="2" fontId="3" fillId="0" borderId="0" xfId="0" applyNumberFormat="1" applyFont="1"/>
    <xf numFmtId="166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9" fillId="0" borderId="0" xfId="3" applyAlignment="1">
      <alignment vertical="top"/>
    </xf>
    <xf numFmtId="0" fontId="19" fillId="0" borderId="0" xfId="3" applyFont="1" applyAlignment="1">
      <alignment vertical="top"/>
    </xf>
    <xf numFmtId="167" fontId="0" fillId="0" borderId="0" xfId="0" applyNumberFormat="1"/>
    <xf numFmtId="2" fontId="3" fillId="2" borderId="0" xfId="0" applyNumberFormat="1" applyFont="1" applyFill="1"/>
    <xf numFmtId="0" fontId="0" fillId="2" borderId="0" xfId="0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3" fontId="18" fillId="0" borderId="0" xfId="0" applyNumberFormat="1" applyFont="1"/>
    <xf numFmtId="165" fontId="3" fillId="0" borderId="0" xfId="0" applyNumberFormat="1" applyFont="1"/>
    <xf numFmtId="0" fontId="0" fillId="0" borderId="0" xfId="0" applyAlignment="1">
      <alignment vertical="center"/>
    </xf>
    <xf numFmtId="0" fontId="16" fillId="0" borderId="0" xfId="0" applyFont="1" applyAlignment="1">
      <alignment horizontal="left" vertical="center" indent="5"/>
    </xf>
    <xf numFmtId="0" fontId="22" fillId="0" borderId="0" xfId="4" applyAlignment="1">
      <alignment horizontal="left" vertical="center" indent="5"/>
    </xf>
    <xf numFmtId="14" fontId="3" fillId="2" borderId="0" xfId="0" applyNumberFormat="1" applyFont="1" applyFill="1"/>
    <xf numFmtId="0" fontId="3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/>
    <xf numFmtId="0" fontId="0" fillId="5" borderId="0" xfId="0" applyNumberFormat="1" applyFill="1"/>
    <xf numFmtId="0" fontId="0" fillId="0" borderId="0" xfId="0" applyNumberFormat="1"/>
    <xf numFmtId="0" fontId="11" fillId="0" borderId="0" xfId="0" applyFont="1" applyAlignment="1">
      <alignment horizontal="left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3" borderId="0" xfId="0" applyNumberFormat="1" applyFill="1" applyAlignment="1">
      <alignment horizontal="center"/>
    </xf>
  </cellXfs>
  <cellStyles count="10">
    <cellStyle name="Comma" xfId="1" builtinId="3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4" builtinId="8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UK - capital comparison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 data'!$L$6:$L$7</c:f>
              <c:strCache>
                <c:ptCount val="2"/>
                <c:pt idx="0">
                  <c:v>capital stock</c:v>
                </c:pt>
                <c:pt idx="1">
                  <c:v>iKstkPWT</c:v>
                </c:pt>
              </c:strCache>
            </c:strRef>
          </c:tx>
          <c:marker>
            <c:symbol val="none"/>
          </c:marker>
          <c:cat>
            <c:numRef>
              <c:f>'UK data'!$A$8:$A$58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'UK data'!$L$8:$L$58</c:f>
              <c:numCache>
                <c:formatCode>0.00</c:formatCode>
                <c:ptCount val="51"/>
                <c:pt idx="0">
                  <c:v>1.0</c:v>
                </c:pt>
                <c:pt idx="1">
                  <c:v>1.040630357899561</c:v>
                </c:pt>
                <c:pt idx="2">
                  <c:v>1.06835017593047</c:v>
                </c:pt>
                <c:pt idx="3">
                  <c:v>1.102264707692262</c:v>
                </c:pt>
                <c:pt idx="4">
                  <c:v>1.153709949114494</c:v>
                </c:pt>
                <c:pt idx="5">
                  <c:v>1.202672302045076</c:v>
                </c:pt>
                <c:pt idx="6">
                  <c:v>1.249121548368247</c:v>
                </c:pt>
                <c:pt idx="7">
                  <c:v>1.300414998791776</c:v>
                </c:pt>
                <c:pt idx="8">
                  <c:v>1.357359236862499</c:v>
                </c:pt>
                <c:pt idx="9">
                  <c:v>1.4111211671397</c:v>
                </c:pt>
                <c:pt idx="10">
                  <c:v>1.459171873538186</c:v>
                </c:pt>
                <c:pt idx="11">
                  <c:v>1.509388178212839</c:v>
                </c:pt>
                <c:pt idx="12">
                  <c:v>1.55680150250075</c:v>
                </c:pt>
                <c:pt idx="13">
                  <c:v>1.608802377025027</c:v>
                </c:pt>
                <c:pt idx="14">
                  <c:v>1.655011179201931</c:v>
                </c:pt>
                <c:pt idx="15">
                  <c:v>1.697406995493798</c:v>
                </c:pt>
                <c:pt idx="16">
                  <c:v>1.738833630761642</c:v>
                </c:pt>
                <c:pt idx="17">
                  <c:v>1.778775575957787</c:v>
                </c:pt>
                <c:pt idx="18">
                  <c:v>1.822075934522746</c:v>
                </c:pt>
                <c:pt idx="19">
                  <c:v>1.864543393764562</c:v>
                </c:pt>
                <c:pt idx="20">
                  <c:v>1.898153543049058</c:v>
                </c:pt>
                <c:pt idx="21">
                  <c:v>1.919599599960176</c:v>
                </c:pt>
                <c:pt idx="22">
                  <c:v>1.945367447784947</c:v>
                </c:pt>
                <c:pt idx="23">
                  <c:v>1.975478299240395</c:v>
                </c:pt>
                <c:pt idx="24">
                  <c:v>2.015226328183746</c:v>
                </c:pt>
                <c:pt idx="25">
                  <c:v>2.057182480897298</c:v>
                </c:pt>
                <c:pt idx="26">
                  <c:v>2.100089403597457</c:v>
                </c:pt>
                <c:pt idx="27">
                  <c:v>2.149679532879961</c:v>
                </c:pt>
                <c:pt idx="28">
                  <c:v>2.216417142076675</c:v>
                </c:pt>
                <c:pt idx="29">
                  <c:v>2.289797733741377</c:v>
                </c:pt>
                <c:pt idx="30">
                  <c:v>2.354060859485261</c:v>
                </c:pt>
                <c:pt idx="31">
                  <c:v>2.40160876445429</c:v>
                </c:pt>
                <c:pt idx="32">
                  <c:v>2.453091628431244</c:v>
                </c:pt>
                <c:pt idx="33">
                  <c:v>2.499973734253685</c:v>
                </c:pt>
                <c:pt idx="34">
                  <c:v>2.552358939184041</c:v>
                </c:pt>
                <c:pt idx="35">
                  <c:v>2.609778362128096</c:v>
                </c:pt>
                <c:pt idx="36">
                  <c:v>2.672838166480805</c:v>
                </c:pt>
                <c:pt idx="37">
                  <c:v>2.745852538596889</c:v>
                </c:pt>
                <c:pt idx="38">
                  <c:v>2.840373403855612</c:v>
                </c:pt>
                <c:pt idx="39">
                  <c:v>2.934702754301203</c:v>
                </c:pt>
                <c:pt idx="40">
                  <c:v>3.02420220922443</c:v>
                </c:pt>
                <c:pt idx="41">
                  <c:v>3.108266605830195</c:v>
                </c:pt>
                <c:pt idx="42">
                  <c:v>3.197083651649164</c:v>
                </c:pt>
                <c:pt idx="43">
                  <c:v>3.284419809675901</c:v>
                </c:pt>
                <c:pt idx="44">
                  <c:v>3.379305893883383</c:v>
                </c:pt>
                <c:pt idx="45">
                  <c:v>3.472758318612008</c:v>
                </c:pt>
                <c:pt idx="46">
                  <c:v>3.57456415120865</c:v>
                </c:pt>
                <c:pt idx="47">
                  <c:v>3.69268816655585</c:v>
                </c:pt>
                <c:pt idx="48">
                  <c:v>3.793392138587083</c:v>
                </c:pt>
                <c:pt idx="49">
                  <c:v>3.846297855564411</c:v>
                </c:pt>
                <c:pt idx="50">
                  <c:v>3.905544173732153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'UK data'!$M$6</c:f>
              <c:strCache>
                <c:ptCount val="1"/>
                <c:pt idx="0">
                  <c:v>services multiplier</c:v>
                </c:pt>
              </c:strCache>
            </c:strRef>
          </c:tx>
          <c:marker>
            <c:symbol val="none"/>
          </c:marker>
          <c:cat>
            <c:numRef>
              <c:f>'UK data'!$A$8:$A$58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'UK data'!$M$8:$M$58</c:f>
              <c:numCache>
                <c:formatCode>0.00</c:formatCode>
                <c:ptCount val="51"/>
                <c:pt idx="0">
                  <c:v>1.0</c:v>
                </c:pt>
                <c:pt idx="1">
                  <c:v>1.004295129453518</c:v>
                </c:pt>
                <c:pt idx="2">
                  <c:v>1.022942752874246</c:v>
                </c:pt>
                <c:pt idx="3">
                  <c:v>1.029739498489768</c:v>
                </c:pt>
                <c:pt idx="4">
                  <c:v>1.019731752527142</c:v>
                </c:pt>
                <c:pt idx="5">
                  <c:v>1.023410779396753</c:v>
                </c:pt>
                <c:pt idx="6">
                  <c:v>1.031075165987057</c:v>
                </c:pt>
                <c:pt idx="7">
                  <c:v>1.033191050278586</c:v>
                </c:pt>
                <c:pt idx="8">
                  <c:v>1.038843784648977</c:v>
                </c:pt>
                <c:pt idx="9">
                  <c:v>1.052026351412489</c:v>
                </c:pt>
                <c:pt idx="10">
                  <c:v>1.065708688660105</c:v>
                </c:pt>
                <c:pt idx="11">
                  <c:v>1.08022057969654</c:v>
                </c:pt>
                <c:pt idx="12">
                  <c:v>1.101468351256307</c:v>
                </c:pt>
                <c:pt idx="13">
                  <c:v>1.114149619216341</c:v>
                </c:pt>
                <c:pt idx="14">
                  <c:v>1.142284358023668</c:v>
                </c:pt>
                <c:pt idx="15">
                  <c:v>1.171780305405677</c:v>
                </c:pt>
                <c:pt idx="16">
                  <c:v>1.191219308023091</c:v>
                </c:pt>
                <c:pt idx="17">
                  <c:v>1.204412134744778</c:v>
                </c:pt>
                <c:pt idx="18">
                  <c:v>1.212004459638888</c:v>
                </c:pt>
                <c:pt idx="19">
                  <c:v>1.226090304180981</c:v>
                </c:pt>
                <c:pt idx="20">
                  <c:v>1.253639368282571</c:v>
                </c:pt>
                <c:pt idx="21">
                  <c:v>1.273847404896181</c:v>
                </c:pt>
                <c:pt idx="22">
                  <c:v>1.276960234675589</c:v>
                </c:pt>
                <c:pt idx="23">
                  <c:v>1.293335059416635</c:v>
                </c:pt>
                <c:pt idx="24">
                  <c:v>1.302690709602472</c:v>
                </c:pt>
                <c:pt idx="25">
                  <c:v>1.313385159426659</c:v>
                </c:pt>
                <c:pt idx="26">
                  <c:v>1.343288305961148</c:v>
                </c:pt>
                <c:pt idx="27">
                  <c:v>1.371222798033634</c:v>
                </c:pt>
                <c:pt idx="28">
                  <c:v>1.392308409303873</c:v>
                </c:pt>
                <c:pt idx="29">
                  <c:v>1.42235143494808</c:v>
                </c:pt>
                <c:pt idx="30">
                  <c:v>1.468471199403368</c:v>
                </c:pt>
                <c:pt idx="31">
                  <c:v>1.513095055680709</c:v>
                </c:pt>
                <c:pt idx="32">
                  <c:v>1.544000509627484</c:v>
                </c:pt>
                <c:pt idx="33">
                  <c:v>1.563981786883877</c:v>
                </c:pt>
                <c:pt idx="34">
                  <c:v>1.581668436675052</c:v>
                </c:pt>
                <c:pt idx="35">
                  <c:v>1.600545484313004</c:v>
                </c:pt>
                <c:pt idx="36">
                  <c:v>1.625608014637014</c:v>
                </c:pt>
                <c:pt idx="37">
                  <c:v>1.650740717580652</c:v>
                </c:pt>
                <c:pt idx="38">
                  <c:v>1.668736421577555</c:v>
                </c:pt>
                <c:pt idx="39">
                  <c:v>1.711035543479921</c:v>
                </c:pt>
                <c:pt idx="40">
                  <c:v>1.750059987725356</c:v>
                </c:pt>
                <c:pt idx="41">
                  <c:v>1.792973498670317</c:v>
                </c:pt>
                <c:pt idx="42">
                  <c:v>1.829798766352359</c:v>
                </c:pt>
                <c:pt idx="43">
                  <c:v>1.870021514220645</c:v>
                </c:pt>
                <c:pt idx="44">
                  <c:v>1.906390413931447</c:v>
                </c:pt>
                <c:pt idx="45">
                  <c:v>1.93411597313236</c:v>
                </c:pt>
                <c:pt idx="46">
                  <c:v>1.944233515581294</c:v>
                </c:pt>
                <c:pt idx="47">
                  <c:v>1.932102427855772</c:v>
                </c:pt>
                <c:pt idx="48">
                  <c:v>1.956795246132151</c:v>
                </c:pt>
                <c:pt idx="49">
                  <c:v>1.998969272586254</c:v>
                </c:pt>
                <c:pt idx="50">
                  <c:v>2.00132482367447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'UK data'!$N$6:$N$7</c:f>
              <c:strCache>
                <c:ptCount val="2"/>
                <c:pt idx="0">
                  <c:v>capital services</c:v>
                </c:pt>
              </c:strCache>
            </c:strRef>
          </c:tx>
          <c:marker>
            <c:symbol val="none"/>
          </c:marker>
          <c:cat>
            <c:numRef>
              <c:f>'UK data'!$A$8:$A$58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'UK data'!$N$8:$N$58</c:f>
              <c:numCache>
                <c:formatCode>0.00</c:formatCode>
                <c:ptCount val="51"/>
                <c:pt idx="0">
                  <c:v>1.0</c:v>
                </c:pt>
                <c:pt idx="1">
                  <c:v>1.0451</c:v>
                </c:pt>
                <c:pt idx="2">
                  <c:v>1.09286107</c:v>
                </c:pt>
                <c:pt idx="3">
                  <c:v>1.135045507302</c:v>
                </c:pt>
                <c:pt idx="4">
                  <c:v>1.176474668318523</c:v>
                </c:pt>
                <c:pt idx="5">
                  <c:v>1.230827797994839</c:v>
                </c:pt>
                <c:pt idx="6">
                  <c:v>1.287938207821799</c:v>
                </c:pt>
                <c:pt idx="7">
                  <c:v>1.343577138399701</c:v>
                </c:pt>
                <c:pt idx="8">
                  <c:v>1.410084206750486</c:v>
                </c:pt>
                <c:pt idx="9">
                  <c:v>1.484536652866911</c:v>
                </c:pt>
                <c:pt idx="10">
                  <c:v>1.55505214387809</c:v>
                </c:pt>
                <c:pt idx="11">
                  <c:v>1.630472172856177</c:v>
                </c:pt>
                <c:pt idx="12">
                  <c:v>1.714767584192841</c:v>
                </c:pt>
                <c:pt idx="13">
                  <c:v>1.792446555756777</c:v>
                </c:pt>
                <c:pt idx="14">
                  <c:v>1.890493382356673</c:v>
                </c:pt>
                <c:pt idx="15">
                  <c:v>1.988988087577455</c:v>
                </c:pt>
                <c:pt idx="16">
                  <c:v>2.071332194403162</c:v>
                </c:pt>
                <c:pt idx="17">
                  <c:v>2.14237888867119</c:v>
                </c:pt>
                <c:pt idx="18">
                  <c:v>2.208364158442262</c:v>
                </c:pt>
                <c:pt idx="19">
                  <c:v>2.28609857681943</c:v>
                </c:pt>
                <c:pt idx="20">
                  <c:v>2.379600008611345</c:v>
                </c:pt>
                <c:pt idx="21">
                  <c:v>2.445276968849018</c:v>
                </c:pt>
                <c:pt idx="22">
                  <c:v>2.484156872653717</c:v>
                </c:pt>
                <c:pt idx="23">
                  <c:v>2.554955343524348</c:v>
                </c:pt>
                <c:pt idx="24">
                  <c:v>2.625216615471268</c:v>
                </c:pt>
                <c:pt idx="25">
                  <c:v>2.701872940643029</c:v>
                </c:pt>
                <c:pt idx="26">
                  <c:v>2.821025537325386</c:v>
                </c:pt>
                <c:pt idx="27">
                  <c:v>2.947689583951296</c:v>
                </c:pt>
                <c:pt idx="28">
                  <c:v>3.085936225438612</c:v>
                </c:pt>
                <c:pt idx="29">
                  <c:v>3.25689709232791</c:v>
                </c:pt>
                <c:pt idx="30">
                  <c:v>3.456870573796844</c:v>
                </c:pt>
                <c:pt idx="31">
                  <c:v>3.633862347175242</c:v>
                </c:pt>
                <c:pt idx="32">
                  <c:v>3.787574724460755</c:v>
                </c:pt>
                <c:pt idx="33">
                  <c:v>3.909913388060838</c:v>
                </c:pt>
                <c:pt idx="34">
                  <c:v>4.036985573172815</c:v>
                </c:pt>
                <c:pt idx="35">
                  <c:v>4.177068972561911</c:v>
                </c:pt>
                <c:pt idx="36">
                  <c:v>4.3449871452589</c:v>
                </c:pt>
                <c:pt idx="37">
                  <c:v>4.532690589934084</c:v>
                </c:pt>
                <c:pt idx="38">
                  <c:v>4.739834549894072</c:v>
                </c:pt>
                <c:pt idx="39">
                  <c:v>5.02138072215778</c:v>
                </c:pt>
                <c:pt idx="40">
                  <c:v>5.2925352811543</c:v>
                </c:pt>
                <c:pt idx="41">
                  <c:v>5.573039651055478</c:v>
                </c:pt>
                <c:pt idx="42">
                  <c:v>5.850019721712934</c:v>
                </c:pt>
                <c:pt idx="43">
                  <c:v>6.14193570582641</c:v>
                </c:pt>
                <c:pt idx="44">
                  <c:v>6.44227636184132</c:v>
                </c:pt>
                <c:pt idx="45">
                  <c:v>6.716717334855761</c:v>
                </c:pt>
                <c:pt idx="46">
                  <c:v>6.949787426375256</c:v>
                </c:pt>
                <c:pt idx="47">
                  <c:v>7.134651771916838</c:v>
                </c:pt>
                <c:pt idx="48">
                  <c:v>7.422891703502278</c:v>
                </c:pt>
                <c:pt idx="49">
                  <c:v>7.68863122648766</c:v>
                </c:pt>
                <c:pt idx="50">
                  <c:v>7.816262504847355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0690352"/>
        <c:axId val="-2102609248"/>
      </c:lineChart>
      <c:catAx>
        <c:axId val="-210069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60924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-2102609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  <a:r>
                  <a:rPr lang="en-GB" baseline="0"/>
                  <a:t> vs 1.00 in 1960</a:t>
                </a:r>
                <a:endParaRPr lang="en-GB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2100690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Fuel value 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'APF rebound calcs II'!$B$6:$B$7</c:f>
              <c:strCache>
                <c:ptCount val="2"/>
                <c:pt idx="0">
                  <c:v>fuel value share</c:v>
                </c:pt>
                <c:pt idx="1">
                  <c:v>UK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II'!$B$8:$B$58</c:f>
              <c:numCache>
                <c:formatCode>General</c:formatCode>
                <c:ptCount val="51"/>
                <c:pt idx="0">
                  <c:v>0.1</c:v>
                </c:pt>
                <c:pt idx="1">
                  <c:v>0.0975446730908147</c:v>
                </c:pt>
                <c:pt idx="2">
                  <c:v>0.0984911686138601</c:v>
                </c:pt>
                <c:pt idx="3">
                  <c:v>0.0981179471927641</c:v>
                </c:pt>
                <c:pt idx="4">
                  <c:v>0.0929100222571871</c:v>
                </c:pt>
                <c:pt idx="5">
                  <c:v>0.0952812535364298</c:v>
                </c:pt>
                <c:pt idx="6">
                  <c:v>0.0926689242122156</c:v>
                </c:pt>
                <c:pt idx="7">
                  <c:v>0.0907835793160664</c:v>
                </c:pt>
                <c:pt idx="8">
                  <c:v>0.0858534590437478</c:v>
                </c:pt>
                <c:pt idx="9">
                  <c:v>0.0902601409628156</c:v>
                </c:pt>
                <c:pt idx="10">
                  <c:v>0.091935490922169</c:v>
                </c:pt>
                <c:pt idx="11">
                  <c:v>0.0895970335201746</c:v>
                </c:pt>
                <c:pt idx="12">
                  <c:v>0.0843591349714938</c:v>
                </c:pt>
                <c:pt idx="13">
                  <c:v>0.0789224435539842</c:v>
                </c:pt>
                <c:pt idx="14">
                  <c:v>0.0747028587156003</c:v>
                </c:pt>
                <c:pt idx="15">
                  <c:v>0.0892682412782144</c:v>
                </c:pt>
                <c:pt idx="16">
                  <c:v>0.0851862032992006</c:v>
                </c:pt>
                <c:pt idx="17">
                  <c:v>0.0823818256349034</c:v>
                </c:pt>
                <c:pt idx="18">
                  <c:v>0.0769261481648455</c:v>
                </c:pt>
                <c:pt idx="19">
                  <c:v>0.0829315687437451</c:v>
                </c:pt>
                <c:pt idx="20">
                  <c:v>0.0827781784874966</c:v>
                </c:pt>
                <c:pt idx="21">
                  <c:v>0.0843998986051606</c:v>
                </c:pt>
                <c:pt idx="22">
                  <c:v>0.0804661574922209</c:v>
                </c:pt>
                <c:pt idx="23">
                  <c:v>0.0750632258036141</c:v>
                </c:pt>
                <c:pt idx="24">
                  <c:v>0.0709633188720923</c:v>
                </c:pt>
                <c:pt idx="25">
                  <c:v>0.0707326049466323</c:v>
                </c:pt>
                <c:pt idx="26">
                  <c:v>0.0669711362504553</c:v>
                </c:pt>
                <c:pt idx="27">
                  <c:v>0.0630389600263593</c:v>
                </c:pt>
                <c:pt idx="28">
                  <c:v>0.0587050773209835</c:v>
                </c:pt>
                <c:pt idx="29">
                  <c:v>0.0551311535901876</c:v>
                </c:pt>
                <c:pt idx="30">
                  <c:v>0.0532413494044114</c:v>
                </c:pt>
                <c:pt idx="31">
                  <c:v>0.0543391726743999</c:v>
                </c:pt>
                <c:pt idx="32">
                  <c:v>0.0521868406679832</c:v>
                </c:pt>
                <c:pt idx="33">
                  <c:v>0.0499940782945841</c:v>
                </c:pt>
                <c:pt idx="34">
                  <c:v>0.0466769594246008</c:v>
                </c:pt>
                <c:pt idx="35">
                  <c:v>0.0439990817220889</c:v>
                </c:pt>
                <c:pt idx="36">
                  <c:v>0.043364471228007</c:v>
                </c:pt>
                <c:pt idx="37">
                  <c:v>0.0394907029153296</c:v>
                </c:pt>
                <c:pt idx="38">
                  <c:v>0.0372479405652358</c:v>
                </c:pt>
                <c:pt idx="39">
                  <c:v>0.0347997430922445</c:v>
                </c:pt>
                <c:pt idx="40">
                  <c:v>0.0326312138757536</c:v>
                </c:pt>
                <c:pt idx="41">
                  <c:v>0.0310858311515299</c:v>
                </c:pt>
                <c:pt idx="42">
                  <c:v>0.0282563158832576</c:v>
                </c:pt>
                <c:pt idx="43">
                  <c:v>0.0286265349306512</c:v>
                </c:pt>
                <c:pt idx="44">
                  <c:v>0.0289092166535115</c:v>
                </c:pt>
                <c:pt idx="45">
                  <c:v>0.0294890362147698</c:v>
                </c:pt>
                <c:pt idx="46">
                  <c:v>0.0294364216396023</c:v>
                </c:pt>
                <c:pt idx="47">
                  <c:v>0.0287170937275218</c:v>
                </c:pt>
                <c:pt idx="48">
                  <c:v>0.0298210470471915</c:v>
                </c:pt>
                <c:pt idx="49">
                  <c:v>0.0304543418999947</c:v>
                </c:pt>
                <c:pt idx="50">
                  <c:v>0.0318583712760692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'APF rebound calcs II'!$C$6:$C$7</c:f>
              <c:strCache>
                <c:ptCount val="2"/>
                <c:pt idx="0">
                  <c:v>fuel value share</c:v>
                </c:pt>
                <c:pt idx="1">
                  <c:v>US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II'!$C$8:$C$58</c:f>
              <c:numCache>
                <c:formatCode>General</c:formatCode>
                <c:ptCount val="51"/>
                <c:pt idx="20">
                  <c:v>0.134</c:v>
                </c:pt>
                <c:pt idx="21">
                  <c:v>0.129554055236041</c:v>
                </c:pt>
                <c:pt idx="22">
                  <c:v>0.121938412433124</c:v>
                </c:pt>
                <c:pt idx="23">
                  <c:v>0.105211529072063</c:v>
                </c:pt>
                <c:pt idx="24">
                  <c:v>0.0962314845570737</c:v>
                </c:pt>
                <c:pt idx="25">
                  <c:v>0.0887493897020021</c:v>
                </c:pt>
                <c:pt idx="26">
                  <c:v>0.0705831732862726</c:v>
                </c:pt>
                <c:pt idx="27">
                  <c:v>0.069385391407017</c:v>
                </c:pt>
                <c:pt idx="28">
                  <c:v>0.0658277795468003</c:v>
                </c:pt>
                <c:pt idx="29">
                  <c:v>0.0649706354039671</c:v>
                </c:pt>
                <c:pt idx="30">
                  <c:v>0.0616541936646908</c:v>
                </c:pt>
                <c:pt idx="31">
                  <c:v>0.0605710495030313</c:v>
                </c:pt>
                <c:pt idx="32">
                  <c:v>0.0567428159565734</c:v>
                </c:pt>
                <c:pt idx="33">
                  <c:v>0.0555359690909617</c:v>
                </c:pt>
                <c:pt idx="34">
                  <c:v>0.0519844615715225</c:v>
                </c:pt>
                <c:pt idx="35">
                  <c:v>0.0491273890874508</c:v>
                </c:pt>
                <c:pt idx="36">
                  <c:v>0.0496017416245562</c:v>
                </c:pt>
                <c:pt idx="37">
                  <c:v>0.045782982315885</c:v>
                </c:pt>
                <c:pt idx="38">
                  <c:v>0.0392610045130644</c:v>
                </c:pt>
                <c:pt idx="39">
                  <c:v>0.037896484121878</c:v>
                </c:pt>
                <c:pt idx="40">
                  <c:v>0.043894709790764</c:v>
                </c:pt>
                <c:pt idx="41">
                  <c:v>0.0420871400777724</c:v>
                </c:pt>
                <c:pt idx="42">
                  <c:v>0.0379108461366932</c:v>
                </c:pt>
                <c:pt idx="43">
                  <c:v>0.0406354205688171</c:v>
                </c:pt>
                <c:pt idx="44">
                  <c:v>0.0426396081693811</c:v>
                </c:pt>
                <c:pt idx="45">
                  <c:v>0.0474675339461228</c:v>
                </c:pt>
                <c:pt idx="46">
                  <c:v>0.0482353258506178</c:v>
                </c:pt>
                <c:pt idx="47">
                  <c:v>0.0490543907366172</c:v>
                </c:pt>
                <c:pt idx="48">
                  <c:v>0.0545766291409988</c:v>
                </c:pt>
                <c:pt idx="49">
                  <c:v>0.0411929433786905</c:v>
                </c:pt>
                <c:pt idx="50">
                  <c:v>0.0449710070769057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'APF rebound calcs II'!$D$6:$D$7</c:f>
              <c:strCache>
                <c:ptCount val="2"/>
                <c:pt idx="0">
                  <c:v>fuel value share</c:v>
                </c:pt>
                <c:pt idx="1">
                  <c:v>China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II'!$D$8:$D$58</c:f>
              <c:numCache>
                <c:formatCode>General</c:formatCode>
                <c:ptCount val="51"/>
                <c:pt idx="21">
                  <c:v>0.146</c:v>
                </c:pt>
                <c:pt idx="22">
                  <c:v>0.133261282176043</c:v>
                </c:pt>
                <c:pt idx="23">
                  <c:v>0.117203971923739</c:v>
                </c:pt>
                <c:pt idx="24">
                  <c:v>0.10265021522053</c:v>
                </c:pt>
                <c:pt idx="25">
                  <c:v>0.0872855925365555</c:v>
                </c:pt>
                <c:pt idx="26">
                  <c:v>0.0754126819483508</c:v>
                </c:pt>
                <c:pt idx="27">
                  <c:v>0.0687086644412289</c:v>
                </c:pt>
                <c:pt idx="28">
                  <c:v>0.0624250842347116</c:v>
                </c:pt>
                <c:pt idx="29">
                  <c:v>0.0602265458197868</c:v>
                </c:pt>
                <c:pt idx="30">
                  <c:v>0.0608986005798136</c:v>
                </c:pt>
                <c:pt idx="31">
                  <c:v>0.0538051095457215</c:v>
                </c:pt>
                <c:pt idx="32">
                  <c:v>0.0467067857027202</c:v>
                </c:pt>
                <c:pt idx="33">
                  <c:v>0.0423920980304482</c:v>
                </c:pt>
                <c:pt idx="34">
                  <c:v>0.0375195819622893</c:v>
                </c:pt>
                <c:pt idx="35">
                  <c:v>0.035072653642873</c:v>
                </c:pt>
                <c:pt idx="36">
                  <c:v>0.0325126548054148</c:v>
                </c:pt>
                <c:pt idx="37">
                  <c:v>0.0294744658525498</c:v>
                </c:pt>
                <c:pt idx="38">
                  <c:v>0.0262125452099254</c:v>
                </c:pt>
                <c:pt idx="39">
                  <c:v>0.0238322576132098</c:v>
                </c:pt>
                <c:pt idx="40">
                  <c:v>0.0235798937265773</c:v>
                </c:pt>
                <c:pt idx="41">
                  <c:v>0.0216235114783154</c:v>
                </c:pt>
                <c:pt idx="42">
                  <c:v>0.0195977857257825</c:v>
                </c:pt>
                <c:pt idx="43">
                  <c:v>0.0208148713274697</c:v>
                </c:pt>
                <c:pt idx="44">
                  <c:v>0.0217827286127144</c:v>
                </c:pt>
                <c:pt idx="45">
                  <c:v>0.0224043062367571</c:v>
                </c:pt>
                <c:pt idx="46">
                  <c:v>0.0222296578056799</c:v>
                </c:pt>
                <c:pt idx="47">
                  <c:v>0.0207468914255637</c:v>
                </c:pt>
                <c:pt idx="48">
                  <c:v>0.0209283147080606</c:v>
                </c:pt>
                <c:pt idx="49">
                  <c:v>0.0186266822138018</c:v>
                </c:pt>
                <c:pt idx="50">
                  <c:v>0.0189693719450698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16576"/>
        <c:axId val="-2103121456"/>
      </c:lineChart>
      <c:catAx>
        <c:axId val="-210311657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-2103121456"/>
        <c:crosses val="autoZero"/>
        <c:auto val="1"/>
        <c:lblAlgn val="ctr"/>
        <c:lblOffset val="100"/>
        <c:noMultiLvlLbl val="0"/>
      </c:catAx>
      <c:valAx>
        <c:axId val="-210312145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-210311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Capital value 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'APF rebound calcs II'!$F$6:$F$7</c:f>
              <c:strCache>
                <c:ptCount val="2"/>
                <c:pt idx="0">
                  <c:v>capital value share</c:v>
                </c:pt>
                <c:pt idx="1">
                  <c:v>UK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II'!$F$8:$F$58</c:f>
              <c:numCache>
                <c:formatCode>General</c:formatCode>
                <c:ptCount val="51"/>
                <c:pt idx="0">
                  <c:v>0.325525116920471</c:v>
                </c:pt>
                <c:pt idx="1">
                  <c:v>0.333032006981179</c:v>
                </c:pt>
                <c:pt idx="2">
                  <c:v>0.342228030959619</c:v>
                </c:pt>
                <c:pt idx="3">
                  <c:v>0.342202719417137</c:v>
                </c:pt>
                <c:pt idx="4">
                  <c:v>0.335838985456875</c:v>
                </c:pt>
                <c:pt idx="5">
                  <c:v>0.343369425600262</c:v>
                </c:pt>
                <c:pt idx="6">
                  <c:v>0.352436119177117</c:v>
                </c:pt>
                <c:pt idx="7">
                  <c:v>0.359643836200674</c:v>
                </c:pt>
                <c:pt idx="8">
                  <c:v>0.352209976781964</c:v>
                </c:pt>
                <c:pt idx="9">
                  <c:v>0.374068882394926</c:v>
                </c:pt>
                <c:pt idx="10">
                  <c:v>0.383955386274382</c:v>
                </c:pt>
                <c:pt idx="11">
                  <c:v>0.39576228876074</c:v>
                </c:pt>
                <c:pt idx="12">
                  <c:v>0.402770228976899</c:v>
                </c:pt>
                <c:pt idx="13">
                  <c:v>0.393406842668006</c:v>
                </c:pt>
                <c:pt idx="14">
                  <c:v>0.42317734529823</c:v>
                </c:pt>
                <c:pt idx="15">
                  <c:v>0.438407170172274</c:v>
                </c:pt>
                <c:pt idx="16">
                  <c:v>0.445848169479019</c:v>
                </c:pt>
                <c:pt idx="17">
                  <c:v>0.452258672935435</c:v>
                </c:pt>
                <c:pt idx="18">
                  <c:v>0.45235216314522</c:v>
                </c:pt>
                <c:pt idx="19">
                  <c:v>0.453224389986977</c:v>
                </c:pt>
                <c:pt idx="20">
                  <c:v>0.479576185335077</c:v>
                </c:pt>
                <c:pt idx="21">
                  <c:v>0.496616388409169</c:v>
                </c:pt>
                <c:pt idx="22">
                  <c:v>0.495565244194773</c:v>
                </c:pt>
                <c:pt idx="23">
                  <c:v>0.493247595210394</c:v>
                </c:pt>
                <c:pt idx="24">
                  <c:v>0.495014078605413</c:v>
                </c:pt>
                <c:pt idx="25">
                  <c:v>0.493145388779344</c:v>
                </c:pt>
                <c:pt idx="26">
                  <c:v>0.496413598453939</c:v>
                </c:pt>
                <c:pt idx="27">
                  <c:v>0.497453205549263</c:v>
                </c:pt>
                <c:pt idx="28">
                  <c:v>0.495765221527468</c:v>
                </c:pt>
                <c:pt idx="29">
                  <c:v>0.509061179619221</c:v>
                </c:pt>
                <c:pt idx="30">
                  <c:v>0.51694889216715</c:v>
                </c:pt>
                <c:pt idx="31">
                  <c:v>0.533352772321654</c:v>
                </c:pt>
                <c:pt idx="32">
                  <c:v>0.568037919254288</c:v>
                </c:pt>
                <c:pt idx="33">
                  <c:v>0.598835306495313</c:v>
                </c:pt>
                <c:pt idx="34">
                  <c:v>0.624850897281217</c:v>
                </c:pt>
                <c:pt idx="35">
                  <c:v>0.648915397267213</c:v>
                </c:pt>
                <c:pt idx="36">
                  <c:v>0.671977354202269</c:v>
                </c:pt>
                <c:pt idx="37">
                  <c:v>0.674666962930855</c:v>
                </c:pt>
                <c:pt idx="38">
                  <c:v>0.665812217490227</c:v>
                </c:pt>
                <c:pt idx="39">
                  <c:v>0.670815017084406</c:v>
                </c:pt>
                <c:pt idx="40">
                  <c:v>0.660375161601679</c:v>
                </c:pt>
                <c:pt idx="41">
                  <c:v>0.662169934272454</c:v>
                </c:pt>
                <c:pt idx="42">
                  <c:v>0.70348175635775</c:v>
                </c:pt>
                <c:pt idx="43">
                  <c:v>0.722136966027756</c:v>
                </c:pt>
                <c:pt idx="44">
                  <c:v>0.751646149534116</c:v>
                </c:pt>
                <c:pt idx="45">
                  <c:v>0.739760272776609</c:v>
                </c:pt>
                <c:pt idx="46">
                  <c:v>0.744024529949139</c:v>
                </c:pt>
                <c:pt idx="47">
                  <c:v>0.735054653849779</c:v>
                </c:pt>
                <c:pt idx="48">
                  <c:v>0.770137962205404</c:v>
                </c:pt>
                <c:pt idx="49">
                  <c:v>0.828474152832351</c:v>
                </c:pt>
                <c:pt idx="50">
                  <c:v>0.825092117222089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'APF rebound calcs II'!$G$6:$G$7</c:f>
              <c:strCache>
                <c:ptCount val="2"/>
                <c:pt idx="0">
                  <c:v>capital value share</c:v>
                </c:pt>
                <c:pt idx="1">
                  <c:v>US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II'!$G$8:$G$58</c:f>
              <c:numCache>
                <c:formatCode>General</c:formatCode>
                <c:ptCount val="51"/>
                <c:pt idx="20">
                  <c:v>0.294779724478722</c:v>
                </c:pt>
                <c:pt idx="21">
                  <c:v>0.307633253927312</c:v>
                </c:pt>
                <c:pt idx="22">
                  <c:v>0.32280706684392</c:v>
                </c:pt>
                <c:pt idx="23">
                  <c:v>0.337189235726366</c:v>
                </c:pt>
                <c:pt idx="24">
                  <c:v>0.330796875103739</c:v>
                </c:pt>
                <c:pt idx="25">
                  <c:v>0.333357844743265</c:v>
                </c:pt>
                <c:pt idx="26">
                  <c:v>0.338761852282536</c:v>
                </c:pt>
                <c:pt idx="27">
                  <c:v>0.332589788829537</c:v>
                </c:pt>
                <c:pt idx="28">
                  <c:v>0.327997494942095</c:v>
                </c:pt>
                <c:pt idx="29">
                  <c:v>0.337413218813886</c:v>
                </c:pt>
                <c:pt idx="30">
                  <c:v>0.338873992762011</c:v>
                </c:pt>
                <c:pt idx="31">
                  <c:v>0.348370779424111</c:v>
                </c:pt>
                <c:pt idx="32">
                  <c:v>0.344012923914384</c:v>
                </c:pt>
                <c:pt idx="33">
                  <c:v>0.345983103424124</c:v>
                </c:pt>
                <c:pt idx="34">
                  <c:v>0.347136736938474</c:v>
                </c:pt>
                <c:pt idx="35">
                  <c:v>0.347914092004882</c:v>
                </c:pt>
                <c:pt idx="36">
                  <c:v>0.349572446394522</c:v>
                </c:pt>
                <c:pt idx="37">
                  <c:v>0.349840147082368</c:v>
                </c:pt>
                <c:pt idx="38">
                  <c:v>0.339108425253773</c:v>
                </c:pt>
                <c:pt idx="39">
                  <c:v>0.337579065265389</c:v>
                </c:pt>
                <c:pt idx="40">
                  <c:v>0.324969167779199</c:v>
                </c:pt>
                <c:pt idx="41">
                  <c:v>0.33385278111579</c:v>
                </c:pt>
                <c:pt idx="42">
                  <c:v>0.349115947708186</c:v>
                </c:pt>
                <c:pt idx="43">
                  <c:v>0.348345564204678</c:v>
                </c:pt>
                <c:pt idx="44">
                  <c:v>0.349619711890633</c:v>
                </c:pt>
                <c:pt idx="45">
                  <c:v>0.352116169580161</c:v>
                </c:pt>
                <c:pt idx="46">
                  <c:v>0.35347696620117</c:v>
                </c:pt>
                <c:pt idx="47">
                  <c:v>0.36104303798657</c:v>
                </c:pt>
                <c:pt idx="48">
                  <c:v>0.361560043196913</c:v>
                </c:pt>
                <c:pt idx="49">
                  <c:v>0.399224726067162</c:v>
                </c:pt>
                <c:pt idx="50">
                  <c:v>0.39461763376228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'APF rebound calcs II'!$H$6:$H$7</c:f>
              <c:strCache>
                <c:ptCount val="2"/>
                <c:pt idx="0">
                  <c:v>capital value share</c:v>
                </c:pt>
                <c:pt idx="1">
                  <c:v>China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II'!$H$8:$H$58</c:f>
              <c:numCache>
                <c:formatCode>General</c:formatCode>
                <c:ptCount val="51"/>
                <c:pt idx="21">
                  <c:v>0.361611402380515</c:v>
                </c:pt>
                <c:pt idx="22">
                  <c:v>0.356862350868694</c:v>
                </c:pt>
                <c:pt idx="23">
                  <c:v>0.354466637314034</c:v>
                </c:pt>
                <c:pt idx="24">
                  <c:v>0.339274208336294</c:v>
                </c:pt>
                <c:pt idx="25">
                  <c:v>0.323579798897608</c:v>
                </c:pt>
                <c:pt idx="26">
                  <c:v>0.352851594794958</c:v>
                </c:pt>
                <c:pt idx="27">
                  <c:v>0.361702089253951</c:v>
                </c:pt>
                <c:pt idx="28">
                  <c:v>0.362411748159595</c:v>
                </c:pt>
                <c:pt idx="29">
                  <c:v>0.342834400125718</c:v>
                </c:pt>
                <c:pt idx="30">
                  <c:v>0.355612656901985</c:v>
                </c:pt>
                <c:pt idx="31">
                  <c:v>0.366633705051126</c:v>
                </c:pt>
                <c:pt idx="32">
                  <c:v>0.386977916833556</c:v>
                </c:pt>
                <c:pt idx="33">
                  <c:v>0.422682602393963</c:v>
                </c:pt>
                <c:pt idx="34">
                  <c:v>0.420502948185298</c:v>
                </c:pt>
                <c:pt idx="35">
                  <c:v>0.430954215621933</c:v>
                </c:pt>
                <c:pt idx="36">
                  <c:v>0.464818797393546</c:v>
                </c:pt>
                <c:pt idx="37">
                  <c:v>0.464624972301339</c:v>
                </c:pt>
                <c:pt idx="38">
                  <c:v>0.486368198772599</c:v>
                </c:pt>
                <c:pt idx="39">
                  <c:v>0.486404789815445</c:v>
                </c:pt>
                <c:pt idx="40">
                  <c:v>0.489904408062599</c:v>
                </c:pt>
                <c:pt idx="41">
                  <c:v>0.499506288582389</c:v>
                </c:pt>
                <c:pt idx="42">
                  <c:v>0.52706629151258</c:v>
                </c:pt>
                <c:pt idx="43">
                  <c:v>0.561638082850321</c:v>
                </c:pt>
                <c:pt idx="44">
                  <c:v>0.598773694204668</c:v>
                </c:pt>
                <c:pt idx="45">
                  <c:v>0.623812152204427</c:v>
                </c:pt>
                <c:pt idx="46">
                  <c:v>0.639761294655244</c:v>
                </c:pt>
                <c:pt idx="47">
                  <c:v>0.637694957001226</c:v>
                </c:pt>
                <c:pt idx="48">
                  <c:v>0.696400257571444</c:v>
                </c:pt>
                <c:pt idx="49">
                  <c:v>0.835399137860021</c:v>
                </c:pt>
                <c:pt idx="50">
                  <c:v>0.875232849437906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66672"/>
        <c:axId val="-2103171552"/>
      </c:lineChart>
      <c:catAx>
        <c:axId val="-210316667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-2103171552"/>
        <c:crosses val="autoZero"/>
        <c:auto val="1"/>
        <c:lblAlgn val="ctr"/>
        <c:lblOffset val="100"/>
        <c:noMultiLvlLbl val="0"/>
      </c:catAx>
      <c:valAx>
        <c:axId val="-210317155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-210316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 data'!$H$7</c:f>
              <c:strCache>
                <c:ptCount val="1"/>
                <c:pt idx="0">
                  <c:v>ihLPWT</c:v>
                </c:pt>
              </c:strCache>
            </c:strRef>
          </c:tx>
          <c:marker>
            <c:symbol val="none"/>
          </c:marker>
          <c:cat>
            <c:numRef>
              <c:f>'UK data'!$A$8:$A$58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'UK data'!$H$8:$H$58</c:f>
              <c:numCache>
                <c:formatCode>0.00</c:formatCode>
                <c:ptCount val="51"/>
                <c:pt idx="0">
                  <c:v>1.0</c:v>
                </c:pt>
                <c:pt idx="1">
                  <c:v>1.005923153486907</c:v>
                </c:pt>
                <c:pt idx="2">
                  <c:v>1.015777194449901</c:v>
                </c:pt>
                <c:pt idx="3">
                  <c:v>1.032750663768332</c:v>
                </c:pt>
                <c:pt idx="4">
                  <c:v>1.057072668028431</c:v>
                </c:pt>
                <c:pt idx="5">
                  <c:v>1.064249862086088</c:v>
                </c:pt>
                <c:pt idx="6">
                  <c:v>1.064862393772552</c:v>
                </c:pt>
                <c:pt idx="7">
                  <c:v>1.050225752195089</c:v>
                </c:pt>
                <c:pt idx="8">
                  <c:v>1.049072702603103</c:v>
                </c:pt>
                <c:pt idx="9">
                  <c:v>1.057751489758489</c:v>
                </c:pt>
                <c:pt idx="10">
                  <c:v>1.042652946001441</c:v>
                </c:pt>
                <c:pt idx="11">
                  <c:v>1.017615252458536</c:v>
                </c:pt>
                <c:pt idx="12">
                  <c:v>1.013020102147886</c:v>
                </c:pt>
                <c:pt idx="13">
                  <c:v>1.046851468196783</c:v>
                </c:pt>
                <c:pt idx="14">
                  <c:v>1.034283631149719</c:v>
                </c:pt>
                <c:pt idx="15">
                  <c:v>1.015371523332254</c:v>
                </c:pt>
                <c:pt idx="16">
                  <c:v>1.007126703219969</c:v>
                </c:pt>
                <c:pt idx="17">
                  <c:v>1.00880898646245</c:v>
                </c:pt>
                <c:pt idx="18">
                  <c:v>1.013042905385604</c:v>
                </c:pt>
                <c:pt idx="19">
                  <c:v>1.01267743597306</c:v>
                </c:pt>
                <c:pt idx="20">
                  <c:v>1.000213383824864</c:v>
                </c:pt>
                <c:pt idx="21">
                  <c:v>0.954409557669875</c:v>
                </c:pt>
                <c:pt idx="22">
                  <c:v>0.935769218449671</c:v>
                </c:pt>
                <c:pt idx="23">
                  <c:v>0.930594064852779</c:v>
                </c:pt>
                <c:pt idx="24">
                  <c:v>0.947994217576102</c:v>
                </c:pt>
                <c:pt idx="25">
                  <c:v>0.966912370202319</c:v>
                </c:pt>
                <c:pt idx="26">
                  <c:v>0.969079107716295</c:v>
                </c:pt>
                <c:pt idx="27">
                  <c:v>0.986808711717028</c:v>
                </c:pt>
                <c:pt idx="28">
                  <c:v>1.02924274592465</c:v>
                </c:pt>
                <c:pt idx="29">
                  <c:v>1.055722651989664</c:v>
                </c:pt>
                <c:pt idx="30">
                  <c:v>1.057049096665705</c:v>
                </c:pt>
                <c:pt idx="31">
                  <c:v>1.020812834817442</c:v>
                </c:pt>
                <c:pt idx="32">
                  <c:v>0.98889809101409</c:v>
                </c:pt>
                <c:pt idx="33">
                  <c:v>0.982586311511622</c:v>
                </c:pt>
                <c:pt idx="34">
                  <c:v>1.002422188082916</c:v>
                </c:pt>
                <c:pt idx="35">
                  <c:v>1.019588265913623</c:v>
                </c:pt>
                <c:pt idx="36">
                  <c:v>1.033058598858523</c:v>
                </c:pt>
                <c:pt idx="37">
                  <c:v>1.055760312359022</c:v>
                </c:pt>
                <c:pt idx="38">
                  <c:v>1.067179517560964</c:v>
                </c:pt>
                <c:pt idx="39">
                  <c:v>1.078380499376171</c:v>
                </c:pt>
                <c:pt idx="40">
                  <c:v>1.088166612409751</c:v>
                </c:pt>
                <c:pt idx="41">
                  <c:v>1.104162953333645</c:v>
                </c:pt>
                <c:pt idx="42">
                  <c:v>1.105893468609533</c:v>
                </c:pt>
                <c:pt idx="43">
                  <c:v>1.110038365306647</c:v>
                </c:pt>
                <c:pt idx="44">
                  <c:v>1.123605392756087</c:v>
                </c:pt>
                <c:pt idx="45">
                  <c:v>1.142362394842148</c:v>
                </c:pt>
                <c:pt idx="46">
                  <c:v>1.153818783900208</c:v>
                </c:pt>
                <c:pt idx="47">
                  <c:v>1.167610938193458</c:v>
                </c:pt>
                <c:pt idx="48">
                  <c:v>1.166454197680201</c:v>
                </c:pt>
                <c:pt idx="49">
                  <c:v>1.149759498680109</c:v>
                </c:pt>
                <c:pt idx="50" formatCode="General">
                  <c:v>1.160999769843532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'UK data'!$I$7</c:f>
              <c:strCache>
                <c:ptCount val="1"/>
                <c:pt idx="0">
                  <c:v>ihLest</c:v>
                </c:pt>
              </c:strCache>
            </c:strRef>
          </c:tx>
          <c:marker>
            <c:symbol val="none"/>
          </c:marker>
          <c:cat>
            <c:numRef>
              <c:f>'UK data'!$A$8:$A$58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'UK data'!$I$8:$I$58</c:f>
              <c:numCache>
                <c:formatCode>0.00</c:formatCode>
                <c:ptCount val="51"/>
                <c:pt idx="0">
                  <c:v>1.0</c:v>
                </c:pt>
                <c:pt idx="1">
                  <c:v>1.007399141252244</c:v>
                </c:pt>
                <c:pt idx="2">
                  <c:v>1.018760313757432</c:v>
                </c:pt>
                <c:pt idx="3">
                  <c:v>1.03730341231113</c:v>
                </c:pt>
                <c:pt idx="4">
                  <c:v>1.063290572111594</c:v>
                </c:pt>
                <c:pt idx="5">
                  <c:v>1.072080679626544</c:v>
                </c:pt>
                <c:pt idx="6">
                  <c:v>1.072484427190476</c:v>
                </c:pt>
                <c:pt idx="7">
                  <c:v>1.057532657479444</c:v>
                </c:pt>
                <c:pt idx="8">
                  <c:v>1.056161533147426</c:v>
                </c:pt>
                <c:pt idx="9">
                  <c:v>1.064687126891845</c:v>
                </c:pt>
                <c:pt idx="10">
                  <c:v>1.049280902658957</c:v>
                </c:pt>
                <c:pt idx="11">
                  <c:v>1.024869043519214</c:v>
                </c:pt>
                <c:pt idx="12">
                  <c:v>1.019474579947923</c:v>
                </c:pt>
                <c:pt idx="13">
                  <c:v>1.051965880566587</c:v>
                </c:pt>
                <c:pt idx="14">
                  <c:v>1.037801948551575</c:v>
                </c:pt>
                <c:pt idx="15">
                  <c:v>1.01732112537609</c:v>
                </c:pt>
                <c:pt idx="16">
                  <c:v>1.007704472417394</c:v>
                </c:pt>
                <c:pt idx="17">
                  <c:v>1.008031388391905</c:v>
                </c:pt>
                <c:pt idx="18">
                  <c:v>1.010901807420431</c:v>
                </c:pt>
                <c:pt idx="19">
                  <c:v>1.009179194578985</c:v>
                </c:pt>
                <c:pt idx="20">
                  <c:v>0.995418738957195</c:v>
                </c:pt>
                <c:pt idx="21">
                  <c:v>0.949491257955331</c:v>
                </c:pt>
                <c:pt idx="22">
                  <c:v>0.930610601230443</c:v>
                </c:pt>
                <c:pt idx="23">
                  <c:v>0.925129575536132</c:v>
                </c:pt>
                <c:pt idx="24">
                  <c:v>0.942086989362107</c:v>
                </c:pt>
                <c:pt idx="25">
                  <c:v>0.960540080816279</c:v>
                </c:pt>
                <c:pt idx="26">
                  <c:v>0.964777170971096</c:v>
                </c:pt>
                <c:pt idx="27">
                  <c:v>0.9856177582548</c:v>
                </c:pt>
                <c:pt idx="28">
                  <c:v>1.031421954126581</c:v>
                </c:pt>
                <c:pt idx="29">
                  <c:v>1.061478962625713</c:v>
                </c:pt>
                <c:pt idx="30">
                  <c:v>1.066349911150609</c:v>
                </c:pt>
                <c:pt idx="31">
                  <c:v>1.030479401021048</c:v>
                </c:pt>
                <c:pt idx="32">
                  <c:v>0.998926030956089</c:v>
                </c:pt>
                <c:pt idx="33">
                  <c:v>0.993210154642998</c:v>
                </c:pt>
                <c:pt idx="34">
                  <c:v>1.013934079134663</c:v>
                </c:pt>
                <c:pt idx="35">
                  <c:v>1.031982866612062</c:v>
                </c:pt>
                <c:pt idx="36">
                  <c:v>1.047921469000509</c:v>
                </c:pt>
                <c:pt idx="37">
                  <c:v>1.073310228586354</c:v>
                </c:pt>
                <c:pt idx="38">
                  <c:v>1.087310449214173</c:v>
                </c:pt>
                <c:pt idx="39">
                  <c:v>1.101144401945417</c:v>
                </c:pt>
                <c:pt idx="40">
                  <c:v>1.113586028337018</c:v>
                </c:pt>
                <c:pt idx="41">
                  <c:v>1.142740299773954</c:v>
                </c:pt>
                <c:pt idx="42">
                  <c:v>1.157480465414826</c:v>
                </c:pt>
                <c:pt idx="43">
                  <c:v>1.174963441079906</c:v>
                </c:pt>
                <c:pt idx="44">
                  <c:v>1.202779997164671</c:v>
                </c:pt>
                <c:pt idx="45">
                  <c:v>1.236694049884692</c:v>
                </c:pt>
                <c:pt idx="46">
                  <c:v>1.262765494273135</c:v>
                </c:pt>
                <c:pt idx="47">
                  <c:v>1.291843644397412</c:v>
                </c:pt>
                <c:pt idx="48">
                  <c:v>1.304686696885482</c:v>
                </c:pt>
                <c:pt idx="49">
                  <c:v>1.300086471175446</c:v>
                </c:pt>
                <c:pt idx="50" formatCode="General">
                  <c:v>1.327162486429354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070288"/>
        <c:axId val="-2104073136"/>
      </c:lineChart>
      <c:catAx>
        <c:axId val="-210407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07313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-2104073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407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US vs Uk capital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 data'!$V$5:$V$6</c:f>
              <c:strCache>
                <c:ptCount val="2"/>
                <c:pt idx="0">
                  <c:v>US</c:v>
                </c:pt>
                <c:pt idx="1">
                  <c:v>Capital stock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data'!$V$35:$V$58</c:f>
              <c:numCache>
                <c:formatCode>0.00</c:formatCode>
                <c:ptCount val="24"/>
                <c:pt idx="0">
                  <c:v>1.202859788321046</c:v>
                </c:pt>
                <c:pt idx="1">
                  <c:v>1.235565182972371</c:v>
                </c:pt>
                <c:pt idx="2">
                  <c:v>1.268520670905911</c:v>
                </c:pt>
                <c:pt idx="3">
                  <c:v>1.29885023094181</c:v>
                </c:pt>
                <c:pt idx="4">
                  <c:v>1.32280370142183</c:v>
                </c:pt>
                <c:pt idx="5">
                  <c:v>1.348998213973006</c:v>
                </c:pt>
                <c:pt idx="6">
                  <c:v>1.37948742118452</c:v>
                </c:pt>
                <c:pt idx="7">
                  <c:v>1.414171285743486</c:v>
                </c:pt>
                <c:pt idx="8">
                  <c:v>1.451844306463999</c:v>
                </c:pt>
                <c:pt idx="9">
                  <c:v>1.494650375779337</c:v>
                </c:pt>
                <c:pt idx="10">
                  <c:v>1.540932793283103</c:v>
                </c:pt>
                <c:pt idx="11">
                  <c:v>1.592298034462751</c:v>
                </c:pt>
                <c:pt idx="12">
                  <c:v>1.647975502615305</c:v>
                </c:pt>
                <c:pt idx="13">
                  <c:v>1.705671558731906</c:v>
                </c:pt>
                <c:pt idx="14">
                  <c:v>1.755411038880275</c:v>
                </c:pt>
                <c:pt idx="15">
                  <c:v>1.797121235528881</c:v>
                </c:pt>
                <c:pt idx="16">
                  <c:v>1.839616054730517</c:v>
                </c:pt>
                <c:pt idx="17">
                  <c:v>1.886771375137654</c:v>
                </c:pt>
                <c:pt idx="18">
                  <c:v>1.937271448257711</c:v>
                </c:pt>
                <c:pt idx="19">
                  <c:v>1.986559729185587</c:v>
                </c:pt>
                <c:pt idx="20">
                  <c:v>2.031064370194986</c:v>
                </c:pt>
                <c:pt idx="21">
                  <c:v>2.065595187978361</c:v>
                </c:pt>
                <c:pt idx="22">
                  <c:v>2.080547981711116</c:v>
                </c:pt>
                <c:pt idx="23">
                  <c:v>2.094356224826951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'US data'!$W$5:$W$6</c:f>
              <c:strCache>
                <c:ptCount val="2"/>
                <c:pt idx="0">
                  <c:v>US</c:v>
                </c:pt>
                <c:pt idx="1">
                  <c:v>capital multiplier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data'!$W$35:$W$58</c:f>
              <c:numCache>
                <c:formatCode>0.00</c:formatCode>
                <c:ptCount val="24"/>
                <c:pt idx="0">
                  <c:v>1.072444197174955</c:v>
                </c:pt>
                <c:pt idx="1">
                  <c:v>1.081476736192769</c:v>
                </c:pt>
                <c:pt idx="2">
                  <c:v>1.090075918903521</c:v>
                </c:pt>
                <c:pt idx="3">
                  <c:v>1.096526697131033</c:v>
                </c:pt>
                <c:pt idx="4">
                  <c:v>1.105090651668976</c:v>
                </c:pt>
                <c:pt idx="5">
                  <c:v>1.108309101016578</c:v>
                </c:pt>
                <c:pt idx="6">
                  <c:v>1.11308306218988</c:v>
                </c:pt>
                <c:pt idx="7">
                  <c:v>1.117422995865355</c:v>
                </c:pt>
                <c:pt idx="8">
                  <c:v>1.12363795334835</c:v>
                </c:pt>
                <c:pt idx="9">
                  <c:v>1.129876888586526</c:v>
                </c:pt>
                <c:pt idx="10">
                  <c:v>1.142335875168236</c:v>
                </c:pt>
                <c:pt idx="11">
                  <c:v>1.156472440416098</c:v>
                </c:pt>
                <c:pt idx="12">
                  <c:v>1.172281714046411</c:v>
                </c:pt>
                <c:pt idx="13">
                  <c:v>1.18734061569279</c:v>
                </c:pt>
                <c:pt idx="14">
                  <c:v>1.197973333075903</c:v>
                </c:pt>
                <c:pt idx="15">
                  <c:v>1.205079723713679</c:v>
                </c:pt>
                <c:pt idx="16">
                  <c:v>1.209649704282528</c:v>
                </c:pt>
                <c:pt idx="17">
                  <c:v>1.21205521678687</c:v>
                </c:pt>
                <c:pt idx="18">
                  <c:v>1.217250904044701</c:v>
                </c:pt>
                <c:pt idx="19">
                  <c:v>1.225397364863569</c:v>
                </c:pt>
                <c:pt idx="20">
                  <c:v>1.231737988842766</c:v>
                </c:pt>
                <c:pt idx="21">
                  <c:v>1.238383280888043</c:v>
                </c:pt>
                <c:pt idx="22">
                  <c:v>1.242555086036205</c:v>
                </c:pt>
                <c:pt idx="23">
                  <c:v>1.243536857004748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'US data'!$X$5:$X$6</c:f>
              <c:strCache>
                <c:ptCount val="2"/>
                <c:pt idx="0">
                  <c:v>US</c:v>
                </c:pt>
                <c:pt idx="1">
                  <c:v>Capital services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data'!$X$35:$X$58</c:f>
              <c:numCache>
                <c:formatCode>0.00</c:formatCode>
                <c:ptCount val="24"/>
                <c:pt idx="0">
                  <c:v>1.29</c:v>
                </c:pt>
                <c:pt idx="1">
                  <c:v>1.33623500143438</c:v>
                </c:pt>
                <c:pt idx="2">
                  <c:v>1.382783835985872</c:v>
                </c:pt>
                <c:pt idx="3">
                  <c:v>1.424223953802501</c:v>
                </c:pt>
                <c:pt idx="4">
                  <c:v>1.461818004434383</c:v>
                </c:pt>
                <c:pt idx="5">
                  <c:v>1.495106997801391</c:v>
                </c:pt>
                <c:pt idx="6">
                  <c:v>1.535484083024486</c:v>
                </c:pt>
                <c:pt idx="7">
                  <c:v>1.580227514782247</c:v>
                </c:pt>
                <c:pt idx="8">
                  <c:v>1.631347365095662</c:v>
                </c:pt>
                <c:pt idx="9">
                  <c:v>1.688770916110239</c:v>
                </c:pt>
                <c:pt idx="10">
                  <c:v>1.760262810990488</c:v>
                </c:pt>
                <c:pt idx="11">
                  <c:v>1.841448793784894</c:v>
                </c:pt>
                <c:pt idx="12">
                  <c:v>1.931891546912365</c:v>
                </c:pt>
                <c:pt idx="13">
                  <c:v>2.025213118714423</c:v>
                </c:pt>
                <c:pt idx="14">
                  <c:v>2.102935613165636</c:v>
                </c:pt>
                <c:pt idx="15">
                  <c:v>2.165674361991129</c:v>
                </c:pt>
                <c:pt idx="16">
                  <c:v>2.225291016598161</c:v>
                </c:pt>
                <c:pt idx="17">
                  <c:v>2.28687108811973</c:v>
                </c:pt>
                <c:pt idx="18">
                  <c:v>2.358145421771686</c:v>
                </c:pt>
                <c:pt idx="19">
                  <c:v>2.434325057288103</c:v>
                </c:pt>
                <c:pt idx="20">
                  <c:v>2.501739142554172</c:v>
                </c:pt>
                <c:pt idx="21">
                  <c:v>2.557998545875198</c:v>
                </c:pt>
                <c:pt idx="22">
                  <c:v>2.58519547641751</c:v>
                </c:pt>
                <c:pt idx="23">
                  <c:v>2.604409157269636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'US data'!$AB$5:$AB$6</c:f>
              <c:strCache>
                <c:ptCount val="2"/>
                <c:pt idx="0">
                  <c:v>US</c:v>
                </c:pt>
                <c:pt idx="1">
                  <c:v>Capital services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data'!$AB$35:$AB$58</c:f>
              <c:numCache>
                <c:formatCode>0.00</c:formatCode>
                <c:ptCount val="24"/>
              </c:numCache>
            </c:numRef>
          </c:val>
          <c:smooth val="0"/>
        </c:ser>
        <c:ser>
          <c:idx val="4"/>
          <c:order val="4"/>
          <c:tx>
            <c:strRef>
              <c:f>'US data'!$AC$5:$AC$6</c:f>
              <c:strCache>
                <c:ptCount val="2"/>
                <c:pt idx="0">
                  <c:v>US</c:v>
                </c:pt>
                <c:pt idx="1">
                  <c:v>Capital services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data'!$AC$35:$AC$58</c:f>
              <c:numCache>
                <c:formatCode>0.00</c:formatCode>
                <c:ptCount val="24"/>
              </c:numCache>
            </c:numRef>
          </c:val>
          <c:smooth val="0"/>
        </c:ser>
        <c:ser>
          <c:idx val="5"/>
          <c:order val="5"/>
          <c:tx>
            <c:strRef>
              <c:f>'US data'!$AD$5:$AD$6</c:f>
              <c:strCache>
                <c:ptCount val="2"/>
                <c:pt idx="0">
                  <c:v>US</c:v>
                </c:pt>
                <c:pt idx="1">
                  <c:v>Capital services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data'!$AD$35:$AD$58</c:f>
              <c:numCache>
                <c:formatCode>0.00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0666592"/>
        <c:axId val="-2100663456"/>
      </c:lineChart>
      <c:catAx>
        <c:axId val="-210066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6634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0663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Ratio vs 1.00 in 1987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2100666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US - Capital services vs stock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 data'!$AC$71:$AC$72</c:f>
              <c:strCache>
                <c:ptCount val="2"/>
                <c:pt idx="0">
                  <c:v>capital stock</c:v>
                </c:pt>
                <c:pt idx="1">
                  <c:v>PWT</c:v>
                </c:pt>
              </c:strCache>
            </c:strRef>
          </c:tx>
          <c:marker>
            <c:symbol val="none"/>
          </c:marker>
          <c:cat>
            <c:numRef>
              <c:f>'US data'!$V$73:$V$103</c:f>
              <c:numCache>
                <c:formatCode>General</c:formatCode>
                <c:ptCount val="31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</c:numCache>
            </c:numRef>
          </c:cat>
          <c:val>
            <c:numRef>
              <c:f>'US data'!$AC$73:$AC$103</c:f>
              <c:numCache>
                <c:formatCode>0.00</c:formatCode>
                <c:ptCount val="31"/>
                <c:pt idx="0">
                  <c:v>1.0</c:v>
                </c:pt>
                <c:pt idx="1">
                  <c:v>1.026890235966364</c:v>
                </c:pt>
                <c:pt idx="2">
                  <c:v>1.047176874838471</c:v>
                </c:pt>
                <c:pt idx="3">
                  <c:v>1.070571889597584</c:v>
                </c:pt>
                <c:pt idx="4">
                  <c:v>1.102814637459621</c:v>
                </c:pt>
                <c:pt idx="5">
                  <c:v>1.137262022061424</c:v>
                </c:pt>
                <c:pt idx="6">
                  <c:v>1.170449658439612</c:v>
                </c:pt>
                <c:pt idx="7">
                  <c:v>1.202859788321046</c:v>
                </c:pt>
                <c:pt idx="8">
                  <c:v>1.235565182972371</c:v>
                </c:pt>
                <c:pt idx="9">
                  <c:v>1.268520670905911</c:v>
                </c:pt>
                <c:pt idx="10">
                  <c:v>1.29885023094181</c:v>
                </c:pt>
                <c:pt idx="11">
                  <c:v>1.32280370142183</c:v>
                </c:pt>
                <c:pt idx="12">
                  <c:v>1.348998213973006</c:v>
                </c:pt>
                <c:pt idx="13">
                  <c:v>1.37948742118452</c:v>
                </c:pt>
                <c:pt idx="14">
                  <c:v>1.414171285743486</c:v>
                </c:pt>
                <c:pt idx="15">
                  <c:v>1.451844306463999</c:v>
                </c:pt>
                <c:pt idx="16">
                  <c:v>1.494650375779337</c:v>
                </c:pt>
                <c:pt idx="17">
                  <c:v>1.540932793283103</c:v>
                </c:pt>
                <c:pt idx="18">
                  <c:v>1.592298034462751</c:v>
                </c:pt>
                <c:pt idx="19">
                  <c:v>1.647975502615305</c:v>
                </c:pt>
                <c:pt idx="20">
                  <c:v>1.705671558731906</c:v>
                </c:pt>
                <c:pt idx="21">
                  <c:v>1.755411038880275</c:v>
                </c:pt>
                <c:pt idx="22">
                  <c:v>1.797121235528881</c:v>
                </c:pt>
                <c:pt idx="23">
                  <c:v>1.839616054730517</c:v>
                </c:pt>
                <c:pt idx="24">
                  <c:v>1.886771375137654</c:v>
                </c:pt>
                <c:pt idx="25">
                  <c:v>1.937271448257711</c:v>
                </c:pt>
                <c:pt idx="26">
                  <c:v>1.986559729185587</c:v>
                </c:pt>
                <c:pt idx="27">
                  <c:v>2.031064370194986</c:v>
                </c:pt>
                <c:pt idx="28">
                  <c:v>2.065595187978361</c:v>
                </c:pt>
                <c:pt idx="29">
                  <c:v>2.080547981711116</c:v>
                </c:pt>
                <c:pt idx="30">
                  <c:v>2.094356224826951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'US data'!$AD$71:$AD$72</c:f>
              <c:strCache>
                <c:ptCount val="2"/>
                <c:pt idx="0">
                  <c:v>capital services</c:v>
                </c:pt>
                <c:pt idx="1">
                  <c:v>multiplier</c:v>
                </c:pt>
              </c:strCache>
            </c:strRef>
          </c:tx>
          <c:marker>
            <c:symbol val="none"/>
          </c:marker>
          <c:cat>
            <c:numRef>
              <c:f>'US data'!$V$73:$V$103</c:f>
              <c:numCache>
                <c:formatCode>General</c:formatCode>
                <c:ptCount val="31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</c:numCache>
            </c:numRef>
          </c:cat>
          <c:val>
            <c:numRef>
              <c:f>'US data'!$AD$73:$AD$103</c:f>
              <c:numCache>
                <c:formatCode>0.00</c:formatCode>
                <c:ptCount val="31"/>
                <c:pt idx="0">
                  <c:v>1.0</c:v>
                </c:pt>
                <c:pt idx="1">
                  <c:v>1.013740284540108</c:v>
                </c:pt>
                <c:pt idx="2">
                  <c:v>1.028479549040967</c:v>
                </c:pt>
                <c:pt idx="3">
                  <c:v>1.038697177466511</c:v>
                </c:pt>
                <c:pt idx="4">
                  <c:v>1.048226928382899</c:v>
                </c:pt>
                <c:pt idx="5">
                  <c:v>1.057803722153156</c:v>
                </c:pt>
                <c:pt idx="6">
                  <c:v>1.065402506642141</c:v>
                </c:pt>
                <c:pt idx="7">
                  <c:v>1.072444197174955</c:v>
                </c:pt>
                <c:pt idx="8">
                  <c:v>1.081476736192769</c:v>
                </c:pt>
                <c:pt idx="9">
                  <c:v>1.090075918903521</c:v>
                </c:pt>
                <c:pt idx="10">
                  <c:v>1.096526697131033</c:v>
                </c:pt>
                <c:pt idx="11">
                  <c:v>1.105090651668976</c:v>
                </c:pt>
                <c:pt idx="12">
                  <c:v>1.108309101016578</c:v>
                </c:pt>
                <c:pt idx="13">
                  <c:v>1.11308306218988</c:v>
                </c:pt>
                <c:pt idx="14">
                  <c:v>1.117422995865355</c:v>
                </c:pt>
                <c:pt idx="15">
                  <c:v>1.12363795334835</c:v>
                </c:pt>
                <c:pt idx="16">
                  <c:v>1.129876888586526</c:v>
                </c:pt>
                <c:pt idx="17">
                  <c:v>1.142335875168236</c:v>
                </c:pt>
                <c:pt idx="18">
                  <c:v>1.156472440416098</c:v>
                </c:pt>
                <c:pt idx="19">
                  <c:v>1.172281714046411</c:v>
                </c:pt>
                <c:pt idx="20">
                  <c:v>1.18734061569279</c:v>
                </c:pt>
                <c:pt idx="21">
                  <c:v>1.197973333075903</c:v>
                </c:pt>
                <c:pt idx="22">
                  <c:v>1.205079723713679</c:v>
                </c:pt>
                <c:pt idx="23">
                  <c:v>1.209649704282528</c:v>
                </c:pt>
                <c:pt idx="24">
                  <c:v>1.21205521678687</c:v>
                </c:pt>
                <c:pt idx="25">
                  <c:v>1.217250904044701</c:v>
                </c:pt>
                <c:pt idx="26">
                  <c:v>1.225397364863569</c:v>
                </c:pt>
                <c:pt idx="27">
                  <c:v>1.231737988842766</c:v>
                </c:pt>
                <c:pt idx="28">
                  <c:v>1.238383280888043</c:v>
                </c:pt>
                <c:pt idx="29">
                  <c:v>1.242555086036205</c:v>
                </c:pt>
                <c:pt idx="30">
                  <c:v>1.243536857004748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'US data'!$AE$71:$AE$72</c:f>
              <c:strCache>
                <c:ptCount val="2"/>
                <c:pt idx="0">
                  <c:v>capital </c:v>
                </c:pt>
                <c:pt idx="1">
                  <c:v>services</c:v>
                </c:pt>
              </c:strCache>
            </c:strRef>
          </c:tx>
          <c:marker>
            <c:symbol val="none"/>
          </c:marker>
          <c:cat>
            <c:numRef>
              <c:f>'US data'!$V$73:$V$103</c:f>
              <c:numCache>
                <c:formatCode>General</c:formatCode>
                <c:ptCount val="31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</c:numCache>
            </c:numRef>
          </c:cat>
          <c:val>
            <c:numRef>
              <c:f>'US data'!$AE$73:$AE$103</c:f>
              <c:numCache>
                <c:formatCode>0.00</c:formatCode>
                <c:ptCount val="31"/>
                <c:pt idx="0">
                  <c:v>1.0</c:v>
                </c:pt>
                <c:pt idx="1">
                  <c:v>1.041</c:v>
                </c:pt>
                <c:pt idx="2">
                  <c:v>1.077</c:v>
                </c:pt>
                <c:pt idx="3">
                  <c:v>1.112</c:v>
                </c:pt>
                <c:pt idx="4">
                  <c:v>1.156</c:v>
                </c:pt>
                <c:pt idx="5">
                  <c:v>1.203</c:v>
                </c:pt>
                <c:pt idx="6">
                  <c:v>1.247</c:v>
                </c:pt>
                <c:pt idx="7">
                  <c:v>1.29</c:v>
                </c:pt>
                <c:pt idx="8">
                  <c:v>1.33623500143438</c:v>
                </c:pt>
                <c:pt idx="9">
                  <c:v>1.382783835985872</c:v>
                </c:pt>
                <c:pt idx="10">
                  <c:v>1.424223953802501</c:v>
                </c:pt>
                <c:pt idx="11">
                  <c:v>1.461818004434383</c:v>
                </c:pt>
                <c:pt idx="12">
                  <c:v>1.495106997801391</c:v>
                </c:pt>
                <c:pt idx="13">
                  <c:v>1.535484083024486</c:v>
                </c:pt>
                <c:pt idx="14">
                  <c:v>1.580227514782247</c:v>
                </c:pt>
                <c:pt idx="15">
                  <c:v>1.631347365095662</c:v>
                </c:pt>
                <c:pt idx="16">
                  <c:v>1.688770916110239</c:v>
                </c:pt>
                <c:pt idx="17">
                  <c:v>1.760262810990488</c:v>
                </c:pt>
                <c:pt idx="18">
                  <c:v>1.841448793784894</c:v>
                </c:pt>
                <c:pt idx="19">
                  <c:v>1.931891546912365</c:v>
                </c:pt>
                <c:pt idx="20">
                  <c:v>2.025213118714423</c:v>
                </c:pt>
                <c:pt idx="21">
                  <c:v>2.102935613165636</c:v>
                </c:pt>
                <c:pt idx="22">
                  <c:v>2.165674361991129</c:v>
                </c:pt>
                <c:pt idx="23">
                  <c:v>2.225291016598161</c:v>
                </c:pt>
                <c:pt idx="24">
                  <c:v>2.28687108811973</c:v>
                </c:pt>
                <c:pt idx="25">
                  <c:v>2.358145421771686</c:v>
                </c:pt>
                <c:pt idx="26">
                  <c:v>2.434325057288103</c:v>
                </c:pt>
                <c:pt idx="27">
                  <c:v>2.501739142554172</c:v>
                </c:pt>
                <c:pt idx="28">
                  <c:v>2.557998545875198</c:v>
                </c:pt>
                <c:pt idx="29">
                  <c:v>2.58519547641751</c:v>
                </c:pt>
                <c:pt idx="30">
                  <c:v>2.604409157269636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9354208"/>
        <c:axId val="-2139351008"/>
      </c:lineChart>
      <c:catAx>
        <c:axId val="-213935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35100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-2139351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 vs 1980 = 1.00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2139354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China - capital services vs stock comparison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'CN data'!$U$4:$U$6</c:f>
              <c:strCache>
                <c:ptCount val="3"/>
                <c:pt idx="0">
                  <c:v>Capital Stock</c:v>
                </c:pt>
                <c:pt idx="1">
                  <c:v>normalised</c:v>
                </c:pt>
                <c:pt idx="2">
                  <c:v>1981-</c:v>
                </c:pt>
              </c:strCache>
            </c:strRef>
          </c:tx>
          <c:marker>
            <c:symbol val="none"/>
          </c:marker>
          <c:cat>
            <c:numRef>
              <c:f>'CN data'!$A$29:$A$58</c:f>
              <c:numCache>
                <c:formatCode>General</c:formatCode>
                <c:ptCount val="30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</c:numCache>
            </c:numRef>
          </c:cat>
          <c:val>
            <c:numRef>
              <c:f>'CN data'!$U$29:$U$58</c:f>
              <c:numCache>
                <c:formatCode>0.00</c:formatCode>
                <c:ptCount val="30"/>
                <c:pt idx="0">
                  <c:v>1.0</c:v>
                </c:pt>
                <c:pt idx="1">
                  <c:v>1.072001412454445</c:v>
                </c:pt>
                <c:pt idx="2">
                  <c:v>1.155554645468929</c:v>
                </c:pt>
                <c:pt idx="3">
                  <c:v>1.227418452825432</c:v>
                </c:pt>
                <c:pt idx="4">
                  <c:v>1.318191221031374</c:v>
                </c:pt>
                <c:pt idx="5">
                  <c:v>1.416165322696241</c:v>
                </c:pt>
                <c:pt idx="6">
                  <c:v>1.530864723358693</c:v>
                </c:pt>
                <c:pt idx="7">
                  <c:v>1.655629773119954</c:v>
                </c:pt>
                <c:pt idx="8">
                  <c:v>1.751996479784928</c:v>
                </c:pt>
                <c:pt idx="9">
                  <c:v>1.849145496914124</c:v>
                </c:pt>
                <c:pt idx="10">
                  <c:v>1.965345721432494</c:v>
                </c:pt>
                <c:pt idx="11">
                  <c:v>2.121718625787396</c:v>
                </c:pt>
                <c:pt idx="12">
                  <c:v>2.345040232654545</c:v>
                </c:pt>
                <c:pt idx="13">
                  <c:v>2.604299158215374</c:v>
                </c:pt>
                <c:pt idx="14">
                  <c:v>2.891058899441343</c:v>
                </c:pt>
                <c:pt idx="15">
                  <c:v>3.207638903108992</c:v>
                </c:pt>
                <c:pt idx="16">
                  <c:v>3.548018946183392</c:v>
                </c:pt>
                <c:pt idx="17">
                  <c:v>3.929045642209453</c:v>
                </c:pt>
                <c:pt idx="18">
                  <c:v>4.334172524211717</c:v>
                </c:pt>
                <c:pt idx="19">
                  <c:v>4.78021362463386</c:v>
                </c:pt>
                <c:pt idx="20">
                  <c:v>5.265474726211814</c:v>
                </c:pt>
                <c:pt idx="21">
                  <c:v>5.818169970508642</c:v>
                </c:pt>
                <c:pt idx="22">
                  <c:v>6.475243050009715</c:v>
                </c:pt>
                <c:pt idx="23">
                  <c:v>7.21127087681841</c:v>
                </c:pt>
                <c:pt idx="24">
                  <c:v>8.034059081913712</c:v>
                </c:pt>
                <c:pt idx="25">
                  <c:v>8.965839261410097</c:v>
                </c:pt>
                <c:pt idx="26">
                  <c:v>10.03669815111351</c:v>
                </c:pt>
                <c:pt idx="27">
                  <c:v>11.21712783031253</c:v>
                </c:pt>
                <c:pt idx="28">
                  <c:v>12.74143119312812</c:v>
                </c:pt>
                <c:pt idx="29">
                  <c:v>14.44057020567503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'CN data'!$V$4:$V$6</c:f>
              <c:strCache>
                <c:ptCount val="3"/>
                <c:pt idx="0">
                  <c:v>Capital services</c:v>
                </c:pt>
                <c:pt idx="1">
                  <c:v>multiplier</c:v>
                </c:pt>
                <c:pt idx="2">
                  <c:v>1981-</c:v>
                </c:pt>
              </c:strCache>
            </c:strRef>
          </c:tx>
          <c:marker>
            <c:symbol val="none"/>
          </c:marker>
          <c:cat>
            <c:numRef>
              <c:f>'CN data'!$A$29:$A$58</c:f>
              <c:numCache>
                <c:formatCode>General</c:formatCode>
                <c:ptCount val="30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</c:numCache>
            </c:numRef>
          </c:cat>
          <c:val>
            <c:numRef>
              <c:f>'CN data'!$V$29:$V$58</c:f>
              <c:numCache>
                <c:formatCode>0.00</c:formatCode>
                <c:ptCount val="30"/>
                <c:pt idx="0">
                  <c:v>1.0</c:v>
                </c:pt>
                <c:pt idx="1">
                  <c:v>0.979476321393952</c:v>
                </c:pt>
                <c:pt idx="2">
                  <c:v>0.976803653921488</c:v>
                </c:pt>
                <c:pt idx="3">
                  <c:v>0.988584005077342</c:v>
                </c:pt>
                <c:pt idx="4">
                  <c:v>0.994149201642126</c:v>
                </c:pt>
                <c:pt idx="5">
                  <c:v>1.064176998509413</c:v>
                </c:pt>
                <c:pt idx="6">
                  <c:v>1.100608370658901</c:v>
                </c:pt>
                <c:pt idx="7">
                  <c:v>1.136735890661601</c:v>
                </c:pt>
                <c:pt idx="8">
                  <c:v>1.19237414297356</c:v>
                </c:pt>
                <c:pt idx="9">
                  <c:v>1.22010849277542</c:v>
                </c:pt>
                <c:pt idx="10">
                  <c:v>1.228328007432778</c:v>
                </c:pt>
                <c:pt idx="11">
                  <c:v>1.257267823765149</c:v>
                </c:pt>
                <c:pt idx="12">
                  <c:v>1.251290009592997</c:v>
                </c:pt>
                <c:pt idx="13">
                  <c:v>1.306999417064304</c:v>
                </c:pt>
                <c:pt idx="14">
                  <c:v>1.377511352085688</c:v>
                </c:pt>
                <c:pt idx="15">
                  <c:v>1.489868370034601</c:v>
                </c:pt>
                <c:pt idx="16">
                  <c:v>1.495100617150476</c:v>
                </c:pt>
                <c:pt idx="17">
                  <c:v>1.485121421096321</c:v>
                </c:pt>
                <c:pt idx="18">
                  <c:v>1.44054430278723</c:v>
                </c:pt>
                <c:pt idx="19">
                  <c:v>1.430209398558742</c:v>
                </c:pt>
                <c:pt idx="20">
                  <c:v>1.421750925675299</c:v>
                </c:pt>
                <c:pt idx="21">
                  <c:v>1.421794813916388</c:v>
                </c:pt>
                <c:pt idx="22">
                  <c:v>1.418045723936236</c:v>
                </c:pt>
                <c:pt idx="23">
                  <c:v>1.464307679834384</c:v>
                </c:pt>
                <c:pt idx="24">
                  <c:v>1.550926210273228</c:v>
                </c:pt>
                <c:pt idx="25">
                  <c:v>1.598207073313465</c:v>
                </c:pt>
                <c:pt idx="26">
                  <c:v>1.677532722842745</c:v>
                </c:pt>
                <c:pt idx="27">
                  <c:v>1.756167987386067</c:v>
                </c:pt>
                <c:pt idx="28">
                  <c:v>1.839824820605519</c:v>
                </c:pt>
                <c:pt idx="29">
                  <c:v>1.899311536841678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'CN data'!$W$4:$W$6</c:f>
              <c:strCache>
                <c:ptCount val="3"/>
                <c:pt idx="0">
                  <c:v>Capital services</c:v>
                </c:pt>
                <c:pt idx="1">
                  <c:v>normalised</c:v>
                </c:pt>
                <c:pt idx="2">
                  <c:v>1981-</c:v>
                </c:pt>
              </c:strCache>
            </c:strRef>
          </c:tx>
          <c:marker>
            <c:symbol val="none"/>
          </c:marker>
          <c:cat>
            <c:numRef>
              <c:f>'CN data'!$A$29:$A$58</c:f>
              <c:numCache>
                <c:formatCode>General</c:formatCode>
                <c:ptCount val="30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</c:numCache>
            </c:numRef>
          </c:cat>
          <c:val>
            <c:numRef>
              <c:f>'CN data'!$W$29:$W$58</c:f>
              <c:numCache>
                <c:formatCode>0.00</c:formatCode>
                <c:ptCount val="30"/>
                <c:pt idx="0">
                  <c:v>1.0</c:v>
                </c:pt>
                <c:pt idx="1">
                  <c:v>1.05</c:v>
                </c:pt>
                <c:pt idx="2">
                  <c:v>1.12875</c:v>
                </c:pt>
                <c:pt idx="3">
                  <c:v>1.21340625</c:v>
                </c:pt>
                <c:pt idx="4">
                  <c:v>1.31047875</c:v>
                </c:pt>
                <c:pt idx="5">
                  <c:v>1.5070505625</c:v>
                </c:pt>
                <c:pt idx="6">
                  <c:v>1.684882528875</c:v>
                </c:pt>
                <c:pt idx="7">
                  <c:v>1.882013784753375</c:v>
                </c:pt>
                <c:pt idx="8">
                  <c:v>2.089035301076247</c:v>
                </c:pt>
                <c:pt idx="9">
                  <c:v>2.256158125162346</c:v>
                </c:pt>
                <c:pt idx="10">
                  <c:v>2.414089193923711</c:v>
                </c:pt>
                <c:pt idx="11">
                  <c:v>2.6675685592857</c:v>
                </c:pt>
                <c:pt idx="12">
                  <c:v>2.934325415214271</c:v>
                </c:pt>
                <c:pt idx="13">
                  <c:v>3.403817481648554</c:v>
                </c:pt>
                <c:pt idx="14">
                  <c:v>3.982466453528807</c:v>
                </c:pt>
                <c:pt idx="15">
                  <c:v>4.778959744234568</c:v>
                </c:pt>
                <c:pt idx="16">
                  <c:v>5.304645316100371</c:v>
                </c:pt>
                <c:pt idx="17">
                  <c:v>5.835109847710409</c:v>
                </c:pt>
                <c:pt idx="18">
                  <c:v>6.243567537050138</c:v>
                </c:pt>
                <c:pt idx="19">
                  <c:v>6.836706453069901</c:v>
                </c:pt>
                <c:pt idx="20">
                  <c:v>7.486193566111541</c:v>
                </c:pt>
                <c:pt idx="21">
                  <c:v>8.272243890553252</c:v>
                </c:pt>
                <c:pt idx="22">
                  <c:v>9.18219071851411</c:v>
                </c:pt>
                <c:pt idx="23">
                  <c:v>10.55951932629123</c:v>
                </c:pt>
                <c:pt idx="24">
                  <c:v>12.46023280502365</c:v>
                </c:pt>
                <c:pt idx="25">
                  <c:v>14.32926772577719</c:v>
                </c:pt>
                <c:pt idx="26">
                  <c:v>16.8368895777882</c:v>
                </c:pt>
                <c:pt idx="27">
                  <c:v>19.69916080601219</c:v>
                </c:pt>
                <c:pt idx="28">
                  <c:v>23.44200135915451</c:v>
                </c:pt>
                <c:pt idx="29">
                  <c:v>27.42714159021078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385984"/>
        <c:axId val="-2139272304"/>
      </c:lineChart>
      <c:catAx>
        <c:axId val="206538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2723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9272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 vs 1981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65385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long term rebound vs energy cost 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'APF rebound calcs - I'!$C$5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'APF rebound calcs - I'!$B$6:$B$10</c:f>
              <c:numCache>
                <c:formatCode>0%</c:formatCode>
                <c:ptCount val="5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'APF rebound calcs - I'!$C$6:$C$10</c:f>
              <c:numCache>
                <c:formatCode>0.00</c:formatCode>
                <c:ptCount val="5"/>
                <c:pt idx="0">
                  <c:v>0.0144927536231885</c:v>
                </c:pt>
                <c:pt idx="1">
                  <c:v>0.0749524689829304</c:v>
                </c:pt>
                <c:pt idx="2">
                  <c:v>0.136274976421911</c:v>
                </c:pt>
                <c:pt idx="3">
                  <c:v>0.198452359898358</c:v>
                </c:pt>
                <c:pt idx="4">
                  <c:v>0.261476799913892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'APF rebound calcs - I'!$D$5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cat>
            <c:numRef>
              <c:f>'APF rebound calcs - I'!$B$6:$B$10</c:f>
              <c:numCache>
                <c:formatCode>0%</c:formatCode>
                <c:ptCount val="5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'APF rebound calcs - I'!$D$6:$D$10</c:f>
              <c:numCache>
                <c:formatCode>0.00</c:formatCode>
                <c:ptCount val="5"/>
                <c:pt idx="0">
                  <c:v>0.0116279069767442</c:v>
                </c:pt>
                <c:pt idx="1">
                  <c:v>0.128069175751522</c:v>
                </c:pt>
                <c:pt idx="2">
                  <c:v>0.242342601024156</c:v>
                </c:pt>
                <c:pt idx="3">
                  <c:v>0.354613219502016</c:v>
                </c:pt>
                <c:pt idx="4">
                  <c:v>0.465029730281165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'APF rebound calcs - I'!$E$5</c:f>
              <c:strCache>
                <c:ptCount val="1"/>
                <c:pt idx="0">
                  <c:v>China</c:v>
                </c:pt>
              </c:strCache>
            </c:strRef>
          </c:tx>
          <c:marker>
            <c:symbol val="none"/>
          </c:marker>
          <c:cat>
            <c:numRef>
              <c:f>'APF rebound calcs - I'!$B$6:$B$10</c:f>
              <c:numCache>
                <c:formatCode>0%</c:formatCode>
                <c:ptCount val="5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'APF rebound calcs - I'!$E$6:$E$10</c:f>
              <c:numCache>
                <c:formatCode>0.00</c:formatCode>
                <c:ptCount val="5"/>
                <c:pt idx="0">
                  <c:v>2.0</c:v>
                </c:pt>
                <c:pt idx="1">
                  <c:v>1.987459315620812</c:v>
                </c:pt>
                <c:pt idx="2">
                  <c:v>1.975347097642555</c:v>
                </c:pt>
                <c:pt idx="3">
                  <c:v>1.96366421809266</c:v>
                </c:pt>
                <c:pt idx="4">
                  <c:v>1.952411551366536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069232"/>
        <c:axId val="-2103074464"/>
      </c:lineChart>
      <c:catAx>
        <c:axId val="-210306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share of energy (% of GDP)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103074464"/>
        <c:crosses val="autoZero"/>
        <c:auto val="1"/>
        <c:lblAlgn val="ctr"/>
        <c:lblOffset val="100"/>
        <c:noMultiLvlLbl val="0"/>
      </c:catAx>
      <c:valAx>
        <c:axId val="-2103074464"/>
        <c:scaling>
          <c:orientation val="minMax"/>
          <c:max val="2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Rebound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2103069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Capital Share as % of GDP</a:t>
            </a:r>
          </a:p>
        </c:rich>
      </c:tx>
      <c:layout>
        <c:manualLayout>
          <c:xMode val="edge"/>
          <c:yMode val="edge"/>
          <c:x val="0.16412489063867"/>
          <c:y val="0.0462962962962963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'APF rebound calcs II'!$S$7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II'!$S$8:$S$58</c:f>
              <c:numCache>
                <c:formatCode>0.000</c:formatCode>
                <c:ptCount val="51"/>
                <c:pt idx="0">
                  <c:v>0.361694574356079</c:v>
                </c:pt>
                <c:pt idx="1">
                  <c:v>0.361694574356079</c:v>
                </c:pt>
                <c:pt idx="2">
                  <c:v>0.361694574356079</c:v>
                </c:pt>
                <c:pt idx="3">
                  <c:v>0.361694574356079</c:v>
                </c:pt>
                <c:pt idx="4">
                  <c:v>0.361694574356079</c:v>
                </c:pt>
                <c:pt idx="5">
                  <c:v>0.361694574356079</c:v>
                </c:pt>
                <c:pt idx="6">
                  <c:v>0.361694574356079</c:v>
                </c:pt>
                <c:pt idx="7">
                  <c:v>0.361694574356079</c:v>
                </c:pt>
                <c:pt idx="8">
                  <c:v>0.361694574356079</c:v>
                </c:pt>
                <c:pt idx="9">
                  <c:v>0.361694574356079</c:v>
                </c:pt>
                <c:pt idx="10">
                  <c:v>0.361694574356079</c:v>
                </c:pt>
                <c:pt idx="11">
                  <c:v>0.361694574356079</c:v>
                </c:pt>
                <c:pt idx="12">
                  <c:v>0.361694574356079</c:v>
                </c:pt>
                <c:pt idx="13">
                  <c:v>0.361694574356079</c:v>
                </c:pt>
                <c:pt idx="14">
                  <c:v>0.361694574356079</c:v>
                </c:pt>
                <c:pt idx="15">
                  <c:v>0.361694574356079</c:v>
                </c:pt>
                <c:pt idx="16">
                  <c:v>0.361694574356079</c:v>
                </c:pt>
                <c:pt idx="17">
                  <c:v>0.361694574356079</c:v>
                </c:pt>
                <c:pt idx="18">
                  <c:v>0.361694574356079</c:v>
                </c:pt>
                <c:pt idx="19">
                  <c:v>0.361694574356079</c:v>
                </c:pt>
                <c:pt idx="20">
                  <c:v>0.361694574356079</c:v>
                </c:pt>
                <c:pt idx="21">
                  <c:v>0.361694574356079</c:v>
                </c:pt>
                <c:pt idx="22">
                  <c:v>0.361694574356079</c:v>
                </c:pt>
                <c:pt idx="23">
                  <c:v>0.361694574356079</c:v>
                </c:pt>
                <c:pt idx="24">
                  <c:v>0.361694574356079</c:v>
                </c:pt>
                <c:pt idx="25">
                  <c:v>0.361694574356079</c:v>
                </c:pt>
                <c:pt idx="26">
                  <c:v>0.361694574356079</c:v>
                </c:pt>
                <c:pt idx="27">
                  <c:v>0.361694574356079</c:v>
                </c:pt>
                <c:pt idx="28">
                  <c:v>0.36064338684082</c:v>
                </c:pt>
                <c:pt idx="29">
                  <c:v>0.357890605926514</c:v>
                </c:pt>
                <c:pt idx="30">
                  <c:v>0.34412956237793</c:v>
                </c:pt>
                <c:pt idx="31">
                  <c:v>0.332138359546661</c:v>
                </c:pt>
                <c:pt idx="32">
                  <c:v>0.338948667049408</c:v>
                </c:pt>
                <c:pt idx="33">
                  <c:v>0.352870464324951</c:v>
                </c:pt>
                <c:pt idx="34">
                  <c:v>0.370860874652863</c:v>
                </c:pt>
                <c:pt idx="35">
                  <c:v>0.382510960102081</c:v>
                </c:pt>
                <c:pt idx="36">
                  <c:v>0.390699505805969</c:v>
                </c:pt>
                <c:pt idx="37">
                  <c:v>0.387404978275299</c:v>
                </c:pt>
                <c:pt idx="38">
                  <c:v>0.377441883087158</c:v>
                </c:pt>
                <c:pt idx="39">
                  <c:v>0.36932760477066</c:v>
                </c:pt>
                <c:pt idx="40">
                  <c:v>0.358598709106445</c:v>
                </c:pt>
                <c:pt idx="41">
                  <c:v>0.350388586521149</c:v>
                </c:pt>
                <c:pt idx="42">
                  <c:v>0.362283051013947</c:v>
                </c:pt>
                <c:pt idx="43">
                  <c:v>0.368711054325104</c:v>
                </c:pt>
                <c:pt idx="44">
                  <c:v>0.377535998821259</c:v>
                </c:pt>
                <c:pt idx="45">
                  <c:v>0.367255687713623</c:v>
                </c:pt>
                <c:pt idx="46">
                  <c:v>0.367255687713623</c:v>
                </c:pt>
                <c:pt idx="47">
                  <c:v>0.367255687713623</c:v>
                </c:pt>
                <c:pt idx="48">
                  <c:v>0.367255687713623</c:v>
                </c:pt>
                <c:pt idx="49">
                  <c:v>0.367255687713623</c:v>
                </c:pt>
                <c:pt idx="50">
                  <c:v>0.367255687713623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'APF rebound calcs II'!$T$7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II'!$T$8:$T$58</c:f>
              <c:numCache>
                <c:formatCode>0.000</c:formatCode>
                <c:ptCount val="51"/>
                <c:pt idx="0">
                  <c:v>0.341474235057831</c:v>
                </c:pt>
                <c:pt idx="1">
                  <c:v>0.343790292739868</c:v>
                </c:pt>
                <c:pt idx="2">
                  <c:v>0.348596394062042</c:v>
                </c:pt>
                <c:pt idx="3">
                  <c:v>0.350451469421387</c:v>
                </c:pt>
                <c:pt idx="4">
                  <c:v>0.352262794971466</c:v>
                </c:pt>
                <c:pt idx="5">
                  <c:v>0.357303738594055</c:v>
                </c:pt>
                <c:pt idx="6">
                  <c:v>0.353962898254395</c:v>
                </c:pt>
                <c:pt idx="7">
                  <c:v>0.345592260360718</c:v>
                </c:pt>
                <c:pt idx="8">
                  <c:v>0.339339733123779</c:v>
                </c:pt>
                <c:pt idx="9">
                  <c:v>0.328762412071228</c:v>
                </c:pt>
                <c:pt idx="10">
                  <c:v>0.321832776069641</c:v>
                </c:pt>
                <c:pt idx="11">
                  <c:v>0.332894623279572</c:v>
                </c:pt>
                <c:pt idx="12">
                  <c:v>0.330841660499573</c:v>
                </c:pt>
                <c:pt idx="13">
                  <c:v>0.32669323682785</c:v>
                </c:pt>
                <c:pt idx="14">
                  <c:v>0.324352979660034</c:v>
                </c:pt>
                <c:pt idx="15">
                  <c:v>0.342795789241791</c:v>
                </c:pt>
                <c:pt idx="16">
                  <c:v>0.343292832374573</c:v>
                </c:pt>
                <c:pt idx="17">
                  <c:v>0.343162357807159</c:v>
                </c:pt>
                <c:pt idx="18">
                  <c:v>0.342069029808044</c:v>
                </c:pt>
                <c:pt idx="19">
                  <c:v>0.342258930206299</c:v>
                </c:pt>
                <c:pt idx="20">
                  <c:v>0.340392291545868</c:v>
                </c:pt>
                <c:pt idx="21">
                  <c:v>0.351137399673462</c:v>
                </c:pt>
                <c:pt idx="22">
                  <c:v>0.347273230552673</c:v>
                </c:pt>
                <c:pt idx="23">
                  <c:v>0.362209439277649</c:v>
                </c:pt>
                <c:pt idx="24">
                  <c:v>0.363734245300293</c:v>
                </c:pt>
                <c:pt idx="25">
                  <c:v>0.364292919635773</c:v>
                </c:pt>
                <c:pt idx="26">
                  <c:v>0.362365782260895</c:v>
                </c:pt>
                <c:pt idx="27">
                  <c:v>0.355393350124359</c:v>
                </c:pt>
                <c:pt idx="28">
                  <c:v>0.35103440284729</c:v>
                </c:pt>
                <c:pt idx="29">
                  <c:v>0.361800968647003</c:v>
                </c:pt>
                <c:pt idx="30">
                  <c:v>0.359909176826477</c:v>
                </c:pt>
                <c:pt idx="31">
                  <c:v>0.359473586082458</c:v>
                </c:pt>
                <c:pt idx="32">
                  <c:v>0.357857227325439</c:v>
                </c:pt>
                <c:pt idx="33">
                  <c:v>0.359663069248199</c:v>
                </c:pt>
                <c:pt idx="34">
                  <c:v>0.363642156124115</c:v>
                </c:pt>
                <c:pt idx="35">
                  <c:v>0.361847281455994</c:v>
                </c:pt>
                <c:pt idx="36">
                  <c:v>0.365334928035736</c:v>
                </c:pt>
                <c:pt idx="37">
                  <c:v>0.365290760993958</c:v>
                </c:pt>
                <c:pt idx="38">
                  <c:v>0.350530982017517</c:v>
                </c:pt>
                <c:pt idx="39">
                  <c:v>0.348163962364197</c:v>
                </c:pt>
                <c:pt idx="40">
                  <c:v>0.336361289024353</c:v>
                </c:pt>
                <c:pt idx="41">
                  <c:v>0.335675597190857</c:v>
                </c:pt>
                <c:pt idx="42">
                  <c:v>0.34472531080246</c:v>
                </c:pt>
                <c:pt idx="43">
                  <c:v>0.34636515378952</c:v>
                </c:pt>
                <c:pt idx="44">
                  <c:v>0.35297691822052</c:v>
                </c:pt>
                <c:pt idx="45">
                  <c:v>0.360172629356384</c:v>
                </c:pt>
                <c:pt idx="46">
                  <c:v>0.36116236448288</c:v>
                </c:pt>
                <c:pt idx="47">
                  <c:v>0.365718245506287</c:v>
                </c:pt>
                <c:pt idx="48">
                  <c:v>0.361618518829346</c:v>
                </c:pt>
                <c:pt idx="49">
                  <c:v>0.374453127384186</c:v>
                </c:pt>
                <c:pt idx="50">
                  <c:v>0.379563510417938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'APF rebound calcs II'!$U$7</c:f>
              <c:strCache>
                <c:ptCount val="1"/>
                <c:pt idx="0">
                  <c:v>China 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II'!$U$8:$U$58</c:f>
              <c:numCache>
                <c:formatCode>0.000</c:formatCode>
                <c:ptCount val="51"/>
                <c:pt idx="11">
                  <c:v>0.398516320474777</c:v>
                </c:pt>
                <c:pt idx="12">
                  <c:v>0.397011635757118</c:v>
                </c:pt>
                <c:pt idx="13">
                  <c:v>0.394220662280863</c:v>
                </c:pt>
                <c:pt idx="14">
                  <c:v>0.418145811677838</c:v>
                </c:pt>
                <c:pt idx="15">
                  <c:v>0.443697661228439</c:v>
                </c:pt>
                <c:pt idx="16">
                  <c:v>0.443881849373238</c:v>
                </c:pt>
                <c:pt idx="17">
                  <c:v>0.434549798557107</c:v>
                </c:pt>
                <c:pt idx="18">
                  <c:v>0.44420305736672</c:v>
                </c:pt>
                <c:pt idx="19">
                  <c:v>0.433477149248961</c:v>
                </c:pt>
                <c:pt idx="20">
                  <c:v>0.440535196414448</c:v>
                </c:pt>
                <c:pt idx="21">
                  <c:v>0.423432555480697</c:v>
                </c:pt>
                <c:pt idx="22">
                  <c:v>0.431867616726045</c:v>
                </c:pt>
                <c:pt idx="23">
                  <c:v>0.438389450431756</c:v>
                </c:pt>
                <c:pt idx="24">
                  <c:v>0.447109170668253</c:v>
                </c:pt>
                <c:pt idx="25">
                  <c:v>0.44557849091251</c:v>
                </c:pt>
                <c:pt idx="26">
                  <c:v>0.454565031817476</c:v>
                </c:pt>
                <c:pt idx="27">
                  <c:v>0.463885078746013</c:v>
                </c:pt>
                <c:pt idx="28">
                  <c:v>0.461361424002225</c:v>
                </c:pt>
                <c:pt idx="29">
                  <c:v>0.408591130641358</c:v>
                </c:pt>
                <c:pt idx="30">
                  <c:v>0.407149401042915</c:v>
                </c:pt>
                <c:pt idx="31">
                  <c:v>0.427239615446096</c:v>
                </c:pt>
                <c:pt idx="32">
                  <c:v>0.464526586449832</c:v>
                </c:pt>
                <c:pt idx="33">
                  <c:v>0.524650591285402</c:v>
                </c:pt>
                <c:pt idx="34">
                  <c:v>0.507260480895426</c:v>
                </c:pt>
                <c:pt idx="35">
                  <c:v>0.491650062653567</c:v>
                </c:pt>
                <c:pt idx="36">
                  <c:v>0.485997306220423</c:v>
                </c:pt>
                <c:pt idx="37">
                  <c:v>0.47689366041584</c:v>
                </c:pt>
                <c:pt idx="38">
                  <c:v>0.486566384358834</c:v>
                </c:pt>
                <c:pt idx="39">
                  <c:v>0.488486290259093</c:v>
                </c:pt>
                <c:pt idx="40">
                  <c:v>0.48920279665612</c:v>
                </c:pt>
                <c:pt idx="41">
                  <c:v>0.492381092296754</c:v>
                </c:pt>
                <c:pt idx="42">
                  <c:v>0.510589907604833</c:v>
                </c:pt>
                <c:pt idx="43">
                  <c:v>0.541687889833822</c:v>
                </c:pt>
                <c:pt idx="44">
                  <c:v>0.555176768852075</c:v>
                </c:pt>
                <c:pt idx="45">
                  <c:v>0.549325128485958</c:v>
                </c:pt>
                <c:pt idx="46">
                  <c:v>0.554095538017225</c:v>
                </c:pt>
                <c:pt idx="47">
                  <c:v>0.537839855249284</c:v>
                </c:pt>
                <c:pt idx="48">
                  <c:v>0.554368531250187</c:v>
                </c:pt>
                <c:pt idx="49">
                  <c:v>0.603317580806251</c:v>
                </c:pt>
                <c:pt idx="50">
                  <c:v>0.599043323722252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056464"/>
        <c:axId val="-2101059680"/>
      </c:lineChart>
      <c:catAx>
        <c:axId val="-210105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05968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-210105968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101056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Labour Share as % of GDP</a:t>
            </a:r>
          </a:p>
        </c:rich>
      </c:tx>
      <c:layout>
        <c:manualLayout>
          <c:xMode val="edge"/>
          <c:yMode val="edge"/>
          <c:x val="0.16412489063867"/>
          <c:y val="0.0462962962962963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'APF rebound calcs II'!$W$7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II'!$W$8:$W$58</c:f>
              <c:numCache>
                <c:formatCode>0.000</c:formatCode>
                <c:ptCount val="51"/>
                <c:pt idx="0">
                  <c:v>0.638305425643921</c:v>
                </c:pt>
                <c:pt idx="1">
                  <c:v>0.638305425643921</c:v>
                </c:pt>
                <c:pt idx="2">
                  <c:v>0.638305425643921</c:v>
                </c:pt>
                <c:pt idx="3">
                  <c:v>0.638305425643921</c:v>
                </c:pt>
                <c:pt idx="4">
                  <c:v>0.638305425643921</c:v>
                </c:pt>
                <c:pt idx="5">
                  <c:v>0.638305425643921</c:v>
                </c:pt>
                <c:pt idx="6">
                  <c:v>0.638305425643921</c:v>
                </c:pt>
                <c:pt idx="7">
                  <c:v>0.638305425643921</c:v>
                </c:pt>
                <c:pt idx="8">
                  <c:v>0.638305425643921</c:v>
                </c:pt>
                <c:pt idx="9">
                  <c:v>0.638305425643921</c:v>
                </c:pt>
                <c:pt idx="10">
                  <c:v>0.638305425643921</c:v>
                </c:pt>
                <c:pt idx="11">
                  <c:v>0.638305425643921</c:v>
                </c:pt>
                <c:pt idx="12">
                  <c:v>0.638305425643921</c:v>
                </c:pt>
                <c:pt idx="13">
                  <c:v>0.638305425643921</c:v>
                </c:pt>
                <c:pt idx="14">
                  <c:v>0.638305425643921</c:v>
                </c:pt>
                <c:pt idx="15">
                  <c:v>0.638305425643921</c:v>
                </c:pt>
                <c:pt idx="16">
                  <c:v>0.638305425643921</c:v>
                </c:pt>
                <c:pt idx="17">
                  <c:v>0.638305425643921</c:v>
                </c:pt>
                <c:pt idx="18">
                  <c:v>0.638305425643921</c:v>
                </c:pt>
                <c:pt idx="19">
                  <c:v>0.638305425643921</c:v>
                </c:pt>
                <c:pt idx="20">
                  <c:v>0.638305425643921</c:v>
                </c:pt>
                <c:pt idx="21">
                  <c:v>0.638305425643921</c:v>
                </c:pt>
                <c:pt idx="22">
                  <c:v>0.638305425643921</c:v>
                </c:pt>
                <c:pt idx="23">
                  <c:v>0.638305425643921</c:v>
                </c:pt>
                <c:pt idx="24">
                  <c:v>0.638305425643921</c:v>
                </c:pt>
                <c:pt idx="25">
                  <c:v>0.638305425643921</c:v>
                </c:pt>
                <c:pt idx="26">
                  <c:v>0.638305425643921</c:v>
                </c:pt>
                <c:pt idx="27">
                  <c:v>0.638305425643921</c:v>
                </c:pt>
                <c:pt idx="28">
                  <c:v>0.63935661315918</c:v>
                </c:pt>
                <c:pt idx="29">
                  <c:v>0.642109394073486</c:v>
                </c:pt>
                <c:pt idx="30">
                  <c:v>0.65587043762207</c:v>
                </c:pt>
                <c:pt idx="31">
                  <c:v>0.667861640453339</c:v>
                </c:pt>
                <c:pt idx="32">
                  <c:v>0.661051332950592</c:v>
                </c:pt>
                <c:pt idx="33">
                  <c:v>0.647129535675049</c:v>
                </c:pt>
                <c:pt idx="34">
                  <c:v>0.629139125347137</c:v>
                </c:pt>
                <c:pt idx="35">
                  <c:v>0.617489039897919</c:v>
                </c:pt>
                <c:pt idx="36">
                  <c:v>0.609300494194031</c:v>
                </c:pt>
                <c:pt idx="37">
                  <c:v>0.612595021724701</c:v>
                </c:pt>
                <c:pt idx="38">
                  <c:v>0.622558116912842</c:v>
                </c:pt>
                <c:pt idx="39">
                  <c:v>0.63067239522934</c:v>
                </c:pt>
                <c:pt idx="40">
                  <c:v>0.641401290893555</c:v>
                </c:pt>
                <c:pt idx="41">
                  <c:v>0.649611413478851</c:v>
                </c:pt>
                <c:pt idx="42">
                  <c:v>0.637716948986053</c:v>
                </c:pt>
                <c:pt idx="43">
                  <c:v>0.631288945674896</c:v>
                </c:pt>
                <c:pt idx="44">
                  <c:v>0.622464001178741</c:v>
                </c:pt>
                <c:pt idx="45">
                  <c:v>0.632744312286377</c:v>
                </c:pt>
                <c:pt idx="46">
                  <c:v>0.632744312286377</c:v>
                </c:pt>
                <c:pt idx="47">
                  <c:v>0.632744312286377</c:v>
                </c:pt>
                <c:pt idx="48">
                  <c:v>0.632744312286377</c:v>
                </c:pt>
                <c:pt idx="49">
                  <c:v>0.632744312286377</c:v>
                </c:pt>
                <c:pt idx="50">
                  <c:v>0.632744312286377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'APF rebound calcs II'!$X$7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II'!$X$8:$X$58</c:f>
              <c:numCache>
                <c:formatCode>0.000</c:formatCode>
                <c:ptCount val="51"/>
                <c:pt idx="0">
                  <c:v>0.658525764942169</c:v>
                </c:pt>
                <c:pt idx="1">
                  <c:v>0.656209707260132</c:v>
                </c:pt>
                <c:pt idx="2">
                  <c:v>0.651403605937958</c:v>
                </c:pt>
                <c:pt idx="3">
                  <c:v>0.649548530578613</c:v>
                </c:pt>
                <c:pt idx="4">
                  <c:v>0.647737205028534</c:v>
                </c:pt>
                <c:pt idx="5">
                  <c:v>0.642696261405945</c:v>
                </c:pt>
                <c:pt idx="6">
                  <c:v>0.646037101745605</c:v>
                </c:pt>
                <c:pt idx="7">
                  <c:v>0.654407739639282</c:v>
                </c:pt>
                <c:pt idx="8">
                  <c:v>0.660660266876221</c:v>
                </c:pt>
                <c:pt idx="9">
                  <c:v>0.671237587928772</c:v>
                </c:pt>
                <c:pt idx="10">
                  <c:v>0.678167223930359</c:v>
                </c:pt>
                <c:pt idx="11">
                  <c:v>0.667105376720428</c:v>
                </c:pt>
                <c:pt idx="12">
                  <c:v>0.669158339500427</c:v>
                </c:pt>
                <c:pt idx="13">
                  <c:v>0.67330676317215</c:v>
                </c:pt>
                <c:pt idx="14">
                  <c:v>0.675647020339966</c:v>
                </c:pt>
                <c:pt idx="15">
                  <c:v>0.657204210758209</c:v>
                </c:pt>
                <c:pt idx="16">
                  <c:v>0.656707167625427</c:v>
                </c:pt>
                <c:pt idx="17">
                  <c:v>0.656837642192841</c:v>
                </c:pt>
                <c:pt idx="18">
                  <c:v>0.657930970191956</c:v>
                </c:pt>
                <c:pt idx="19">
                  <c:v>0.657741069793701</c:v>
                </c:pt>
                <c:pt idx="20">
                  <c:v>0.659607708454132</c:v>
                </c:pt>
                <c:pt idx="21">
                  <c:v>0.648862600326538</c:v>
                </c:pt>
                <c:pt idx="22">
                  <c:v>0.652726769447327</c:v>
                </c:pt>
                <c:pt idx="23">
                  <c:v>0.637790560722351</c:v>
                </c:pt>
                <c:pt idx="24">
                  <c:v>0.636265754699707</c:v>
                </c:pt>
                <c:pt idx="25">
                  <c:v>0.635707080364227</c:v>
                </c:pt>
                <c:pt idx="26">
                  <c:v>0.637634217739105</c:v>
                </c:pt>
                <c:pt idx="27">
                  <c:v>0.644606649875641</c:v>
                </c:pt>
                <c:pt idx="28">
                  <c:v>0.64896559715271</c:v>
                </c:pt>
                <c:pt idx="29">
                  <c:v>0.638199031352997</c:v>
                </c:pt>
                <c:pt idx="30">
                  <c:v>0.640090823173523</c:v>
                </c:pt>
                <c:pt idx="31">
                  <c:v>0.640526413917542</c:v>
                </c:pt>
                <c:pt idx="32">
                  <c:v>0.642142772674561</c:v>
                </c:pt>
                <c:pt idx="33">
                  <c:v>0.640336930751801</c:v>
                </c:pt>
                <c:pt idx="34">
                  <c:v>0.636357843875885</c:v>
                </c:pt>
                <c:pt idx="35">
                  <c:v>0.638152718544006</c:v>
                </c:pt>
                <c:pt idx="36">
                  <c:v>0.634665071964264</c:v>
                </c:pt>
                <c:pt idx="37">
                  <c:v>0.634709239006042</c:v>
                </c:pt>
                <c:pt idx="38">
                  <c:v>0.649469017982483</c:v>
                </c:pt>
                <c:pt idx="39">
                  <c:v>0.651836037635803</c:v>
                </c:pt>
                <c:pt idx="40">
                  <c:v>0.663638710975647</c:v>
                </c:pt>
                <c:pt idx="41">
                  <c:v>0.664324402809143</c:v>
                </c:pt>
                <c:pt idx="42">
                  <c:v>0.65527468919754</c:v>
                </c:pt>
                <c:pt idx="43">
                  <c:v>0.65363484621048</c:v>
                </c:pt>
                <c:pt idx="44">
                  <c:v>0.64702308177948</c:v>
                </c:pt>
                <c:pt idx="45">
                  <c:v>0.639827370643616</c:v>
                </c:pt>
                <c:pt idx="46">
                  <c:v>0.63883763551712</c:v>
                </c:pt>
                <c:pt idx="47">
                  <c:v>0.634281754493713</c:v>
                </c:pt>
                <c:pt idx="48">
                  <c:v>0.638381481170654</c:v>
                </c:pt>
                <c:pt idx="49">
                  <c:v>0.625546872615814</c:v>
                </c:pt>
                <c:pt idx="50">
                  <c:v>0.620436489582062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'APF rebound calcs II'!$Y$7</c:f>
              <c:strCache>
                <c:ptCount val="1"/>
                <c:pt idx="0">
                  <c:v>China 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II'!$Y$8:$Y$58</c:f>
              <c:numCache>
                <c:formatCode>0.000</c:formatCode>
                <c:ptCount val="51"/>
                <c:pt idx="11">
                  <c:v>0.601483679525222</c:v>
                </c:pt>
                <c:pt idx="12">
                  <c:v>0.602988364242881</c:v>
                </c:pt>
                <c:pt idx="13">
                  <c:v>0.605779337719137</c:v>
                </c:pt>
                <c:pt idx="14">
                  <c:v>0.581854188322162</c:v>
                </c:pt>
                <c:pt idx="15">
                  <c:v>0.556302338771561</c:v>
                </c:pt>
                <c:pt idx="16">
                  <c:v>0.556118150626762</c:v>
                </c:pt>
                <c:pt idx="17">
                  <c:v>0.565450201442893</c:v>
                </c:pt>
                <c:pt idx="18">
                  <c:v>0.55579694263328</c:v>
                </c:pt>
                <c:pt idx="19">
                  <c:v>0.566522850751039</c:v>
                </c:pt>
                <c:pt idx="20">
                  <c:v>0.559464803585552</c:v>
                </c:pt>
                <c:pt idx="21">
                  <c:v>0.576567444519303</c:v>
                </c:pt>
                <c:pt idx="22">
                  <c:v>0.568132383273955</c:v>
                </c:pt>
                <c:pt idx="23">
                  <c:v>0.561610549568244</c:v>
                </c:pt>
                <c:pt idx="24">
                  <c:v>0.552890829331746</c:v>
                </c:pt>
                <c:pt idx="25">
                  <c:v>0.55442150908749</c:v>
                </c:pt>
                <c:pt idx="26">
                  <c:v>0.545434968182524</c:v>
                </c:pt>
                <c:pt idx="27">
                  <c:v>0.536114921253987</c:v>
                </c:pt>
                <c:pt idx="28">
                  <c:v>0.538638575997775</c:v>
                </c:pt>
                <c:pt idx="29">
                  <c:v>0.591408869358642</c:v>
                </c:pt>
                <c:pt idx="30">
                  <c:v>0.592850598957085</c:v>
                </c:pt>
                <c:pt idx="31">
                  <c:v>0.572760384553904</c:v>
                </c:pt>
                <c:pt idx="32">
                  <c:v>0.535473413550168</c:v>
                </c:pt>
                <c:pt idx="33">
                  <c:v>0.475349408714598</c:v>
                </c:pt>
                <c:pt idx="34">
                  <c:v>0.492739519104574</c:v>
                </c:pt>
                <c:pt idx="35">
                  <c:v>0.508349937346433</c:v>
                </c:pt>
                <c:pt idx="36">
                  <c:v>0.514002693779577</c:v>
                </c:pt>
                <c:pt idx="37">
                  <c:v>0.52310633958416</c:v>
                </c:pt>
                <c:pt idx="38">
                  <c:v>0.513433615641165</c:v>
                </c:pt>
                <c:pt idx="39">
                  <c:v>0.511513709740907</c:v>
                </c:pt>
                <c:pt idx="40">
                  <c:v>0.51079720334388</c:v>
                </c:pt>
                <c:pt idx="41">
                  <c:v>0.507618907703246</c:v>
                </c:pt>
                <c:pt idx="42">
                  <c:v>0.489410092395167</c:v>
                </c:pt>
                <c:pt idx="43">
                  <c:v>0.458312110166178</c:v>
                </c:pt>
                <c:pt idx="44">
                  <c:v>0.444823231147925</c:v>
                </c:pt>
                <c:pt idx="45">
                  <c:v>0.450674871514042</c:v>
                </c:pt>
                <c:pt idx="46">
                  <c:v>0.445904461982775</c:v>
                </c:pt>
                <c:pt idx="47">
                  <c:v>0.462160144750716</c:v>
                </c:pt>
                <c:pt idx="48">
                  <c:v>0.445631468749812</c:v>
                </c:pt>
                <c:pt idx="49">
                  <c:v>0.396682419193749</c:v>
                </c:pt>
                <c:pt idx="50">
                  <c:v>0.400956676277748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9784992"/>
        <c:axId val="-2139787056"/>
      </c:lineChart>
      <c:catAx>
        <c:axId val="-213978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7870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-213978705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139784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'APF rebound calcs II'!$AC$18:$AC$58</c:f>
              <c:numCache>
                <c:formatCode>0.0</c:formatCode>
                <c:ptCount val="41"/>
                <c:pt idx="0">
                  <c:v>10.0</c:v>
                </c:pt>
                <c:pt idx="1">
                  <c:v>9.75</c:v>
                </c:pt>
                <c:pt idx="2">
                  <c:v>9.5</c:v>
                </c:pt>
                <c:pt idx="3">
                  <c:v>9.25</c:v>
                </c:pt>
                <c:pt idx="4">
                  <c:v>9.0</c:v>
                </c:pt>
                <c:pt idx="5">
                  <c:v>11.0</c:v>
                </c:pt>
                <c:pt idx="6">
                  <c:v>10.65</c:v>
                </c:pt>
                <c:pt idx="7">
                  <c:v>10.3</c:v>
                </c:pt>
                <c:pt idx="8">
                  <c:v>10.0</c:v>
                </c:pt>
                <c:pt idx="9">
                  <c:v>10.5</c:v>
                </c:pt>
                <c:pt idx="10">
                  <c:v>11.0</c:v>
                </c:pt>
                <c:pt idx="11">
                  <c:v>11.5</c:v>
                </c:pt>
                <c:pt idx="12">
                  <c:v>11.25</c:v>
                </c:pt>
                <c:pt idx="13">
                  <c:v>11.0</c:v>
                </c:pt>
                <c:pt idx="14">
                  <c:v>10.75</c:v>
                </c:pt>
                <c:pt idx="15">
                  <c:v>10.5</c:v>
                </c:pt>
                <c:pt idx="16">
                  <c:v>10.25</c:v>
                </c:pt>
                <c:pt idx="17">
                  <c:v>10.0</c:v>
                </c:pt>
                <c:pt idx="18">
                  <c:v>9.75</c:v>
                </c:pt>
                <c:pt idx="19">
                  <c:v>9.5</c:v>
                </c:pt>
                <c:pt idx="20">
                  <c:v>9.25</c:v>
                </c:pt>
                <c:pt idx="21">
                  <c:v>9.0</c:v>
                </c:pt>
                <c:pt idx="22">
                  <c:v>8.75</c:v>
                </c:pt>
                <c:pt idx="23">
                  <c:v>8.5</c:v>
                </c:pt>
                <c:pt idx="24">
                  <c:v>8.25</c:v>
                </c:pt>
                <c:pt idx="25">
                  <c:v>8.0</c:v>
                </c:pt>
                <c:pt idx="26">
                  <c:v>7.75</c:v>
                </c:pt>
                <c:pt idx="27">
                  <c:v>7.5</c:v>
                </c:pt>
                <c:pt idx="28">
                  <c:v>7.25</c:v>
                </c:pt>
                <c:pt idx="29">
                  <c:v>7.0</c:v>
                </c:pt>
                <c:pt idx="30">
                  <c:v>6.75</c:v>
                </c:pt>
                <c:pt idx="31">
                  <c:v>6.5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7.0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8.0</c:v>
                </c:pt>
                <c:pt idx="40">
                  <c:v>8.25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'APF rebound calcs II'!$AD$18:$AD$58</c:f>
              <c:numCache>
                <c:formatCode>0.0</c:formatCode>
                <c:ptCount val="41"/>
                <c:pt idx="0">
                  <c:v>8.0</c:v>
                </c:pt>
                <c:pt idx="1">
                  <c:v>8.4</c:v>
                </c:pt>
                <c:pt idx="2">
                  <c:v>8.8</c:v>
                </c:pt>
                <c:pt idx="3">
                  <c:v>9.2</c:v>
                </c:pt>
                <c:pt idx="4">
                  <c:v>9.6</c:v>
                </c:pt>
                <c:pt idx="5">
                  <c:v>10.5</c:v>
                </c:pt>
                <c:pt idx="6">
                  <c:v>10.6</c:v>
                </c:pt>
                <c:pt idx="7">
                  <c:v>10.9</c:v>
                </c:pt>
                <c:pt idx="8">
                  <c:v>10.4</c:v>
                </c:pt>
                <c:pt idx="9">
                  <c:v>11.6</c:v>
                </c:pt>
                <c:pt idx="10">
                  <c:v>13.4</c:v>
                </c:pt>
                <c:pt idx="11">
                  <c:v>13.7</c:v>
                </c:pt>
                <c:pt idx="12">
                  <c:v>13.1</c:v>
                </c:pt>
                <c:pt idx="13">
                  <c:v>11.8</c:v>
                </c:pt>
                <c:pt idx="14">
                  <c:v>11.1</c:v>
                </c:pt>
                <c:pt idx="15">
                  <c:v>10.4</c:v>
                </c:pt>
                <c:pt idx="16">
                  <c:v>8.6</c:v>
                </c:pt>
                <c:pt idx="17">
                  <c:v>8.4</c:v>
                </c:pt>
                <c:pt idx="18">
                  <c:v>8.0</c:v>
                </c:pt>
                <c:pt idx="19">
                  <c:v>8.0</c:v>
                </c:pt>
                <c:pt idx="20">
                  <c:v>8.1</c:v>
                </c:pt>
                <c:pt idx="21">
                  <c:v>7.9</c:v>
                </c:pt>
                <c:pt idx="22">
                  <c:v>7.5</c:v>
                </c:pt>
                <c:pt idx="23">
                  <c:v>7.4</c:v>
                </c:pt>
                <c:pt idx="24">
                  <c:v>7.1</c:v>
                </c:pt>
                <c:pt idx="25">
                  <c:v>6.9</c:v>
                </c:pt>
                <c:pt idx="26">
                  <c:v>7.1</c:v>
                </c:pt>
                <c:pt idx="27">
                  <c:v>6.8</c:v>
                </c:pt>
                <c:pt idx="28">
                  <c:v>6.0</c:v>
                </c:pt>
                <c:pt idx="29">
                  <c:v>5.9</c:v>
                </c:pt>
                <c:pt idx="30">
                  <c:v>6.9</c:v>
                </c:pt>
                <c:pt idx="31">
                  <c:v>6.8</c:v>
                </c:pt>
                <c:pt idx="32">
                  <c:v>6.2</c:v>
                </c:pt>
                <c:pt idx="33">
                  <c:v>6.8</c:v>
                </c:pt>
                <c:pt idx="34">
                  <c:v>7.3</c:v>
                </c:pt>
                <c:pt idx="35">
                  <c:v>8.3</c:v>
                </c:pt>
                <c:pt idx="36">
                  <c:v>8.7</c:v>
                </c:pt>
                <c:pt idx="37">
                  <c:v>8.8</c:v>
                </c:pt>
                <c:pt idx="38">
                  <c:v>9.9</c:v>
                </c:pt>
                <c:pt idx="39">
                  <c:v>7.6</c:v>
                </c:pt>
                <c:pt idx="40">
                  <c:v>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9819472"/>
        <c:axId val="-2139822240"/>
      </c:lineChart>
      <c:catAx>
        <c:axId val="-213981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822240"/>
        <c:crosses val="autoZero"/>
        <c:auto val="1"/>
        <c:lblAlgn val="ctr"/>
        <c:lblOffset val="100"/>
        <c:noMultiLvlLbl val="0"/>
      </c:catAx>
      <c:valAx>
        <c:axId val="-21398222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3981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2.png"/><Relationship Id="rId3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4" Type="http://schemas.openxmlformats.org/officeDocument/2006/relationships/image" Target="../media/image11.png"/><Relationship Id="rId5" Type="http://schemas.openxmlformats.org/officeDocument/2006/relationships/image" Target="../media/image12.png"/><Relationship Id="rId1" Type="http://schemas.openxmlformats.org/officeDocument/2006/relationships/image" Target="../media/image8.png"/><Relationship Id="rId2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wmf"/><Relationship Id="rId2" Type="http://schemas.openxmlformats.org/officeDocument/2006/relationships/image" Target="../media/image6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wmf"/><Relationship Id="rId2" Type="http://schemas.openxmlformats.org/officeDocument/2006/relationships/image" Target="../media/image6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838200</xdr:colOff>
      <xdr:row>22</xdr:row>
      <xdr:rowOff>0</xdr:rowOff>
    </xdr:from>
    <xdr:to>
      <xdr:col>5</xdr:col>
      <xdr:colOff>2657475</xdr:colOff>
      <xdr:row>24</xdr:row>
      <xdr:rowOff>63891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6477000"/>
          <a:ext cx="2933700" cy="444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60</xdr:row>
      <xdr:rowOff>19050</xdr:rowOff>
    </xdr:from>
    <xdr:to>
      <xdr:col>16</xdr:col>
      <xdr:colOff>514350</xdr:colOff>
      <xdr:row>76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171450</xdr:colOff>
      <xdr:row>77</xdr:row>
      <xdr:rowOff>166687</xdr:rowOff>
    </xdr:from>
    <xdr:to>
      <xdr:col>11</xdr:col>
      <xdr:colOff>57150</xdr:colOff>
      <xdr:row>97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76</xdr:row>
      <xdr:rowOff>0</xdr:rowOff>
    </xdr:from>
    <xdr:to>
      <xdr:col>10</xdr:col>
      <xdr:colOff>466724</xdr:colOff>
      <xdr:row>92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70</xdr:row>
      <xdr:rowOff>0</xdr:rowOff>
    </xdr:from>
    <xdr:to>
      <xdr:col>19</xdr:col>
      <xdr:colOff>256512</xdr:colOff>
      <xdr:row>94</xdr:row>
      <xdr:rowOff>170857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14678025"/>
          <a:ext cx="5304762" cy="4742857"/>
        </a:xfrm>
        <a:prstGeom prst="rect">
          <a:avLst/>
        </a:prstGeom>
      </xdr:spPr>
    </xdr:pic>
    <xdr:clientData/>
  </xdr:twoCellAnchor>
  <xdr:twoCellAnchor>
    <xdr:from>
      <xdr:col>20</xdr:col>
      <xdr:colOff>676274</xdr:colOff>
      <xdr:row>106</xdr:row>
      <xdr:rowOff>9525</xdr:rowOff>
    </xdr:from>
    <xdr:to>
      <xdr:col>30</xdr:col>
      <xdr:colOff>438149</xdr:colOff>
      <xdr:row>123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62</xdr:row>
      <xdr:rowOff>114299</xdr:rowOff>
    </xdr:from>
    <xdr:to>
      <xdr:col>10</xdr:col>
      <xdr:colOff>684943</xdr:colOff>
      <xdr:row>88</xdr:row>
      <xdr:rowOff>161924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891"/>
        <a:stretch/>
      </xdr:blipFill>
      <xdr:spPr>
        <a:xfrm>
          <a:off x="352425" y="12315824"/>
          <a:ext cx="6647593" cy="5000625"/>
        </a:xfrm>
        <a:prstGeom prst="rect">
          <a:avLst/>
        </a:prstGeom>
      </xdr:spPr>
    </xdr:pic>
    <xdr:clientData/>
  </xdr:twoCellAnchor>
  <xdr:twoCellAnchor>
    <xdr:from>
      <xdr:col>1</xdr:col>
      <xdr:colOff>390525</xdr:colOff>
      <xdr:row>73</xdr:row>
      <xdr:rowOff>85725</xdr:rowOff>
    </xdr:from>
    <xdr:to>
      <xdr:col>10</xdr:col>
      <xdr:colOff>219075</xdr:colOff>
      <xdr:row>73</xdr:row>
      <xdr:rowOff>95250</xdr:rowOff>
    </xdr:to>
    <xdr:cxnSp macro="">
      <xdr:nvCxnSpPr>
        <xdr:cNvPr id="5" name="Straight Connector 4"/>
        <xdr:cNvCxnSpPr/>
      </xdr:nvCxnSpPr>
      <xdr:spPr>
        <a:xfrm flipV="1">
          <a:off x="1000125" y="14382750"/>
          <a:ext cx="4705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407377</xdr:colOff>
      <xdr:row>75</xdr:row>
      <xdr:rowOff>12455</xdr:rowOff>
    </xdr:from>
    <xdr:to>
      <xdr:col>10</xdr:col>
      <xdr:colOff>235927</xdr:colOff>
      <xdr:row>75</xdr:row>
      <xdr:rowOff>21980</xdr:rowOff>
    </xdr:to>
    <xdr:cxnSp macro="">
      <xdr:nvCxnSpPr>
        <xdr:cNvPr id="6" name="Straight Connector 5"/>
        <xdr:cNvCxnSpPr/>
      </xdr:nvCxnSpPr>
      <xdr:spPr>
        <a:xfrm flipV="1">
          <a:off x="1015512" y="14688282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386129</xdr:colOff>
      <xdr:row>75</xdr:row>
      <xdr:rowOff>148736</xdr:rowOff>
    </xdr:from>
    <xdr:to>
      <xdr:col>10</xdr:col>
      <xdr:colOff>216145</xdr:colOff>
      <xdr:row>75</xdr:row>
      <xdr:rowOff>158261</xdr:rowOff>
    </xdr:to>
    <xdr:cxnSp macro="">
      <xdr:nvCxnSpPr>
        <xdr:cNvPr id="7" name="Straight Connector 6"/>
        <xdr:cNvCxnSpPr/>
      </xdr:nvCxnSpPr>
      <xdr:spPr>
        <a:xfrm flipV="1">
          <a:off x="994264" y="14824563"/>
          <a:ext cx="4695093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399317</xdr:colOff>
      <xdr:row>76</xdr:row>
      <xdr:rowOff>74002</xdr:rowOff>
    </xdr:from>
    <xdr:to>
      <xdr:col>10</xdr:col>
      <xdr:colOff>227867</xdr:colOff>
      <xdr:row>76</xdr:row>
      <xdr:rowOff>83527</xdr:rowOff>
    </xdr:to>
    <xdr:cxnSp macro="">
      <xdr:nvCxnSpPr>
        <xdr:cNvPr id="8" name="Straight Connector 7"/>
        <xdr:cNvCxnSpPr/>
      </xdr:nvCxnSpPr>
      <xdr:spPr>
        <a:xfrm flipV="1">
          <a:off x="1007452" y="14940329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383197</xdr:colOff>
      <xdr:row>76</xdr:row>
      <xdr:rowOff>189767</xdr:rowOff>
    </xdr:from>
    <xdr:to>
      <xdr:col>10</xdr:col>
      <xdr:colOff>211747</xdr:colOff>
      <xdr:row>77</xdr:row>
      <xdr:rowOff>8792</xdr:rowOff>
    </xdr:to>
    <xdr:cxnSp macro="">
      <xdr:nvCxnSpPr>
        <xdr:cNvPr id="9" name="Straight Connector 8"/>
        <xdr:cNvCxnSpPr/>
      </xdr:nvCxnSpPr>
      <xdr:spPr>
        <a:xfrm flipV="1">
          <a:off x="991332" y="15056094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77</xdr:row>
      <xdr:rowOff>114300</xdr:rowOff>
    </xdr:from>
    <xdr:to>
      <xdr:col>10</xdr:col>
      <xdr:colOff>219075</xdr:colOff>
      <xdr:row>77</xdr:row>
      <xdr:rowOff>123825</xdr:rowOff>
    </xdr:to>
    <xdr:cxnSp macro="">
      <xdr:nvCxnSpPr>
        <xdr:cNvPr id="10" name="Straight Connector 9"/>
        <xdr:cNvCxnSpPr/>
      </xdr:nvCxnSpPr>
      <xdr:spPr>
        <a:xfrm flipV="1">
          <a:off x="1000125" y="15173325"/>
          <a:ext cx="4705350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391257</xdr:colOff>
      <xdr:row>71</xdr:row>
      <xdr:rowOff>186836</xdr:rowOff>
    </xdr:from>
    <xdr:to>
      <xdr:col>10</xdr:col>
      <xdr:colOff>219807</xdr:colOff>
      <xdr:row>72</xdr:row>
      <xdr:rowOff>5861</xdr:rowOff>
    </xdr:to>
    <xdr:cxnSp macro="">
      <xdr:nvCxnSpPr>
        <xdr:cNvPr id="11" name="Straight Connector 10"/>
        <xdr:cNvCxnSpPr/>
      </xdr:nvCxnSpPr>
      <xdr:spPr>
        <a:xfrm flipV="1">
          <a:off x="999392" y="14100663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370009</xdr:colOff>
      <xdr:row>72</xdr:row>
      <xdr:rowOff>132617</xdr:rowOff>
    </xdr:from>
    <xdr:to>
      <xdr:col>10</xdr:col>
      <xdr:colOff>200025</xdr:colOff>
      <xdr:row>72</xdr:row>
      <xdr:rowOff>142142</xdr:rowOff>
    </xdr:to>
    <xdr:cxnSp macro="">
      <xdr:nvCxnSpPr>
        <xdr:cNvPr id="12" name="Straight Connector 11"/>
        <xdr:cNvCxnSpPr/>
      </xdr:nvCxnSpPr>
      <xdr:spPr>
        <a:xfrm flipV="1">
          <a:off x="978144" y="14236944"/>
          <a:ext cx="4695093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383197</xdr:colOff>
      <xdr:row>73</xdr:row>
      <xdr:rowOff>57883</xdr:rowOff>
    </xdr:from>
    <xdr:to>
      <xdr:col>10</xdr:col>
      <xdr:colOff>211747</xdr:colOff>
      <xdr:row>73</xdr:row>
      <xdr:rowOff>67408</xdr:rowOff>
    </xdr:to>
    <xdr:cxnSp macro="">
      <xdr:nvCxnSpPr>
        <xdr:cNvPr id="13" name="Straight Connector 12"/>
        <xdr:cNvCxnSpPr/>
      </xdr:nvCxnSpPr>
      <xdr:spPr>
        <a:xfrm flipV="1">
          <a:off x="991332" y="14352710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367077</xdr:colOff>
      <xdr:row>73</xdr:row>
      <xdr:rowOff>173648</xdr:rowOff>
    </xdr:from>
    <xdr:to>
      <xdr:col>10</xdr:col>
      <xdr:colOff>195627</xdr:colOff>
      <xdr:row>73</xdr:row>
      <xdr:rowOff>183173</xdr:rowOff>
    </xdr:to>
    <xdr:cxnSp macro="">
      <xdr:nvCxnSpPr>
        <xdr:cNvPr id="14" name="Straight Connector 13"/>
        <xdr:cNvCxnSpPr/>
      </xdr:nvCxnSpPr>
      <xdr:spPr>
        <a:xfrm flipV="1">
          <a:off x="975212" y="14468475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374405</xdr:colOff>
      <xdr:row>74</xdr:row>
      <xdr:rowOff>98181</xdr:rowOff>
    </xdr:from>
    <xdr:to>
      <xdr:col>10</xdr:col>
      <xdr:colOff>202955</xdr:colOff>
      <xdr:row>74</xdr:row>
      <xdr:rowOff>107706</xdr:rowOff>
    </xdr:to>
    <xdr:cxnSp macro="">
      <xdr:nvCxnSpPr>
        <xdr:cNvPr id="15" name="Straight Connector 14"/>
        <xdr:cNvCxnSpPr/>
      </xdr:nvCxnSpPr>
      <xdr:spPr>
        <a:xfrm flipV="1">
          <a:off x="982540" y="14583508"/>
          <a:ext cx="4693627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389792</xdr:colOff>
      <xdr:row>78</xdr:row>
      <xdr:rowOff>148736</xdr:rowOff>
    </xdr:from>
    <xdr:to>
      <xdr:col>10</xdr:col>
      <xdr:colOff>218342</xdr:colOff>
      <xdr:row>78</xdr:row>
      <xdr:rowOff>158261</xdr:rowOff>
    </xdr:to>
    <xdr:cxnSp macro="">
      <xdr:nvCxnSpPr>
        <xdr:cNvPr id="16" name="Straight Connector 15"/>
        <xdr:cNvCxnSpPr/>
      </xdr:nvCxnSpPr>
      <xdr:spPr>
        <a:xfrm flipV="1">
          <a:off x="997927" y="15396063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368544</xdr:colOff>
      <xdr:row>79</xdr:row>
      <xdr:rowOff>72537</xdr:rowOff>
    </xdr:from>
    <xdr:to>
      <xdr:col>10</xdr:col>
      <xdr:colOff>198560</xdr:colOff>
      <xdr:row>79</xdr:row>
      <xdr:rowOff>82062</xdr:rowOff>
    </xdr:to>
    <xdr:cxnSp macro="">
      <xdr:nvCxnSpPr>
        <xdr:cNvPr id="17" name="Straight Connector 16"/>
        <xdr:cNvCxnSpPr/>
      </xdr:nvCxnSpPr>
      <xdr:spPr>
        <a:xfrm flipV="1">
          <a:off x="976679" y="15510364"/>
          <a:ext cx="4695093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381732</xdr:colOff>
      <xdr:row>79</xdr:row>
      <xdr:rowOff>188303</xdr:rowOff>
    </xdr:from>
    <xdr:to>
      <xdr:col>10</xdr:col>
      <xdr:colOff>210282</xdr:colOff>
      <xdr:row>80</xdr:row>
      <xdr:rowOff>7328</xdr:rowOff>
    </xdr:to>
    <xdr:cxnSp macro="">
      <xdr:nvCxnSpPr>
        <xdr:cNvPr id="18" name="Straight Connector 17"/>
        <xdr:cNvCxnSpPr/>
      </xdr:nvCxnSpPr>
      <xdr:spPr>
        <a:xfrm flipV="1">
          <a:off x="989867" y="15626130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365612</xdr:colOff>
      <xdr:row>80</xdr:row>
      <xdr:rowOff>113568</xdr:rowOff>
    </xdr:from>
    <xdr:to>
      <xdr:col>10</xdr:col>
      <xdr:colOff>194162</xdr:colOff>
      <xdr:row>80</xdr:row>
      <xdr:rowOff>123093</xdr:rowOff>
    </xdr:to>
    <xdr:cxnSp macro="">
      <xdr:nvCxnSpPr>
        <xdr:cNvPr id="19" name="Straight Connector 18"/>
        <xdr:cNvCxnSpPr/>
      </xdr:nvCxnSpPr>
      <xdr:spPr>
        <a:xfrm flipV="1">
          <a:off x="973747" y="15741895"/>
          <a:ext cx="4693627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372940</xdr:colOff>
      <xdr:row>81</xdr:row>
      <xdr:rowOff>38101</xdr:rowOff>
    </xdr:from>
    <xdr:to>
      <xdr:col>10</xdr:col>
      <xdr:colOff>201490</xdr:colOff>
      <xdr:row>81</xdr:row>
      <xdr:rowOff>47626</xdr:rowOff>
    </xdr:to>
    <xdr:cxnSp macro="">
      <xdr:nvCxnSpPr>
        <xdr:cNvPr id="20" name="Straight Connector 19"/>
        <xdr:cNvCxnSpPr/>
      </xdr:nvCxnSpPr>
      <xdr:spPr>
        <a:xfrm flipV="1">
          <a:off x="981075" y="15856928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78</xdr:row>
      <xdr:rowOff>22714</xdr:rowOff>
    </xdr:from>
    <xdr:to>
      <xdr:col>10</xdr:col>
      <xdr:colOff>209550</xdr:colOff>
      <xdr:row>78</xdr:row>
      <xdr:rowOff>32239</xdr:rowOff>
    </xdr:to>
    <xdr:cxnSp macro="">
      <xdr:nvCxnSpPr>
        <xdr:cNvPr id="21" name="Straight Connector 20"/>
        <xdr:cNvCxnSpPr/>
      </xdr:nvCxnSpPr>
      <xdr:spPr>
        <a:xfrm flipV="1">
          <a:off x="989135" y="15270041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95</xdr:row>
      <xdr:rowOff>0</xdr:rowOff>
    </xdr:from>
    <xdr:to>
      <xdr:col>11</xdr:col>
      <xdr:colOff>27690</xdr:colOff>
      <xdr:row>115</xdr:row>
      <xdr:rowOff>161429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678525"/>
          <a:ext cx="7085715" cy="3971429"/>
        </a:xfrm>
        <a:prstGeom prst="rect">
          <a:avLst/>
        </a:prstGeom>
      </xdr:spPr>
    </xdr:pic>
    <xdr:clientData/>
  </xdr:twoCellAnchor>
  <xdr:twoCellAnchor>
    <xdr:from>
      <xdr:col>17</xdr:col>
      <xdr:colOff>190499</xdr:colOff>
      <xdr:row>73</xdr:row>
      <xdr:rowOff>71437</xdr:rowOff>
    </xdr:from>
    <xdr:to>
      <xdr:col>27</xdr:col>
      <xdr:colOff>257174</xdr:colOff>
      <xdr:row>91</xdr:row>
      <xdr:rowOff>66675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114300</xdr:rowOff>
    </xdr:from>
    <xdr:to>
      <xdr:col>6</xdr:col>
      <xdr:colOff>371476</xdr:colOff>
      <xdr:row>3</xdr:row>
      <xdr:rowOff>113358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14300"/>
          <a:ext cx="3762376" cy="570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546100</xdr:colOff>
          <xdr:row>12</xdr:row>
          <xdr:rowOff>25400</xdr:rowOff>
        </xdr:from>
        <xdr:to>
          <xdr:col>2</xdr:col>
          <xdr:colOff>25400</xdr:colOff>
          <xdr:row>14</xdr:row>
          <xdr:rowOff>25400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520700</xdr:colOff>
          <xdr:row>12</xdr:row>
          <xdr:rowOff>0</xdr:rowOff>
        </xdr:from>
        <xdr:to>
          <xdr:col>4</xdr:col>
          <xdr:colOff>25400</xdr:colOff>
          <xdr:row>14</xdr:row>
          <xdr:rowOff>12700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28574</xdr:colOff>
      <xdr:row>0</xdr:row>
      <xdr:rowOff>42862</xdr:rowOff>
    </xdr:from>
    <xdr:to>
      <xdr:col>16</xdr:col>
      <xdr:colOff>285749</xdr:colOff>
      <xdr:row>13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63</xdr:row>
      <xdr:rowOff>138112</xdr:rowOff>
    </xdr:from>
    <xdr:to>
      <xdr:col>24</xdr:col>
      <xdr:colOff>161925</xdr:colOff>
      <xdr:row>78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19050</xdr:colOff>
      <xdr:row>63</xdr:row>
      <xdr:rowOff>19050</xdr:rowOff>
    </xdr:from>
    <xdr:to>
      <xdr:col>32</xdr:col>
      <xdr:colOff>323850</xdr:colOff>
      <xdr:row>77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444500</xdr:colOff>
          <xdr:row>2</xdr:row>
          <xdr:rowOff>177800</xdr:rowOff>
        </xdr:from>
        <xdr:to>
          <xdr:col>2</xdr:col>
          <xdr:colOff>520700</xdr:colOff>
          <xdr:row>4</xdr:row>
          <xdr:rowOff>177800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279400</xdr:colOff>
          <xdr:row>2</xdr:row>
          <xdr:rowOff>63500</xdr:rowOff>
        </xdr:from>
        <xdr:to>
          <xdr:col>6</xdr:col>
          <xdr:colOff>393700</xdr:colOff>
          <xdr:row>4</xdr:row>
          <xdr:rowOff>76200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381000</xdr:colOff>
      <xdr:row>103</xdr:row>
      <xdr:rowOff>33472</xdr:rowOff>
    </xdr:from>
    <xdr:to>
      <xdr:col>13</xdr:col>
      <xdr:colOff>104775</xdr:colOff>
      <xdr:row>129</xdr:row>
      <xdr:rowOff>95250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53800" y="19654972"/>
          <a:ext cx="6429375" cy="5014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28575</xdr:colOff>
      <xdr:row>79</xdr:row>
      <xdr:rowOff>71437</xdr:rowOff>
    </xdr:from>
    <xdr:to>
      <xdr:col>32</xdr:col>
      <xdr:colOff>333375</xdr:colOff>
      <xdr:row>93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590549</xdr:colOff>
      <xdr:row>63</xdr:row>
      <xdr:rowOff>157161</xdr:rowOff>
    </xdr:from>
    <xdr:to>
      <xdr:col>13</xdr:col>
      <xdr:colOff>561974</xdr:colOff>
      <xdr:row>82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84</xdr:row>
      <xdr:rowOff>0</xdr:rowOff>
    </xdr:from>
    <xdr:to>
      <xdr:col>13</xdr:col>
      <xdr:colOff>581025</xdr:colOff>
      <xdr:row>102</xdr:row>
      <xdr:rowOff>138113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3</xdr:row>
      <xdr:rowOff>76200</xdr:rowOff>
    </xdr:from>
    <xdr:to>
      <xdr:col>11</xdr:col>
      <xdr:colOff>419099</xdr:colOff>
      <xdr:row>9</xdr:row>
      <xdr:rowOff>85726</xdr:rowOff>
    </xdr:to>
    <xdr:pic>
      <xdr:nvPicPr>
        <xdr:cNvPr id="2" name="Picture 1" descr="cid:image001.png@01D0EEFC.5A542E60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0275" y="647700"/>
          <a:ext cx="7610474" cy="115252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3</xdr:col>
      <xdr:colOff>561975</xdr:colOff>
      <xdr:row>21</xdr:row>
      <xdr:rowOff>161925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48000"/>
          <a:ext cx="5619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47625</xdr:colOff>
      <xdr:row>21</xdr:row>
      <xdr:rowOff>0</xdr:rowOff>
    </xdr:from>
    <xdr:to>
      <xdr:col>6</xdr:col>
      <xdr:colOff>752475</xdr:colOff>
      <xdr:row>21</xdr:row>
      <xdr:rowOff>161925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0" y="4048125"/>
          <a:ext cx="7048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561975</xdr:colOff>
      <xdr:row>21</xdr:row>
      <xdr:rowOff>161925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48000"/>
          <a:ext cx="5619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85725</xdr:colOff>
      <xdr:row>21</xdr:row>
      <xdr:rowOff>9525</xdr:rowOff>
    </xdr:from>
    <xdr:to>
      <xdr:col>12</xdr:col>
      <xdr:colOff>400050</xdr:colOff>
      <xdr:row>21</xdr:row>
      <xdr:rowOff>171450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3057525"/>
          <a:ext cx="3143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180975</xdr:colOff>
      <xdr:row>21</xdr:row>
      <xdr:rowOff>9525</xdr:rowOff>
    </xdr:from>
    <xdr:to>
      <xdr:col>4</xdr:col>
      <xdr:colOff>428625</xdr:colOff>
      <xdr:row>21</xdr:row>
      <xdr:rowOff>171450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305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209550</xdr:colOff>
      <xdr:row>21</xdr:row>
      <xdr:rowOff>0</xdr:rowOff>
    </xdr:from>
    <xdr:to>
      <xdr:col>11</xdr:col>
      <xdr:colOff>457200</xdr:colOff>
      <xdr:row>21</xdr:row>
      <xdr:rowOff>161925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0075" y="3048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21</xdr:row>
      <xdr:rowOff>0</xdr:rowOff>
    </xdr:from>
    <xdr:to>
      <xdr:col>14</xdr:col>
      <xdr:colOff>95250</xdr:colOff>
      <xdr:row>21</xdr:row>
      <xdr:rowOff>161925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3048000"/>
          <a:ext cx="7048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0</xdr:colOff>
      <xdr:row>21</xdr:row>
      <xdr:rowOff>0</xdr:rowOff>
    </xdr:from>
    <xdr:to>
      <xdr:col>17</xdr:col>
      <xdr:colOff>561975</xdr:colOff>
      <xdr:row>21</xdr:row>
      <xdr:rowOff>161925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4038600"/>
          <a:ext cx="5619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85725</xdr:colOff>
      <xdr:row>21</xdr:row>
      <xdr:rowOff>9525</xdr:rowOff>
    </xdr:from>
    <xdr:to>
      <xdr:col>19</xdr:col>
      <xdr:colOff>400050</xdr:colOff>
      <xdr:row>21</xdr:row>
      <xdr:rowOff>171450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4048125"/>
          <a:ext cx="3143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209550</xdr:colOff>
      <xdr:row>21</xdr:row>
      <xdr:rowOff>0</xdr:rowOff>
    </xdr:from>
    <xdr:to>
      <xdr:col>18</xdr:col>
      <xdr:colOff>457200</xdr:colOff>
      <xdr:row>21</xdr:row>
      <xdr:rowOff>161925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03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21</xdr:row>
      <xdr:rowOff>0</xdr:rowOff>
    </xdr:from>
    <xdr:to>
      <xdr:col>21</xdr:col>
      <xdr:colOff>95250</xdr:colOff>
      <xdr:row>21</xdr:row>
      <xdr:rowOff>161925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7875" y="4038600"/>
          <a:ext cx="8953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85725</xdr:colOff>
      <xdr:row>21</xdr:row>
      <xdr:rowOff>66675</xdr:rowOff>
    </xdr:from>
    <xdr:to>
      <xdr:col>5</xdr:col>
      <xdr:colOff>400050</xdr:colOff>
      <xdr:row>22</xdr:row>
      <xdr:rowOff>38100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4114800"/>
          <a:ext cx="3143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4" Type="http://schemas.openxmlformats.org/officeDocument/2006/relationships/image" Target="../media/image5.wmf"/><Relationship Id="rId5" Type="http://schemas.openxmlformats.org/officeDocument/2006/relationships/oleObject" Target="../embeddings/oleObject2.bin"/><Relationship Id="rId6" Type="http://schemas.openxmlformats.org/officeDocument/2006/relationships/image" Target="../media/image6.wmf"/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oleObject" Target="../embeddings/oleObject3.bin"/><Relationship Id="rId5" Type="http://schemas.openxmlformats.org/officeDocument/2006/relationships/image" Target="../media/image5.wmf"/><Relationship Id="rId6" Type="http://schemas.openxmlformats.org/officeDocument/2006/relationships/oleObject" Target="../embeddings/oleObject4.bin"/><Relationship Id="rId7" Type="http://schemas.openxmlformats.org/officeDocument/2006/relationships/image" Target="../media/image6.wmf"/><Relationship Id="rId1" Type="http://schemas.openxmlformats.org/officeDocument/2006/relationships/hyperlink" Target="http://www.eprg.group.cam.ac.uk/wp-content/uploads/2014/01/EPRG-WP-1116_complete1.pdf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0.6640625" bestFit="1" customWidth="1"/>
    <col min="2" max="2" width="18.5" style="4" bestFit="1" customWidth="1"/>
    <col min="3" max="3" width="14.83203125" customWidth="1"/>
    <col min="4" max="4" width="16.6640625" bestFit="1" customWidth="1"/>
    <col min="5" max="5" width="16.6640625" customWidth="1"/>
    <col min="6" max="6" width="84.1640625" style="4" customWidth="1"/>
    <col min="7" max="7" width="38.5" customWidth="1"/>
  </cols>
  <sheetData>
    <row r="1" spans="1:7" x14ac:dyDescent="0.2">
      <c r="B1" s="4" t="s">
        <v>4</v>
      </c>
    </row>
    <row r="3" spans="1:7" x14ac:dyDescent="0.2">
      <c r="A3" s="3" t="s">
        <v>108</v>
      </c>
    </row>
    <row r="6" spans="1:7" s="3" customFormat="1" x14ac:dyDescent="0.2">
      <c r="A6" s="3" t="s">
        <v>10</v>
      </c>
      <c r="B6" s="5" t="s">
        <v>11</v>
      </c>
      <c r="D6" s="3" t="s">
        <v>7</v>
      </c>
      <c r="E6" s="3" t="s">
        <v>103</v>
      </c>
      <c r="F6" s="5" t="s">
        <v>8</v>
      </c>
      <c r="G6" s="3" t="s">
        <v>18</v>
      </c>
    </row>
    <row r="7" spans="1:7" x14ac:dyDescent="0.2">
      <c r="A7" s="69" t="s">
        <v>9</v>
      </c>
      <c r="B7" s="20" t="s">
        <v>13</v>
      </c>
      <c r="C7" s="19" t="s">
        <v>16</v>
      </c>
      <c r="D7" s="25" t="s">
        <v>13</v>
      </c>
      <c r="E7" s="25" t="s">
        <v>104</v>
      </c>
      <c r="F7" s="19" t="s">
        <v>21</v>
      </c>
      <c r="G7" s="19" t="s">
        <v>19</v>
      </c>
    </row>
    <row r="8" spans="1:7" ht="30" x14ac:dyDescent="0.2">
      <c r="A8" s="70"/>
      <c r="B8" s="20" t="s">
        <v>23</v>
      </c>
      <c r="C8" s="19" t="s">
        <v>14</v>
      </c>
      <c r="D8" s="25" t="s">
        <v>5</v>
      </c>
      <c r="E8" s="25" t="s">
        <v>104</v>
      </c>
      <c r="F8" s="20" t="s">
        <v>6</v>
      </c>
      <c r="G8" s="19" t="s">
        <v>19</v>
      </c>
    </row>
    <row r="9" spans="1:7" ht="30" x14ac:dyDescent="0.2">
      <c r="A9" s="70"/>
      <c r="B9" s="20" t="s">
        <v>24</v>
      </c>
      <c r="C9" s="19" t="s">
        <v>15</v>
      </c>
      <c r="D9" s="25" t="s">
        <v>12</v>
      </c>
      <c r="E9" s="25" t="s">
        <v>104</v>
      </c>
      <c r="F9" s="20" t="s">
        <v>135</v>
      </c>
      <c r="G9" s="20" t="s">
        <v>20</v>
      </c>
    </row>
    <row r="10" spans="1:7" x14ac:dyDescent="0.2">
      <c r="A10" s="71"/>
      <c r="B10" s="20" t="s">
        <v>124</v>
      </c>
      <c r="C10" s="19" t="s">
        <v>122</v>
      </c>
      <c r="D10" s="25" t="s">
        <v>125</v>
      </c>
      <c r="E10" s="25" t="s">
        <v>104</v>
      </c>
      <c r="F10" s="19" t="s">
        <v>126</v>
      </c>
      <c r="G10" s="19" t="s">
        <v>19</v>
      </c>
    </row>
    <row r="11" spans="1:7" x14ac:dyDescent="0.2">
      <c r="A11" s="69" t="s">
        <v>31</v>
      </c>
      <c r="B11" s="20" t="s">
        <v>13</v>
      </c>
      <c r="C11" s="19" t="s">
        <v>16</v>
      </c>
      <c r="D11" s="25" t="s">
        <v>13</v>
      </c>
      <c r="E11" s="25" t="s">
        <v>104</v>
      </c>
      <c r="F11" s="19" t="s">
        <v>21</v>
      </c>
      <c r="G11" s="19" t="s">
        <v>112</v>
      </c>
    </row>
    <row r="12" spans="1:7" ht="30" x14ac:dyDescent="0.2">
      <c r="A12" s="70"/>
      <c r="B12" s="20" t="s">
        <v>23</v>
      </c>
      <c r="C12" s="19" t="s">
        <v>14</v>
      </c>
      <c r="D12" s="25" t="s">
        <v>136</v>
      </c>
      <c r="E12" s="26" t="s">
        <v>107</v>
      </c>
      <c r="F12" s="20" t="s">
        <v>100</v>
      </c>
      <c r="G12" s="19"/>
    </row>
    <row r="13" spans="1:7" ht="30" x14ac:dyDescent="0.2">
      <c r="A13" s="70"/>
      <c r="B13" s="20" t="s">
        <v>24</v>
      </c>
      <c r="C13" s="19" t="s">
        <v>15</v>
      </c>
      <c r="D13" s="25" t="s">
        <v>12</v>
      </c>
      <c r="E13" s="25" t="s">
        <v>104</v>
      </c>
      <c r="F13" s="20" t="s">
        <v>135</v>
      </c>
      <c r="G13" s="19" t="s">
        <v>101</v>
      </c>
    </row>
    <row r="14" spans="1:7" x14ac:dyDescent="0.2">
      <c r="A14" s="71"/>
      <c r="B14" s="20" t="s">
        <v>124</v>
      </c>
      <c r="C14" s="19" t="s">
        <v>122</v>
      </c>
      <c r="D14" s="25" t="s">
        <v>125</v>
      </c>
      <c r="E14" s="25" t="s">
        <v>104</v>
      </c>
      <c r="F14" s="19" t="s">
        <v>126</v>
      </c>
      <c r="G14" s="19" t="s">
        <v>112</v>
      </c>
    </row>
    <row r="15" spans="1:7" x14ac:dyDescent="0.2">
      <c r="A15" s="69" t="s">
        <v>86</v>
      </c>
      <c r="B15" s="20" t="s">
        <v>13</v>
      </c>
      <c r="C15" s="19" t="s">
        <v>16</v>
      </c>
      <c r="D15" s="25" t="s">
        <v>13</v>
      </c>
      <c r="E15" s="25" t="s">
        <v>105</v>
      </c>
      <c r="F15" s="19" t="s">
        <v>21</v>
      </c>
      <c r="G15" s="19"/>
    </row>
    <row r="16" spans="1:7" ht="30" x14ac:dyDescent="0.2">
      <c r="A16" s="70"/>
      <c r="B16" s="20" t="s">
        <v>23</v>
      </c>
      <c r="C16" s="19" t="s">
        <v>14</v>
      </c>
      <c r="D16" s="25" t="s">
        <v>136</v>
      </c>
      <c r="E16" s="26" t="s">
        <v>106</v>
      </c>
      <c r="F16" s="20" t="s">
        <v>127</v>
      </c>
      <c r="G16" s="19"/>
    </row>
    <row r="17" spans="1:7" ht="30" x14ac:dyDescent="0.2">
      <c r="A17" s="70"/>
      <c r="B17" s="20" t="s">
        <v>24</v>
      </c>
      <c r="C17" s="19" t="s">
        <v>15</v>
      </c>
      <c r="D17" s="25" t="s">
        <v>12</v>
      </c>
      <c r="E17" s="25" t="s">
        <v>105</v>
      </c>
      <c r="F17" s="20" t="s">
        <v>135</v>
      </c>
      <c r="G17" s="19" t="s">
        <v>101</v>
      </c>
    </row>
    <row r="18" spans="1:7" x14ac:dyDescent="0.2">
      <c r="A18" s="71"/>
      <c r="B18" s="20" t="s">
        <v>124</v>
      </c>
      <c r="C18" s="19" t="s">
        <v>122</v>
      </c>
      <c r="D18" s="25" t="s">
        <v>125</v>
      </c>
      <c r="E18" s="25" t="s">
        <v>105</v>
      </c>
      <c r="F18" s="19" t="s">
        <v>126</v>
      </c>
      <c r="G18" s="19" t="s">
        <v>111</v>
      </c>
    </row>
    <row r="21" spans="1:7" x14ac:dyDescent="0.2">
      <c r="A21" s="62">
        <v>42268</v>
      </c>
      <c r="B21" s="63"/>
      <c r="C21" s="14"/>
      <c r="D21" s="14"/>
      <c r="E21" s="14"/>
      <c r="F21" s="64"/>
    </row>
    <row r="22" spans="1:7" x14ac:dyDescent="0.2">
      <c r="A22" s="65" t="s">
        <v>172</v>
      </c>
      <c r="B22" s="63"/>
      <c r="C22" s="14"/>
      <c r="D22" s="14"/>
      <c r="E22" s="14"/>
      <c r="F22" s="64"/>
    </row>
    <row r="23" spans="1:7" x14ac:dyDescent="0.2">
      <c r="A23" s="14" t="s">
        <v>173</v>
      </c>
      <c r="B23" s="64"/>
      <c r="C23" s="14"/>
      <c r="D23" s="14"/>
      <c r="E23" s="14"/>
      <c r="F23" s="64"/>
    </row>
    <row r="24" spans="1:7" x14ac:dyDescent="0.2">
      <c r="A24" s="14"/>
      <c r="B24" s="64"/>
      <c r="C24" s="14"/>
      <c r="D24" s="14"/>
      <c r="E24" s="14"/>
      <c r="F24" s="64"/>
    </row>
    <row r="25" spans="1:7" x14ac:dyDescent="0.2">
      <c r="A25" s="14" t="s">
        <v>174</v>
      </c>
      <c r="B25" s="64"/>
      <c r="C25" s="14"/>
      <c r="D25" s="14"/>
      <c r="E25" s="14"/>
      <c r="F25" s="64"/>
    </row>
    <row r="26" spans="1:7" x14ac:dyDescent="0.2">
      <c r="A26" s="14" t="s">
        <v>175</v>
      </c>
      <c r="B26" s="64"/>
      <c r="C26" s="14"/>
      <c r="D26" s="14"/>
      <c r="E26" s="14"/>
      <c r="F26" s="64"/>
    </row>
    <row r="32" spans="1:7" x14ac:dyDescent="0.2">
      <c r="A32" s="3" t="s">
        <v>109</v>
      </c>
      <c r="B32" s="5"/>
    </row>
    <row r="35" spans="1:1" x14ac:dyDescent="0.2">
      <c r="A35" s="7" t="s">
        <v>32</v>
      </c>
    </row>
    <row r="36" spans="1:1" x14ac:dyDescent="0.2">
      <c r="A36" s="7" t="s">
        <v>33</v>
      </c>
    </row>
    <row r="37" spans="1:1" x14ac:dyDescent="0.2">
      <c r="A37" s="8" t="s">
        <v>34</v>
      </c>
    </row>
    <row r="38" spans="1:1" x14ac:dyDescent="0.2">
      <c r="A38" s="9" t="s">
        <v>35</v>
      </c>
    </row>
    <row r="39" spans="1:1" x14ac:dyDescent="0.2">
      <c r="A39" s="9" t="s">
        <v>36</v>
      </c>
    </row>
    <row r="40" spans="1:1" x14ac:dyDescent="0.2">
      <c r="A40" s="9" t="s">
        <v>110</v>
      </c>
    </row>
    <row r="41" spans="1:1" x14ac:dyDescent="0.2">
      <c r="A41" s="8" t="s">
        <v>37</v>
      </c>
    </row>
    <row r="42" spans="1:1" x14ac:dyDescent="0.2">
      <c r="A42" s="9" t="s">
        <v>38</v>
      </c>
    </row>
    <row r="43" spans="1:1" ht="16" x14ac:dyDescent="0.2">
      <c r="A43" s="24" t="s">
        <v>97</v>
      </c>
    </row>
    <row r="44" spans="1:1" x14ac:dyDescent="0.2">
      <c r="A44" s="9"/>
    </row>
    <row r="47" spans="1:1" x14ac:dyDescent="0.2">
      <c r="A47" t="s">
        <v>98</v>
      </c>
    </row>
    <row r="49" spans="1:7" ht="30" x14ac:dyDescent="0.2">
      <c r="A49" s="19" t="s">
        <v>82</v>
      </c>
      <c r="B49" s="20" t="s">
        <v>26</v>
      </c>
      <c r="C49" s="20" t="s">
        <v>28</v>
      </c>
      <c r="D49" s="20" t="s">
        <v>87</v>
      </c>
      <c r="E49" s="20" t="s">
        <v>99</v>
      </c>
    </row>
    <row r="50" spans="1:7" x14ac:dyDescent="0.2">
      <c r="A50" s="19" t="s">
        <v>9</v>
      </c>
      <c r="B50" s="21">
        <f>'UK data'!L3</f>
        <v>2.7622562520441152E-2</v>
      </c>
      <c r="C50" s="21">
        <f>'UK data'!M3</f>
        <v>1.397290860700795E-2</v>
      </c>
      <c r="D50" s="21">
        <f>'UK data'!N3</f>
        <v>4.1981438669038473E-2</v>
      </c>
      <c r="E50" s="22">
        <f>(D50/B50)-1</f>
        <v>0.5198241885766941</v>
      </c>
    </row>
    <row r="51" spans="1:7" x14ac:dyDescent="0.2">
      <c r="A51" s="19" t="s">
        <v>31</v>
      </c>
      <c r="B51" s="21">
        <f>'US data'!V3</f>
        <v>2.4947652440659551E-2</v>
      </c>
      <c r="C51" s="21">
        <f>'US data'!W3</f>
        <v>7.2917772609215614E-3</v>
      </c>
      <c r="D51" s="21">
        <f>'US data'!X3</f>
        <v>3.2421342426361299E-2</v>
      </c>
      <c r="E51" s="22">
        <f t="shared" ref="E51:E52" si="0">(D51/B51)-1</f>
        <v>0.29957487998033705</v>
      </c>
    </row>
    <row r="52" spans="1:7" x14ac:dyDescent="0.2">
      <c r="A52" s="19" t="s">
        <v>86</v>
      </c>
      <c r="B52" s="21">
        <f>'CN data'!U2</f>
        <v>9.3082172816936648E-2</v>
      </c>
      <c r="C52" s="21">
        <f>'CN data'!V2</f>
        <v>2.1613304703252512E-2</v>
      </c>
      <c r="D52" s="21">
        <f>'CN data'!W2</f>
        <v>0.11670729088372234</v>
      </c>
      <c r="E52" s="22">
        <f t="shared" si="0"/>
        <v>0.25380926714343954</v>
      </c>
    </row>
    <row r="54" spans="1:7" x14ac:dyDescent="0.2">
      <c r="A54" t="s">
        <v>54</v>
      </c>
    </row>
    <row r="55" spans="1:7" x14ac:dyDescent="0.2">
      <c r="A55" s="11" t="s">
        <v>40</v>
      </c>
      <c r="B55" s="68" t="s">
        <v>48</v>
      </c>
      <c r="C55" s="68"/>
      <c r="D55" s="68"/>
      <c r="E55" s="68"/>
      <c r="F55" s="68"/>
      <c r="G55" s="68"/>
    </row>
    <row r="56" spans="1:7" x14ac:dyDescent="0.2">
      <c r="A56" s="11" t="s">
        <v>42</v>
      </c>
      <c r="B56" s="68" t="s">
        <v>55</v>
      </c>
      <c r="C56" s="68"/>
      <c r="D56" s="68"/>
      <c r="E56" s="68"/>
      <c r="F56" s="68"/>
      <c r="G56" s="68"/>
    </row>
    <row r="57" spans="1:7" x14ac:dyDescent="0.2">
      <c r="A57" s="11" t="s">
        <v>41</v>
      </c>
      <c r="B57" s="68" t="s">
        <v>49</v>
      </c>
      <c r="C57" s="68"/>
      <c r="D57" s="68"/>
      <c r="E57" s="68"/>
      <c r="F57" s="68"/>
      <c r="G57" s="68"/>
    </row>
    <row r="58" spans="1:7" x14ac:dyDescent="0.2">
      <c r="A58" s="11" t="s">
        <v>50</v>
      </c>
      <c r="B58" s="68" t="s">
        <v>51</v>
      </c>
      <c r="C58" s="68"/>
      <c r="D58" s="68"/>
      <c r="E58" s="68"/>
      <c r="F58" s="68"/>
      <c r="G58" s="68"/>
    </row>
    <row r="59" spans="1:7" x14ac:dyDescent="0.2">
      <c r="A59" s="11" t="s">
        <v>52</v>
      </c>
      <c r="B59" s="68" t="s">
        <v>53</v>
      </c>
      <c r="C59" s="68"/>
      <c r="D59" s="68"/>
      <c r="E59" s="68"/>
      <c r="F59" s="68"/>
      <c r="G59" s="68"/>
    </row>
    <row r="63" spans="1:7" x14ac:dyDescent="0.2">
      <c r="B63" s="4" t="s">
        <v>9</v>
      </c>
      <c r="C63" t="s">
        <v>31</v>
      </c>
      <c r="D63" t="s">
        <v>86</v>
      </c>
    </row>
    <row r="64" spans="1:7" x14ac:dyDescent="0.2">
      <c r="A64">
        <v>1960</v>
      </c>
    </row>
    <row r="65" spans="1:3" x14ac:dyDescent="0.2">
      <c r="A65">
        <v>1961</v>
      </c>
      <c r="B65" s="17">
        <f>(('UK data'!M9/'UK data'!M8)-1)/(('UK data'!N9/'UK data'!N8)-1)</f>
        <v>9.5235686330767816E-2</v>
      </c>
      <c r="C65" s="18"/>
    </row>
    <row r="66" spans="1:3" x14ac:dyDescent="0.2">
      <c r="A66">
        <v>1962</v>
      </c>
      <c r="B66" s="17">
        <f>(('UK data'!M10/'UK data'!M9)-1)/(('UK data'!N10/'UK data'!N9)-1)</f>
        <v>0.40629916863856741</v>
      </c>
      <c r="C66" s="18"/>
    </row>
    <row r="67" spans="1:3" x14ac:dyDescent="0.2">
      <c r="A67">
        <v>1963</v>
      </c>
      <c r="B67" s="17">
        <f>(('UK data'!M11/'UK data'!M10)-1)/(('UK data'!N11/'UK data'!N10)-1)</f>
        <v>0.17213230372408933</v>
      </c>
      <c r="C67" s="18"/>
    </row>
    <row r="68" spans="1:3" x14ac:dyDescent="0.2">
      <c r="A68">
        <v>1964</v>
      </c>
      <c r="B68" s="17">
        <f>(('UK data'!M12/'UK data'!M11)-1)/(('UK data'!N12/'UK data'!N11)-1)</f>
        <v>-0.26626619770920817</v>
      </c>
      <c r="C68" s="18"/>
    </row>
    <row r="69" spans="1:3" x14ac:dyDescent="0.2">
      <c r="A69">
        <v>1965</v>
      </c>
      <c r="B69" s="17">
        <f>(('UK data'!M13/'UK data'!M12)-1)/(('UK data'!N13/'UK data'!N12)-1)</f>
        <v>7.8091729543579388E-2</v>
      </c>
      <c r="C69" s="18"/>
    </row>
    <row r="70" spans="1:3" x14ac:dyDescent="0.2">
      <c r="A70">
        <v>1966</v>
      </c>
      <c r="B70" s="17">
        <f>(('UK data'!M14/'UK data'!M13)-1)/(('UK data'!N14/'UK data'!N13)-1)</f>
        <v>0.16140219431540684</v>
      </c>
      <c r="C70" s="18"/>
    </row>
    <row r="71" spans="1:3" x14ac:dyDescent="0.2">
      <c r="A71">
        <v>1967</v>
      </c>
      <c r="B71" s="17">
        <f>(('UK data'!M15/'UK data'!M14)-1)/(('UK data'!N15/'UK data'!N14)-1)</f>
        <v>4.7502650301710414E-2</v>
      </c>
      <c r="C71" s="18"/>
    </row>
    <row r="72" spans="1:3" x14ac:dyDescent="0.2">
      <c r="A72">
        <v>1968</v>
      </c>
      <c r="B72" s="17">
        <f>(('UK data'!M16/'UK data'!M15)-1)/(('UK data'!N16/'UK data'!N15)-1)</f>
        <v>0.1105281098945884</v>
      </c>
      <c r="C72" s="18"/>
    </row>
    <row r="73" spans="1:3" x14ac:dyDescent="0.2">
      <c r="A73">
        <v>1969</v>
      </c>
      <c r="B73" s="17">
        <f>(('UK data'!M17/'UK data'!M16)-1)/(('UK data'!N17/'UK data'!N16)-1)</f>
        <v>0.24033433010418689</v>
      </c>
      <c r="C73" s="18"/>
    </row>
    <row r="74" spans="1:3" x14ac:dyDescent="0.2">
      <c r="A74">
        <v>1970</v>
      </c>
      <c r="B74" s="17">
        <f>(('UK data'!M18/'UK data'!M17)-1)/(('UK data'!N18/'UK data'!N17)-1)</f>
        <v>0.27380417308581689</v>
      </c>
      <c r="C74" s="18"/>
    </row>
    <row r="75" spans="1:3" x14ac:dyDescent="0.2">
      <c r="A75">
        <v>1971</v>
      </c>
      <c r="B75" s="17">
        <f>(('UK data'!M19/'UK data'!M18)-1)/(('UK data'!N19/'UK data'!N18)-1)</f>
        <v>0.2807655144015988</v>
      </c>
      <c r="C75" s="18"/>
    </row>
    <row r="76" spans="1:3" x14ac:dyDescent="0.2">
      <c r="A76">
        <v>1972</v>
      </c>
      <c r="B76" s="17">
        <f>(('UK data'!M20/'UK data'!M19)-1)/(('UK data'!N20/'UK data'!N19)-1)</f>
        <v>0.38046122199452942</v>
      </c>
      <c r="C76" s="18"/>
    </row>
    <row r="77" spans="1:3" x14ac:dyDescent="0.2">
      <c r="A77">
        <v>1973</v>
      </c>
      <c r="B77" s="17">
        <f>(('UK data'!M21/'UK data'!M20)-1)/(('UK data'!N21/'UK data'!N20)-1)</f>
        <v>0.25415136962190782</v>
      </c>
      <c r="C77" s="18"/>
    </row>
    <row r="78" spans="1:3" x14ac:dyDescent="0.2">
      <c r="A78">
        <v>1974</v>
      </c>
      <c r="B78" s="17">
        <f>(('UK data'!M22/'UK data'!M21)-1)/(('UK data'!N22/'UK data'!N21)-1)</f>
        <v>0.46164915520330879</v>
      </c>
      <c r="C78" s="18"/>
    </row>
    <row r="79" spans="1:3" x14ac:dyDescent="0.2">
      <c r="A79">
        <v>1975</v>
      </c>
      <c r="B79" s="17">
        <f>(('UK data'!M23/'UK data'!M22)-1)/(('UK data'!N23/'UK data'!N22)-1)</f>
        <v>0.49562179559755076</v>
      </c>
      <c r="C79" s="18"/>
    </row>
    <row r="80" spans="1:3" x14ac:dyDescent="0.2">
      <c r="A80">
        <v>1976</v>
      </c>
      <c r="B80" s="17">
        <f>(('UK data'!M24/'UK data'!M23)-1)/(('UK data'!N24/'UK data'!N23)-1)</f>
        <v>0.40070747379726868</v>
      </c>
      <c r="C80" s="18"/>
    </row>
    <row r="81" spans="1:4" x14ac:dyDescent="0.2">
      <c r="A81">
        <v>1977</v>
      </c>
      <c r="B81" s="17">
        <f>(('UK data'!M25/'UK data'!M24)-1)/(('UK data'!N25/'UK data'!N24)-1)</f>
        <v>0.3228880812094837</v>
      </c>
      <c r="C81" s="18"/>
    </row>
    <row r="82" spans="1:4" x14ac:dyDescent="0.2">
      <c r="A82">
        <v>1978</v>
      </c>
      <c r="B82" s="17">
        <f>(('UK data'!M26/'UK data'!M25)-1)/(('UK data'!N26/'UK data'!N25)-1)</f>
        <v>0.20466752857467255</v>
      </c>
      <c r="C82" s="18"/>
    </row>
    <row r="83" spans="1:4" x14ac:dyDescent="0.2">
      <c r="A83">
        <v>1979</v>
      </c>
      <c r="B83" s="17">
        <f>(('UK data'!M27/'UK data'!M26)-1)/(('UK data'!N27/'UK data'!N26)-1)</f>
        <v>0.3301687835759885</v>
      </c>
      <c r="C83" s="18"/>
    </row>
    <row r="84" spans="1:4" x14ac:dyDescent="0.2">
      <c r="A84">
        <v>1980</v>
      </c>
      <c r="B84" s="17">
        <f>(('UK data'!M28/'UK data'!M27)-1)/(('UK data'!N28/'UK data'!N27)-1)</f>
        <v>0.54936512190884057</v>
      </c>
    </row>
    <row r="85" spans="1:4" x14ac:dyDescent="0.2">
      <c r="A85">
        <v>1981</v>
      </c>
      <c r="B85" s="17">
        <f>(('UK data'!M29/'UK data'!M28)-1)/(('UK data'!N29/'UK data'!N28)-1)</f>
        <v>0.58403976306727701</v>
      </c>
      <c r="C85" s="23">
        <f>(('US data'!W29/'US data'!W28)-1)/(('US data'!X29/'US data'!X28)-1)</f>
        <v>0.33512889122214168</v>
      </c>
    </row>
    <row r="86" spans="1:4" x14ac:dyDescent="0.2">
      <c r="A86">
        <v>1982</v>
      </c>
      <c r="B86" s="17">
        <f>(('UK data'!M30/'UK data'!M29)-1)/(('UK data'!N30/'UK data'!N29)-1)</f>
        <v>0.15368831232993893</v>
      </c>
      <c r="C86" s="23">
        <f>(('US data'!W30/'US data'!W29)-1)/(('US data'!X30/'US data'!X29)-1)</f>
        <v>0.42043352225718339</v>
      </c>
      <c r="D86" s="23">
        <f>(('CN data'!V30/'CN data'!V29)-1)/(('CN data'!W30/'CN data'!W29)-1)</f>
        <v>-0.4104735721209592</v>
      </c>
    </row>
    <row r="87" spans="1:4" x14ac:dyDescent="0.2">
      <c r="A87">
        <v>1983</v>
      </c>
      <c r="B87" s="17">
        <f>(('UK data'!M31/'UK data'!M30)-1)/(('UK data'!N31/'UK data'!N30)-1)</f>
        <v>0.44993981681641282</v>
      </c>
      <c r="C87" s="23">
        <f>(('US data'!W31/'US data'!W30)-1)/(('US data'!X31/'US data'!X30)-1)</f>
        <v>0.30570469151204394</v>
      </c>
      <c r="D87" s="23">
        <f>(('CN data'!V31/'CN data'!V30)-1)/(('CN data'!W31/'CN data'!W30)-1)</f>
        <v>-3.6382264196851075E-2</v>
      </c>
    </row>
    <row r="88" spans="1:4" x14ac:dyDescent="0.2">
      <c r="A88">
        <v>1984</v>
      </c>
      <c r="B88" s="17">
        <f>(('UK data'!M32/'UK data'!M31)-1)/(('UK data'!N32/'UK data'!N31)-1)</f>
        <v>0.26304510871035724</v>
      </c>
      <c r="C88" s="23">
        <f>(('US data'!W32/'US data'!W31)-1)/(('US data'!X32/'US data'!X31)-1)</f>
        <v>0.23187007831709247</v>
      </c>
      <c r="D88" s="23">
        <f>(('CN data'!V32/'CN data'!V31)-1)/(('CN data'!W32/'CN data'!W31)-1)</f>
        <v>0.16080135256878839</v>
      </c>
    </row>
    <row r="89" spans="1:4" x14ac:dyDescent="0.2">
      <c r="A89">
        <v>1985</v>
      </c>
      <c r="B89" s="17">
        <f>(('UK data'!M33/'UK data'!M32)-1)/(('UK data'!N33/'UK data'!N32)-1)</f>
        <v>0.28114753482968602</v>
      </c>
      <c r="C89" s="23">
        <f>(('US data'!W33/'US data'!W32)-1)/(('US data'!X33/'US data'!X32)-1)</f>
        <v>0.22471124148450364</v>
      </c>
      <c r="D89" s="23">
        <f>(('CN data'!V33/'CN data'!V32)-1)/(('CN data'!W33/'CN data'!W32)-1)</f>
        <v>7.0368280998406044E-2</v>
      </c>
    </row>
    <row r="90" spans="1:4" x14ac:dyDescent="0.2">
      <c r="A90">
        <v>1986</v>
      </c>
      <c r="B90" s="17">
        <f>(('UK data'!M34/'UK data'!M33)-1)/(('UK data'!N34/'UK data'!N33)-1)</f>
        <v>0.5162810621613898</v>
      </c>
      <c r="C90" s="23">
        <f>(('US data'!W34/'US data'!W33)-1)/(('US data'!X34/'US data'!X33)-1)</f>
        <v>0.19640475029889817</v>
      </c>
      <c r="D90" s="23">
        <f>(('CN data'!V34/'CN data'!V33)-1)/(('CN data'!W34/'CN data'!W33)-1)</f>
        <v>0.46959951116402154</v>
      </c>
    </row>
    <row r="91" spans="1:4" x14ac:dyDescent="0.2">
      <c r="A91">
        <v>1987</v>
      </c>
      <c r="B91" s="17">
        <f>(('UK data'!M35/'UK data'!M34)-1)/(('UK data'!N35/'UK data'!N34)-1)</f>
        <v>0.46315377061626539</v>
      </c>
      <c r="C91" s="23">
        <f>(('US data'!W35/'US data'!W34)-1)/(('US data'!X35/'US data'!X34)-1)</f>
        <v>0.19167312276672852</v>
      </c>
      <c r="D91" s="23">
        <f>(('CN data'!V35/'CN data'!V34)-1)/(('CN data'!W35/'CN data'!W34)-1)</f>
        <v>0.29012132603623547</v>
      </c>
    </row>
    <row r="92" spans="1:4" x14ac:dyDescent="0.2">
      <c r="A92">
        <v>1988</v>
      </c>
      <c r="B92" s="17">
        <f>(('UK data'!M36/'UK data'!M35)-1)/(('UK data'!N36/'UK data'!N35)-1)</f>
        <v>0.32787275335042776</v>
      </c>
      <c r="C92" s="23">
        <f>(('US data'!W36/'US data'!W35)-1)/(('US data'!X36/'US data'!X35)-1)</f>
        <v>0.23499248694497427</v>
      </c>
      <c r="D92" s="23">
        <f>(('CN data'!V36/'CN data'!V35)-1)/(('CN data'!W36/'CN data'!W35)-1)</f>
        <v>0.28055594567251702</v>
      </c>
    </row>
    <row r="93" spans="1:4" x14ac:dyDescent="0.2">
      <c r="A93">
        <v>1989</v>
      </c>
      <c r="B93" s="17">
        <f>(('UK data'!M37/'UK data'!M36)-1)/(('UK data'!N37/'UK data'!N36)-1)</f>
        <v>0.38949192437580904</v>
      </c>
      <c r="C93" s="23">
        <f>(('US data'!W37/'US data'!W36)-1)/(('US data'!X37/'US data'!X36)-1)</f>
        <v>0.22825170300816858</v>
      </c>
      <c r="D93" s="23">
        <f>(('CN data'!V37/'CN data'!V36)-1)/(('CN data'!W37/'CN data'!W36)-1)</f>
        <v>0.4449602567318367</v>
      </c>
    </row>
    <row r="94" spans="1:4" x14ac:dyDescent="0.2">
      <c r="A94">
        <v>1990</v>
      </c>
      <c r="B94" s="17">
        <f>(('UK data'!M38/'UK data'!M37)-1)/(('UK data'!N38/'UK data'!N37)-1)</f>
        <v>0.52809468212819155</v>
      </c>
      <c r="C94" s="23">
        <f>(('US data'!W38/'US data'!W37)-1)/(('US data'!X38/'US data'!X37)-1)</f>
        <v>0.19746434026172474</v>
      </c>
      <c r="D94" s="23">
        <f>(('CN data'!V38/'CN data'!V37)-1)/(('CN data'!W38/'CN data'!W37)-1)</f>
        <v>0.29074714053988454</v>
      </c>
    </row>
    <row r="95" spans="1:4" x14ac:dyDescent="0.2">
      <c r="A95">
        <v>1991</v>
      </c>
      <c r="B95" s="17">
        <f>(('UK data'!M39/'UK data'!M38)-1)/(('UK data'!N39/'UK data'!N38)-1)</f>
        <v>0.59351500613081498</v>
      </c>
      <c r="C95" s="23">
        <f>(('US data'!W39/'US data'!W38)-1)/(('US data'!X39/'US data'!X38)-1)</f>
        <v>0.29587911231757053</v>
      </c>
      <c r="D95" s="23">
        <f>(('CN data'!V39/'CN data'!V38)-1)/(('CN data'!W39/'CN data'!W38)-1)</f>
        <v>9.6238685868952595E-2</v>
      </c>
    </row>
    <row r="96" spans="1:4" x14ac:dyDescent="0.2">
      <c r="A96">
        <v>1992</v>
      </c>
      <c r="B96" s="17">
        <f>(('UK data'!M40/'UK data'!M39)-1)/(('UK data'!N40/'UK data'!N39)-1)</f>
        <v>0.48286813579200549</v>
      </c>
      <c r="C96" s="23">
        <f>(('US data'!W40/'US data'!W39)-1)/(('US data'!X40/'US data'!X39)-1)</f>
        <v>0.12789142233616377</v>
      </c>
      <c r="D96" s="23">
        <f>(('CN data'!V40/'CN data'!V39)-1)/(('CN data'!W40/'CN data'!W39)-1)</f>
        <v>0.22438411949880951</v>
      </c>
    </row>
    <row r="97" spans="1:4" x14ac:dyDescent="0.2">
      <c r="A97">
        <v>1993</v>
      </c>
      <c r="B97" s="17">
        <f>(('UK data'!M41/'UK data'!M40)-1)/(('UK data'!N41/'UK data'!N40)-1)</f>
        <v>0.40065750696159902</v>
      </c>
      <c r="C97" s="23">
        <f>(('US data'!W41/'US data'!W40)-1)/(('US data'!X41/'US data'!X40)-1)</f>
        <v>0.15949801875935229</v>
      </c>
      <c r="D97" s="23">
        <f>(('CN data'!V41/'CN data'!V40)-1)/(('CN data'!W41/'CN data'!W40)-1)</f>
        <v>-4.7546068221563334E-2</v>
      </c>
    </row>
    <row r="98" spans="1:4" x14ac:dyDescent="0.2">
      <c r="A98">
        <v>1994</v>
      </c>
      <c r="B98" s="17">
        <f>(('UK data'!M42/'UK data'!M41)-1)/(('UK data'!N42/'UK data'!N41)-1)</f>
        <v>0.3479609631794392</v>
      </c>
      <c r="C98" s="23">
        <f>(('US data'!W42/'US data'!W41)-1)/(('US data'!X42/'US data'!X41)-1)</f>
        <v>0.13380475477395223</v>
      </c>
      <c r="D98" s="23">
        <f>(('CN data'!V42/'CN data'!V41)-1)/(('CN data'!W42/'CN data'!W41)-1)</f>
        <v>0.2782598710341524</v>
      </c>
    </row>
    <row r="99" spans="1:4" x14ac:dyDescent="0.2">
      <c r="A99">
        <v>1995</v>
      </c>
      <c r="B99" s="17">
        <f>(('UK data'!M43/'UK data'!M42)-1)/(('UK data'!N43/'UK data'!N42)-1)</f>
        <v>0.34394511765310964</v>
      </c>
      <c r="C99" s="23">
        <f>(('US data'!W43/'US data'!W42)-1)/(('US data'!X43/'US data'!X42)-1)</f>
        <v>0.17192958040141645</v>
      </c>
      <c r="D99" s="23">
        <f>(('CN data'!V43/'CN data'!V42)-1)/(('CN data'!W43/'CN data'!W42)-1)</f>
        <v>0.31734986484747363</v>
      </c>
    </row>
    <row r="100" spans="1:4" x14ac:dyDescent="0.2">
      <c r="A100">
        <v>1996</v>
      </c>
      <c r="B100" s="17">
        <f>(('UK data'!M44/'UK data'!M43)-1)/(('UK data'!N44/'UK data'!N43)-1)</f>
        <v>0.38952096898893596</v>
      </c>
      <c r="C100" s="23">
        <f>(('US data'!W44/'US data'!W43)-1)/(('US data'!X44/'US data'!X43)-1)</f>
        <v>0.157739506594502</v>
      </c>
      <c r="D100" s="23">
        <f>(('CN data'!V44/'CN data'!V43)-1)/(('CN data'!W44/'CN data'!W43)-1)</f>
        <v>0.40782610531228125</v>
      </c>
    </row>
    <row r="101" spans="1:4" x14ac:dyDescent="0.2">
      <c r="A101">
        <v>1997</v>
      </c>
      <c r="B101" s="17">
        <f>(('UK data'!M45/'UK data'!M44)-1)/(('UK data'!N45/'UK data'!N44)-1)</f>
        <v>0.35788180537030256</v>
      </c>
      <c r="C101" s="23">
        <f>(('US data'!W45/'US data'!W44)-1)/(('US data'!X45/'US data'!X44)-1)</f>
        <v>0.26047468747856328</v>
      </c>
      <c r="D101" s="23">
        <f>(('CN data'!V45/'CN data'!V44)-1)/(('CN data'!W45/'CN data'!W44)-1)</f>
        <v>3.1926231758639824E-2</v>
      </c>
    </row>
    <row r="102" spans="1:4" x14ac:dyDescent="0.2">
      <c r="A102">
        <v>1998</v>
      </c>
      <c r="B102" s="17">
        <f>(('UK data'!M46/'UK data'!M45)-1)/(('UK data'!N46/'UK data'!N45)-1)</f>
        <v>0.23854690000749934</v>
      </c>
      <c r="C102" s="23">
        <f>(('US data'!W46/'US data'!W45)-1)/(('US data'!X46/'US data'!X45)-1)</f>
        <v>0.26831598540822416</v>
      </c>
      <c r="D102" s="23">
        <f>(('CN data'!V46/'CN data'!V45)-1)/(('CN data'!W46/'CN data'!W45)-1)</f>
        <v>-6.6745983110987284E-2</v>
      </c>
    </row>
    <row r="103" spans="1:4" x14ac:dyDescent="0.2">
      <c r="A103">
        <v>1999</v>
      </c>
      <c r="B103" s="17">
        <f>(('UK data'!M47/'UK data'!M46)-1)/(('UK data'!N47/'UK data'!N46)-1)</f>
        <v>0.42673391682765976</v>
      </c>
      <c r="C103" s="23">
        <f>(('US data'!W47/'US data'!W46)-1)/(('US data'!X47/'US data'!X46)-1)</f>
        <v>0.27833159050732853</v>
      </c>
      <c r="D103" s="23">
        <f>(('CN data'!V47/'CN data'!V46)-1)/(('CN data'!W47/'CN data'!W46)-1)</f>
        <v>-0.42879724633831584</v>
      </c>
    </row>
    <row r="104" spans="1:4" x14ac:dyDescent="0.2">
      <c r="A104">
        <v>2000</v>
      </c>
      <c r="B104" s="17">
        <f>(('UK data'!M48/'UK data'!M47)-1)/(('UK data'!N48/'UK data'!N47)-1)</f>
        <v>0.42236112288129396</v>
      </c>
      <c r="C104" s="23">
        <f>(('US data'!W48/'US data'!W47)-1)/(('US data'!X48/'US data'!X47)-1)</f>
        <v>0.26592673623377178</v>
      </c>
      <c r="D104" s="23">
        <f>(('CN data'!V48/'CN data'!V47)-1)/(('CN data'!W48/'CN data'!W47)-1)</f>
        <v>-7.5519000250487869E-2</v>
      </c>
    </row>
    <row r="105" spans="1:4" x14ac:dyDescent="0.2">
      <c r="A105">
        <v>2001</v>
      </c>
      <c r="B105" s="17">
        <f>(('UK data'!M49/'UK data'!M48)-1)/(('UK data'!N49/'UK data'!N48)-1)</f>
        <v>0.46266350378445648</v>
      </c>
      <c r="C105" s="23">
        <f>(('US data'!W49/'US data'!W48)-1)/(('US data'!X49/'US data'!X48)-1)</f>
        <v>0.23334201714013875</v>
      </c>
      <c r="D105" s="23">
        <f>(('CN data'!V49/'CN data'!V48)-1)/(('CN data'!W49/'CN data'!W48)-1)</f>
        <v>-6.2254210297839577E-2</v>
      </c>
    </row>
    <row r="106" spans="1:4" x14ac:dyDescent="0.2">
      <c r="A106">
        <v>2002</v>
      </c>
      <c r="B106" s="17">
        <f>(('UK data'!M50/'UK data'!M49)-1)/(('UK data'!N50/'UK data'!N49)-1)</f>
        <v>0.41325265574217057</v>
      </c>
      <c r="C106" s="23">
        <f>(('US data'!W50/'US data'!W49)-1)/(('US data'!X50/'US data'!X49)-1)</f>
        <v>0.19883464056392994</v>
      </c>
      <c r="D106" s="23">
        <f>(('CN data'!V50/'CN data'!V49)-1)/(('CN data'!W50/'CN data'!W49)-1)</f>
        <v>2.939918947228581E-4</v>
      </c>
    </row>
    <row r="107" spans="1:4" x14ac:dyDescent="0.2">
      <c r="A107">
        <v>2003</v>
      </c>
      <c r="B107" s="17">
        <f>(('UK data'!M51/'UK data'!M50)-1)/(('UK data'!N51/'UK data'!N50)-1)</f>
        <v>0.44052226199478772</v>
      </c>
      <c r="C107" s="23">
        <f>(('US data'!W51/'US data'!W50)-1)/(('US data'!X51/'US data'!X50)-1)</f>
        <v>0.13776031513960132</v>
      </c>
      <c r="D107" s="23">
        <f>(('CN data'!V51/'CN data'!V50)-1)/(('CN data'!W51/'CN data'!W50)-1)</f>
        <v>-2.3971557533899235E-2</v>
      </c>
    </row>
    <row r="108" spans="1:4" x14ac:dyDescent="0.2">
      <c r="A108">
        <v>2004</v>
      </c>
      <c r="B108" s="17">
        <f>(('UK data'!M52/'UK data'!M51)-1)/(('UK data'!N52/'UK data'!N51)-1)</f>
        <v>0.39771749935960993</v>
      </c>
      <c r="C108" s="23">
        <f>(('US data'!W52/'US data'!W51)-1)/(('US data'!X52/'US data'!X51)-1)</f>
        <v>7.1861225774836737E-2</v>
      </c>
      <c r="D108" s="23">
        <f>(('CN data'!V52/'CN data'!V51)-1)/(('CN data'!W52/'CN data'!W51)-1)</f>
        <v>0.21749160419516148</v>
      </c>
    </row>
    <row r="109" spans="1:4" x14ac:dyDescent="0.2">
      <c r="A109">
        <v>2005</v>
      </c>
      <c r="B109" s="17">
        <f>(('UK data'!M53/'UK data'!M52)-1)/(('UK data'!N53/'UK data'!N52)-1)</f>
        <v>0.34139634687101345</v>
      </c>
      <c r="C109" s="23">
        <f>(('US data'!W53/'US data'!W52)-1)/(('US data'!X53/'US data'!X52)-1)</f>
        <v>0.13754003004942927</v>
      </c>
      <c r="D109" s="23">
        <f>(('CN data'!V53/'CN data'!V52)-1)/(('CN data'!W53/'CN data'!W52)-1)</f>
        <v>0.32862906110552448</v>
      </c>
    </row>
    <row r="110" spans="1:4" x14ac:dyDescent="0.2">
      <c r="A110">
        <v>2006</v>
      </c>
      <c r="B110" s="17">
        <f>(('UK data'!M54/'UK data'!M53)-1)/(('UK data'!N54/'UK data'!N53)-1)</f>
        <v>0.15075198827261593</v>
      </c>
      <c r="C110" s="23">
        <f>(('US data'!W54/'US data'!W53)-1)/(('US data'!X54/'US data'!X53)-1)</f>
        <v>0.20716699209386047</v>
      </c>
      <c r="D110" s="23">
        <f>(('CN data'!V54/'CN data'!V53)-1)/(('CN data'!W54/'CN data'!W53)-1)</f>
        <v>0.20323710535915762</v>
      </c>
    </row>
    <row r="111" spans="1:4" x14ac:dyDescent="0.2">
      <c r="A111">
        <v>2007</v>
      </c>
      <c r="B111" s="17">
        <f>(('UK data'!M55/'UK data'!M54)-1)/(('UK data'!N55/'UK data'!N54)-1)</f>
        <v>-0.23456849492409848</v>
      </c>
      <c r="C111" s="23">
        <f>(('US data'!W55/'US data'!W54)-1)/(('US data'!X55/'US data'!X54)-1)</f>
        <v>0.18684564516849</v>
      </c>
      <c r="D111" s="23">
        <f>(('CN data'!V55/'CN data'!V54)-1)/(('CN data'!W55/'CN data'!W54)-1)</f>
        <v>0.28362371400460917</v>
      </c>
    </row>
    <row r="112" spans="1:4" x14ac:dyDescent="0.2">
      <c r="A112">
        <v>2008</v>
      </c>
      <c r="B112" s="17">
        <f>(('UK data'!M56/'UK data'!M55)-1)/(('UK data'!N56/'UK data'!N55)-1)</f>
        <v>0.31634367017281667</v>
      </c>
      <c r="C112" s="23">
        <f>(('US data'!W56/'US data'!W55)-1)/(('US data'!X56/'US data'!X55)-1)</f>
        <v>0.23990684411788366</v>
      </c>
      <c r="D112" s="23">
        <f>(('CN data'!V56/'CN data'!V55)-1)/(('CN data'!W56/'CN data'!W55)-1)</f>
        <v>0.27573851369214697</v>
      </c>
    </row>
    <row r="113" spans="1:4" x14ac:dyDescent="0.2">
      <c r="A113">
        <v>2009</v>
      </c>
      <c r="B113" s="17">
        <f>(('UK data'!M57/'UK data'!M56)-1)/(('UK data'!N57/'UK data'!N56)-1)</f>
        <v>0.60202795055200864</v>
      </c>
      <c r="C113" s="23">
        <f>(('US data'!W57/'US data'!W56)-1)/(('US data'!X57/'US data'!X56)-1)</f>
        <v>0.31684680834920625</v>
      </c>
      <c r="D113" s="23">
        <f>(('CN data'!V57/'CN data'!V56)-1)/(('CN data'!W57/'CN data'!W56)-1)</f>
        <v>0.25071583434509503</v>
      </c>
    </row>
  </sheetData>
  <mergeCells count="8">
    <mergeCell ref="B58:G58"/>
    <mergeCell ref="B59:G59"/>
    <mergeCell ref="B56:G56"/>
    <mergeCell ref="A7:A10"/>
    <mergeCell ref="A11:A14"/>
    <mergeCell ref="A15:A18"/>
    <mergeCell ref="B55:G55"/>
    <mergeCell ref="B57:G57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A8" sqref="A8:F58"/>
    </sheetView>
  </sheetViews>
  <sheetFormatPr baseColWidth="10" defaultColWidth="8.83203125" defaultRowHeight="15" x14ac:dyDescent="0.2"/>
  <cols>
    <col min="4" max="4" width="16.1640625" bestFit="1" customWidth="1"/>
    <col min="7" max="10" width="8.83203125" style="33"/>
    <col min="12" max="12" width="9.33203125" bestFit="1" customWidth="1"/>
    <col min="13" max="13" width="9.83203125" customWidth="1"/>
    <col min="18" max="18" width="13.83203125" bestFit="1" customWidth="1"/>
  </cols>
  <sheetData>
    <row r="1" spans="1:18" x14ac:dyDescent="0.2">
      <c r="A1" s="14" t="s">
        <v>128</v>
      </c>
      <c r="B1" s="14"/>
      <c r="C1" s="14"/>
    </row>
    <row r="2" spans="1:18" ht="30" x14ac:dyDescent="0.2">
      <c r="A2" s="27" t="s">
        <v>113</v>
      </c>
      <c r="B2" s="27"/>
      <c r="C2" s="27"/>
      <c r="D2" s="27"/>
      <c r="E2" s="27"/>
      <c r="K2" s="19" t="s">
        <v>82</v>
      </c>
      <c r="L2" s="20" t="s">
        <v>26</v>
      </c>
      <c r="M2" s="20" t="s">
        <v>28</v>
      </c>
      <c r="N2" s="20" t="s">
        <v>81</v>
      </c>
    </row>
    <row r="3" spans="1:18" x14ac:dyDescent="0.2">
      <c r="K3" s="19" t="s">
        <v>9</v>
      </c>
      <c r="L3" s="21">
        <f>(L58/L8)^(1/50)-1</f>
        <v>2.7622562520441152E-2</v>
      </c>
      <c r="M3" s="21">
        <f t="shared" ref="M3:N3" si="0">(M58/M8)^(1/50)-1</f>
        <v>1.397290860700795E-2</v>
      </c>
      <c r="N3" s="21">
        <f t="shared" si="0"/>
        <v>4.1981438669038473E-2</v>
      </c>
    </row>
    <row r="4" spans="1:18" x14ac:dyDescent="0.2">
      <c r="A4" s="27"/>
      <c r="B4" s="27"/>
      <c r="C4" s="27"/>
      <c r="D4" s="27" t="s">
        <v>93</v>
      </c>
      <c r="E4" s="27" t="s">
        <v>93</v>
      </c>
      <c r="F4" s="72" t="s">
        <v>123</v>
      </c>
      <c r="G4" s="34"/>
      <c r="H4" s="34"/>
      <c r="I4" s="34"/>
      <c r="J4" s="33" t="s">
        <v>94</v>
      </c>
    </row>
    <row r="5" spans="1:18" x14ac:dyDescent="0.2">
      <c r="A5" s="27"/>
      <c r="B5" s="27"/>
      <c r="C5" s="27"/>
      <c r="D5" s="27" t="s">
        <v>96</v>
      </c>
      <c r="E5" s="27" t="s">
        <v>92</v>
      </c>
      <c r="F5" s="72"/>
      <c r="G5" s="34"/>
      <c r="H5" s="34"/>
      <c r="I5" s="34"/>
      <c r="J5" s="33" t="s">
        <v>95</v>
      </c>
      <c r="L5" t="s">
        <v>25</v>
      </c>
      <c r="P5" t="s">
        <v>30</v>
      </c>
    </row>
    <row r="6" spans="1:18" s="4" customFormat="1" ht="30" x14ac:dyDescent="0.2">
      <c r="A6" s="28"/>
      <c r="B6" s="28"/>
      <c r="C6" s="28" t="s">
        <v>16</v>
      </c>
      <c r="D6" s="28" t="s">
        <v>88</v>
      </c>
      <c r="E6" s="28" t="s">
        <v>89</v>
      </c>
      <c r="F6" s="28" t="s">
        <v>122</v>
      </c>
      <c r="G6" s="35"/>
      <c r="H6" s="35" t="s">
        <v>134</v>
      </c>
      <c r="I6" s="35" t="s">
        <v>133</v>
      </c>
      <c r="J6" s="35" t="s">
        <v>90</v>
      </c>
      <c r="L6" s="4" t="s">
        <v>26</v>
      </c>
      <c r="M6" s="4" t="s">
        <v>28</v>
      </c>
      <c r="N6" s="4" t="s">
        <v>27</v>
      </c>
    </row>
    <row r="7" spans="1:18" x14ac:dyDescent="0.2">
      <c r="A7" s="29" t="s">
        <v>0</v>
      </c>
      <c r="B7" s="29" t="s">
        <v>1</v>
      </c>
      <c r="C7" s="29" t="s">
        <v>2</v>
      </c>
      <c r="D7" s="29" t="s">
        <v>137</v>
      </c>
      <c r="E7" s="29" t="s">
        <v>12</v>
      </c>
      <c r="F7" s="29" t="s">
        <v>122</v>
      </c>
      <c r="G7" s="36"/>
      <c r="H7" s="37" t="s">
        <v>17</v>
      </c>
      <c r="I7" s="37" t="s">
        <v>12</v>
      </c>
      <c r="J7" s="36" t="s">
        <v>22</v>
      </c>
      <c r="K7" t="s">
        <v>17</v>
      </c>
      <c r="L7" s="1" t="s">
        <v>3</v>
      </c>
      <c r="P7" s="1" t="s">
        <v>12</v>
      </c>
      <c r="Q7" t="str">
        <f t="shared" ref="Q7:Q38" si="1">E7</f>
        <v>ihLest</v>
      </c>
      <c r="R7" t="s">
        <v>29</v>
      </c>
    </row>
    <row r="8" spans="1:18" x14ac:dyDescent="0.2">
      <c r="A8" s="29">
        <v>1960</v>
      </c>
      <c r="B8" s="30">
        <v>0</v>
      </c>
      <c r="C8" s="31">
        <v>1</v>
      </c>
      <c r="D8" s="31">
        <v>1</v>
      </c>
      <c r="E8" s="31">
        <v>1</v>
      </c>
      <c r="F8" s="31">
        <v>1</v>
      </c>
      <c r="G8" s="37"/>
      <c r="H8" s="37">
        <v>1</v>
      </c>
      <c r="I8" s="37">
        <v>1</v>
      </c>
      <c r="J8" s="37">
        <v>1</v>
      </c>
      <c r="L8" s="2">
        <v>1</v>
      </c>
      <c r="M8" s="6">
        <f>N8/L8</f>
        <v>1</v>
      </c>
      <c r="N8" s="6">
        <f t="shared" ref="N8:N39" si="2">D8</f>
        <v>1</v>
      </c>
      <c r="P8" s="2">
        <v>1</v>
      </c>
      <c r="Q8" s="6">
        <f t="shared" si="1"/>
        <v>1</v>
      </c>
      <c r="R8" s="6">
        <f>P8/Q8</f>
        <v>1</v>
      </c>
    </row>
    <row r="9" spans="1:18" x14ac:dyDescent="0.2">
      <c r="A9" s="29">
        <v>1961</v>
      </c>
      <c r="B9" s="30">
        <v>1</v>
      </c>
      <c r="C9" s="31">
        <v>1.0215423519722242</v>
      </c>
      <c r="D9" s="31">
        <v>1.0450999999999999</v>
      </c>
      <c r="E9" s="31">
        <v>1.0073991412522441</v>
      </c>
      <c r="F9" s="31">
        <v>1.0476187989198249</v>
      </c>
      <c r="G9" s="37"/>
      <c r="H9" s="37">
        <v>1.0059231534869069</v>
      </c>
      <c r="I9" s="37">
        <v>1.0073991412522441</v>
      </c>
      <c r="J9" s="37">
        <v>0.99646014771552582</v>
      </c>
      <c r="L9" s="2">
        <v>1.0406303578995608</v>
      </c>
      <c r="M9" s="6">
        <f t="shared" ref="M9:M58" si="3">N9/L9</f>
        <v>1.0042951294535176</v>
      </c>
      <c r="N9" s="6">
        <f t="shared" si="2"/>
        <v>1.0450999999999999</v>
      </c>
      <c r="P9" s="2">
        <v>1.0073991412522441</v>
      </c>
      <c r="Q9" s="6">
        <f t="shared" si="1"/>
        <v>1.0073991412522441</v>
      </c>
      <c r="R9" s="6">
        <f t="shared" ref="R9:R58" si="4">P9/Q9</f>
        <v>1</v>
      </c>
    </row>
    <row r="10" spans="1:18" x14ac:dyDescent="0.2">
      <c r="A10" s="29">
        <v>1962</v>
      </c>
      <c r="B10" s="30">
        <v>2</v>
      </c>
      <c r="C10" s="31">
        <v>1.0395224686652205</v>
      </c>
      <c r="D10" s="31">
        <v>1.0928610699999999</v>
      </c>
      <c r="E10" s="31">
        <v>1.0187603137574317</v>
      </c>
      <c r="F10" s="31">
        <v>1.0887653657624639</v>
      </c>
      <c r="G10" s="37"/>
      <c r="H10" s="37">
        <v>1.0157771944499014</v>
      </c>
      <c r="I10" s="37">
        <v>1.0187603137574317</v>
      </c>
      <c r="J10" s="37">
        <v>1.023837827392023</v>
      </c>
      <c r="L10" s="2">
        <v>1.0683501759304703</v>
      </c>
      <c r="M10" s="6">
        <f t="shared" si="3"/>
        <v>1.0229427528742456</v>
      </c>
      <c r="N10" s="6">
        <f t="shared" si="2"/>
        <v>1.0928610699999999</v>
      </c>
      <c r="P10" s="2">
        <v>1.0187603137574317</v>
      </c>
      <c r="Q10" s="6">
        <f t="shared" si="1"/>
        <v>1.0187603137574317</v>
      </c>
      <c r="R10" s="6">
        <f t="shared" si="4"/>
        <v>1</v>
      </c>
    </row>
    <row r="11" spans="1:18" x14ac:dyDescent="0.2">
      <c r="A11" s="29">
        <v>1963</v>
      </c>
      <c r="B11" s="30">
        <v>3</v>
      </c>
      <c r="C11" s="31">
        <v>1.0797278937580403</v>
      </c>
      <c r="D11" s="31">
        <v>1.1350455073019998</v>
      </c>
      <c r="E11" s="31">
        <v>1.0373034123111304</v>
      </c>
      <c r="F11" s="31">
        <v>1.1792104693196443</v>
      </c>
      <c r="G11" s="37"/>
      <c r="H11" s="37">
        <v>1.0327506637683321</v>
      </c>
      <c r="I11" s="37">
        <v>1.0373034123111304</v>
      </c>
      <c r="J11" s="37">
        <v>1.059406844623058</v>
      </c>
      <c r="L11" s="2">
        <v>1.1022647076922616</v>
      </c>
      <c r="M11" s="6">
        <f t="shared" si="3"/>
        <v>1.0297394984897676</v>
      </c>
      <c r="N11" s="6">
        <f t="shared" si="2"/>
        <v>1.1350455073019998</v>
      </c>
      <c r="P11" s="2">
        <v>1.0373034123111304</v>
      </c>
      <c r="Q11" s="6">
        <f t="shared" si="1"/>
        <v>1.0373034123111304</v>
      </c>
      <c r="R11" s="6">
        <f t="shared" si="4"/>
        <v>1</v>
      </c>
    </row>
    <row r="12" spans="1:18" x14ac:dyDescent="0.2">
      <c r="A12" s="29">
        <v>1964</v>
      </c>
      <c r="B12" s="30">
        <v>4</v>
      </c>
      <c r="C12" s="31">
        <v>1.1403442439458449</v>
      </c>
      <c r="D12" s="31">
        <v>1.1764746683185228</v>
      </c>
      <c r="E12" s="31">
        <v>1.0632905721115942</v>
      </c>
      <c r="F12" s="31">
        <v>1.2226043752509328</v>
      </c>
      <c r="G12" s="37"/>
      <c r="H12" s="37">
        <v>1.0570726680284308</v>
      </c>
      <c r="I12" s="37">
        <v>1.0632905721115942</v>
      </c>
      <c r="J12" s="37">
        <v>1.059494090858637</v>
      </c>
      <c r="L12" s="2">
        <v>1.1537099491144942</v>
      </c>
      <c r="M12" s="6">
        <f t="shared" si="3"/>
        <v>1.0197317525271419</v>
      </c>
      <c r="N12" s="6">
        <f t="shared" si="2"/>
        <v>1.1764746683185228</v>
      </c>
      <c r="P12" s="2">
        <v>1.0632905721115942</v>
      </c>
      <c r="Q12" s="6">
        <f t="shared" si="1"/>
        <v>1.0632905721115942</v>
      </c>
      <c r="R12" s="6">
        <f t="shared" si="4"/>
        <v>1</v>
      </c>
    </row>
    <row r="13" spans="1:18" x14ac:dyDescent="0.2">
      <c r="A13" s="29">
        <v>1965</v>
      </c>
      <c r="B13" s="30">
        <v>5</v>
      </c>
      <c r="C13" s="31">
        <v>1.1668638293896183</v>
      </c>
      <c r="D13" s="31">
        <v>1.2308277979948385</v>
      </c>
      <c r="E13" s="31">
        <v>1.0720806796265436</v>
      </c>
      <c r="F13" s="31">
        <v>1.3290566012907057</v>
      </c>
      <c r="G13" s="37"/>
      <c r="H13" s="37">
        <v>1.0642498620860883</v>
      </c>
      <c r="I13" s="37">
        <v>1.0720806796265436</v>
      </c>
      <c r="J13" s="37">
        <v>1.1118024837056162</v>
      </c>
      <c r="L13" s="2">
        <v>1.202672302045076</v>
      </c>
      <c r="M13" s="6">
        <f t="shared" si="3"/>
        <v>1.0234107793967531</v>
      </c>
      <c r="N13" s="6">
        <f t="shared" si="2"/>
        <v>1.2308277979948385</v>
      </c>
      <c r="P13" s="2">
        <v>1.0720806796265436</v>
      </c>
      <c r="Q13" s="6">
        <f t="shared" si="1"/>
        <v>1.0720806796265436</v>
      </c>
      <c r="R13" s="6">
        <f t="shared" si="4"/>
        <v>1</v>
      </c>
    </row>
    <row r="14" spans="1:18" x14ac:dyDescent="0.2">
      <c r="A14" s="29">
        <v>1966</v>
      </c>
      <c r="B14" s="30">
        <v>6</v>
      </c>
      <c r="C14" s="31">
        <v>1.1895949730306619</v>
      </c>
      <c r="D14" s="31">
        <v>1.2879382078217991</v>
      </c>
      <c r="E14" s="31">
        <v>1.0724844271904763</v>
      </c>
      <c r="F14" s="31">
        <v>1.3457547343722198</v>
      </c>
      <c r="G14" s="37"/>
      <c r="H14" s="37">
        <v>1.0648623937725519</v>
      </c>
      <c r="I14" s="37">
        <v>1.0724844271904763</v>
      </c>
      <c r="J14" s="37">
        <v>1.102384863990111</v>
      </c>
      <c r="L14" s="2">
        <v>1.2491215483682467</v>
      </c>
      <c r="M14" s="6">
        <f t="shared" si="3"/>
        <v>1.0310751659870565</v>
      </c>
      <c r="N14" s="6">
        <f t="shared" si="2"/>
        <v>1.2879382078217991</v>
      </c>
      <c r="P14" s="2">
        <v>1.0724844271904763</v>
      </c>
      <c r="Q14" s="6">
        <f t="shared" si="1"/>
        <v>1.0724844271904763</v>
      </c>
      <c r="R14" s="6">
        <f t="shared" si="4"/>
        <v>1</v>
      </c>
    </row>
    <row r="15" spans="1:18" x14ac:dyDescent="0.2">
      <c r="A15" s="29">
        <v>1967</v>
      </c>
      <c r="B15" s="30">
        <v>7</v>
      </c>
      <c r="C15" s="31">
        <v>1.2161145584744355</v>
      </c>
      <c r="D15" s="31">
        <v>1.3435771383997008</v>
      </c>
      <c r="E15" s="31">
        <v>1.0575326574794439</v>
      </c>
      <c r="F15" s="31">
        <v>1.3899042314643881</v>
      </c>
      <c r="G15" s="37"/>
      <c r="H15" s="37">
        <v>1.0502257521950893</v>
      </c>
      <c r="I15" s="37">
        <v>1.0575326574794439</v>
      </c>
      <c r="J15" s="37">
        <v>1.1040323247668706</v>
      </c>
      <c r="L15" s="2">
        <v>1.3004149987917757</v>
      </c>
      <c r="M15" s="6">
        <f t="shared" si="3"/>
        <v>1.0331910502785859</v>
      </c>
      <c r="N15" s="6">
        <f t="shared" si="2"/>
        <v>1.3435771383997008</v>
      </c>
      <c r="P15" s="2">
        <v>1.0575326574794439</v>
      </c>
      <c r="Q15" s="6">
        <f t="shared" si="1"/>
        <v>1.0575326574794439</v>
      </c>
      <c r="R15" s="6">
        <f t="shared" si="4"/>
        <v>1</v>
      </c>
    </row>
    <row r="16" spans="1:18" x14ac:dyDescent="0.2">
      <c r="A16" s="29">
        <v>1968</v>
      </c>
      <c r="B16" s="30">
        <v>8</v>
      </c>
      <c r="C16" s="31">
        <v>1.3032504941060137</v>
      </c>
      <c r="D16" s="31">
        <v>1.410084206750486</v>
      </c>
      <c r="E16" s="31">
        <v>1.0561615331474257</v>
      </c>
      <c r="F16" s="31">
        <v>1.4702597980338641</v>
      </c>
      <c r="G16" s="37"/>
      <c r="H16" s="37">
        <v>1.0490727026031026</v>
      </c>
      <c r="I16" s="37">
        <v>1.0561615331474257</v>
      </c>
      <c r="J16" s="37">
        <v>1.1188856291947475</v>
      </c>
      <c r="L16" s="2">
        <v>1.3573592368624992</v>
      </c>
      <c r="M16" s="6">
        <f t="shared" si="3"/>
        <v>1.0388437846489771</v>
      </c>
      <c r="N16" s="6">
        <f t="shared" si="2"/>
        <v>1.410084206750486</v>
      </c>
      <c r="P16" s="2">
        <v>1.0561615331474257</v>
      </c>
      <c r="Q16" s="6">
        <f t="shared" si="1"/>
        <v>1.0561615331474257</v>
      </c>
      <c r="R16" s="6">
        <f t="shared" si="4"/>
        <v>1</v>
      </c>
    </row>
    <row r="17" spans="1:18" x14ac:dyDescent="0.2">
      <c r="A17" s="29">
        <v>1969</v>
      </c>
      <c r="B17" s="30">
        <v>9</v>
      </c>
      <c r="C17" s="31">
        <v>1.2918849715679577</v>
      </c>
      <c r="D17" s="31">
        <v>1.4845366528669115</v>
      </c>
      <c r="E17" s="31">
        <v>1.064687126891845</v>
      </c>
      <c r="F17" s="31">
        <v>1.5122760919475597</v>
      </c>
      <c r="G17" s="37"/>
      <c r="H17" s="37">
        <v>1.0577514897584888</v>
      </c>
      <c r="I17" s="37">
        <v>1.064687126891845</v>
      </c>
      <c r="J17" s="37">
        <v>1.1660571964146695</v>
      </c>
      <c r="L17" s="2">
        <v>1.4111211671397001</v>
      </c>
      <c r="M17" s="6">
        <f t="shared" si="3"/>
        <v>1.0520263514124888</v>
      </c>
      <c r="N17" s="6">
        <f t="shared" si="2"/>
        <v>1.4845366528669115</v>
      </c>
      <c r="P17" s="2">
        <v>1.064687126891845</v>
      </c>
      <c r="Q17" s="6">
        <f t="shared" si="1"/>
        <v>1.064687126891845</v>
      </c>
      <c r="R17" s="6">
        <f t="shared" si="4"/>
        <v>1</v>
      </c>
    </row>
    <row r="18" spans="1:18" x14ac:dyDescent="0.2">
      <c r="A18" s="29">
        <v>1970</v>
      </c>
      <c r="B18" s="30">
        <v>10</v>
      </c>
      <c r="C18" s="31">
        <v>1.3184045570117311</v>
      </c>
      <c r="D18" s="31">
        <v>1.5550521438780898</v>
      </c>
      <c r="E18" s="31">
        <v>1.0492809026589567</v>
      </c>
      <c r="F18" s="31">
        <v>1.5592352730071184</v>
      </c>
      <c r="G18" s="37"/>
      <c r="H18" s="37">
        <v>1.0426529460014409</v>
      </c>
      <c r="I18" s="37">
        <v>1.0492809026589567</v>
      </c>
      <c r="J18" s="37">
        <v>1.2120817018289833</v>
      </c>
      <c r="L18" s="2">
        <v>1.4591718735381862</v>
      </c>
      <c r="M18" s="6">
        <f t="shared" si="3"/>
        <v>1.0657086886601055</v>
      </c>
      <c r="N18" s="6">
        <f t="shared" si="2"/>
        <v>1.5550521438780898</v>
      </c>
      <c r="P18" s="2">
        <v>1.0492809026589567</v>
      </c>
      <c r="Q18" s="6">
        <f t="shared" si="1"/>
        <v>1.0492809026589567</v>
      </c>
      <c r="R18" s="6">
        <f t="shared" si="4"/>
        <v>1</v>
      </c>
    </row>
    <row r="19" spans="1:18" x14ac:dyDescent="0.2">
      <c r="A19" s="29">
        <v>1971</v>
      </c>
      <c r="B19" s="30">
        <v>11</v>
      </c>
      <c r="C19" s="31">
        <v>1.3448324718294427</v>
      </c>
      <c r="D19" s="31">
        <v>1.6304721728561771</v>
      </c>
      <c r="E19" s="31">
        <v>1.024869043519214</v>
      </c>
      <c r="F19" s="31">
        <v>1.5983039592657928</v>
      </c>
      <c r="G19" s="37"/>
      <c r="H19" s="37">
        <v>1.0176152524585356</v>
      </c>
      <c r="I19" s="37">
        <v>1.024869043519214</v>
      </c>
      <c r="J19" s="37">
        <v>1.2358256416156093</v>
      </c>
      <c r="K19" s="6">
        <f>Q19/$Q$19</f>
        <v>1</v>
      </c>
      <c r="L19" s="2">
        <v>1.5093881782128387</v>
      </c>
      <c r="M19" s="6">
        <f t="shared" si="3"/>
        <v>1.0802205796965401</v>
      </c>
      <c r="N19" s="6">
        <f t="shared" si="2"/>
        <v>1.6304721728561771</v>
      </c>
      <c r="P19" s="2">
        <v>1.024869043519214</v>
      </c>
      <c r="Q19" s="6">
        <f t="shared" si="1"/>
        <v>1.024869043519214</v>
      </c>
      <c r="R19" s="6">
        <f t="shared" si="4"/>
        <v>1</v>
      </c>
    </row>
    <row r="20" spans="1:18" x14ac:dyDescent="0.2">
      <c r="A20" s="29">
        <v>1972</v>
      </c>
      <c r="B20" s="30">
        <v>12</v>
      </c>
      <c r="C20" s="31">
        <v>1.3936010871980891</v>
      </c>
      <c r="D20" s="31">
        <v>1.7147675841928414</v>
      </c>
      <c r="E20" s="31">
        <v>1.0194745799479228</v>
      </c>
      <c r="F20" s="31">
        <v>1.6450929568621113</v>
      </c>
      <c r="G20" s="37"/>
      <c r="H20" s="37">
        <v>1.0130201021478862</v>
      </c>
      <c r="I20" s="37">
        <v>1.0194745799479228</v>
      </c>
      <c r="J20" s="37">
        <v>1.2375050759090966</v>
      </c>
      <c r="K20" s="6">
        <f t="shared" ref="K20:K58" si="5">Q20/$Q$19</f>
        <v>0.99473643622528818</v>
      </c>
      <c r="L20" s="2">
        <v>1.5568015025007491</v>
      </c>
      <c r="M20" s="6">
        <f t="shared" si="3"/>
        <v>1.1014683512563068</v>
      </c>
      <c r="N20" s="6">
        <f t="shared" si="2"/>
        <v>1.7147675841928414</v>
      </c>
      <c r="P20" s="2">
        <v>1.0194745799479228</v>
      </c>
      <c r="Q20" s="6">
        <f t="shared" si="1"/>
        <v>1.0194745799479228</v>
      </c>
      <c r="R20" s="6">
        <f t="shared" si="4"/>
        <v>1</v>
      </c>
    </row>
    <row r="21" spans="1:18" x14ac:dyDescent="0.2">
      <c r="A21" s="29">
        <v>1973</v>
      </c>
      <c r="B21" s="30">
        <v>13</v>
      </c>
      <c r="C21" s="31">
        <v>1.4955224395733955</v>
      </c>
      <c r="D21" s="31">
        <v>1.792446555756777</v>
      </c>
      <c r="E21" s="31">
        <v>1.0519658805665875</v>
      </c>
      <c r="F21" s="31">
        <v>1.6601046188366391</v>
      </c>
      <c r="G21" s="37"/>
      <c r="H21" s="37">
        <v>1.0468514681967831</v>
      </c>
      <c r="I21" s="37">
        <v>1.0519658805665875</v>
      </c>
      <c r="J21" s="37">
        <v>1.2760030845507904</v>
      </c>
      <c r="K21" s="6">
        <f t="shared" si="5"/>
        <v>1.0264393165338743</v>
      </c>
      <c r="L21" s="2">
        <v>1.6088023770250266</v>
      </c>
      <c r="M21" s="6">
        <f t="shared" si="3"/>
        <v>1.1141496192163407</v>
      </c>
      <c r="N21" s="6">
        <f t="shared" si="2"/>
        <v>1.792446555756777</v>
      </c>
      <c r="P21" s="2">
        <v>1.0519658805665875</v>
      </c>
      <c r="Q21" s="6">
        <f t="shared" si="1"/>
        <v>1.0519658805665875</v>
      </c>
      <c r="R21" s="6">
        <f t="shared" si="4"/>
        <v>1</v>
      </c>
    </row>
    <row r="22" spans="1:18" x14ac:dyDescent="0.2">
      <c r="A22" s="29">
        <v>1974</v>
      </c>
      <c r="B22" s="30">
        <v>14</v>
      </c>
      <c r="C22" s="31">
        <v>1.4704021806343623</v>
      </c>
      <c r="D22" s="31">
        <v>1.8904933823566727</v>
      </c>
      <c r="E22" s="31">
        <v>1.037801948551575</v>
      </c>
      <c r="F22" s="31">
        <v>1.5685659015777125</v>
      </c>
      <c r="G22" s="37"/>
      <c r="H22" s="37">
        <v>1.0342836311497186</v>
      </c>
      <c r="I22" s="37">
        <v>1.037801948551575</v>
      </c>
      <c r="J22" s="37">
        <v>1.220480515055993</v>
      </c>
      <c r="K22" s="6">
        <f t="shared" si="5"/>
        <v>1.0126190805685298</v>
      </c>
      <c r="L22" s="2">
        <v>1.6550111792019315</v>
      </c>
      <c r="M22" s="6">
        <f t="shared" si="3"/>
        <v>1.1422843580236683</v>
      </c>
      <c r="N22" s="6">
        <f t="shared" si="2"/>
        <v>1.8904933823566727</v>
      </c>
      <c r="P22" s="2">
        <v>1.037801948551575</v>
      </c>
      <c r="Q22" s="6">
        <f t="shared" si="1"/>
        <v>1.037801948551575</v>
      </c>
      <c r="R22" s="6">
        <f t="shared" si="4"/>
        <v>1</v>
      </c>
    </row>
    <row r="23" spans="1:18" x14ac:dyDescent="0.2">
      <c r="A23" s="29">
        <v>1975</v>
      </c>
      <c r="B23" s="30">
        <v>15</v>
      </c>
      <c r="C23" s="31">
        <v>1.4604494664471865</v>
      </c>
      <c r="D23" s="31">
        <v>1.9889880875774555</v>
      </c>
      <c r="E23" s="31">
        <v>1.0173211253760897</v>
      </c>
      <c r="F23" s="31">
        <v>1.5439718514509426</v>
      </c>
      <c r="G23" s="37"/>
      <c r="H23" s="37">
        <v>1.0153715233322544</v>
      </c>
      <c r="I23" s="37">
        <v>1.0173211253760897</v>
      </c>
      <c r="J23" s="37">
        <v>1.1851977758676995</v>
      </c>
      <c r="K23" s="6">
        <f t="shared" si="5"/>
        <v>0.99263523648133012</v>
      </c>
      <c r="L23" s="2">
        <v>1.6974069954937985</v>
      </c>
      <c r="M23" s="6">
        <f t="shared" si="3"/>
        <v>1.1717803054056768</v>
      </c>
      <c r="N23" s="6">
        <f t="shared" si="2"/>
        <v>1.9889880875774555</v>
      </c>
      <c r="P23" s="2">
        <v>1.0173211253760897</v>
      </c>
      <c r="Q23" s="6">
        <f t="shared" si="1"/>
        <v>1.0173211253760897</v>
      </c>
      <c r="R23" s="6">
        <f t="shared" si="4"/>
        <v>1</v>
      </c>
    </row>
    <row r="24" spans="1:18" x14ac:dyDescent="0.2">
      <c r="A24" s="29">
        <v>1976</v>
      </c>
      <c r="B24" s="30">
        <v>16</v>
      </c>
      <c r="C24" s="31">
        <v>1.5014100496135276</v>
      </c>
      <c r="D24" s="31">
        <v>2.071332194403162</v>
      </c>
      <c r="E24" s="31">
        <v>1.0077044724173938</v>
      </c>
      <c r="F24" s="31">
        <v>1.5731834998831016</v>
      </c>
      <c r="G24" s="37"/>
      <c r="H24" s="37">
        <v>1.0071267032199691</v>
      </c>
      <c r="I24" s="37">
        <v>1.0077044724173938</v>
      </c>
      <c r="J24" s="37">
        <v>1.2009335372942809</v>
      </c>
      <c r="K24" s="6">
        <f t="shared" si="5"/>
        <v>0.98325193720079573</v>
      </c>
      <c r="L24" s="2">
        <v>1.7388336307616417</v>
      </c>
      <c r="M24" s="6">
        <f t="shared" si="3"/>
        <v>1.1912193080230911</v>
      </c>
      <c r="N24" s="6">
        <f t="shared" si="2"/>
        <v>2.071332194403162</v>
      </c>
      <c r="P24" s="2">
        <v>1.0077044724173938</v>
      </c>
      <c r="Q24" s="6">
        <f t="shared" si="1"/>
        <v>1.0077044724173938</v>
      </c>
      <c r="R24" s="6">
        <f t="shared" si="4"/>
        <v>1</v>
      </c>
    </row>
    <row r="25" spans="1:18" x14ac:dyDescent="0.2">
      <c r="A25" s="29">
        <v>1977</v>
      </c>
      <c r="B25" s="30">
        <v>17</v>
      </c>
      <c r="C25" s="31">
        <v>1.5368936393202706</v>
      </c>
      <c r="D25" s="31">
        <v>2.1423788886711903</v>
      </c>
      <c r="E25" s="31">
        <v>1.0080313883919052</v>
      </c>
      <c r="F25" s="31">
        <v>1.6576513528764811</v>
      </c>
      <c r="G25" s="37"/>
      <c r="H25" s="37">
        <v>1.0088089864624499</v>
      </c>
      <c r="I25" s="37">
        <v>1.0080313883919052</v>
      </c>
      <c r="J25" s="37">
        <v>1.2292437263482974</v>
      </c>
      <c r="K25" s="6">
        <f t="shared" si="5"/>
        <v>0.98357092036901472</v>
      </c>
      <c r="L25" s="2">
        <v>1.7787755759577868</v>
      </c>
      <c r="M25" s="6">
        <f t="shared" si="3"/>
        <v>1.2044121347447783</v>
      </c>
      <c r="N25" s="6">
        <f t="shared" si="2"/>
        <v>2.1423788886711903</v>
      </c>
      <c r="P25" s="2">
        <v>1.0080313883919052</v>
      </c>
      <c r="Q25" s="6">
        <f t="shared" si="1"/>
        <v>1.0080313883919052</v>
      </c>
      <c r="R25" s="6">
        <f t="shared" si="4"/>
        <v>1</v>
      </c>
    </row>
    <row r="26" spans="1:18" x14ac:dyDescent="0.2">
      <c r="A26" s="29">
        <v>1978</v>
      </c>
      <c r="B26" s="30">
        <v>18</v>
      </c>
      <c r="C26" s="31">
        <v>1.5891998744551401</v>
      </c>
      <c r="D26" s="31">
        <v>2.2083641584422629</v>
      </c>
      <c r="E26" s="31">
        <v>1.0109018074204308</v>
      </c>
      <c r="F26" s="31">
        <v>1.6595232577287402</v>
      </c>
      <c r="G26" s="37"/>
      <c r="H26" s="37">
        <v>1.0130429053856043</v>
      </c>
      <c r="I26" s="37">
        <v>1.0109018074204308</v>
      </c>
      <c r="J26" s="37">
        <v>1.2225102500588996</v>
      </c>
      <c r="K26" s="6">
        <f t="shared" si="5"/>
        <v>0.98637168701005706</v>
      </c>
      <c r="L26" s="2">
        <v>1.8220759345227464</v>
      </c>
      <c r="M26" s="6">
        <f t="shared" si="3"/>
        <v>1.2120044596388879</v>
      </c>
      <c r="N26" s="6">
        <f t="shared" si="2"/>
        <v>2.2083641584422629</v>
      </c>
      <c r="P26" s="2">
        <v>1.0109018074204308</v>
      </c>
      <c r="Q26" s="6">
        <f t="shared" si="1"/>
        <v>1.0109018074204308</v>
      </c>
      <c r="R26" s="6">
        <f t="shared" si="4"/>
        <v>1</v>
      </c>
    </row>
    <row r="27" spans="1:18" x14ac:dyDescent="0.2">
      <c r="A27" s="29">
        <v>1979</v>
      </c>
      <c r="B27" s="30">
        <v>19</v>
      </c>
      <c r="C27" s="31">
        <v>1.6328515755159112</v>
      </c>
      <c r="D27" s="31">
        <v>2.2860985768194304</v>
      </c>
      <c r="E27" s="31">
        <v>1.0091791945789845</v>
      </c>
      <c r="F27" s="31">
        <v>1.7511470146821382</v>
      </c>
      <c r="G27" s="37"/>
      <c r="H27" s="37">
        <v>1.012677435973059</v>
      </c>
      <c r="I27" s="37">
        <v>1.0091791945789845</v>
      </c>
      <c r="J27" s="37">
        <v>1.2896661207926694</v>
      </c>
      <c r="K27" s="6">
        <f t="shared" si="5"/>
        <v>0.98469087437127245</v>
      </c>
      <c r="L27" s="2">
        <v>1.8645433937645619</v>
      </c>
      <c r="M27" s="6">
        <f t="shared" si="3"/>
        <v>1.226090304180981</v>
      </c>
      <c r="N27" s="6">
        <f t="shared" si="2"/>
        <v>2.2860985768194304</v>
      </c>
      <c r="P27" s="2">
        <v>1.0091791945789845</v>
      </c>
      <c r="Q27" s="6">
        <f t="shared" si="1"/>
        <v>1.0091791945789845</v>
      </c>
      <c r="R27" s="6">
        <f t="shared" si="4"/>
        <v>1</v>
      </c>
    </row>
    <row r="28" spans="1:18" x14ac:dyDescent="0.2">
      <c r="A28" s="29">
        <v>1980</v>
      </c>
      <c r="B28" s="30">
        <v>20</v>
      </c>
      <c r="C28" s="31">
        <v>1.5972700695499069</v>
      </c>
      <c r="D28" s="31">
        <v>2.3796000086113449</v>
      </c>
      <c r="E28" s="31">
        <v>0.99541873895719535</v>
      </c>
      <c r="F28" s="31">
        <v>1.6408806355494432</v>
      </c>
      <c r="G28" s="37"/>
      <c r="H28" s="37">
        <v>1.0002133838248644</v>
      </c>
      <c r="I28" s="37">
        <v>0.99541873895719535</v>
      </c>
      <c r="J28" s="37">
        <v>1.2019918809994397</v>
      </c>
      <c r="K28" s="6">
        <f t="shared" si="5"/>
        <v>0.97126432420976272</v>
      </c>
      <c r="L28" s="2">
        <v>1.8981535430490579</v>
      </c>
      <c r="M28" s="6">
        <f t="shared" si="3"/>
        <v>1.2536393682825711</v>
      </c>
      <c r="N28" s="6">
        <f t="shared" si="2"/>
        <v>2.3796000086113449</v>
      </c>
      <c r="P28" s="2">
        <v>0.99541873895719535</v>
      </c>
      <c r="Q28" s="6">
        <f t="shared" si="1"/>
        <v>0.99541873895719535</v>
      </c>
      <c r="R28" s="6">
        <f t="shared" si="4"/>
        <v>1</v>
      </c>
    </row>
    <row r="29" spans="1:18" x14ac:dyDescent="0.2">
      <c r="A29" s="29">
        <v>1981</v>
      </c>
      <c r="B29" s="30">
        <v>21</v>
      </c>
      <c r="C29" s="31">
        <v>1.5761308693585638</v>
      </c>
      <c r="D29" s="31">
        <v>2.4452769688490181</v>
      </c>
      <c r="E29" s="31">
        <v>0.94949125795533063</v>
      </c>
      <c r="F29" s="31">
        <v>1.5966771225889229</v>
      </c>
      <c r="G29" s="37"/>
      <c r="H29" s="37">
        <v>0.95440955766987523</v>
      </c>
      <c r="I29" s="37">
        <v>0.94949125795533063</v>
      </c>
      <c r="J29" s="37">
        <v>1.1567416135854474</v>
      </c>
      <c r="K29" s="6">
        <f t="shared" si="5"/>
        <v>0.92645130025095712</v>
      </c>
      <c r="L29" s="2">
        <v>1.919599599960176</v>
      </c>
      <c r="M29" s="6">
        <f t="shared" si="3"/>
        <v>1.2738474048961814</v>
      </c>
      <c r="N29" s="6">
        <f t="shared" si="2"/>
        <v>2.4452769688490181</v>
      </c>
      <c r="P29" s="2">
        <v>0.94949125795533063</v>
      </c>
      <c r="Q29" s="6">
        <f t="shared" si="1"/>
        <v>0.94949125795533063</v>
      </c>
      <c r="R29" s="6">
        <f t="shared" si="4"/>
        <v>1</v>
      </c>
    </row>
    <row r="30" spans="1:18" x14ac:dyDescent="0.2">
      <c r="A30" s="29">
        <v>1982</v>
      </c>
      <c r="B30" s="30">
        <v>22</v>
      </c>
      <c r="C30" s="31">
        <v>1.6091203731034411</v>
      </c>
      <c r="D30" s="31">
        <v>2.4841568726537173</v>
      </c>
      <c r="E30" s="31">
        <v>0.9306106012304427</v>
      </c>
      <c r="F30" s="31">
        <v>1.638341380548616</v>
      </c>
      <c r="G30" s="37"/>
      <c r="H30" s="37">
        <v>0.93576921844967065</v>
      </c>
      <c r="I30" s="37">
        <v>0.9306106012304427</v>
      </c>
      <c r="J30" s="37">
        <v>1.1509309632540696</v>
      </c>
      <c r="K30" s="6">
        <f t="shared" si="5"/>
        <v>0.90802879364459588</v>
      </c>
      <c r="L30" s="2">
        <v>1.945367447784947</v>
      </c>
      <c r="M30" s="6">
        <f t="shared" si="3"/>
        <v>1.2769602346755888</v>
      </c>
      <c r="N30" s="6">
        <f t="shared" si="2"/>
        <v>2.4841568726537173</v>
      </c>
      <c r="P30" s="2">
        <v>0.9306106012304427</v>
      </c>
      <c r="Q30" s="6">
        <f t="shared" si="1"/>
        <v>0.9306106012304427</v>
      </c>
      <c r="R30" s="6">
        <f t="shared" si="4"/>
        <v>1</v>
      </c>
    </row>
    <row r="31" spans="1:18" x14ac:dyDescent="0.2">
      <c r="A31" s="29">
        <v>1983</v>
      </c>
      <c r="B31" s="30">
        <v>23</v>
      </c>
      <c r="C31" s="31">
        <v>1.6674404701796426</v>
      </c>
      <c r="D31" s="31">
        <v>2.5549553435243482</v>
      </c>
      <c r="E31" s="31">
        <v>0.92512957553613251</v>
      </c>
      <c r="F31" s="31">
        <v>1.6211570728389775</v>
      </c>
      <c r="G31" s="37"/>
      <c r="H31" s="37">
        <v>0.93059406485277907</v>
      </c>
      <c r="I31" s="37">
        <v>0.92512957553613251</v>
      </c>
      <c r="J31" s="37">
        <v>1.1378496411561727</v>
      </c>
      <c r="K31" s="6">
        <f t="shared" si="5"/>
        <v>0.90268076822713439</v>
      </c>
      <c r="L31" s="2">
        <v>1.9754782992403945</v>
      </c>
      <c r="M31" s="6">
        <f t="shared" si="3"/>
        <v>1.2933350594166346</v>
      </c>
      <c r="N31" s="6">
        <f t="shared" si="2"/>
        <v>2.5549553435243482</v>
      </c>
      <c r="P31" s="2">
        <v>0.92512957553613251</v>
      </c>
      <c r="Q31" s="6">
        <f t="shared" si="1"/>
        <v>0.92512957553613251</v>
      </c>
      <c r="R31" s="6">
        <f t="shared" si="4"/>
        <v>1</v>
      </c>
    </row>
    <row r="32" spans="1:18" x14ac:dyDescent="0.2">
      <c r="A32" s="29">
        <v>1984</v>
      </c>
      <c r="B32" s="30">
        <v>24</v>
      </c>
      <c r="C32" s="31">
        <v>1.7119765533394677</v>
      </c>
      <c r="D32" s="31">
        <v>2.6252166154712677</v>
      </c>
      <c r="E32" s="31">
        <v>0.94208698936210722</v>
      </c>
      <c r="F32" s="31">
        <v>1.6292014097968375</v>
      </c>
      <c r="G32" s="37"/>
      <c r="H32" s="37">
        <v>0.94799421757610247</v>
      </c>
      <c r="I32" s="37">
        <v>0.94208698936210722</v>
      </c>
      <c r="J32" s="37">
        <v>1.13011663308069</v>
      </c>
      <c r="K32" s="6">
        <f t="shared" si="5"/>
        <v>0.91922670054229727</v>
      </c>
      <c r="L32" s="2">
        <v>2.0152263281837461</v>
      </c>
      <c r="M32" s="6">
        <f t="shared" si="3"/>
        <v>1.3026907096024716</v>
      </c>
      <c r="N32" s="6">
        <f t="shared" si="2"/>
        <v>2.6252166154712677</v>
      </c>
      <c r="P32" s="2">
        <v>0.94208698936210722</v>
      </c>
      <c r="Q32" s="6">
        <f t="shared" si="1"/>
        <v>0.94208698936210722</v>
      </c>
      <c r="R32" s="6">
        <f t="shared" si="4"/>
        <v>1</v>
      </c>
    </row>
    <row r="33" spans="1:18" x14ac:dyDescent="0.2">
      <c r="A33" s="29">
        <v>1985</v>
      </c>
      <c r="B33" s="30">
        <v>25</v>
      </c>
      <c r="C33" s="31">
        <v>1.7735971194131637</v>
      </c>
      <c r="D33" s="31">
        <v>2.7018729406430286</v>
      </c>
      <c r="E33" s="31">
        <v>0.96054008081627951</v>
      </c>
      <c r="F33" s="31">
        <v>1.7297309494138133</v>
      </c>
      <c r="G33" s="37"/>
      <c r="H33" s="37">
        <v>0.96691237020231879</v>
      </c>
      <c r="I33" s="37">
        <v>0.96054008081627951</v>
      </c>
      <c r="J33" s="37">
        <v>1.1947728036374892</v>
      </c>
      <c r="K33" s="6">
        <f t="shared" si="5"/>
        <v>0.93723201699795655</v>
      </c>
      <c r="L33" s="2">
        <v>2.057182480897298</v>
      </c>
      <c r="M33" s="6">
        <f t="shared" si="3"/>
        <v>1.3133851594266595</v>
      </c>
      <c r="N33" s="6">
        <f t="shared" si="2"/>
        <v>2.7018729406430286</v>
      </c>
      <c r="P33" s="2">
        <v>0.96054008081627951</v>
      </c>
      <c r="Q33" s="6">
        <f t="shared" si="1"/>
        <v>0.96054008081627951</v>
      </c>
      <c r="R33" s="6">
        <f t="shared" si="4"/>
        <v>1</v>
      </c>
    </row>
    <row r="34" spans="1:18" x14ac:dyDescent="0.2">
      <c r="A34" s="29">
        <v>1986</v>
      </c>
      <c r="B34" s="30">
        <v>26</v>
      </c>
      <c r="C34" s="31">
        <v>1.8447596855689787</v>
      </c>
      <c r="D34" s="31">
        <v>2.8210255373253861</v>
      </c>
      <c r="E34" s="31">
        <v>0.96477717097109617</v>
      </c>
      <c r="F34" s="31">
        <v>1.7509518659496541</v>
      </c>
      <c r="G34" s="37"/>
      <c r="H34" s="37">
        <v>0.9690791077162948</v>
      </c>
      <c r="I34" s="37">
        <v>0.96477717097109617</v>
      </c>
      <c r="J34" s="37">
        <v>1.2053234366008501</v>
      </c>
      <c r="K34" s="6">
        <f t="shared" si="5"/>
        <v>0.94136629169540209</v>
      </c>
      <c r="L34" s="2">
        <v>2.1000894035974569</v>
      </c>
      <c r="M34" s="6">
        <f t="shared" si="3"/>
        <v>1.3432883059611482</v>
      </c>
      <c r="N34" s="6">
        <f t="shared" si="2"/>
        <v>2.8210255373253861</v>
      </c>
      <c r="P34" s="2">
        <v>0.96477717097109617</v>
      </c>
      <c r="Q34" s="6">
        <f t="shared" si="1"/>
        <v>0.96477717097109617</v>
      </c>
      <c r="R34" s="6">
        <f t="shared" si="4"/>
        <v>1</v>
      </c>
    </row>
    <row r="35" spans="1:18" x14ac:dyDescent="0.2">
      <c r="A35" s="29">
        <v>1987</v>
      </c>
      <c r="B35" s="30">
        <v>27</v>
      </c>
      <c r="C35" s="31">
        <v>1.9289191139124675</v>
      </c>
      <c r="D35" s="31">
        <v>2.9476895839512958</v>
      </c>
      <c r="E35" s="31">
        <v>0.98561775825480025</v>
      </c>
      <c r="F35" s="31">
        <v>1.8102165829349519</v>
      </c>
      <c r="G35" s="37"/>
      <c r="H35" s="37">
        <v>0.98680871171702789</v>
      </c>
      <c r="I35" s="37">
        <v>0.98561775825480025</v>
      </c>
      <c r="J35" s="37">
        <v>1.2159705491600852</v>
      </c>
      <c r="K35" s="6">
        <f t="shared" si="5"/>
        <v>0.96170117000545552</v>
      </c>
      <c r="L35" s="2">
        <v>2.1496795328799614</v>
      </c>
      <c r="M35" s="6">
        <f t="shared" si="3"/>
        <v>1.371222798033634</v>
      </c>
      <c r="N35" s="6">
        <f t="shared" si="2"/>
        <v>2.9476895839512958</v>
      </c>
      <c r="P35" s="2">
        <v>0.98561775825480025</v>
      </c>
      <c r="Q35" s="6">
        <f t="shared" si="1"/>
        <v>0.98561775825480025</v>
      </c>
      <c r="R35" s="6">
        <f t="shared" si="4"/>
        <v>1</v>
      </c>
    </row>
    <row r="36" spans="1:18" x14ac:dyDescent="0.2">
      <c r="A36" s="29">
        <v>1988</v>
      </c>
      <c r="B36" s="30">
        <v>28</v>
      </c>
      <c r="C36" s="31">
        <v>2.0259842872003548</v>
      </c>
      <c r="D36" s="31">
        <v>3.0859362254386116</v>
      </c>
      <c r="E36" s="31">
        <v>1.0314219541265812</v>
      </c>
      <c r="F36" s="31">
        <v>1.8583650724433505</v>
      </c>
      <c r="G36" s="37"/>
      <c r="H36" s="37">
        <v>1.0292427459246498</v>
      </c>
      <c r="I36" s="37">
        <v>1.0314219541265812</v>
      </c>
      <c r="J36" s="37">
        <v>1.2198519408327644</v>
      </c>
      <c r="K36" s="6">
        <f t="shared" si="5"/>
        <v>1.0063939004195752</v>
      </c>
      <c r="L36" s="2">
        <v>2.2164171420766752</v>
      </c>
      <c r="M36" s="6">
        <f t="shared" si="3"/>
        <v>1.3923084093038729</v>
      </c>
      <c r="N36" s="6">
        <f t="shared" si="2"/>
        <v>3.0859362254386116</v>
      </c>
      <c r="P36" s="2">
        <v>1.0314219541265812</v>
      </c>
      <c r="Q36" s="6">
        <f t="shared" si="1"/>
        <v>1.0314219541265812</v>
      </c>
      <c r="R36" s="6">
        <f t="shared" si="4"/>
        <v>1</v>
      </c>
    </row>
    <row r="37" spans="1:18" x14ac:dyDescent="0.2">
      <c r="A37" s="29">
        <v>1989</v>
      </c>
      <c r="B37" s="30">
        <v>29</v>
      </c>
      <c r="C37" s="31">
        <v>2.0722060393414883</v>
      </c>
      <c r="D37" s="31">
        <v>3.2568970923279106</v>
      </c>
      <c r="E37" s="31">
        <v>1.0614789626257133</v>
      </c>
      <c r="F37" s="31">
        <v>1.8213747742220874</v>
      </c>
      <c r="G37" s="37"/>
      <c r="H37" s="37">
        <v>1.0557226519896643</v>
      </c>
      <c r="I37" s="37">
        <v>1.0614789626257133</v>
      </c>
      <c r="J37" s="37">
        <v>1.2025590465836826</v>
      </c>
      <c r="K37" s="6">
        <f t="shared" si="5"/>
        <v>1.0357215581229651</v>
      </c>
      <c r="L37" s="2">
        <v>2.289797733741378</v>
      </c>
      <c r="M37" s="6">
        <f t="shared" si="3"/>
        <v>1.4223514349480799</v>
      </c>
      <c r="N37" s="6">
        <f t="shared" si="2"/>
        <v>3.2568970923279106</v>
      </c>
      <c r="P37" s="2">
        <v>1.0614789626257133</v>
      </c>
      <c r="Q37" s="6">
        <f t="shared" si="1"/>
        <v>1.0614789626257133</v>
      </c>
      <c r="R37" s="6">
        <f t="shared" si="4"/>
        <v>1</v>
      </c>
    </row>
    <row r="38" spans="1:18" x14ac:dyDescent="0.2">
      <c r="A38" s="29">
        <v>1990</v>
      </c>
      <c r="B38" s="30">
        <v>30</v>
      </c>
      <c r="C38" s="31">
        <v>2.0883540394863274</v>
      </c>
      <c r="D38" s="31">
        <v>3.4568705737968441</v>
      </c>
      <c r="E38" s="31">
        <v>1.0663499111506094</v>
      </c>
      <c r="F38" s="31">
        <v>1.8618773755353428</v>
      </c>
      <c r="G38" s="37"/>
      <c r="H38" s="37">
        <v>1.0570490966657053</v>
      </c>
      <c r="I38" s="37">
        <v>1.0663499111506094</v>
      </c>
      <c r="J38" s="37">
        <v>1.2020193199611418</v>
      </c>
      <c r="K38" s="6">
        <f t="shared" si="5"/>
        <v>1.0404743102484173</v>
      </c>
      <c r="L38" s="2">
        <v>2.3540608594852612</v>
      </c>
      <c r="M38" s="6">
        <f t="shared" si="3"/>
        <v>1.4684711994033677</v>
      </c>
      <c r="N38" s="6">
        <f t="shared" si="2"/>
        <v>3.4568705737968441</v>
      </c>
      <c r="P38" s="2">
        <v>1.0663499111506094</v>
      </c>
      <c r="Q38" s="6">
        <f t="shared" si="1"/>
        <v>1.0663499111506094</v>
      </c>
      <c r="R38" s="6">
        <f t="shared" si="4"/>
        <v>1</v>
      </c>
    </row>
    <row r="39" spans="1:18" x14ac:dyDescent="0.2">
      <c r="A39" s="29">
        <v>1991</v>
      </c>
      <c r="B39" s="30">
        <v>31</v>
      </c>
      <c r="C39" s="31">
        <v>2.0592749840512043</v>
      </c>
      <c r="D39" s="31">
        <v>3.6338623471752425</v>
      </c>
      <c r="E39" s="31">
        <v>1.0304794010210481</v>
      </c>
      <c r="F39" s="31">
        <v>1.9790016329126126</v>
      </c>
      <c r="G39" s="37"/>
      <c r="H39" s="37">
        <v>1.0208128348174417</v>
      </c>
      <c r="I39" s="37">
        <v>1.0304794010210481</v>
      </c>
      <c r="J39" s="37">
        <v>1.243325543804783</v>
      </c>
      <c r="K39" s="6">
        <f t="shared" si="5"/>
        <v>1.005474218913442</v>
      </c>
      <c r="L39" s="2">
        <v>2.4016087644542905</v>
      </c>
      <c r="M39" s="6">
        <f t="shared" si="3"/>
        <v>1.5130950556807086</v>
      </c>
      <c r="N39" s="6">
        <f t="shared" si="2"/>
        <v>3.6338623471752425</v>
      </c>
      <c r="P39" s="2">
        <v>1.0304794010210481</v>
      </c>
      <c r="Q39" s="6">
        <f t="shared" ref="Q39:Q58" si="6">E39</f>
        <v>1.0304794010210481</v>
      </c>
      <c r="R39" s="6">
        <f t="shared" si="4"/>
        <v>1</v>
      </c>
    </row>
    <row r="40" spans="1:18" x14ac:dyDescent="0.2">
      <c r="A40" s="29">
        <v>1992</v>
      </c>
      <c r="B40" s="30">
        <v>32</v>
      </c>
      <c r="C40" s="31">
        <v>2.0622945082184887</v>
      </c>
      <c r="D40" s="31">
        <v>3.7875747244607552</v>
      </c>
      <c r="E40" s="31">
        <v>0.99892603095608945</v>
      </c>
      <c r="F40" s="31">
        <v>1.9258738836421683</v>
      </c>
      <c r="G40" s="37"/>
      <c r="H40" s="37">
        <v>0.98889809101408976</v>
      </c>
      <c r="I40" s="37">
        <v>0.99892603095608945</v>
      </c>
      <c r="J40" s="37">
        <v>1.229995827552629</v>
      </c>
      <c r="K40" s="6">
        <f t="shared" si="5"/>
        <v>0.97468650972807125</v>
      </c>
      <c r="L40" s="2">
        <v>2.4530916284312445</v>
      </c>
      <c r="M40" s="6">
        <f t="shared" si="3"/>
        <v>1.5440005096274836</v>
      </c>
      <c r="N40" s="6">
        <f t="shared" ref="N40:N58" si="7">D40</f>
        <v>3.7875747244607552</v>
      </c>
      <c r="P40" s="2">
        <v>0.99892603095608945</v>
      </c>
      <c r="Q40" s="6">
        <f t="shared" si="6"/>
        <v>0.99892603095608945</v>
      </c>
      <c r="R40" s="6">
        <f t="shared" si="4"/>
        <v>1</v>
      </c>
    </row>
    <row r="41" spans="1:18" x14ac:dyDescent="0.2">
      <c r="A41" s="29">
        <v>1993</v>
      </c>
      <c r="B41" s="30">
        <v>33</v>
      </c>
      <c r="C41" s="31">
        <v>2.1081239500103601</v>
      </c>
      <c r="D41" s="31">
        <v>3.9099133880608377</v>
      </c>
      <c r="E41" s="31">
        <v>0.99321015464299778</v>
      </c>
      <c r="F41" s="31">
        <v>1.9720677640117421</v>
      </c>
      <c r="G41" s="37"/>
      <c r="H41" s="37">
        <v>0.98258631151162223</v>
      </c>
      <c r="I41" s="37">
        <v>0.99321015464299778</v>
      </c>
      <c r="J41" s="37">
        <v>1.2399260448412466</v>
      </c>
      <c r="K41" s="6">
        <f t="shared" si="5"/>
        <v>0.96910933247870834</v>
      </c>
      <c r="L41" s="2">
        <v>2.4999737342536852</v>
      </c>
      <c r="M41" s="6">
        <f t="shared" si="3"/>
        <v>1.5639817868838772</v>
      </c>
      <c r="N41" s="6">
        <f t="shared" si="7"/>
        <v>3.9099133880608377</v>
      </c>
      <c r="P41" s="2">
        <v>0.99321015464299778</v>
      </c>
      <c r="Q41" s="6">
        <f t="shared" si="6"/>
        <v>0.99321015464299778</v>
      </c>
      <c r="R41" s="6">
        <f t="shared" si="4"/>
        <v>1</v>
      </c>
    </row>
    <row r="42" spans="1:18" x14ac:dyDescent="0.2">
      <c r="A42" s="29">
        <v>1994</v>
      </c>
      <c r="B42" s="30">
        <v>34</v>
      </c>
      <c r="C42" s="31">
        <v>2.1983553301322138</v>
      </c>
      <c r="D42" s="31">
        <v>4.0369855731728146</v>
      </c>
      <c r="E42" s="31">
        <v>1.0139340791346629</v>
      </c>
      <c r="F42" s="31">
        <v>2.0037786089014622</v>
      </c>
      <c r="G42" s="37"/>
      <c r="H42" s="37">
        <v>1.0024221880829158</v>
      </c>
      <c r="I42" s="37">
        <v>1.0139340791346629</v>
      </c>
      <c r="J42" s="37">
        <v>1.2437883944901358</v>
      </c>
      <c r="K42" s="6">
        <f t="shared" si="5"/>
        <v>0.98933037888723574</v>
      </c>
      <c r="L42" s="2">
        <v>2.5523589391840407</v>
      </c>
      <c r="M42" s="6">
        <f t="shared" si="3"/>
        <v>1.5816684366750515</v>
      </c>
      <c r="N42" s="6">
        <f t="shared" si="7"/>
        <v>4.0369855731728146</v>
      </c>
      <c r="P42" s="2">
        <v>1.0139340791346629</v>
      </c>
      <c r="Q42" s="6">
        <f t="shared" si="6"/>
        <v>1.0139340791346629</v>
      </c>
      <c r="R42" s="6">
        <f t="shared" si="4"/>
        <v>1</v>
      </c>
    </row>
    <row r="43" spans="1:18" x14ac:dyDescent="0.2">
      <c r="A43" s="29">
        <v>1995</v>
      </c>
      <c r="B43" s="30">
        <v>35</v>
      </c>
      <c r="C43" s="31">
        <v>2.2652455100451023</v>
      </c>
      <c r="D43" s="31">
        <v>4.1770689725619112</v>
      </c>
      <c r="E43" s="31">
        <v>1.0319828666120618</v>
      </c>
      <c r="F43" s="31">
        <v>2.0404494179061134</v>
      </c>
      <c r="G43" s="37"/>
      <c r="H43" s="37">
        <v>1.0195882659136233</v>
      </c>
      <c r="I43" s="37">
        <v>1.0319828666120618</v>
      </c>
      <c r="J43" s="37">
        <v>1.2458590289633682</v>
      </c>
      <c r="K43" s="6">
        <f t="shared" si="5"/>
        <v>1.0069412020373063</v>
      </c>
      <c r="L43" s="2">
        <v>2.6097783621280959</v>
      </c>
      <c r="M43" s="6">
        <f t="shared" si="3"/>
        <v>1.6005454843130038</v>
      </c>
      <c r="N43" s="6">
        <f t="shared" si="7"/>
        <v>4.1770689725619112</v>
      </c>
      <c r="P43" s="2">
        <v>1.0319828666120618</v>
      </c>
      <c r="Q43" s="6">
        <f t="shared" si="6"/>
        <v>1.0319828666120618</v>
      </c>
      <c r="R43" s="6">
        <f t="shared" si="4"/>
        <v>1</v>
      </c>
    </row>
    <row r="44" spans="1:18" x14ac:dyDescent="0.2">
      <c r="A44" s="29">
        <v>1996</v>
      </c>
      <c r="B44" s="30">
        <v>36</v>
      </c>
      <c r="C44" s="31">
        <v>2.3304677382173318</v>
      </c>
      <c r="D44" s="31">
        <v>4.3449871452588997</v>
      </c>
      <c r="E44" s="31">
        <v>1.0479214690005085</v>
      </c>
      <c r="F44" s="31">
        <v>2.1891236965401144</v>
      </c>
      <c r="G44" s="37"/>
      <c r="H44" s="37">
        <v>1.0330585988585228</v>
      </c>
      <c r="I44" s="37">
        <v>1.0479214690005085</v>
      </c>
      <c r="J44" s="37">
        <v>1.3039935636351494</v>
      </c>
      <c r="K44" s="6">
        <f t="shared" si="5"/>
        <v>1.0224930449671275</v>
      </c>
      <c r="L44" s="2">
        <v>2.6728381664808052</v>
      </c>
      <c r="M44" s="6">
        <f t="shared" si="3"/>
        <v>1.6256080146370144</v>
      </c>
      <c r="N44" s="6">
        <f t="shared" si="7"/>
        <v>4.3449871452588997</v>
      </c>
      <c r="P44" s="2">
        <v>1.0479214690005085</v>
      </c>
      <c r="Q44" s="6">
        <f t="shared" si="6"/>
        <v>1.0479214690005085</v>
      </c>
      <c r="R44" s="6">
        <f t="shared" si="4"/>
        <v>1</v>
      </c>
    </row>
    <row r="45" spans="1:18" x14ac:dyDescent="0.2">
      <c r="A45" s="29">
        <v>1997</v>
      </c>
      <c r="B45" s="30">
        <v>37</v>
      </c>
      <c r="C45" s="31">
        <v>2.407540269945573</v>
      </c>
      <c r="D45" s="31">
        <v>4.5326905899340844</v>
      </c>
      <c r="E45" s="31">
        <v>1.0733102285863541</v>
      </c>
      <c r="F45" s="31">
        <v>2.1796728929369089</v>
      </c>
      <c r="G45" s="37"/>
      <c r="H45" s="37">
        <v>1.0557603123590218</v>
      </c>
      <c r="I45" s="37">
        <v>1.0733102285863541</v>
      </c>
      <c r="J45" s="37">
        <v>1.2676727674281749</v>
      </c>
      <c r="K45" s="6">
        <f t="shared" si="5"/>
        <v>1.0472657315326861</v>
      </c>
      <c r="L45" s="2">
        <v>2.745852538596889</v>
      </c>
      <c r="M45" s="6">
        <f t="shared" si="3"/>
        <v>1.6507407175806523</v>
      </c>
      <c r="N45" s="6">
        <f t="shared" si="7"/>
        <v>4.5326905899340844</v>
      </c>
      <c r="P45" s="2">
        <v>1.0733102285863541</v>
      </c>
      <c r="Q45" s="6">
        <f t="shared" si="6"/>
        <v>1.0733102285863541</v>
      </c>
      <c r="R45" s="6">
        <f t="shared" si="4"/>
        <v>1</v>
      </c>
    </row>
    <row r="46" spans="1:18" x14ac:dyDescent="0.2">
      <c r="A46" s="29">
        <v>1998</v>
      </c>
      <c r="B46" s="30">
        <v>38</v>
      </c>
      <c r="C46" s="31">
        <v>2.492157186046994</v>
      </c>
      <c r="D46" s="31">
        <v>4.7398345498940717</v>
      </c>
      <c r="E46" s="31">
        <v>1.0873104492141727</v>
      </c>
      <c r="F46" s="31">
        <v>2.1960180675081107</v>
      </c>
      <c r="G46" s="37"/>
      <c r="H46" s="37">
        <v>1.0671795175609644</v>
      </c>
      <c r="I46" s="37">
        <v>1.0873104492141727</v>
      </c>
      <c r="J46" s="37">
        <v>1.2803823826910847</v>
      </c>
      <c r="K46" s="6">
        <f t="shared" si="5"/>
        <v>1.06092622866288</v>
      </c>
      <c r="L46" s="2">
        <v>2.8403734038556117</v>
      </c>
      <c r="M46" s="6">
        <f t="shared" si="3"/>
        <v>1.6687364215775546</v>
      </c>
      <c r="N46" s="6">
        <f t="shared" si="7"/>
        <v>4.7398345498940717</v>
      </c>
      <c r="P46" s="2">
        <v>1.0873104492141727</v>
      </c>
      <c r="Q46" s="6">
        <f t="shared" si="6"/>
        <v>1.0873104492141727</v>
      </c>
      <c r="R46" s="6">
        <f t="shared" si="4"/>
        <v>1</v>
      </c>
    </row>
    <row r="47" spans="1:18" x14ac:dyDescent="0.2">
      <c r="A47" s="29">
        <v>1999</v>
      </c>
      <c r="B47" s="30">
        <v>39</v>
      </c>
      <c r="C47" s="31">
        <v>2.5710770552206599</v>
      </c>
      <c r="D47" s="31">
        <v>5.0213807221577795</v>
      </c>
      <c r="E47" s="31">
        <v>1.1011444019454166</v>
      </c>
      <c r="F47" s="31">
        <v>2.2386401276477512</v>
      </c>
      <c r="G47" s="37"/>
      <c r="H47" s="37">
        <v>1.0783804993761714</v>
      </c>
      <c r="I47" s="37">
        <v>1.1011444019454166</v>
      </c>
      <c r="J47" s="37">
        <v>1.2781831570291924</v>
      </c>
      <c r="K47" s="6">
        <f t="shared" si="5"/>
        <v>1.0744244924837294</v>
      </c>
      <c r="L47" s="2">
        <v>2.9347027543012034</v>
      </c>
      <c r="M47" s="6">
        <f t="shared" si="3"/>
        <v>1.7110355434799207</v>
      </c>
      <c r="N47" s="6">
        <f t="shared" si="7"/>
        <v>5.0213807221577795</v>
      </c>
      <c r="P47" s="2">
        <v>1.1011444019454166</v>
      </c>
      <c r="Q47" s="6">
        <f t="shared" si="6"/>
        <v>1.1011444019454166</v>
      </c>
      <c r="R47" s="6">
        <f t="shared" si="4"/>
        <v>1</v>
      </c>
    </row>
    <row r="48" spans="1:18" x14ac:dyDescent="0.2">
      <c r="A48" s="29">
        <v>2000</v>
      </c>
      <c r="B48" s="30">
        <v>40</v>
      </c>
      <c r="C48" s="31">
        <v>2.6799740829872198</v>
      </c>
      <c r="D48" s="31">
        <v>5.2925352811542998</v>
      </c>
      <c r="E48" s="31">
        <v>1.1135860283370176</v>
      </c>
      <c r="F48" s="31">
        <v>2.2933214588768198</v>
      </c>
      <c r="G48" s="37"/>
      <c r="H48" s="37">
        <v>1.0881666124097507</v>
      </c>
      <c r="I48" s="37">
        <v>1.1135860283370176</v>
      </c>
      <c r="J48" s="37">
        <v>1.2955675182730744</v>
      </c>
      <c r="K48" s="6">
        <f t="shared" si="5"/>
        <v>1.0865642155734996</v>
      </c>
      <c r="L48" s="2">
        <v>3.0242022092244301</v>
      </c>
      <c r="M48" s="6">
        <f t="shared" si="3"/>
        <v>1.7500599877253558</v>
      </c>
      <c r="N48" s="6">
        <f t="shared" si="7"/>
        <v>5.2925352811542998</v>
      </c>
      <c r="P48" s="2">
        <v>1.1135860283370176</v>
      </c>
      <c r="Q48" s="6">
        <f t="shared" si="6"/>
        <v>1.1135860283370176</v>
      </c>
      <c r="R48" s="6">
        <f t="shared" si="4"/>
        <v>1</v>
      </c>
    </row>
    <row r="49" spans="1:18" x14ac:dyDescent="0.2">
      <c r="A49" s="29">
        <v>2001</v>
      </c>
      <c r="B49" s="30">
        <v>41</v>
      </c>
      <c r="C49" s="31">
        <v>2.7573013736697853</v>
      </c>
      <c r="D49" s="31">
        <v>5.5730396510554776</v>
      </c>
      <c r="E49" s="31">
        <v>1.142740299773954</v>
      </c>
      <c r="F49" s="31">
        <v>2.3564677285433797</v>
      </c>
      <c r="G49" s="37"/>
      <c r="H49" s="37">
        <v>1.1041629533336448</v>
      </c>
      <c r="I49" s="37">
        <v>1.142740299773954</v>
      </c>
      <c r="J49" s="37">
        <v>1.318661614396623</v>
      </c>
      <c r="K49" s="6">
        <f t="shared" si="5"/>
        <v>1.1150110416546406</v>
      </c>
      <c r="L49" s="2">
        <v>3.1082666058301953</v>
      </c>
      <c r="M49" s="6">
        <f t="shared" si="3"/>
        <v>1.7929734986703174</v>
      </c>
      <c r="N49" s="6">
        <f t="shared" si="7"/>
        <v>5.5730396510554776</v>
      </c>
      <c r="P49" s="2">
        <v>1.142740299773954</v>
      </c>
      <c r="Q49" s="6">
        <f t="shared" si="6"/>
        <v>1.142740299773954</v>
      </c>
      <c r="R49" s="6">
        <f t="shared" si="4"/>
        <v>1</v>
      </c>
    </row>
    <row r="50" spans="1:18" x14ac:dyDescent="0.2">
      <c r="A50" s="29">
        <v>2002</v>
      </c>
      <c r="B50" s="30">
        <v>42</v>
      </c>
      <c r="C50" s="31">
        <v>2.824384269012767</v>
      </c>
      <c r="D50" s="31">
        <v>5.8500197217129344</v>
      </c>
      <c r="E50" s="31">
        <v>1.1574804654148263</v>
      </c>
      <c r="F50" s="31">
        <v>2.3251360598055442</v>
      </c>
      <c r="G50" s="37"/>
      <c r="H50" s="37">
        <v>1.105893468609533</v>
      </c>
      <c r="I50" s="37">
        <v>1.1574804654148263</v>
      </c>
      <c r="J50" s="37">
        <v>1.2769071052948533</v>
      </c>
      <c r="K50" s="6">
        <f t="shared" si="5"/>
        <v>1.1293935286017116</v>
      </c>
      <c r="L50" s="2">
        <v>3.1970836516491636</v>
      </c>
      <c r="M50" s="6">
        <f t="shared" si="3"/>
        <v>1.8297987663523589</v>
      </c>
      <c r="N50" s="6">
        <f t="shared" si="7"/>
        <v>5.8500197217129344</v>
      </c>
      <c r="P50" s="2">
        <v>1.1574804654148263</v>
      </c>
      <c r="Q50" s="6">
        <f t="shared" si="6"/>
        <v>1.1574804654148263</v>
      </c>
      <c r="R50" s="6">
        <f t="shared" si="4"/>
        <v>1</v>
      </c>
    </row>
    <row r="51" spans="1:18" x14ac:dyDescent="0.2">
      <c r="A51" s="29">
        <v>2003</v>
      </c>
      <c r="B51" s="30">
        <v>43</v>
      </c>
      <c r="C51" s="31">
        <v>2.9321315982609262</v>
      </c>
      <c r="D51" s="31">
        <v>6.1419357058264099</v>
      </c>
      <c r="E51" s="31">
        <v>1.1749634410799059</v>
      </c>
      <c r="F51" s="31">
        <v>2.3320364207630901</v>
      </c>
      <c r="G51" s="37"/>
      <c r="H51" s="37">
        <v>1.1100383653066475</v>
      </c>
      <c r="I51" s="37">
        <v>1.1749634410799059</v>
      </c>
      <c r="J51" s="37">
        <v>1.291334886444349</v>
      </c>
      <c r="K51" s="6">
        <f t="shared" si="5"/>
        <v>1.1464522696922281</v>
      </c>
      <c r="L51" s="2">
        <v>3.2844198096759007</v>
      </c>
      <c r="M51" s="6">
        <f t="shared" si="3"/>
        <v>1.8700215142206449</v>
      </c>
      <c r="N51" s="6">
        <f t="shared" si="7"/>
        <v>6.1419357058264099</v>
      </c>
      <c r="P51" s="2">
        <v>1.1749634410799059</v>
      </c>
      <c r="Q51" s="6">
        <f t="shared" si="6"/>
        <v>1.1749634410799059</v>
      </c>
      <c r="R51" s="6">
        <f t="shared" si="4"/>
        <v>1</v>
      </c>
    </row>
    <row r="52" spans="1:18" x14ac:dyDescent="0.2">
      <c r="A52" s="29">
        <v>2004</v>
      </c>
      <c r="B52" s="30">
        <v>44</v>
      </c>
      <c r="C52" s="31">
        <v>3.0174016504866805</v>
      </c>
      <c r="D52" s="31">
        <v>6.442276361841321</v>
      </c>
      <c r="E52" s="31">
        <v>1.2027799971646711</v>
      </c>
      <c r="F52" s="31">
        <v>2.3187746368812787</v>
      </c>
      <c r="G52" s="37"/>
      <c r="H52" s="37">
        <v>1.1236053927560872</v>
      </c>
      <c r="I52" s="37">
        <v>1.2027799971646711</v>
      </c>
      <c r="J52" s="37">
        <v>1.2923069339938165</v>
      </c>
      <c r="K52" s="6">
        <f t="shared" si="5"/>
        <v>1.1735938408623829</v>
      </c>
      <c r="L52" s="2">
        <v>3.3793058938833829</v>
      </c>
      <c r="M52" s="6">
        <f t="shared" si="3"/>
        <v>1.9063904139314471</v>
      </c>
      <c r="N52" s="6">
        <f t="shared" si="7"/>
        <v>6.442276361841321</v>
      </c>
      <c r="P52" s="2">
        <v>1.2027799971646711</v>
      </c>
      <c r="Q52" s="6">
        <f t="shared" si="6"/>
        <v>1.2027799971646711</v>
      </c>
      <c r="R52" s="6">
        <f t="shared" si="4"/>
        <v>1</v>
      </c>
    </row>
    <row r="53" spans="1:18" x14ac:dyDescent="0.2">
      <c r="A53" s="29">
        <v>2005</v>
      </c>
      <c r="B53" s="30">
        <v>45</v>
      </c>
      <c r="C53" s="31">
        <v>3.1011126757328484</v>
      </c>
      <c r="D53" s="31">
        <v>6.7167173348557609</v>
      </c>
      <c r="E53" s="31">
        <v>1.2366940498846923</v>
      </c>
      <c r="F53" s="31">
        <v>2.3511459226554692</v>
      </c>
      <c r="G53" s="37"/>
      <c r="H53" s="37">
        <v>1.1423623948421482</v>
      </c>
      <c r="I53" s="37">
        <v>1.2366940498846923</v>
      </c>
      <c r="J53" s="37">
        <v>1.3064117714395389</v>
      </c>
      <c r="K53" s="6">
        <f t="shared" si="5"/>
        <v>1.2066849493649547</v>
      </c>
      <c r="L53" s="2">
        <v>3.4727583186120077</v>
      </c>
      <c r="M53" s="6">
        <f t="shared" si="3"/>
        <v>1.9341159731323598</v>
      </c>
      <c r="N53" s="6">
        <f t="shared" si="7"/>
        <v>6.7167173348557609</v>
      </c>
      <c r="P53" s="2">
        <v>1.2366940498846923</v>
      </c>
      <c r="Q53" s="6">
        <f t="shared" si="6"/>
        <v>1.2366940498846923</v>
      </c>
      <c r="R53" s="6">
        <f t="shared" si="4"/>
        <v>1</v>
      </c>
    </row>
    <row r="54" spans="1:18" x14ac:dyDescent="0.2">
      <c r="A54" s="29">
        <v>2006</v>
      </c>
      <c r="B54" s="30">
        <v>46</v>
      </c>
      <c r="C54" s="31">
        <v>3.1817548559122559</v>
      </c>
      <c r="D54" s="31">
        <v>6.9497874263752557</v>
      </c>
      <c r="E54" s="31">
        <v>1.2627654942731346</v>
      </c>
      <c r="F54" s="31">
        <v>2.3290068846099712</v>
      </c>
      <c r="G54" s="37"/>
      <c r="H54" s="37">
        <v>1.1538187839002076</v>
      </c>
      <c r="I54" s="37">
        <v>1.2627654942731346</v>
      </c>
      <c r="J54" s="37">
        <v>1.2918548619653156</v>
      </c>
      <c r="K54" s="6">
        <f t="shared" si="5"/>
        <v>1.2321237549892494</v>
      </c>
      <c r="L54" s="2">
        <v>3.5745641512086497</v>
      </c>
      <c r="M54" s="6">
        <f t="shared" si="3"/>
        <v>1.9442335155812935</v>
      </c>
      <c r="N54" s="6">
        <f t="shared" si="7"/>
        <v>6.9497874263752557</v>
      </c>
      <c r="P54" s="2">
        <v>1.2627654942731346</v>
      </c>
      <c r="Q54" s="6">
        <f t="shared" si="6"/>
        <v>1.2627654942731346</v>
      </c>
      <c r="R54" s="6">
        <f t="shared" si="4"/>
        <v>1</v>
      </c>
    </row>
    <row r="55" spans="1:18" x14ac:dyDescent="0.2">
      <c r="A55" s="29">
        <v>2007</v>
      </c>
      <c r="B55" s="30">
        <v>47</v>
      </c>
      <c r="C55" s="31">
        <v>3.2973375818608521</v>
      </c>
      <c r="D55" s="31">
        <v>7.1346517719168379</v>
      </c>
      <c r="E55" s="31">
        <v>1.2918436443974124</v>
      </c>
      <c r="F55" s="31">
        <v>2.2945665098274795</v>
      </c>
      <c r="G55" s="37"/>
      <c r="H55" s="37">
        <v>1.1676109381934578</v>
      </c>
      <c r="I55" s="37">
        <v>1.2918436443974124</v>
      </c>
      <c r="J55" s="37">
        <v>1.2625326985277106</v>
      </c>
      <c r="K55" s="6">
        <f t="shared" si="5"/>
        <v>1.2604963068856643</v>
      </c>
      <c r="L55" s="2">
        <v>3.6926881665558504</v>
      </c>
      <c r="M55" s="6">
        <f t="shared" si="3"/>
        <v>1.9321024278557719</v>
      </c>
      <c r="N55" s="6">
        <f t="shared" si="7"/>
        <v>7.1346517719168379</v>
      </c>
      <c r="P55" s="2">
        <v>1.2918436443974124</v>
      </c>
      <c r="Q55" s="6">
        <f t="shared" si="6"/>
        <v>1.2918436443974124</v>
      </c>
      <c r="R55" s="6">
        <f t="shared" si="4"/>
        <v>1</v>
      </c>
    </row>
    <row r="56" spans="1:18" x14ac:dyDescent="0.2">
      <c r="A56" s="29">
        <v>2008</v>
      </c>
      <c r="B56" s="30">
        <v>48</v>
      </c>
      <c r="C56" s="31">
        <v>3.2654233825766794</v>
      </c>
      <c r="D56" s="31">
        <v>7.4228917035022786</v>
      </c>
      <c r="E56" s="31">
        <v>1.304686696885482</v>
      </c>
      <c r="F56" s="31">
        <v>2.310969151977404</v>
      </c>
      <c r="G56" s="37"/>
      <c r="H56" s="38">
        <v>1.1664541976802012</v>
      </c>
      <c r="I56" s="38">
        <v>1.304686696885482</v>
      </c>
      <c r="J56" s="37">
        <v>1.2564947654299143</v>
      </c>
      <c r="K56" s="6">
        <f t="shared" si="5"/>
        <v>1.273027715234158</v>
      </c>
      <c r="L56" s="2">
        <v>3.793392138587083</v>
      </c>
      <c r="M56" s="6">
        <f t="shared" si="3"/>
        <v>1.9567952461321512</v>
      </c>
      <c r="N56" s="6">
        <f t="shared" si="7"/>
        <v>7.4228917035022786</v>
      </c>
      <c r="P56" s="2">
        <v>1.304686696885482</v>
      </c>
      <c r="Q56" s="6">
        <f t="shared" si="6"/>
        <v>1.304686696885482</v>
      </c>
      <c r="R56" s="6">
        <f t="shared" si="4"/>
        <v>1</v>
      </c>
    </row>
    <row r="57" spans="1:18" x14ac:dyDescent="0.2">
      <c r="A57" s="29">
        <v>2009</v>
      </c>
      <c r="B57" s="30">
        <v>49</v>
      </c>
      <c r="C57" s="31">
        <v>3.1356416562738993</v>
      </c>
      <c r="D57" s="31">
        <v>7.6886312264876597</v>
      </c>
      <c r="E57" s="31">
        <v>1.3000864711754461</v>
      </c>
      <c r="F57" s="32">
        <v>2.192825783187093</v>
      </c>
      <c r="G57" s="38"/>
      <c r="H57" s="38">
        <v>1.1497594986801092</v>
      </c>
      <c r="I57" s="38">
        <v>1.3000864711754461</v>
      </c>
      <c r="J57" s="38">
        <v>1.1936737884503885</v>
      </c>
      <c r="K57" s="6">
        <f t="shared" si="5"/>
        <v>1.2685391166769808</v>
      </c>
      <c r="L57" s="2">
        <v>3.8462978555644107</v>
      </c>
      <c r="M57" s="6">
        <f t="shared" si="3"/>
        <v>1.9989692725862542</v>
      </c>
      <c r="N57" s="6">
        <f t="shared" si="7"/>
        <v>7.6886312264876597</v>
      </c>
      <c r="P57" s="2">
        <v>1.3000864711754461</v>
      </c>
      <c r="Q57" s="6">
        <f t="shared" si="6"/>
        <v>1.3000864711754461</v>
      </c>
      <c r="R57" s="6">
        <f t="shared" si="4"/>
        <v>1</v>
      </c>
    </row>
    <row r="58" spans="1:18" x14ac:dyDescent="0.2">
      <c r="A58" s="29">
        <v>2010</v>
      </c>
      <c r="B58" s="30">
        <v>50</v>
      </c>
      <c r="C58" s="31">
        <v>3.1920618807459125</v>
      </c>
      <c r="D58" s="31">
        <v>7.8162625048473551</v>
      </c>
      <c r="E58" s="31">
        <v>1.3271624864293536</v>
      </c>
      <c r="F58" s="32">
        <v>2.2569950637561744</v>
      </c>
      <c r="G58" s="38"/>
      <c r="H58" s="33">
        <v>1.1609997698435319</v>
      </c>
      <c r="I58" s="33">
        <v>1.3271624864293536</v>
      </c>
      <c r="J58" s="38">
        <v>1.2326532428241346</v>
      </c>
      <c r="K58" s="6">
        <f t="shared" si="5"/>
        <v>1.2949581166703199</v>
      </c>
      <c r="L58" s="2">
        <v>3.9055441737321526</v>
      </c>
      <c r="M58" s="6">
        <f t="shared" si="3"/>
        <v>2.0013248236744703</v>
      </c>
      <c r="N58" s="6">
        <f t="shared" si="7"/>
        <v>7.8162625048473551</v>
      </c>
      <c r="P58" s="2">
        <v>1.3271624864293536</v>
      </c>
      <c r="Q58" s="6">
        <f t="shared" si="6"/>
        <v>1.3271624864293536</v>
      </c>
      <c r="R58" s="6">
        <f t="shared" si="4"/>
        <v>1</v>
      </c>
    </row>
    <row r="59" spans="1:18" x14ac:dyDescent="0.2">
      <c r="A59" t="s">
        <v>145</v>
      </c>
      <c r="C59" s="6">
        <f>AVERAGE(C8:C58)</f>
        <v>1.9601418291445225</v>
      </c>
      <c r="D59" s="6">
        <f>AVERAGE(D8:D58)</f>
        <v>3.4011643815539818</v>
      </c>
      <c r="I59" s="6"/>
      <c r="J59" s="6">
        <f>AVERAGE(J8:J58)</f>
        <v>1.204342403221782</v>
      </c>
      <c r="P59" s="2"/>
      <c r="Q59" s="6"/>
      <c r="R59" s="6"/>
    </row>
    <row r="60" spans="1:18" x14ac:dyDescent="0.2">
      <c r="P60" s="2"/>
      <c r="Q60" s="6"/>
      <c r="R60" s="6"/>
    </row>
    <row r="61" spans="1:18" x14ac:dyDescent="0.2">
      <c r="P61" s="2"/>
      <c r="Q61" s="6"/>
      <c r="R61" s="6"/>
    </row>
    <row r="62" spans="1:18" x14ac:dyDescent="0.2">
      <c r="P62" s="2"/>
    </row>
    <row r="63" spans="1:18" x14ac:dyDescent="0.2">
      <c r="P63" s="2"/>
    </row>
  </sheetData>
  <mergeCells count="1">
    <mergeCell ref="F4:F5"/>
  </mergeCells>
  <pageMargins left="0.7" right="0.7" top="0.75" bottom="0.75" header="0.3" footer="0.3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3"/>
  <sheetViews>
    <sheetView topLeftCell="A21" workbookViewId="0">
      <selection activeCell="H28" sqref="H28"/>
    </sheetView>
  </sheetViews>
  <sheetFormatPr baseColWidth="10" defaultColWidth="8.83203125" defaultRowHeight="15" x14ac:dyDescent="0.2"/>
  <cols>
    <col min="6" max="6" width="11.33203125" customWidth="1"/>
    <col min="7" max="8" width="8.83203125" style="33"/>
    <col min="9" max="9" width="11.33203125" style="33" customWidth="1"/>
    <col min="10" max="10" width="10.1640625" bestFit="1" customWidth="1"/>
    <col min="11" max="11" width="14.5" bestFit="1" customWidth="1"/>
    <col min="13" max="13" width="10.1640625" bestFit="1" customWidth="1"/>
    <col min="16" max="16" width="10.33203125" customWidth="1"/>
    <col min="19" max="19" width="9.5" bestFit="1" customWidth="1"/>
    <col min="21" max="21" width="10.1640625" bestFit="1" customWidth="1"/>
    <col min="26" max="26" width="10" customWidth="1"/>
    <col min="28" max="28" width="10.5" customWidth="1"/>
  </cols>
  <sheetData>
    <row r="1" spans="1:30" ht="16" x14ac:dyDescent="0.2">
      <c r="M1" s="10" t="s">
        <v>46</v>
      </c>
    </row>
    <row r="2" spans="1:30" ht="30" x14ac:dyDescent="0.2">
      <c r="A2" s="14" t="s">
        <v>119</v>
      </c>
      <c r="B2" s="14"/>
      <c r="C2" s="14"/>
      <c r="M2" t="s">
        <v>47</v>
      </c>
      <c r="U2" s="19" t="s">
        <v>82</v>
      </c>
      <c r="V2" s="20" t="s">
        <v>26</v>
      </c>
      <c r="W2" s="20" t="s">
        <v>28</v>
      </c>
      <c r="X2" s="20" t="s">
        <v>81</v>
      </c>
    </row>
    <row r="3" spans="1:30" x14ac:dyDescent="0.2">
      <c r="U3" s="19" t="s">
        <v>31</v>
      </c>
      <c r="V3" s="21">
        <f>(V58/V28)^(1/30)-1</f>
        <v>2.4947652440659551E-2</v>
      </c>
      <c r="W3" s="21">
        <f t="shared" ref="W3:X3" si="0">(W58/W28)^(1/30)-1</f>
        <v>7.2917772609215614E-3</v>
      </c>
      <c r="X3" s="21">
        <f t="shared" si="0"/>
        <v>3.2421342426361299E-2</v>
      </c>
    </row>
    <row r="4" spans="1:30" x14ac:dyDescent="0.2">
      <c r="A4" s="27" t="s">
        <v>130</v>
      </c>
      <c r="B4" s="27"/>
      <c r="C4" s="27"/>
      <c r="D4" s="27"/>
      <c r="E4" s="27"/>
      <c r="F4" s="27"/>
    </row>
    <row r="5" spans="1:30" ht="75" x14ac:dyDescent="0.2">
      <c r="A5" s="27"/>
      <c r="B5" s="27"/>
      <c r="C5" s="27"/>
      <c r="D5" s="27"/>
      <c r="E5" s="27"/>
      <c r="F5" s="27"/>
      <c r="J5" t="s">
        <v>115</v>
      </c>
      <c r="K5" t="s">
        <v>115</v>
      </c>
      <c r="M5" s="4" t="s">
        <v>43</v>
      </c>
      <c r="N5" s="4" t="s">
        <v>44</v>
      </c>
      <c r="O5" s="4" t="s">
        <v>45</v>
      </c>
      <c r="P5" s="4"/>
      <c r="R5" s="4" t="s">
        <v>57</v>
      </c>
      <c r="T5" s="4" t="s">
        <v>58</v>
      </c>
      <c r="V5" t="s">
        <v>31</v>
      </c>
      <c r="W5" t="s">
        <v>31</v>
      </c>
      <c r="X5" t="s">
        <v>31</v>
      </c>
    </row>
    <row r="6" spans="1:30" ht="48.75" customHeight="1" x14ac:dyDescent="0.2">
      <c r="A6" s="28"/>
      <c r="B6" s="28"/>
      <c r="C6" s="27"/>
      <c r="D6" s="28" t="s">
        <v>91</v>
      </c>
      <c r="E6" s="28" t="s">
        <v>116</v>
      </c>
      <c r="F6" s="28" t="s">
        <v>117</v>
      </c>
      <c r="G6" s="35"/>
      <c r="H6" s="35" t="s">
        <v>117</v>
      </c>
      <c r="I6" s="35" t="s">
        <v>117</v>
      </c>
      <c r="J6" t="s">
        <v>121</v>
      </c>
      <c r="K6" t="s">
        <v>114</v>
      </c>
      <c r="M6" t="s">
        <v>40</v>
      </c>
      <c r="N6" t="s">
        <v>42</v>
      </c>
      <c r="O6" s="41" t="s">
        <v>41</v>
      </c>
      <c r="P6" t="s">
        <v>60</v>
      </c>
      <c r="Q6" s="4" t="s">
        <v>39</v>
      </c>
      <c r="R6" t="s">
        <v>52</v>
      </c>
      <c r="T6" t="s">
        <v>59</v>
      </c>
      <c r="V6" s="4" t="s">
        <v>83</v>
      </c>
      <c r="W6" s="4" t="s">
        <v>84</v>
      </c>
      <c r="X6" s="4" t="s">
        <v>85</v>
      </c>
      <c r="AB6" s="4"/>
      <c r="AC6" s="4"/>
      <c r="AD6" s="4"/>
    </row>
    <row r="7" spans="1:30" x14ac:dyDescent="0.2">
      <c r="A7" s="29" t="s">
        <v>0</v>
      </c>
      <c r="B7" s="29" t="s">
        <v>1</v>
      </c>
      <c r="C7" s="29" t="s">
        <v>2</v>
      </c>
      <c r="D7" s="29" t="s">
        <v>102</v>
      </c>
      <c r="E7" s="29" t="s">
        <v>12</v>
      </c>
      <c r="F7" s="29" t="s">
        <v>125</v>
      </c>
      <c r="G7" s="36"/>
      <c r="H7" s="36" t="s">
        <v>22</v>
      </c>
      <c r="I7" s="36" t="s">
        <v>22</v>
      </c>
      <c r="J7" t="s">
        <v>122</v>
      </c>
      <c r="K7" t="s">
        <v>22</v>
      </c>
      <c r="O7" s="41" t="s">
        <v>131</v>
      </c>
    </row>
    <row r="8" spans="1:30" x14ac:dyDescent="0.2">
      <c r="A8" s="36">
        <v>1960</v>
      </c>
      <c r="B8" s="40"/>
      <c r="C8" s="37"/>
      <c r="D8" s="37"/>
      <c r="E8" s="37"/>
      <c r="F8" s="37"/>
      <c r="G8" s="37"/>
      <c r="H8" s="37"/>
      <c r="I8" s="37">
        <f t="shared" ref="I8:I39" si="1">K8/$K$8</f>
        <v>1</v>
      </c>
      <c r="K8" s="13">
        <v>43783285.257244661</v>
      </c>
      <c r="M8" s="12">
        <v>69.985969543457003</v>
      </c>
      <c r="N8" s="12">
        <v>1862.85</v>
      </c>
      <c r="O8" s="6">
        <v>2.7719748266740392</v>
      </c>
      <c r="P8" s="13">
        <f>M8*N8*O8</f>
        <v>361391.68131391547</v>
      </c>
      <c r="Q8">
        <v>2853131451244.5786</v>
      </c>
      <c r="R8" s="13">
        <v>9410647</v>
      </c>
    </row>
    <row r="9" spans="1:30" x14ac:dyDescent="0.2">
      <c r="A9" s="36">
        <v>1961</v>
      </c>
      <c r="B9" s="40"/>
      <c r="C9" s="37"/>
      <c r="D9" s="37"/>
      <c r="E9" s="37"/>
      <c r="F9" s="37"/>
      <c r="G9" s="37"/>
      <c r="H9" s="37"/>
      <c r="I9" s="37">
        <f t="shared" si="1"/>
        <v>1.0079658583287161</v>
      </c>
      <c r="K9" s="13">
        <v>44132056.704769634</v>
      </c>
      <c r="M9" s="12">
        <v>70.039123535156307</v>
      </c>
      <c r="N9" s="12">
        <v>1854.65</v>
      </c>
      <c r="O9" s="6">
        <v>2.805362587657708</v>
      </c>
      <c r="P9" s="13">
        <f t="shared" ref="P9:P58" si="2">M9*N9*O9</f>
        <v>364411.15903634444</v>
      </c>
      <c r="Q9">
        <v>2925921875882.3179</v>
      </c>
      <c r="R9" s="13">
        <v>9719826</v>
      </c>
    </row>
    <row r="10" spans="1:30" x14ac:dyDescent="0.2">
      <c r="A10" s="36">
        <v>1962</v>
      </c>
      <c r="B10" s="40"/>
      <c r="C10" s="37"/>
      <c r="D10" s="37"/>
      <c r="E10" s="37"/>
      <c r="F10" s="37"/>
      <c r="G10" s="37"/>
      <c r="H10" s="37"/>
      <c r="I10" s="37">
        <f t="shared" si="1"/>
        <v>1.0512918552683113</v>
      </c>
      <c r="K10" s="13">
        <v>46029011.187830441</v>
      </c>
      <c r="M10" s="12">
        <v>71.203376770019503</v>
      </c>
      <c r="N10" s="12">
        <v>1863.4</v>
      </c>
      <c r="O10" s="6">
        <v>2.8391524960825349</v>
      </c>
      <c r="P10" s="13">
        <f t="shared" si="2"/>
        <v>376699.81012077007</v>
      </c>
      <c r="Q10">
        <v>3104820856808.1582</v>
      </c>
      <c r="R10" s="13">
        <v>10072993</v>
      </c>
    </row>
    <row r="11" spans="1:30" x14ac:dyDescent="0.2">
      <c r="A11" s="36">
        <v>1963</v>
      </c>
      <c r="B11" s="40"/>
      <c r="C11" s="37"/>
      <c r="D11" s="37"/>
      <c r="E11" s="37"/>
      <c r="F11" s="37"/>
      <c r="G11" s="37"/>
      <c r="H11" s="37"/>
      <c r="I11" s="37">
        <f t="shared" si="1"/>
        <v>1.0836504553770834</v>
      </c>
      <c r="K11" s="13">
        <v>47445777.006917916</v>
      </c>
      <c r="M11" s="12">
        <v>72.206115722656307</v>
      </c>
      <c r="N11" s="12">
        <v>1862.38</v>
      </c>
      <c r="O11" s="6">
        <v>2.873349395716406</v>
      </c>
      <c r="P11" s="13">
        <f t="shared" si="2"/>
        <v>386394.30878999486</v>
      </c>
      <c r="Q11">
        <v>3240201941640.458</v>
      </c>
      <c r="R11" s="13">
        <v>10465713</v>
      </c>
    </row>
    <row r="12" spans="1:30" x14ac:dyDescent="0.2">
      <c r="A12" s="36">
        <v>1964</v>
      </c>
      <c r="B12" s="40"/>
      <c r="C12" s="37"/>
      <c r="D12" s="37"/>
      <c r="E12" s="37"/>
      <c r="F12" s="37"/>
      <c r="G12" s="37"/>
      <c r="H12" s="37"/>
      <c r="I12" s="37">
        <f t="shared" si="1"/>
        <v>1.121130356392587</v>
      </c>
      <c r="K12" s="13">
        <v>49086770.204493001</v>
      </c>
      <c r="M12" s="12">
        <v>73.801734924316406</v>
      </c>
      <c r="N12" s="12">
        <v>1871.77</v>
      </c>
      <c r="O12" s="6">
        <v>2.9079581886692107</v>
      </c>
      <c r="P12" s="13">
        <f t="shared" si="2"/>
        <v>401704.97597502766</v>
      </c>
      <c r="Q12">
        <v>3427137121747.1582</v>
      </c>
      <c r="R12" s="13">
        <v>10911239</v>
      </c>
    </row>
    <row r="13" spans="1:30" x14ac:dyDescent="0.2">
      <c r="A13" s="36">
        <v>1965</v>
      </c>
      <c r="B13" s="40"/>
      <c r="C13" s="37"/>
      <c r="D13" s="37"/>
      <c r="E13" s="37"/>
      <c r="F13" s="37"/>
      <c r="G13" s="37"/>
      <c r="H13" s="37"/>
      <c r="I13" s="37">
        <f t="shared" si="1"/>
        <v>1.1812272769546166</v>
      </c>
      <c r="K13" s="13">
        <v>51718010.820542321</v>
      </c>
      <c r="M13" s="12">
        <v>75.6160888671875</v>
      </c>
      <c r="N13" s="12">
        <v>1881.75</v>
      </c>
      <c r="O13" s="6">
        <v>2.9389136315923823</v>
      </c>
      <c r="P13" s="13">
        <f t="shared" si="2"/>
        <v>418179.71117831336</v>
      </c>
      <c r="Q13">
        <v>3649660931498.0781</v>
      </c>
      <c r="R13" s="13">
        <v>11412346</v>
      </c>
    </row>
    <row r="14" spans="1:30" x14ac:dyDescent="0.2">
      <c r="A14" s="36">
        <v>1966</v>
      </c>
      <c r="B14" s="40"/>
      <c r="C14" s="37"/>
      <c r="D14" s="37"/>
      <c r="E14" s="37"/>
      <c r="F14" s="37"/>
      <c r="G14" s="37"/>
      <c r="H14" s="37"/>
      <c r="I14" s="37">
        <f t="shared" si="1"/>
        <v>1.2439409816907219</v>
      </c>
      <c r="K14" s="13">
        <v>54463822.844541833</v>
      </c>
      <c r="M14" s="12">
        <v>77.901657104492202</v>
      </c>
      <c r="N14" s="12">
        <v>1876.51</v>
      </c>
      <c r="O14" s="6">
        <v>2.9696681244552545</v>
      </c>
      <c r="P14" s="13">
        <f t="shared" si="2"/>
        <v>434115.70392032329</v>
      </c>
      <c r="Q14">
        <v>3890186030823.5078</v>
      </c>
      <c r="R14" s="13">
        <v>11935598</v>
      </c>
    </row>
    <row r="15" spans="1:30" x14ac:dyDescent="0.2">
      <c r="A15" s="36">
        <v>1967</v>
      </c>
      <c r="B15" s="40"/>
      <c r="C15" s="37"/>
      <c r="D15" s="37"/>
      <c r="E15" s="37"/>
      <c r="F15" s="37"/>
      <c r="G15" s="37"/>
      <c r="H15" s="37"/>
      <c r="I15" s="37">
        <f t="shared" si="1"/>
        <v>1.3035753419247758</v>
      </c>
      <c r="K15" s="13">
        <v>57074811.049802706</v>
      </c>
      <c r="M15" s="12">
        <v>79.707824707031307</v>
      </c>
      <c r="N15" s="12">
        <v>1853.76</v>
      </c>
      <c r="O15" s="6">
        <v>3.0007444501277352</v>
      </c>
      <c r="P15" s="13">
        <f t="shared" si="2"/>
        <v>443387.53072500677</v>
      </c>
      <c r="Q15">
        <v>3996947935051.1787</v>
      </c>
      <c r="R15" s="13">
        <v>12414244</v>
      </c>
    </row>
    <row r="16" spans="1:30" x14ac:dyDescent="0.2">
      <c r="A16" s="36">
        <v>1968</v>
      </c>
      <c r="B16" s="40"/>
      <c r="C16" s="37"/>
      <c r="D16" s="37"/>
      <c r="E16" s="37"/>
      <c r="F16" s="37"/>
      <c r="G16" s="37"/>
      <c r="H16" s="37"/>
      <c r="I16" s="37">
        <f t="shared" si="1"/>
        <v>1.3577294115260514</v>
      </c>
      <c r="K16" s="13">
        <v>59445854.12699604</v>
      </c>
      <c r="M16" s="12">
        <v>81.345352172851605</v>
      </c>
      <c r="N16" s="12">
        <v>1843.38</v>
      </c>
      <c r="O16" s="6">
        <v>3.0321459764545753</v>
      </c>
      <c r="P16" s="13">
        <f t="shared" si="2"/>
        <v>454671.48774146853</v>
      </c>
      <c r="Q16">
        <v>4193473082132.1392</v>
      </c>
      <c r="R16" s="13">
        <v>12920394</v>
      </c>
    </row>
    <row r="17" spans="1:30" x14ac:dyDescent="0.2">
      <c r="A17" s="36">
        <v>1969</v>
      </c>
      <c r="B17" s="40"/>
      <c r="C17" s="37"/>
      <c r="D17" s="37"/>
      <c r="E17" s="37"/>
      <c r="F17" s="37"/>
      <c r="G17" s="37"/>
      <c r="H17" s="37"/>
      <c r="I17" s="37">
        <f t="shared" si="1"/>
        <v>1.4180386775334959</v>
      </c>
      <c r="K17" s="13">
        <v>62086391.924255028</v>
      </c>
      <c r="M17" s="12">
        <v>83.330406188964801</v>
      </c>
      <c r="N17" s="12">
        <v>1837.15</v>
      </c>
      <c r="O17" s="6">
        <v>3.0638761065236011</v>
      </c>
      <c r="P17" s="13">
        <f t="shared" si="2"/>
        <v>469050.18944812979</v>
      </c>
      <c r="Q17">
        <v>4325088815637.8188</v>
      </c>
      <c r="R17" s="13">
        <v>13439002</v>
      </c>
    </row>
    <row r="18" spans="1:30" x14ac:dyDescent="0.2">
      <c r="A18" s="36">
        <v>1970</v>
      </c>
      <c r="B18" s="40"/>
      <c r="C18" s="37"/>
      <c r="D18" s="37"/>
      <c r="E18" s="37"/>
      <c r="F18" s="37"/>
      <c r="G18" s="37"/>
      <c r="H18" s="37"/>
      <c r="I18" s="37">
        <f t="shared" si="1"/>
        <v>1.4876004684869413</v>
      </c>
      <c r="K18" s="13">
        <v>65132035.660574548</v>
      </c>
      <c r="M18" s="12">
        <v>83.767898559570298</v>
      </c>
      <c r="N18" s="12">
        <v>1808.59</v>
      </c>
      <c r="O18" s="6">
        <v>3.0926860959067435</v>
      </c>
      <c r="P18" s="13">
        <f t="shared" si="2"/>
        <v>468547.45981752884</v>
      </c>
      <c r="Q18">
        <v>4333800205815.3789</v>
      </c>
      <c r="R18" s="13">
        <v>13899786</v>
      </c>
    </row>
    <row r="19" spans="1:30" x14ac:dyDescent="0.2">
      <c r="A19" s="36">
        <v>1971</v>
      </c>
      <c r="B19" s="40"/>
      <c r="C19" s="37"/>
      <c r="D19" s="37"/>
      <c r="E19" s="37"/>
      <c r="F19" s="37"/>
      <c r="G19" s="37"/>
      <c r="H19" s="37"/>
      <c r="I19" s="37">
        <f t="shared" si="1"/>
        <v>1.5170332391389201</v>
      </c>
      <c r="J19" s="39">
        <v>163773.16417324846</v>
      </c>
      <c r="K19" s="13">
        <v>66420699.05394119</v>
      </c>
      <c r="M19" s="12">
        <v>83.786323547363295</v>
      </c>
      <c r="N19" s="12">
        <v>1797.89</v>
      </c>
      <c r="O19" s="6">
        <v>3.1219588268872522</v>
      </c>
      <c r="P19" s="13">
        <f t="shared" si="2"/>
        <v>470287.48584351671</v>
      </c>
      <c r="Q19">
        <v>4476582888814.7988</v>
      </c>
      <c r="R19" s="13">
        <v>14394300</v>
      </c>
    </row>
    <row r="20" spans="1:30" x14ac:dyDescent="0.2">
      <c r="A20" s="36">
        <v>1972</v>
      </c>
      <c r="B20" s="40"/>
      <c r="C20" s="37"/>
      <c r="D20" s="37"/>
      <c r="E20" s="37"/>
      <c r="F20" s="37"/>
      <c r="G20" s="37"/>
      <c r="H20" s="37"/>
      <c r="I20" s="37">
        <f t="shared" si="1"/>
        <v>1.589646747924097</v>
      </c>
      <c r="J20" s="39">
        <v>171476.76390336442</v>
      </c>
      <c r="K20" s="13">
        <v>69599957.022612035</v>
      </c>
      <c r="M20" s="12">
        <v>86.114845275878906</v>
      </c>
      <c r="N20" s="12">
        <v>1803.47</v>
      </c>
      <c r="O20" s="6">
        <v>3.1515086285928473</v>
      </c>
      <c r="P20" s="13">
        <f t="shared" si="2"/>
        <v>489446.74940880766</v>
      </c>
      <c r="Q20">
        <v>4711865947673.248</v>
      </c>
      <c r="R20" s="13">
        <v>14962213</v>
      </c>
    </row>
    <row r="21" spans="1:30" x14ac:dyDescent="0.2">
      <c r="A21" s="36">
        <v>1973</v>
      </c>
      <c r="B21" s="40"/>
      <c r="C21" s="37"/>
      <c r="D21" s="37"/>
      <c r="E21" s="37"/>
      <c r="F21" s="37"/>
      <c r="G21" s="37"/>
      <c r="H21" s="37"/>
      <c r="I21" s="37">
        <f t="shared" si="1"/>
        <v>1.6415272820959237</v>
      </c>
      <c r="J21" s="39">
        <v>180918.02711297604</v>
      </c>
      <c r="K21" s="13">
        <v>71871457.249555349</v>
      </c>
      <c r="M21" s="12">
        <v>88.904273986816406</v>
      </c>
      <c r="N21" s="12">
        <v>1796.68</v>
      </c>
      <c r="O21" s="6">
        <v>3.1813381235388913</v>
      </c>
      <c r="P21" s="13">
        <f t="shared" si="2"/>
        <v>508163.19039713382</v>
      </c>
      <c r="Q21">
        <v>4978048662676.1582</v>
      </c>
      <c r="R21" s="13">
        <v>15587390</v>
      </c>
    </row>
    <row r="22" spans="1:30" x14ac:dyDescent="0.2">
      <c r="A22" s="36">
        <v>1974</v>
      </c>
      <c r="B22" s="40"/>
      <c r="C22" s="37"/>
      <c r="D22" s="37"/>
      <c r="E22" s="37"/>
      <c r="F22" s="37"/>
      <c r="G22" s="37"/>
      <c r="H22" s="37"/>
      <c r="I22" s="37">
        <f t="shared" si="1"/>
        <v>1.6055696283904206</v>
      </c>
      <c r="J22" s="39">
        <v>173523.48550550026</v>
      </c>
      <c r="K22" s="13">
        <v>70297113.040186092</v>
      </c>
      <c r="M22" s="12">
        <v>90.5556640625</v>
      </c>
      <c r="N22" s="12">
        <v>1776.52</v>
      </c>
      <c r="O22" s="6">
        <v>3.2114499590632422</v>
      </c>
      <c r="P22" s="13">
        <f t="shared" si="2"/>
        <v>516638.63474760973</v>
      </c>
      <c r="Q22">
        <v>4953628929068.1475</v>
      </c>
      <c r="R22" s="13">
        <v>16120947</v>
      </c>
    </row>
    <row r="23" spans="1:30" x14ac:dyDescent="0.2">
      <c r="A23" s="36">
        <v>1975</v>
      </c>
      <c r="B23" s="40"/>
      <c r="C23" s="37"/>
      <c r="D23" s="37"/>
      <c r="E23" s="37"/>
      <c r="F23" s="37"/>
      <c r="G23" s="37"/>
      <c r="H23" s="37"/>
      <c r="I23" s="37">
        <f t="shared" si="1"/>
        <v>1.5679001718955459</v>
      </c>
      <c r="J23" s="39">
        <v>165259.66413474697</v>
      </c>
      <c r="K23" s="13">
        <v>68647820.480985627</v>
      </c>
      <c r="M23" s="12">
        <v>89.477890014648395</v>
      </c>
      <c r="N23" s="12">
        <v>1755.24</v>
      </c>
      <c r="O23" s="6">
        <v>3.2390497508092873</v>
      </c>
      <c r="P23" s="13">
        <f t="shared" si="2"/>
        <v>508709.51465879305</v>
      </c>
      <c r="Q23">
        <v>4942682908593.418</v>
      </c>
      <c r="R23" s="13">
        <v>16524117</v>
      </c>
    </row>
    <row r="24" spans="1:30" x14ac:dyDescent="0.2">
      <c r="A24" s="36">
        <v>1976</v>
      </c>
      <c r="B24" s="40"/>
      <c r="C24" s="37"/>
      <c r="D24" s="37"/>
      <c r="E24" s="37"/>
      <c r="F24" s="37"/>
      <c r="G24" s="37"/>
      <c r="H24" s="37"/>
      <c r="I24" s="37">
        <f t="shared" si="1"/>
        <v>1.668546083180861</v>
      </c>
      <c r="J24" s="39">
        <v>178688.95075828314</v>
      </c>
      <c r="K24" s="13">
        <v>73054429.124765918</v>
      </c>
      <c r="M24" s="12">
        <v>92.369064331054702</v>
      </c>
      <c r="N24" s="12">
        <v>1758.73</v>
      </c>
      <c r="O24" s="6">
        <v>3.2646518275583323</v>
      </c>
      <c r="P24" s="13">
        <f t="shared" si="2"/>
        <v>530350.01693364501</v>
      </c>
      <c r="Q24">
        <v>5208886087402.3584</v>
      </c>
      <c r="R24" s="13">
        <v>16979164</v>
      </c>
    </row>
    <row r="25" spans="1:30" x14ac:dyDescent="0.2">
      <c r="A25" s="36">
        <v>1977</v>
      </c>
      <c r="B25" s="40"/>
      <c r="C25" s="37"/>
      <c r="D25" s="37"/>
      <c r="E25" s="37"/>
      <c r="F25" s="37"/>
      <c r="G25" s="37"/>
      <c r="H25" s="37"/>
      <c r="I25" s="37">
        <f t="shared" si="1"/>
        <v>1.7115505432865286</v>
      </c>
      <c r="J25" s="39">
        <v>187287.64619449736</v>
      </c>
      <c r="K25" s="13">
        <v>74937305.668906152</v>
      </c>
      <c r="M25" s="12">
        <v>95.616493225097699</v>
      </c>
      <c r="N25" s="12">
        <v>1753.47</v>
      </c>
      <c r="O25" s="6">
        <v>3.2904562680820306</v>
      </c>
      <c r="P25" s="13">
        <f t="shared" si="2"/>
        <v>551680.04451939696</v>
      </c>
      <c r="Q25">
        <v>5449763128745.4873</v>
      </c>
      <c r="R25" s="13">
        <v>17527076</v>
      </c>
    </row>
    <row r="26" spans="1:30" x14ac:dyDescent="0.2">
      <c r="A26" s="36">
        <v>1978</v>
      </c>
      <c r="B26" s="40"/>
      <c r="C26" s="37"/>
      <c r="D26" s="37"/>
      <c r="E26" s="37"/>
      <c r="F26" s="37"/>
      <c r="G26" s="37"/>
      <c r="H26" s="37"/>
      <c r="I26" s="37">
        <f t="shared" si="1"/>
        <v>1.757130967513892</v>
      </c>
      <c r="J26" s="39">
        <v>196396.5733879692</v>
      </c>
      <c r="K26" s="13">
        <v>76932966.384999037</v>
      </c>
      <c r="M26" s="12">
        <v>99.5904541015625</v>
      </c>
      <c r="N26" s="12">
        <v>1751.66</v>
      </c>
      <c r="O26" s="6">
        <v>3.3164646719028625</v>
      </c>
      <c r="P26" s="13">
        <f t="shared" si="2"/>
        <v>578552.66815120203</v>
      </c>
      <c r="Q26">
        <v>5752968444798.2979</v>
      </c>
      <c r="R26" s="13">
        <v>18172714</v>
      </c>
    </row>
    <row r="27" spans="1:30" x14ac:dyDescent="0.2">
      <c r="A27" s="36">
        <v>1979</v>
      </c>
      <c r="B27" s="40"/>
      <c r="C27" s="37"/>
      <c r="D27" s="37"/>
      <c r="E27" s="37"/>
      <c r="F27" s="37"/>
      <c r="G27" s="37"/>
      <c r="H27" s="37"/>
      <c r="I27" s="37">
        <f t="shared" si="1"/>
        <v>1.7595551110225804</v>
      </c>
      <c r="J27" s="39">
        <v>205744.50212762051</v>
      </c>
      <c r="K27" s="13">
        <v>77039103.351744443</v>
      </c>
      <c r="M27" s="12">
        <v>102.231643676758</v>
      </c>
      <c r="N27" s="12">
        <v>1743.29</v>
      </c>
      <c r="O27" s="6">
        <v>3.342678651186243</v>
      </c>
      <c r="P27" s="13">
        <f t="shared" si="2"/>
        <v>595730.19064441393</v>
      </c>
      <c r="Q27">
        <v>5935614574650.6494</v>
      </c>
      <c r="R27" s="13">
        <v>18841772</v>
      </c>
      <c r="T27" s="13"/>
    </row>
    <row r="28" spans="1:30" x14ac:dyDescent="0.2">
      <c r="A28" s="29">
        <v>1980</v>
      </c>
      <c r="B28" s="30">
        <v>0</v>
      </c>
      <c r="C28" s="31">
        <f>Q28/$Q$28</f>
        <v>1</v>
      </c>
      <c r="D28" s="31">
        <f t="shared" ref="D28" si="3">X28</f>
        <v>1</v>
      </c>
      <c r="E28" s="31">
        <f>P28/$P$28</f>
        <v>1</v>
      </c>
      <c r="F28" s="31">
        <f>J28/$J$28</f>
        <v>1</v>
      </c>
      <c r="G28" s="37"/>
      <c r="H28" s="37">
        <f>I28/$I$28</f>
        <v>1</v>
      </c>
      <c r="I28" s="37">
        <f t="shared" si="1"/>
        <v>1.6983687865372687</v>
      </c>
      <c r="J28" s="39">
        <v>198200.07824190447</v>
      </c>
      <c r="K28" s="13">
        <v>74360165.052961707</v>
      </c>
      <c r="M28" s="12">
        <v>102.51309967041</v>
      </c>
      <c r="N28" s="12">
        <v>1728.42</v>
      </c>
      <c r="O28" s="6">
        <v>3.3670601345545124</v>
      </c>
      <c r="P28" s="13">
        <f t="shared" si="2"/>
        <v>596594.87904539367</v>
      </c>
      <c r="Q28">
        <v>5919673167715.8184</v>
      </c>
      <c r="R28" s="13">
        <v>19392764</v>
      </c>
      <c r="T28" s="16">
        <f t="shared" ref="T28:T34" si="4">X73</f>
        <v>28699.966666666671</v>
      </c>
      <c r="V28" s="6">
        <f t="shared" ref="V28:V58" si="5">R28/$R$28</f>
        <v>1</v>
      </c>
      <c r="W28" s="6">
        <f>X28/V28</f>
        <v>1</v>
      </c>
      <c r="X28" s="6">
        <f t="shared" ref="X28:X58" si="6">T28/$T$28</f>
        <v>1</v>
      </c>
      <c r="AB28" s="6"/>
      <c r="AC28" s="6"/>
      <c r="AD28" s="6"/>
    </row>
    <row r="29" spans="1:30" x14ac:dyDescent="0.2">
      <c r="A29" s="29">
        <v>1981</v>
      </c>
      <c r="B29" s="30">
        <v>1</v>
      </c>
      <c r="C29" s="31">
        <f>Q29/$Q$28</f>
        <v>1.0254283842974263</v>
      </c>
      <c r="D29" s="31">
        <f t="shared" ref="D29:D30" si="7">X29</f>
        <v>1.0409999999999999</v>
      </c>
      <c r="E29" s="31">
        <f>P29/$P$28</f>
        <v>1.00572157907529</v>
      </c>
      <c r="F29" s="31">
        <f>J29/$J$28</f>
        <v>0.97507517322236392</v>
      </c>
      <c r="G29" s="37"/>
      <c r="H29" s="37">
        <f t="shared" ref="H29:H58" si="8">I29/$I$28</f>
        <v>0.96969639080199022</v>
      </c>
      <c r="I29" s="37">
        <f t="shared" si="1"/>
        <v>1.6469020825559453</v>
      </c>
      <c r="J29" s="39">
        <v>193259.97562441108</v>
      </c>
      <c r="K29" s="13">
        <v>72106783.671297252</v>
      </c>
      <c r="M29" s="12">
        <v>103.64590454101599</v>
      </c>
      <c r="N29" s="12">
        <v>1718.14</v>
      </c>
      <c r="O29" s="6">
        <v>3.369353632182575</v>
      </c>
      <c r="P29" s="13">
        <f t="shared" si="2"/>
        <v>600008.34382176504</v>
      </c>
      <c r="Q29">
        <v>6070200891939.6592</v>
      </c>
      <c r="R29" s="13">
        <v>19914240</v>
      </c>
      <c r="T29" s="16">
        <f t="shared" si="4"/>
        <v>29876.665300000001</v>
      </c>
      <c r="V29" s="6">
        <f t="shared" si="5"/>
        <v>1.0268902359663636</v>
      </c>
      <c r="W29" s="6">
        <f t="shared" ref="W29:W58" si="9">X29/V29</f>
        <v>1.0137402845401078</v>
      </c>
      <c r="X29" s="6">
        <f t="shared" si="6"/>
        <v>1.0409999999999999</v>
      </c>
      <c r="AB29" s="6"/>
      <c r="AC29" s="6"/>
      <c r="AD29" s="6"/>
    </row>
    <row r="30" spans="1:30" x14ac:dyDescent="0.2">
      <c r="A30" s="29">
        <v>1982</v>
      </c>
      <c r="B30" s="30">
        <v>2</v>
      </c>
      <c r="C30" s="31">
        <f t="shared" ref="C30:C58" si="10">Q30/$Q$28</f>
        <v>1.0068476325624935</v>
      </c>
      <c r="D30" s="31">
        <f t="shared" si="7"/>
        <v>1.077</v>
      </c>
      <c r="E30" s="31">
        <f t="shared" ref="E30:E58" si="11">P30/$P$28</f>
        <v>0.99577656664841996</v>
      </c>
      <c r="F30" s="31">
        <f t="shared" ref="F30:F58" si="12">J30/$J$28</f>
        <v>0.93545649505899897</v>
      </c>
      <c r="G30" s="37"/>
      <c r="H30" s="37">
        <f t="shared" si="8"/>
        <v>0.9372015410436656</v>
      </c>
      <c r="I30" s="37">
        <f t="shared" si="1"/>
        <v>1.5917138440031886</v>
      </c>
      <c r="J30" s="39">
        <v>185407.55051259132</v>
      </c>
      <c r="K30" s="13">
        <v>69690461.279897034</v>
      </c>
      <c r="M30" s="12">
        <v>102.794059753418</v>
      </c>
      <c r="N30" s="12">
        <v>1714.08</v>
      </c>
      <c r="O30" s="6">
        <v>3.3716486920433151</v>
      </c>
      <c r="P30" s="13">
        <f t="shared" si="2"/>
        <v>594075.20033585152</v>
      </c>
      <c r="Q30">
        <v>5960208914458.3887</v>
      </c>
      <c r="R30" s="13">
        <v>20307654</v>
      </c>
      <c r="T30" s="16">
        <f t="shared" si="4"/>
        <v>30909.864100000003</v>
      </c>
      <c r="V30" s="6">
        <f t="shared" si="5"/>
        <v>1.0471768748384707</v>
      </c>
      <c r="W30" s="6">
        <f t="shared" si="9"/>
        <v>1.0284795490409675</v>
      </c>
      <c r="X30" s="6">
        <f t="shared" si="6"/>
        <v>1.077</v>
      </c>
      <c r="AB30" s="6"/>
      <c r="AC30" s="6"/>
      <c r="AD30" s="6"/>
    </row>
    <row r="31" spans="1:30" x14ac:dyDescent="0.2">
      <c r="A31" s="29">
        <v>1983</v>
      </c>
      <c r="B31" s="30">
        <v>3</v>
      </c>
      <c r="C31" s="31">
        <f t="shared" si="10"/>
        <v>1.053560389990563</v>
      </c>
      <c r="D31" s="31">
        <f t="shared" ref="D31:D58" si="13">X31</f>
        <v>1.1119999999999999</v>
      </c>
      <c r="E31" s="31">
        <f t="shared" si="11"/>
        <v>1.0195275523776859</v>
      </c>
      <c r="F31" s="31">
        <f t="shared" si="12"/>
        <v>0.93431713999689203</v>
      </c>
      <c r="G31" s="37"/>
      <c r="H31" s="37">
        <f t="shared" si="8"/>
        <v>0.93937881017513936</v>
      </c>
      <c r="I31" s="37">
        <f t="shared" si="1"/>
        <v>1.5954116499359747</v>
      </c>
      <c r="J31" s="39">
        <v>185181.7302501364</v>
      </c>
      <c r="K31" s="13">
        <v>69852363.371878147</v>
      </c>
      <c r="M31" s="12">
        <v>104.17868804931599</v>
      </c>
      <c r="N31" s="12">
        <v>1730.46</v>
      </c>
      <c r="O31" s="6">
        <v>3.3739453152008592</v>
      </c>
      <c r="P31" s="13">
        <f t="shared" si="2"/>
        <v>608244.91679421172</v>
      </c>
      <c r="Q31">
        <v>6236733171195.3496</v>
      </c>
      <c r="R31" s="13">
        <v>20761348</v>
      </c>
      <c r="T31" s="16">
        <f t="shared" si="4"/>
        <v>31914.362933333337</v>
      </c>
      <c r="V31" s="6">
        <f t="shared" si="5"/>
        <v>1.070571889597584</v>
      </c>
      <c r="W31" s="6">
        <f t="shared" si="9"/>
        <v>1.0386971774665112</v>
      </c>
      <c r="X31" s="6">
        <f t="shared" si="6"/>
        <v>1.1119999999999999</v>
      </c>
      <c r="AB31" s="6"/>
      <c r="AC31" s="6"/>
      <c r="AD31" s="6"/>
    </row>
    <row r="32" spans="1:30" x14ac:dyDescent="0.2">
      <c r="A32" s="29">
        <v>1984</v>
      </c>
      <c r="B32" s="30">
        <v>4</v>
      </c>
      <c r="C32" s="31">
        <f t="shared" si="10"/>
        <v>1.1300102639420644</v>
      </c>
      <c r="D32" s="31">
        <f t="shared" si="13"/>
        <v>1.1559999999999997</v>
      </c>
      <c r="E32" s="31">
        <f t="shared" si="11"/>
        <v>1.0720911044771624</v>
      </c>
      <c r="F32" s="31">
        <f t="shared" si="12"/>
        <v>0.9988001765656862</v>
      </c>
      <c r="G32" s="37"/>
      <c r="H32" s="37">
        <f t="shared" si="8"/>
        <v>0.97966275012500481</v>
      </c>
      <c r="I32" s="37">
        <f t="shared" si="1"/>
        <v>1.6638286361455679</v>
      </c>
      <c r="J32" s="39">
        <v>197962.273143347</v>
      </c>
      <c r="K32" s="13">
        <v>72847883.795533732</v>
      </c>
      <c r="M32" s="12">
        <v>108.513298034668</v>
      </c>
      <c r="N32" s="12">
        <v>1745.8</v>
      </c>
      <c r="O32" s="6">
        <v>3.3762435027200581</v>
      </c>
      <c r="P32" s="13">
        <f t="shared" si="2"/>
        <v>639604.06280119519</v>
      </c>
      <c r="Q32">
        <v>6689291438701.3086</v>
      </c>
      <c r="R32" s="13">
        <v>21386624</v>
      </c>
      <c r="T32" s="16">
        <f t="shared" si="4"/>
        <v>33177.161466666665</v>
      </c>
      <c r="V32" s="6">
        <f t="shared" si="5"/>
        <v>1.1028146374596215</v>
      </c>
      <c r="W32" s="6">
        <f t="shared" si="9"/>
        <v>1.0482269283828993</v>
      </c>
      <c r="X32" s="6">
        <f t="shared" si="6"/>
        <v>1.1559999999999997</v>
      </c>
      <c r="AB32" s="6"/>
      <c r="AC32" s="6"/>
      <c r="AD32" s="6"/>
    </row>
    <row r="33" spans="1:35" x14ac:dyDescent="0.2">
      <c r="A33" s="29">
        <v>1985</v>
      </c>
      <c r="B33" s="30">
        <v>5</v>
      </c>
      <c r="C33" s="31">
        <f t="shared" si="10"/>
        <v>1.1779142826615525</v>
      </c>
      <c r="D33" s="31">
        <f t="shared" si="13"/>
        <v>1.2029999999999998</v>
      </c>
      <c r="E33" s="31">
        <f t="shared" si="11"/>
        <v>1.0930568830689058</v>
      </c>
      <c r="F33" s="31">
        <f t="shared" si="12"/>
        <v>1.0498155374386446</v>
      </c>
      <c r="G33" s="37"/>
      <c r="H33" s="37">
        <f t="shared" si="8"/>
        <v>1.0051843625719656</v>
      </c>
      <c r="I33" s="37">
        <f t="shared" si="1"/>
        <v>1.7071737461075873</v>
      </c>
      <c r="J33" s="39">
        <v>208073.52165990637</v>
      </c>
      <c r="K33" s="13">
        <v>74745675.109507471</v>
      </c>
      <c r="M33" s="12">
        <v>110.783317565918</v>
      </c>
      <c r="N33" s="12">
        <v>1742.29</v>
      </c>
      <c r="O33" s="6">
        <v>3.3785276226948251</v>
      </c>
      <c r="P33" s="13">
        <f t="shared" si="2"/>
        <v>652112.13894422888</v>
      </c>
      <c r="Q33">
        <v>6972867572940.8184</v>
      </c>
      <c r="R33" s="13">
        <v>22054654</v>
      </c>
      <c r="T33" s="16">
        <f t="shared" si="4"/>
        <v>34526.0599</v>
      </c>
      <c r="V33" s="6">
        <f t="shared" si="5"/>
        <v>1.1372620220614245</v>
      </c>
      <c r="W33" s="6">
        <f t="shared" si="9"/>
        <v>1.0578037221531564</v>
      </c>
      <c r="X33" s="6">
        <f t="shared" si="6"/>
        <v>1.2029999999999998</v>
      </c>
      <c r="AB33" s="6"/>
      <c r="AC33" s="6"/>
      <c r="AD33" s="6"/>
    </row>
    <row r="34" spans="1:35" x14ac:dyDescent="0.2">
      <c r="A34" s="29">
        <v>1986</v>
      </c>
      <c r="B34" s="30">
        <v>6</v>
      </c>
      <c r="C34" s="31">
        <f t="shared" si="10"/>
        <v>1.2191729867908876</v>
      </c>
      <c r="D34" s="31">
        <f t="shared" si="13"/>
        <v>1.2469999999999999</v>
      </c>
      <c r="E34" s="31">
        <f t="shared" si="11"/>
        <v>1.1137088083457218</v>
      </c>
      <c r="F34" s="31">
        <f t="shared" si="12"/>
        <v>1.033476467799602</v>
      </c>
      <c r="G34" s="37"/>
      <c r="H34" s="37">
        <f t="shared" si="8"/>
        <v>1.0006174208442293</v>
      </c>
      <c r="I34" s="37">
        <f t="shared" si="1"/>
        <v>1.6994173948272653</v>
      </c>
      <c r="J34" s="39">
        <v>204835.1167790482</v>
      </c>
      <c r="K34" s="13">
        <v>74406076.568845734</v>
      </c>
      <c r="M34" s="12">
        <v>113.350151062012</v>
      </c>
      <c r="N34" s="12">
        <v>1732.17</v>
      </c>
      <c r="O34" s="6">
        <v>3.3840639372184516</v>
      </c>
      <c r="P34" s="13">
        <f t="shared" si="2"/>
        <v>664432.97180680546</v>
      </c>
      <c r="Q34">
        <v>7217105616709.9697</v>
      </c>
      <c r="R34" s="13">
        <v>22698254</v>
      </c>
      <c r="T34" s="16">
        <f t="shared" si="4"/>
        <v>35788.858433333335</v>
      </c>
      <c r="V34" s="6">
        <f t="shared" si="5"/>
        <v>1.1704496584396118</v>
      </c>
      <c r="W34" s="6">
        <f t="shared" si="9"/>
        <v>1.0654025066421409</v>
      </c>
      <c r="X34" s="6">
        <f t="shared" si="6"/>
        <v>1.2469999999999999</v>
      </c>
      <c r="AB34" s="6"/>
      <c r="AC34" s="6"/>
      <c r="AD34" s="6"/>
    </row>
    <row r="35" spans="1:35" x14ac:dyDescent="0.2">
      <c r="A35" s="29">
        <v>1987</v>
      </c>
      <c r="B35" s="30">
        <v>7</v>
      </c>
      <c r="C35" s="31">
        <f t="shared" si="10"/>
        <v>1.2626575209023756</v>
      </c>
      <c r="D35" s="31">
        <f t="shared" si="13"/>
        <v>1.2899999999999998</v>
      </c>
      <c r="E35" s="31">
        <f t="shared" si="11"/>
        <v>1.1458554543402819</v>
      </c>
      <c r="F35" s="31">
        <f t="shared" si="12"/>
        <v>1.074987707170417</v>
      </c>
      <c r="G35" s="37"/>
      <c r="H35" s="37">
        <f t="shared" si="8"/>
        <v>1.0429760273907744</v>
      </c>
      <c r="I35" s="37">
        <f t="shared" si="1"/>
        <v>1.7713579300271309</v>
      </c>
      <c r="J35" s="39">
        <v>213062.64767026214</v>
      </c>
      <c r="K35" s="13">
        <v>77555869.543060303</v>
      </c>
      <c r="M35" s="12">
        <v>116.35659027099599</v>
      </c>
      <c r="N35" s="12">
        <v>1733.28</v>
      </c>
      <c r="O35" s="6">
        <v>3.3896093239717375</v>
      </c>
      <c r="P35" s="13">
        <f t="shared" si="2"/>
        <v>683611.49618564511</v>
      </c>
      <c r="Q35">
        <v>7474519846500.3682</v>
      </c>
      <c r="R35" s="13">
        <v>23326776</v>
      </c>
      <c r="T35" s="13">
        <v>37022.957000000002</v>
      </c>
      <c r="V35" s="6">
        <f t="shared" si="5"/>
        <v>1.2028597883210459</v>
      </c>
      <c r="W35" s="6">
        <f t="shared" si="9"/>
        <v>1.0724441971749545</v>
      </c>
      <c r="X35" s="6">
        <f t="shared" si="6"/>
        <v>1.2899999999999998</v>
      </c>
      <c r="AB35" s="6"/>
      <c r="AC35" s="6"/>
      <c r="AD35" s="6"/>
      <c r="AH35" s="6"/>
      <c r="AI35" s="6"/>
    </row>
    <row r="36" spans="1:35" x14ac:dyDescent="0.2">
      <c r="A36" s="29">
        <v>1988</v>
      </c>
      <c r="B36" s="30">
        <v>8</v>
      </c>
      <c r="C36" s="31">
        <f t="shared" si="10"/>
        <v>1.3156786438413997</v>
      </c>
      <c r="D36" s="31">
        <f t="shared" si="13"/>
        <v>1.3362350014343802</v>
      </c>
      <c r="E36" s="31">
        <f t="shared" si="11"/>
        <v>1.1737494227605114</v>
      </c>
      <c r="F36" s="31">
        <f t="shared" si="12"/>
        <v>1.1286950037051049</v>
      </c>
      <c r="G36" s="37"/>
      <c r="H36" s="37">
        <f t="shared" si="8"/>
        <v>1.0826025465153102</v>
      </c>
      <c r="I36" s="37">
        <f t="shared" si="1"/>
        <v>1.8386583732273645</v>
      </c>
      <c r="J36" s="39">
        <v>223707.43804559845</v>
      </c>
      <c r="K36" s="13">
        <v>80502504.045635119</v>
      </c>
      <c r="M36" s="12">
        <v>118.983810424805</v>
      </c>
      <c r="N36" s="12">
        <v>1733.43</v>
      </c>
      <c r="O36" s="6">
        <v>3.3951637978211346</v>
      </c>
      <c r="P36" s="13">
        <f t="shared" si="2"/>
        <v>700252.894901408</v>
      </c>
      <c r="Q36">
        <v>7788387565284.6699</v>
      </c>
      <c r="R36" s="13">
        <v>23961024</v>
      </c>
      <c r="T36" s="13">
        <v>38349.9</v>
      </c>
      <c r="V36" s="6">
        <f t="shared" si="5"/>
        <v>1.2355651829723706</v>
      </c>
      <c r="W36" s="6">
        <f t="shared" si="9"/>
        <v>1.0814767361927686</v>
      </c>
      <c r="X36" s="6">
        <f t="shared" si="6"/>
        <v>1.3362350014343802</v>
      </c>
      <c r="AB36" s="6"/>
      <c r="AC36" s="6"/>
      <c r="AD36" s="6"/>
      <c r="AH36" s="6"/>
      <c r="AI36" s="6"/>
    </row>
    <row r="37" spans="1:35" x14ac:dyDescent="0.2">
      <c r="A37" s="29">
        <v>1989</v>
      </c>
      <c r="B37" s="30">
        <v>9</v>
      </c>
      <c r="C37" s="31">
        <f t="shared" si="10"/>
        <v>1.3641111347207127</v>
      </c>
      <c r="D37" s="31">
        <f t="shared" si="13"/>
        <v>1.382783835985872</v>
      </c>
      <c r="E37" s="31">
        <f t="shared" si="11"/>
        <v>1.2058615073305703</v>
      </c>
      <c r="F37" s="31">
        <f t="shared" si="12"/>
        <v>1.1571460380940699</v>
      </c>
      <c r="G37" s="37"/>
      <c r="H37" s="37">
        <f t="shared" si="8"/>
        <v>1.1078395898053912</v>
      </c>
      <c r="I37" s="37">
        <f t="shared" si="1"/>
        <v>1.8815201798157279</v>
      </c>
      <c r="J37" s="39">
        <v>229346.43528755443</v>
      </c>
      <c r="K37" s="13">
        <v>82379134.750134289</v>
      </c>
      <c r="M37" s="12">
        <v>121.44284820556599</v>
      </c>
      <c r="N37" s="12">
        <v>1741.94</v>
      </c>
      <c r="O37" s="6">
        <v>3.4007273736574555</v>
      </c>
      <c r="P37" s="13">
        <f t="shared" si="2"/>
        <v>719410.80011137773</v>
      </c>
      <c r="Q37">
        <v>8075092081988.5801</v>
      </c>
      <c r="R37" s="13">
        <v>24600122</v>
      </c>
      <c r="T37" s="13">
        <v>39685.85</v>
      </c>
      <c r="V37" s="6">
        <f t="shared" si="5"/>
        <v>1.2685206709059111</v>
      </c>
      <c r="W37" s="6">
        <f t="shared" si="9"/>
        <v>1.090075918903521</v>
      </c>
      <c r="X37" s="6">
        <f t="shared" si="6"/>
        <v>1.382783835985872</v>
      </c>
      <c r="AB37" s="6"/>
      <c r="AC37" s="6"/>
      <c r="AD37" s="6"/>
      <c r="AH37" s="6"/>
      <c r="AI37" s="6"/>
    </row>
    <row r="38" spans="1:35" x14ac:dyDescent="0.2">
      <c r="A38" s="29">
        <v>1990</v>
      </c>
      <c r="B38" s="30">
        <v>10</v>
      </c>
      <c r="C38" s="31">
        <f t="shared" si="10"/>
        <v>1.3901077921410192</v>
      </c>
      <c r="D38" s="31">
        <f t="shared" si="13"/>
        <v>1.4242239538025012</v>
      </c>
      <c r="E38" s="31">
        <f t="shared" si="11"/>
        <v>1.2077492073335967</v>
      </c>
      <c r="F38" s="31">
        <f t="shared" si="12"/>
        <v>1.1005460087700618</v>
      </c>
      <c r="G38" s="37"/>
      <c r="H38" s="37">
        <f t="shared" si="8"/>
        <v>1.0580984571784959</v>
      </c>
      <c r="I38" s="37">
        <f t="shared" si="1"/>
        <v>1.7970413927551983</v>
      </c>
      <c r="J38" s="39">
        <v>218128.30504704194</v>
      </c>
      <c r="K38" s="13">
        <v>78680375.918077081</v>
      </c>
      <c r="M38" s="12">
        <v>122.68878936767599</v>
      </c>
      <c r="N38" s="12">
        <v>1724.17</v>
      </c>
      <c r="O38" s="6">
        <v>3.406209195312957</v>
      </c>
      <c r="P38" s="13">
        <f t="shared" si="2"/>
        <v>720536.99226635718</v>
      </c>
      <c r="Q38">
        <v>8228983797369.8701</v>
      </c>
      <c r="R38" s="13">
        <v>25188296</v>
      </c>
      <c r="T38" s="13">
        <v>40875.18</v>
      </c>
      <c r="V38" s="6">
        <f t="shared" si="5"/>
        <v>1.2988502309418091</v>
      </c>
      <c r="W38" s="6">
        <f t="shared" si="9"/>
        <v>1.096526697131033</v>
      </c>
      <c r="X38" s="6">
        <f t="shared" si="6"/>
        <v>1.4242239538025012</v>
      </c>
      <c r="AB38" s="6"/>
      <c r="AC38" s="6"/>
      <c r="AD38" s="6"/>
      <c r="AH38" s="6"/>
      <c r="AI38" s="6"/>
    </row>
    <row r="39" spans="1:35" x14ac:dyDescent="0.2">
      <c r="A39" s="29">
        <v>1991</v>
      </c>
      <c r="B39" s="30">
        <v>11</v>
      </c>
      <c r="C39" s="31">
        <f t="shared" si="10"/>
        <v>1.3892429473962198</v>
      </c>
      <c r="D39" s="31">
        <f t="shared" si="13"/>
        <v>1.4618180044343834</v>
      </c>
      <c r="E39" s="31">
        <f t="shared" si="11"/>
        <v>1.1915782246419875</v>
      </c>
      <c r="F39" s="31">
        <f t="shared" si="12"/>
        <v>1.1190257438877904</v>
      </c>
      <c r="G39" s="37"/>
      <c r="H39" s="37">
        <f t="shared" si="8"/>
        <v>1.0651633333984001</v>
      </c>
      <c r="I39" s="37">
        <f t="shared" si="1"/>
        <v>1.8090401580078328</v>
      </c>
      <c r="J39" s="39">
        <v>221790.98999326542</v>
      </c>
      <c r="K39" s="13">
        <v>79205721.279867902</v>
      </c>
      <c r="M39" s="12">
        <v>121.232139587402</v>
      </c>
      <c r="N39" s="12">
        <v>1712.32</v>
      </c>
      <c r="O39" s="6">
        <v>3.4245174229655722</v>
      </c>
      <c r="P39" s="13">
        <f t="shared" si="2"/>
        <v>710889.46680341149</v>
      </c>
      <c r="Q39">
        <v>8223864199139.8398</v>
      </c>
      <c r="R39" s="13">
        <v>25652820</v>
      </c>
      <c r="T39" s="13">
        <v>41954.127999999997</v>
      </c>
      <c r="V39" s="6">
        <f t="shared" si="5"/>
        <v>1.3228037014218292</v>
      </c>
      <c r="W39" s="6">
        <f t="shared" si="9"/>
        <v>1.1050906516689765</v>
      </c>
      <c r="X39" s="6">
        <f t="shared" si="6"/>
        <v>1.4618180044343834</v>
      </c>
      <c r="AB39" s="6"/>
      <c r="AC39" s="6"/>
      <c r="AD39" s="6"/>
      <c r="AH39" s="6"/>
      <c r="AI39" s="6"/>
    </row>
    <row r="40" spans="1:35" x14ac:dyDescent="0.2">
      <c r="A40" s="29">
        <v>1992</v>
      </c>
      <c r="B40" s="30">
        <v>12</v>
      </c>
      <c r="C40" s="31">
        <f t="shared" si="10"/>
        <v>1.4386297636658885</v>
      </c>
      <c r="D40" s="31">
        <f t="shared" si="13"/>
        <v>1.4951069978013909</v>
      </c>
      <c r="E40" s="31">
        <f t="shared" si="11"/>
        <v>1.2027739210027502</v>
      </c>
      <c r="F40" s="31">
        <f t="shared" si="12"/>
        <v>1.1354222579124946</v>
      </c>
      <c r="G40" s="37"/>
      <c r="H40" s="37">
        <f t="shared" si="8"/>
        <v>1.0884253854578967</v>
      </c>
      <c r="I40" s="37">
        <f t="shared" ref="I40:I58" si="14">K40/$K$8</f>
        <v>1.848547701136487</v>
      </c>
      <c r="J40" s="39">
        <v>225040.78035585626</v>
      </c>
      <c r="K40" s="13">
        <v>80935491.310482666</v>
      </c>
      <c r="M40" s="12">
        <v>121.48072814941401</v>
      </c>
      <c r="N40" s="12">
        <v>1715.65</v>
      </c>
      <c r="O40" s="6">
        <v>3.442924056552926</v>
      </c>
      <c r="P40" s="13">
        <f t="shared" si="2"/>
        <v>717568.7619195896</v>
      </c>
      <c r="Q40">
        <v>8516218010250.3096</v>
      </c>
      <c r="R40" s="13">
        <v>26160804</v>
      </c>
      <c r="T40" s="13">
        <v>42909.521000000001</v>
      </c>
      <c r="V40" s="6">
        <f t="shared" si="5"/>
        <v>1.3489982139730057</v>
      </c>
      <c r="W40" s="6">
        <f t="shared" si="9"/>
        <v>1.1083091010165778</v>
      </c>
      <c r="X40" s="6">
        <f t="shared" si="6"/>
        <v>1.4951069978013909</v>
      </c>
      <c r="AB40" s="6"/>
      <c r="AC40" s="6"/>
      <c r="AD40" s="6"/>
      <c r="AH40" s="6"/>
      <c r="AI40" s="6"/>
    </row>
    <row r="41" spans="1:35" x14ac:dyDescent="0.2">
      <c r="A41" s="29">
        <v>1993</v>
      </c>
      <c r="B41" s="30">
        <v>13</v>
      </c>
      <c r="C41" s="31">
        <f t="shared" si="10"/>
        <v>1.4780776895840531</v>
      </c>
      <c r="D41" s="31">
        <f t="shared" si="13"/>
        <v>1.5354840830244862</v>
      </c>
      <c r="E41" s="31">
        <f t="shared" si="11"/>
        <v>1.2296560822816835</v>
      </c>
      <c r="F41" s="31">
        <f t="shared" si="12"/>
        <v>1.1506740457397493</v>
      </c>
      <c r="G41" s="37"/>
      <c r="H41" s="37">
        <f t="shared" si="8"/>
        <v>1.1092767146321636</v>
      </c>
      <c r="I41" s="37">
        <f t="shared" si="14"/>
        <v>1.8839609477638759</v>
      </c>
      <c r="J41" s="39">
        <v>228063.68589654707</v>
      </c>
      <c r="K41" s="13">
        <v>82485999.589454785</v>
      </c>
      <c r="M41" s="12">
        <v>122.834510803223</v>
      </c>
      <c r="N41" s="12">
        <v>1725.39</v>
      </c>
      <c r="O41" s="6">
        <v>3.4614296250026775</v>
      </c>
      <c r="P41" s="13">
        <f t="shared" si="2"/>
        <v>733606.52167627367</v>
      </c>
      <c r="Q41">
        <v>8749736838830.1094</v>
      </c>
      <c r="R41" s="13">
        <v>26752074</v>
      </c>
      <c r="T41" s="13">
        <v>44068.341999999997</v>
      </c>
      <c r="V41" s="6">
        <f t="shared" si="5"/>
        <v>1.3794874211845201</v>
      </c>
      <c r="W41" s="6">
        <f t="shared" si="9"/>
        <v>1.11308306218988</v>
      </c>
      <c r="X41" s="6">
        <f t="shared" si="6"/>
        <v>1.5354840830244862</v>
      </c>
      <c r="AB41" s="6"/>
      <c r="AC41" s="6"/>
      <c r="AD41" s="6"/>
      <c r="AH41" s="6"/>
      <c r="AI41" s="6"/>
    </row>
    <row r="42" spans="1:35" x14ac:dyDescent="0.2">
      <c r="A42" s="29">
        <v>1994</v>
      </c>
      <c r="B42" s="30">
        <v>14</v>
      </c>
      <c r="C42" s="31">
        <f t="shared" si="10"/>
        <v>1.5378323082846104</v>
      </c>
      <c r="D42" s="31">
        <f t="shared" si="13"/>
        <v>1.5802275147822469</v>
      </c>
      <c r="E42" s="31">
        <f t="shared" si="11"/>
        <v>1.2691130115030995</v>
      </c>
      <c r="F42" s="31">
        <f t="shared" si="12"/>
        <v>1.164440549637594</v>
      </c>
      <c r="G42" s="37"/>
      <c r="H42" s="37">
        <f t="shared" si="8"/>
        <v>1.1259631624431987</v>
      </c>
      <c r="I42" s="37">
        <f t="shared" si="14"/>
        <v>1.9123006898843211</v>
      </c>
      <c r="J42" s="39">
        <v>230792.20804621739</v>
      </c>
      <c r="K42" s="13">
        <v>83726806.602830991</v>
      </c>
      <c r="M42" s="12">
        <v>125.44605255127</v>
      </c>
      <c r="N42" s="12">
        <v>1734.36</v>
      </c>
      <c r="O42" s="6">
        <v>3.4800346600854488</v>
      </c>
      <c r="P42" s="13">
        <f t="shared" si="2"/>
        <v>757146.32359262696</v>
      </c>
      <c r="Q42">
        <v>9103464651798.8887</v>
      </c>
      <c r="R42" s="13">
        <v>27424690</v>
      </c>
      <c r="T42" s="13">
        <v>45352.476999999999</v>
      </c>
      <c r="V42" s="6">
        <f t="shared" si="5"/>
        <v>1.4141712857434865</v>
      </c>
      <c r="W42" s="6">
        <f t="shared" si="9"/>
        <v>1.1174229958653545</v>
      </c>
      <c r="X42" s="6">
        <f t="shared" si="6"/>
        <v>1.5802275147822469</v>
      </c>
      <c r="AB42" s="6"/>
      <c r="AC42" s="6"/>
      <c r="AD42" s="6"/>
      <c r="AH42" s="6"/>
      <c r="AI42" s="6"/>
    </row>
    <row r="43" spans="1:35" x14ac:dyDescent="0.2">
      <c r="A43" s="29">
        <v>1995</v>
      </c>
      <c r="B43" s="30">
        <v>15</v>
      </c>
      <c r="C43" s="31">
        <f t="shared" si="10"/>
        <v>1.5796083509310788</v>
      </c>
      <c r="D43" s="31">
        <f t="shared" si="13"/>
        <v>1.6313473650956618</v>
      </c>
      <c r="E43" s="31">
        <f t="shared" si="11"/>
        <v>1.2952475628969657</v>
      </c>
      <c r="F43" s="31">
        <f t="shared" si="12"/>
        <v>1.1496508577483195</v>
      </c>
      <c r="G43" s="37"/>
      <c r="H43" s="37">
        <f t="shared" si="8"/>
        <v>1.1246671603185157</v>
      </c>
      <c r="I43" s="37">
        <f t="shared" si="14"/>
        <v>1.9100996003284734</v>
      </c>
      <c r="J43" s="39">
        <v>227860.88995658953</v>
      </c>
      <c r="K43" s="13">
        <v>83630435.670930564</v>
      </c>
      <c r="M43" s="12">
        <v>127.21584320068401</v>
      </c>
      <c r="N43" s="12">
        <v>1736.61</v>
      </c>
      <c r="O43" s="6">
        <v>3.4977503335760329</v>
      </c>
      <c r="P43" s="13">
        <f t="shared" si="2"/>
        <v>772738.06312035618</v>
      </c>
      <c r="Q43">
        <v>9350765170506.5391</v>
      </c>
      <c r="R43" s="13">
        <v>28155274</v>
      </c>
      <c r="T43" s="13">
        <v>46819.614999999998</v>
      </c>
      <c r="V43" s="6">
        <f t="shared" si="5"/>
        <v>1.4518443064639985</v>
      </c>
      <c r="W43" s="6">
        <f t="shared" si="9"/>
        <v>1.1236379533483498</v>
      </c>
      <c r="X43" s="6">
        <f t="shared" si="6"/>
        <v>1.6313473650956618</v>
      </c>
      <c r="AB43" s="6"/>
      <c r="AC43" s="6"/>
      <c r="AD43" s="6"/>
      <c r="AH43" s="6"/>
      <c r="AI43" s="6"/>
    </row>
    <row r="44" spans="1:35" x14ac:dyDescent="0.2">
      <c r="A44" s="29">
        <v>1996</v>
      </c>
      <c r="B44" s="30">
        <v>16</v>
      </c>
      <c r="C44" s="31">
        <f t="shared" si="10"/>
        <v>1.6396096143704411</v>
      </c>
      <c r="D44" s="31">
        <f t="shared" si="13"/>
        <v>1.6887709161102391</v>
      </c>
      <c r="E44" s="31">
        <f t="shared" si="11"/>
        <v>1.3086059931109353</v>
      </c>
      <c r="F44" s="31">
        <f t="shared" si="12"/>
        <v>1.1747698464416554</v>
      </c>
      <c r="G44" s="37"/>
      <c r="H44" s="37">
        <f t="shared" si="8"/>
        <v>1.1454576402414196</v>
      </c>
      <c r="I44" s="37">
        <f t="shared" si="14"/>
        <v>1.9454095024866631</v>
      </c>
      <c r="J44" s="39">
        <v>232839.47548096621</v>
      </c>
      <c r="K44" s="13">
        <v>85176419.189527988</v>
      </c>
      <c r="M44" s="12">
        <v>129.08558654785199</v>
      </c>
      <c r="N44" s="12">
        <v>1727.93</v>
      </c>
      <c r="O44" s="6">
        <v>3.5001328517886674</v>
      </c>
      <c r="P44" s="13">
        <f t="shared" si="2"/>
        <v>780707.63417809573</v>
      </c>
      <c r="Q44">
        <v>9705953039717.5801</v>
      </c>
      <c r="R44" s="13">
        <v>28985402</v>
      </c>
      <c r="T44" s="13">
        <v>48467.669000000002</v>
      </c>
      <c r="V44" s="6">
        <f t="shared" si="5"/>
        <v>1.494650375779337</v>
      </c>
      <c r="W44" s="6">
        <f t="shared" si="9"/>
        <v>1.129876888586526</v>
      </c>
      <c r="X44" s="6">
        <f t="shared" si="6"/>
        <v>1.6887709161102391</v>
      </c>
      <c r="AB44" s="6"/>
      <c r="AC44" s="6"/>
      <c r="AD44" s="6"/>
      <c r="AH44" s="6"/>
      <c r="AI44" s="6"/>
    </row>
    <row r="45" spans="1:35" x14ac:dyDescent="0.2">
      <c r="A45" s="29">
        <v>1997</v>
      </c>
      <c r="B45" s="30">
        <v>17</v>
      </c>
      <c r="C45" s="31">
        <f t="shared" si="10"/>
        <v>1.7130201331472914</v>
      </c>
      <c r="D45" s="31">
        <f t="shared" si="13"/>
        <v>1.7602628109904885</v>
      </c>
      <c r="E45" s="31">
        <f t="shared" si="11"/>
        <v>1.3486045396362543</v>
      </c>
      <c r="F45" s="31">
        <f t="shared" si="12"/>
        <v>1.1834661867779348</v>
      </c>
      <c r="G45" s="37"/>
      <c r="H45" s="37">
        <f t="shared" si="8"/>
        <v>1.1533407420976083</v>
      </c>
      <c r="I45" s="37">
        <f t="shared" si="14"/>
        <v>1.958797916620308</v>
      </c>
      <c r="J45" s="39">
        <v>234563.09081603502</v>
      </c>
      <c r="K45" s="13">
        <v>85762607.944683492</v>
      </c>
      <c r="M45" s="12">
        <v>132.04804992675801</v>
      </c>
      <c r="N45" s="12">
        <v>1739.61</v>
      </c>
      <c r="O45" s="6">
        <v>3.5025169928710014</v>
      </c>
      <c r="P45" s="13">
        <f t="shared" si="2"/>
        <v>804570.56220435991</v>
      </c>
      <c r="Q45">
        <v>10140519317949</v>
      </c>
      <c r="R45" s="13">
        <v>29882946</v>
      </c>
      <c r="T45" s="13">
        <v>50519.483999999997</v>
      </c>
      <c r="V45" s="6">
        <f t="shared" si="5"/>
        <v>1.540932793283103</v>
      </c>
      <c r="W45" s="6">
        <f t="shared" si="9"/>
        <v>1.1423358751682364</v>
      </c>
      <c r="X45" s="6">
        <f t="shared" si="6"/>
        <v>1.7602628109904885</v>
      </c>
      <c r="AB45" s="6"/>
      <c r="AC45" s="6"/>
      <c r="AD45" s="6"/>
      <c r="AH45" s="6"/>
      <c r="AI45" s="6"/>
    </row>
    <row r="46" spans="1:35" x14ac:dyDescent="0.2">
      <c r="A46" s="29">
        <v>1998</v>
      </c>
      <c r="B46" s="30">
        <v>18</v>
      </c>
      <c r="C46" s="31">
        <f t="shared" si="10"/>
        <v>1.7892677314787995</v>
      </c>
      <c r="D46" s="31">
        <f t="shared" si="13"/>
        <v>1.8414487937848938</v>
      </c>
      <c r="E46" s="31">
        <f t="shared" si="11"/>
        <v>1.3725856282681546</v>
      </c>
      <c r="F46" s="31">
        <f t="shared" si="12"/>
        <v>1.2019484414131052</v>
      </c>
      <c r="G46" s="37"/>
      <c r="H46" s="37">
        <f t="shared" si="8"/>
        <v>1.1708074746778265</v>
      </c>
      <c r="I46" s="37">
        <f t="shared" si="14"/>
        <v>1.9884628700373441</v>
      </c>
      <c r="J46" s="39">
        <v>238226.27513081257</v>
      </c>
      <c r="K46" s="13">
        <v>87061437.062284455</v>
      </c>
      <c r="M46" s="12">
        <v>134.14735412597699</v>
      </c>
      <c r="N46" s="12">
        <v>1741.65</v>
      </c>
      <c r="O46" s="6">
        <v>3.5049027579284648</v>
      </c>
      <c r="P46" s="13">
        <f t="shared" si="2"/>
        <v>818877.55687608535</v>
      </c>
      <c r="Q46">
        <v>10591880179894.801</v>
      </c>
      <c r="R46" s="13">
        <v>30879060</v>
      </c>
      <c r="T46" s="13">
        <v>52849.519</v>
      </c>
      <c r="V46" s="6">
        <f t="shared" si="5"/>
        <v>1.5922980344627511</v>
      </c>
      <c r="W46" s="6">
        <f t="shared" si="9"/>
        <v>1.156472440416098</v>
      </c>
      <c r="X46" s="6">
        <f t="shared" si="6"/>
        <v>1.8414487937848938</v>
      </c>
      <c r="AB46" s="6"/>
      <c r="AC46" s="6"/>
      <c r="AD46" s="6"/>
      <c r="AH46" s="6"/>
      <c r="AI46" s="6"/>
    </row>
    <row r="47" spans="1:35" x14ac:dyDescent="0.2">
      <c r="A47" s="29">
        <v>1999</v>
      </c>
      <c r="B47" s="30">
        <v>19</v>
      </c>
      <c r="C47" s="31">
        <f t="shared" si="10"/>
        <v>1.8749110801622242</v>
      </c>
      <c r="D47" s="31">
        <f t="shared" si="13"/>
        <v>1.9318915469123654</v>
      </c>
      <c r="E47" s="31">
        <f t="shared" si="11"/>
        <v>1.3997932471983465</v>
      </c>
      <c r="F47" s="31">
        <f t="shared" si="12"/>
        <v>1.2034109469182783</v>
      </c>
      <c r="G47" s="37"/>
      <c r="H47" s="37">
        <f t="shared" si="8"/>
        <v>1.2042803047339135</v>
      </c>
      <c r="I47" s="37">
        <f t="shared" si="14"/>
        <v>2.0453120798016688</v>
      </c>
      <c r="J47" s="39">
        <v>238516.14383636709</v>
      </c>
      <c r="K47" s="13">
        <v>89550482.230044827</v>
      </c>
      <c r="M47" s="12">
        <v>136.38442993164099</v>
      </c>
      <c r="N47" s="12">
        <v>1745.85</v>
      </c>
      <c r="O47" s="6">
        <v>3.50729014806724</v>
      </c>
      <c r="P47" s="13">
        <f t="shared" si="2"/>
        <v>835109.48300085636</v>
      </c>
      <c r="Q47">
        <v>11098860813089.4</v>
      </c>
      <c r="R47" s="13">
        <v>31958800</v>
      </c>
      <c r="T47" s="13">
        <v>55445.222999999998</v>
      </c>
      <c r="V47" s="6">
        <f t="shared" si="5"/>
        <v>1.6479755026153053</v>
      </c>
      <c r="W47" s="6">
        <f t="shared" si="9"/>
        <v>1.1722817140464108</v>
      </c>
      <c r="X47" s="6">
        <f t="shared" si="6"/>
        <v>1.9318915469123654</v>
      </c>
      <c r="AB47" s="6"/>
      <c r="AC47" s="6"/>
      <c r="AD47" s="6"/>
      <c r="AH47" s="6"/>
      <c r="AI47" s="6"/>
    </row>
    <row r="48" spans="1:35" x14ac:dyDescent="0.2">
      <c r="A48" s="29">
        <v>2000</v>
      </c>
      <c r="B48" s="30">
        <v>20</v>
      </c>
      <c r="C48" s="31">
        <f t="shared" si="10"/>
        <v>1.9515705816888269</v>
      </c>
      <c r="D48" s="31">
        <f t="shared" si="13"/>
        <v>2.0252131187144231</v>
      </c>
      <c r="E48" s="31">
        <f t="shared" si="11"/>
        <v>1.4151035165303467</v>
      </c>
      <c r="F48" s="31">
        <f t="shared" si="12"/>
        <v>1.2799793172353517</v>
      </c>
      <c r="G48" s="37"/>
      <c r="H48" s="37">
        <f t="shared" si="8"/>
        <v>1.2415018017307773</v>
      </c>
      <c r="I48" s="37">
        <f t="shared" si="14"/>
        <v>2.1085279084893331</v>
      </c>
      <c r="J48" s="39">
        <v>253692.00082406617</v>
      </c>
      <c r="K48" s="13">
        <v>92318278.890249938</v>
      </c>
      <c r="M48" s="12">
        <v>138.36305236816401</v>
      </c>
      <c r="N48" s="12">
        <v>1738.53</v>
      </c>
      <c r="O48" s="6">
        <v>3.5096629246392053</v>
      </c>
      <c r="P48" s="13">
        <f t="shared" si="2"/>
        <v>844243.5112811334</v>
      </c>
      <c r="Q48">
        <v>11552660007326.9</v>
      </c>
      <c r="R48" s="13">
        <v>33077686</v>
      </c>
      <c r="T48" s="13">
        <v>58123.548999999999</v>
      </c>
      <c r="V48" s="6">
        <f t="shared" si="5"/>
        <v>1.7056715587319065</v>
      </c>
      <c r="W48" s="6">
        <f t="shared" si="9"/>
        <v>1.1873406156927904</v>
      </c>
      <c r="X48" s="6">
        <f t="shared" si="6"/>
        <v>2.0252131187144231</v>
      </c>
      <c r="AB48" s="6"/>
      <c r="AC48" s="6"/>
      <c r="AD48" s="6"/>
      <c r="AH48" s="6"/>
      <c r="AI48" s="6"/>
    </row>
    <row r="49" spans="1:35" x14ac:dyDescent="0.2">
      <c r="A49" s="29">
        <v>2001</v>
      </c>
      <c r="B49" s="30">
        <v>21</v>
      </c>
      <c r="C49" s="31">
        <f t="shared" si="10"/>
        <v>1.9706371239258627</v>
      </c>
      <c r="D49" s="31">
        <f t="shared" si="13"/>
        <v>2.1029356131656365</v>
      </c>
      <c r="E49" s="31">
        <f t="shared" si="11"/>
        <v>1.4075245858408114</v>
      </c>
      <c r="F49" s="31">
        <f t="shared" si="12"/>
        <v>1.2268758882878885</v>
      </c>
      <c r="G49" s="37"/>
      <c r="H49" s="37">
        <f t="shared" si="8"/>
        <v>1.2196835393695045</v>
      </c>
      <c r="I49" s="37">
        <f t="shared" si="14"/>
        <v>2.0714724527184663</v>
      </c>
      <c r="J49" s="39">
        <v>243166.89705176555</v>
      </c>
      <c r="K49" s="13">
        <v>90695869.299896866</v>
      </c>
      <c r="M49" s="12">
        <v>138.58023071289099</v>
      </c>
      <c r="N49" s="12">
        <v>1721.32</v>
      </c>
      <c r="O49" s="6">
        <v>3.5202427760836259</v>
      </c>
      <c r="P49" s="13">
        <f t="shared" si="2"/>
        <v>839721.96004311671</v>
      </c>
      <c r="Q49">
        <v>11665527705808.602</v>
      </c>
      <c r="R49" s="13">
        <v>34042272</v>
      </c>
      <c r="T49" s="13">
        <v>60354.182000000001</v>
      </c>
      <c r="V49" s="6">
        <f t="shared" si="5"/>
        <v>1.7554110388802751</v>
      </c>
      <c r="W49" s="6">
        <f t="shared" si="9"/>
        <v>1.1979733330759028</v>
      </c>
      <c r="X49" s="6">
        <f t="shared" si="6"/>
        <v>2.1029356131656365</v>
      </c>
      <c r="AB49" s="6"/>
      <c r="AC49" s="6"/>
      <c r="AD49" s="6"/>
      <c r="AH49" s="6"/>
      <c r="AI49" s="6"/>
    </row>
    <row r="50" spans="1:35" x14ac:dyDescent="0.2">
      <c r="A50" s="29">
        <v>2002</v>
      </c>
      <c r="B50" s="30">
        <v>22</v>
      </c>
      <c r="C50" s="31">
        <f t="shared" si="10"/>
        <v>2.0058547326303211</v>
      </c>
      <c r="D50" s="31">
        <f t="shared" si="13"/>
        <v>2.1656743619911287</v>
      </c>
      <c r="E50" s="31">
        <f t="shared" si="11"/>
        <v>1.4070541465108994</v>
      </c>
      <c r="F50" s="31">
        <f t="shared" si="12"/>
        <v>1.2467623091203766</v>
      </c>
      <c r="G50" s="37"/>
      <c r="H50" s="37">
        <f t="shared" si="8"/>
        <v>1.2265104861500953</v>
      </c>
      <c r="I50" s="37">
        <f t="shared" si="14"/>
        <v>2.0830671260379727</v>
      </c>
      <c r="J50" s="39">
        <v>247108.3872167161</v>
      </c>
      <c r="K50" s="13">
        <v>91203522.189309373</v>
      </c>
      <c r="M50" s="12">
        <v>138.33695983886699</v>
      </c>
      <c r="N50" s="12">
        <v>1718.59</v>
      </c>
      <c r="O50" s="6">
        <v>3.5308545204075021</v>
      </c>
      <c r="P50" s="13">
        <f t="shared" si="2"/>
        <v>839441.29834798968</v>
      </c>
      <c r="Q50">
        <v>11874004439087.5</v>
      </c>
      <c r="R50" s="13">
        <v>34851148</v>
      </c>
      <c r="T50" s="13">
        <v>62154.781999999999</v>
      </c>
      <c r="V50" s="6">
        <f t="shared" si="5"/>
        <v>1.7971212355288808</v>
      </c>
      <c r="W50" s="6">
        <f t="shared" si="9"/>
        <v>1.2050797237136788</v>
      </c>
      <c r="X50" s="6">
        <f t="shared" si="6"/>
        <v>2.1656743619911287</v>
      </c>
      <c r="AB50" s="6"/>
      <c r="AC50" s="6"/>
      <c r="AD50" s="6"/>
    </row>
    <row r="51" spans="1:35" x14ac:dyDescent="0.2">
      <c r="A51" s="29">
        <v>2003</v>
      </c>
      <c r="B51" s="30">
        <v>23</v>
      </c>
      <c r="C51" s="31">
        <f t="shared" si="10"/>
        <v>2.0621803087907971</v>
      </c>
      <c r="D51" s="31">
        <f t="shared" si="13"/>
        <v>2.2252910165981605</v>
      </c>
      <c r="E51" s="31">
        <f t="shared" si="11"/>
        <v>1.4167823831109798</v>
      </c>
      <c r="F51" s="31">
        <f t="shared" si="12"/>
        <v>1.2361670139112584</v>
      </c>
      <c r="G51" s="37"/>
      <c r="H51" s="37">
        <f t="shared" si="8"/>
        <v>1.232317119653634</v>
      </c>
      <c r="I51" s="37">
        <f t="shared" si="14"/>
        <v>2.0929289311352446</v>
      </c>
      <c r="J51" s="39">
        <v>245008.39887727282</v>
      </c>
      <c r="K51" s="13">
        <v>91635304.415034577</v>
      </c>
      <c r="M51" s="12">
        <v>139.62138366699199</v>
      </c>
      <c r="N51" s="12">
        <v>1709.4</v>
      </c>
      <c r="O51" s="6">
        <v>3.5414982537516702</v>
      </c>
      <c r="P51" s="13">
        <f t="shared" si="2"/>
        <v>845245.11448573961</v>
      </c>
      <c r="Q51">
        <v>12207433440940.801</v>
      </c>
      <c r="R51" s="13">
        <v>35675240</v>
      </c>
      <c r="T51" s="13">
        <v>63865.777999999998</v>
      </c>
      <c r="V51" s="6">
        <f t="shared" si="5"/>
        <v>1.8396160547305169</v>
      </c>
      <c r="W51" s="6">
        <f t="shared" si="9"/>
        <v>1.209649704282528</v>
      </c>
      <c r="X51" s="6">
        <f t="shared" si="6"/>
        <v>2.2252910165981605</v>
      </c>
      <c r="AB51" s="6"/>
      <c r="AC51" s="6"/>
      <c r="AD51" s="6"/>
    </row>
    <row r="52" spans="1:35" x14ac:dyDescent="0.2">
      <c r="A52" s="29">
        <v>2004</v>
      </c>
      <c r="B52" s="30">
        <v>24</v>
      </c>
      <c r="C52" s="31">
        <f t="shared" si="10"/>
        <v>2.1402860188998241</v>
      </c>
      <c r="D52" s="31">
        <f t="shared" si="13"/>
        <v>2.2868710881197303</v>
      </c>
      <c r="E52" s="31">
        <f t="shared" si="11"/>
        <v>1.4369267109718007</v>
      </c>
      <c r="F52" s="31">
        <f t="shared" si="12"/>
        <v>1.2674830006782409</v>
      </c>
      <c r="G52" s="37"/>
      <c r="H52" s="37">
        <f t="shared" si="8"/>
        <v>1.2501500988533298</v>
      </c>
      <c r="I52" s="37">
        <f t="shared" si="14"/>
        <v>2.1232159063789764</v>
      </c>
      <c r="J52" s="39">
        <v>251215.22990471122</v>
      </c>
      <c r="K52" s="13">
        <v>92961367.691709995</v>
      </c>
      <c r="M52" s="12">
        <v>141.16116333007801</v>
      </c>
      <c r="N52" s="12">
        <v>1709.64</v>
      </c>
      <c r="O52" s="6">
        <v>3.552174072546781</v>
      </c>
      <c r="P52" s="13">
        <f t="shared" si="2"/>
        <v>857263.1173293168</v>
      </c>
      <c r="Q52">
        <v>12669793717318.6</v>
      </c>
      <c r="R52" s="13">
        <v>36589712</v>
      </c>
      <c r="T52" s="13">
        <v>65633.123999999996</v>
      </c>
      <c r="V52" s="6">
        <f t="shared" si="5"/>
        <v>1.8867713751376545</v>
      </c>
      <c r="W52" s="6">
        <f t="shared" si="9"/>
        <v>1.2120552167868699</v>
      </c>
      <c r="X52" s="6">
        <f t="shared" si="6"/>
        <v>2.2868710881197303</v>
      </c>
      <c r="AB52" s="6"/>
      <c r="AC52" s="6"/>
      <c r="AD52" s="6"/>
    </row>
    <row r="53" spans="1:35" x14ac:dyDescent="0.2">
      <c r="A53" s="29">
        <v>2005</v>
      </c>
      <c r="B53" s="30">
        <v>25</v>
      </c>
      <c r="C53" s="31">
        <f t="shared" si="10"/>
        <v>2.2118957633352538</v>
      </c>
      <c r="D53" s="31">
        <f t="shared" si="13"/>
        <v>2.358145421771686</v>
      </c>
      <c r="E53" s="31">
        <f t="shared" si="11"/>
        <v>1.4652970493455484</v>
      </c>
      <c r="F53" s="31">
        <f t="shared" si="12"/>
        <v>1.2719547363970416</v>
      </c>
      <c r="G53" s="37"/>
      <c r="H53" s="37">
        <f t="shared" si="8"/>
        <v>1.2649787618241142</v>
      </c>
      <c r="I53" s="37">
        <f t="shared" si="14"/>
        <v>2.1484004447146376</v>
      </c>
      <c r="J53" s="39">
        <v>252101.52827405464</v>
      </c>
      <c r="K53" s="13">
        <v>94064029.517732263</v>
      </c>
      <c r="M53" s="12">
        <v>143.61920166015599</v>
      </c>
      <c r="N53" s="12">
        <v>1708.56</v>
      </c>
      <c r="O53" s="6">
        <v>3.562562181861308</v>
      </c>
      <c r="P53" s="13">
        <f t="shared" si="2"/>
        <v>874188.71591987961</v>
      </c>
      <c r="Q53">
        <v>13093700000000</v>
      </c>
      <c r="R53" s="13">
        <v>37569048</v>
      </c>
      <c r="T53" s="13">
        <v>67678.695000000007</v>
      </c>
      <c r="V53" s="6">
        <f t="shared" si="5"/>
        <v>1.9372714482577109</v>
      </c>
      <c r="W53" s="6">
        <f t="shared" si="9"/>
        <v>1.217250904044701</v>
      </c>
      <c r="X53" s="6">
        <f t="shared" si="6"/>
        <v>2.358145421771686</v>
      </c>
      <c r="AB53" s="6"/>
      <c r="AC53" s="6"/>
      <c r="AD53" s="6"/>
    </row>
    <row r="54" spans="1:35" x14ac:dyDescent="0.2">
      <c r="A54" s="29">
        <v>2006</v>
      </c>
      <c r="B54" s="30">
        <v>26</v>
      </c>
      <c r="C54" s="31">
        <f t="shared" si="10"/>
        <v>2.2708618572594204</v>
      </c>
      <c r="D54" s="31">
        <f t="shared" si="13"/>
        <v>2.434325057288103</v>
      </c>
      <c r="E54" s="31">
        <f t="shared" si="11"/>
        <v>1.5012744952079797</v>
      </c>
      <c r="F54" s="31">
        <f t="shared" si="12"/>
        <v>1.2728933832579155</v>
      </c>
      <c r="G54" s="37"/>
      <c r="H54" s="37">
        <f t="shared" si="8"/>
        <v>1.2590317430649125</v>
      </c>
      <c r="I54" s="37">
        <f t="shared" si="14"/>
        <v>2.1383002136810578</v>
      </c>
      <c r="J54" s="39">
        <v>252287.56815532135</v>
      </c>
      <c r="K54" s="13">
        <v>93621808.221224964</v>
      </c>
      <c r="M54" s="12">
        <v>146.25524902343801</v>
      </c>
      <c r="N54" s="12">
        <v>1711.43</v>
      </c>
      <c r="O54" s="6">
        <v>3.5782363691653445</v>
      </c>
      <c r="P54" s="13">
        <f t="shared" si="2"/>
        <v>895652.67588253913</v>
      </c>
      <c r="Q54">
        <v>13442760004007.9</v>
      </c>
      <c r="R54" s="13">
        <v>38524884</v>
      </c>
      <c r="T54" s="13">
        <v>69865.047999999995</v>
      </c>
      <c r="V54" s="6">
        <f t="shared" si="5"/>
        <v>1.986559729185587</v>
      </c>
      <c r="W54" s="6">
        <f t="shared" si="9"/>
        <v>1.2253973648635688</v>
      </c>
      <c r="X54" s="6">
        <f t="shared" si="6"/>
        <v>2.434325057288103</v>
      </c>
      <c r="AB54" s="6"/>
      <c r="AC54" s="6"/>
      <c r="AD54" s="6"/>
    </row>
    <row r="55" spans="1:35" x14ac:dyDescent="0.2">
      <c r="A55" s="29">
        <v>2007</v>
      </c>
      <c r="B55" s="30">
        <v>27</v>
      </c>
      <c r="C55" s="31">
        <f t="shared" si="10"/>
        <v>2.3111307432732544</v>
      </c>
      <c r="D55" s="31">
        <f t="shared" si="13"/>
        <v>2.5017391425541722</v>
      </c>
      <c r="E55" s="31">
        <f t="shared" si="11"/>
        <v>1.5215196084851585</v>
      </c>
      <c r="F55" s="31">
        <f t="shared" si="12"/>
        <v>1.2917116838497884</v>
      </c>
      <c r="G55" s="37"/>
      <c r="H55" s="37">
        <f t="shared" si="8"/>
        <v>1.2883080741356236</v>
      </c>
      <c r="I55" s="37">
        <f t="shared" si="14"/>
        <v>2.1880222205558848</v>
      </c>
      <c r="J55" s="39">
        <v>256017.35680501023</v>
      </c>
      <c r="K55" s="13">
        <v>95798801.0317882</v>
      </c>
      <c r="M55" s="12">
        <v>147.80364990234401</v>
      </c>
      <c r="N55" s="12">
        <v>1708.82</v>
      </c>
      <c r="O55" s="6">
        <v>3.5939795181141472</v>
      </c>
      <c r="P55" s="13">
        <f t="shared" si="2"/>
        <v>907730.80678939784</v>
      </c>
      <c r="Q55">
        <v>13681138648037.801</v>
      </c>
      <c r="R55" s="13">
        <v>39387952</v>
      </c>
      <c r="T55" s="13">
        <v>71799.83</v>
      </c>
      <c r="V55" s="6">
        <f t="shared" si="5"/>
        <v>2.031064370194986</v>
      </c>
      <c r="W55" s="6">
        <f t="shared" si="9"/>
        <v>1.2317379888427664</v>
      </c>
      <c r="X55" s="6">
        <f t="shared" si="6"/>
        <v>2.5017391425541722</v>
      </c>
      <c r="AB55" s="6"/>
      <c r="AC55" s="6"/>
      <c r="AD55" s="6"/>
    </row>
    <row r="56" spans="1:35" x14ac:dyDescent="0.2">
      <c r="A56" s="29">
        <v>2008</v>
      </c>
      <c r="B56" s="30">
        <v>28</v>
      </c>
      <c r="C56" s="31">
        <f t="shared" si="10"/>
        <v>2.3051294414901009</v>
      </c>
      <c r="D56" s="31">
        <f t="shared" si="13"/>
        <v>2.5579985458751979</v>
      </c>
      <c r="E56" s="31">
        <f t="shared" si="11"/>
        <v>1.5154943419114812</v>
      </c>
      <c r="F56" s="31">
        <f t="shared" si="12"/>
        <v>1.2904565213898083</v>
      </c>
      <c r="G56" s="37"/>
      <c r="H56" s="37">
        <f t="shared" si="8"/>
        <v>1.2707696429313431</v>
      </c>
      <c r="I56" s="37">
        <f t="shared" si="14"/>
        <v>2.1582354964337034</v>
      </c>
      <c r="J56" s="39">
        <v>255768.58350723586</v>
      </c>
      <c r="K56" s="13">
        <v>94494640.392667875</v>
      </c>
      <c r="M56" s="12">
        <v>147.06056213378901</v>
      </c>
      <c r="N56" s="12">
        <v>1703.16</v>
      </c>
      <c r="O56" s="6">
        <v>3.6097919321179246</v>
      </c>
      <c r="P56" s="13">
        <f t="shared" si="2"/>
        <v>904136.16360665869</v>
      </c>
      <c r="Q56">
        <v>13645612902900.701</v>
      </c>
      <c r="R56" s="13">
        <v>40057600</v>
      </c>
      <c r="T56" s="13">
        <v>73414.472999999998</v>
      </c>
      <c r="V56" s="6">
        <f t="shared" si="5"/>
        <v>2.0655951879783614</v>
      </c>
      <c r="W56" s="6">
        <f t="shared" si="9"/>
        <v>1.2383832808880435</v>
      </c>
      <c r="X56" s="6">
        <f t="shared" si="6"/>
        <v>2.5579985458751979</v>
      </c>
      <c r="AB56" s="6"/>
      <c r="AC56" s="6"/>
      <c r="AD56" s="6"/>
    </row>
    <row r="57" spans="1:35" x14ac:dyDescent="0.2">
      <c r="A57" s="29">
        <v>2009</v>
      </c>
      <c r="B57" s="30">
        <v>29</v>
      </c>
      <c r="C57" s="31">
        <f t="shared" si="10"/>
        <v>2.2405022742358112</v>
      </c>
      <c r="D57" s="31">
        <f t="shared" si="13"/>
        <v>2.58519547641751</v>
      </c>
      <c r="E57" s="31">
        <f t="shared" si="11"/>
        <v>1.4457667740809241</v>
      </c>
      <c r="F57" s="31">
        <f t="shared" si="12"/>
        <v>1.2280020515206997</v>
      </c>
      <c r="G57" s="37"/>
      <c r="H57" s="37">
        <f t="shared" si="8"/>
        <v>1.2143800437160932</v>
      </c>
      <c r="I57" s="37">
        <f t="shared" si="14"/>
        <v>2.0624651612411764</v>
      </c>
      <c r="J57" s="39">
        <v>243390.10269262191</v>
      </c>
      <c r="K57" s="13">
        <v>90301500.487751529</v>
      </c>
      <c r="M57" s="12">
        <v>141.59526062011699</v>
      </c>
      <c r="N57" s="12">
        <v>1680.12</v>
      </c>
      <c r="O57" s="6">
        <v>3.6256739159217988</v>
      </c>
      <c r="P57" s="13">
        <f t="shared" si="2"/>
        <v>862537.05371065799</v>
      </c>
      <c r="Q57">
        <v>13263041195000</v>
      </c>
      <c r="R57" s="13">
        <v>40347576</v>
      </c>
      <c r="T57" s="13">
        <v>74195.024000000005</v>
      </c>
      <c r="V57" s="6">
        <f t="shared" si="5"/>
        <v>2.0805479817111165</v>
      </c>
      <c r="W57" s="6">
        <f t="shared" si="9"/>
        <v>1.2425550860362053</v>
      </c>
      <c r="X57" s="6">
        <f t="shared" si="6"/>
        <v>2.58519547641751</v>
      </c>
      <c r="AB57" s="6"/>
      <c r="AC57" s="6"/>
      <c r="AD57" s="6"/>
    </row>
    <row r="58" spans="1:35" x14ac:dyDescent="0.2">
      <c r="A58" s="29">
        <v>2010</v>
      </c>
      <c r="B58" s="30">
        <v>30</v>
      </c>
      <c r="C58" s="31">
        <f t="shared" si="10"/>
        <v>2.2971349836161603</v>
      </c>
      <c r="D58" s="31">
        <f t="shared" si="13"/>
        <v>2.6044091572696364</v>
      </c>
      <c r="E58" s="31">
        <f t="shared" si="11"/>
        <v>1.4570771301390746</v>
      </c>
      <c r="F58" s="31">
        <f t="shared" si="12"/>
        <v>1.2477588686442431</v>
      </c>
      <c r="G58" s="37"/>
      <c r="H58" s="37">
        <f t="shared" si="8"/>
        <v>1.2446322121061435</v>
      </c>
      <c r="I58" s="37">
        <f t="shared" si="14"/>
        <v>2.1138444997599075</v>
      </c>
      <c r="J58" s="39">
        <v>247305.9053923192</v>
      </c>
      <c r="K58" s="13">
        <v>92551056.722445682</v>
      </c>
      <c r="M58" s="12">
        <v>140.854904174805</v>
      </c>
      <c r="N58" s="12">
        <v>1695.03</v>
      </c>
      <c r="O58" s="6">
        <v>3.6409331183814908</v>
      </c>
      <c r="P58" s="13">
        <f t="shared" si="2"/>
        <v>869284.75421513047</v>
      </c>
      <c r="Q58">
        <v>13598288325133.9</v>
      </c>
      <c r="R58" s="13">
        <v>40615356</v>
      </c>
      <c r="T58" s="13">
        <v>74746.456000000006</v>
      </c>
      <c r="V58" s="6">
        <f t="shared" si="5"/>
        <v>2.0943562248269507</v>
      </c>
      <c r="W58" s="6">
        <f t="shared" si="9"/>
        <v>1.2435368570047483</v>
      </c>
      <c r="X58" s="6">
        <f t="shared" si="6"/>
        <v>2.6044091572696364</v>
      </c>
      <c r="AB58" s="6"/>
      <c r="AC58" s="6"/>
      <c r="AD58" s="6"/>
    </row>
    <row r="59" spans="1:35" x14ac:dyDescent="0.2">
      <c r="A59" t="s">
        <v>145</v>
      </c>
      <c r="C59" s="6">
        <f>AVERAGE(C8:C58)</f>
        <v>1.6500926606457011</v>
      </c>
      <c r="D59" s="6">
        <f>AVERAGE(D8:D58)</f>
        <v>1.7433354459330421</v>
      </c>
      <c r="I59" s="6">
        <f>AVERAGE(I8:I58)</f>
        <v>1.7167924764918359</v>
      </c>
      <c r="J59" s="6"/>
      <c r="K59" s="6"/>
      <c r="P59" s="2"/>
      <c r="Q59" s="6"/>
      <c r="R59" s="6"/>
    </row>
    <row r="69" spans="12:31" x14ac:dyDescent="0.2">
      <c r="L69" t="s">
        <v>61</v>
      </c>
    </row>
    <row r="70" spans="12:31" x14ac:dyDescent="0.2">
      <c r="W70" t="s">
        <v>72</v>
      </c>
      <c r="X70" t="s">
        <v>73</v>
      </c>
      <c r="Y70" t="s">
        <v>74</v>
      </c>
      <c r="Z70" t="s">
        <v>76</v>
      </c>
      <c r="AA70" t="s">
        <v>78</v>
      </c>
      <c r="AB70" t="s">
        <v>26</v>
      </c>
    </row>
    <row r="71" spans="12:31" x14ac:dyDescent="0.2">
      <c r="W71">
        <v>2003</v>
      </c>
      <c r="X71" t="s">
        <v>77</v>
      </c>
      <c r="Y71" t="s">
        <v>75</v>
      </c>
      <c r="Z71" t="s">
        <v>75</v>
      </c>
      <c r="AB71" t="s">
        <v>68</v>
      </c>
      <c r="AC71" t="s">
        <v>26</v>
      </c>
      <c r="AD71" t="s">
        <v>27</v>
      </c>
      <c r="AE71" t="s">
        <v>80</v>
      </c>
    </row>
    <row r="72" spans="12:31" x14ac:dyDescent="0.2">
      <c r="AC72" t="s">
        <v>68</v>
      </c>
      <c r="AD72" t="s">
        <v>71</v>
      </c>
      <c r="AE72" t="s">
        <v>79</v>
      </c>
    </row>
    <row r="73" spans="12:31" x14ac:dyDescent="0.2">
      <c r="V73">
        <v>1980</v>
      </c>
      <c r="W73">
        <v>100</v>
      </c>
      <c r="X73" s="16">
        <f t="shared" ref="X73:X78" si="15">$X$80*Y73</f>
        <v>28699.966666666671</v>
      </c>
      <c r="Y73" s="6">
        <f t="shared" ref="Y73:Y79" si="16">W73/W$80</f>
        <v>0.77519379844961245</v>
      </c>
      <c r="AB73" s="13">
        <v>19392764</v>
      </c>
      <c r="AC73" s="6">
        <f>AB73/$AB$73</f>
        <v>1</v>
      </c>
      <c r="AD73" s="6">
        <f>AE73/AC73</f>
        <v>1</v>
      </c>
      <c r="AE73" s="6">
        <f t="shared" ref="AE73:AE103" si="17">X73/$X$73</f>
        <v>1</v>
      </c>
    </row>
    <row r="74" spans="12:31" x14ac:dyDescent="0.2">
      <c r="V74">
        <v>1981</v>
      </c>
      <c r="W74">
        <v>104.1</v>
      </c>
      <c r="X74" s="16">
        <f t="shared" si="15"/>
        <v>29876.665300000001</v>
      </c>
      <c r="Y74" s="6">
        <f t="shared" si="16"/>
        <v>0.80697674418604648</v>
      </c>
      <c r="AB74" s="13">
        <v>19914240</v>
      </c>
      <c r="AC74" s="6">
        <f t="shared" ref="AC74:AC103" si="18">AB74/$AB$73</f>
        <v>1.0268902359663636</v>
      </c>
      <c r="AD74" s="6">
        <f t="shared" ref="AD74:AD103" si="19">AE74/AC74</f>
        <v>1.0137402845401078</v>
      </c>
      <c r="AE74" s="6">
        <f t="shared" si="17"/>
        <v>1.0409999999999999</v>
      </c>
    </row>
    <row r="75" spans="12:31" x14ac:dyDescent="0.2">
      <c r="V75">
        <v>1982</v>
      </c>
      <c r="W75">
        <v>107.7</v>
      </c>
      <c r="X75" s="16">
        <f t="shared" si="15"/>
        <v>30909.864100000003</v>
      </c>
      <c r="Y75" s="6">
        <f t="shared" si="16"/>
        <v>0.83488372093023255</v>
      </c>
      <c r="AB75" s="13">
        <v>20307654</v>
      </c>
      <c r="AC75" s="6">
        <f t="shared" si="18"/>
        <v>1.0471768748384707</v>
      </c>
      <c r="AD75" s="6">
        <f t="shared" si="19"/>
        <v>1.0284795490409675</v>
      </c>
      <c r="AE75" s="6">
        <f t="shared" si="17"/>
        <v>1.077</v>
      </c>
    </row>
    <row r="76" spans="12:31" x14ac:dyDescent="0.2">
      <c r="V76">
        <v>1983</v>
      </c>
      <c r="W76">
        <v>111.2</v>
      </c>
      <c r="X76" s="16">
        <f t="shared" si="15"/>
        <v>31914.362933333337</v>
      </c>
      <c r="Y76" s="6">
        <f t="shared" si="16"/>
        <v>0.86201550387596904</v>
      </c>
      <c r="AB76" s="13">
        <v>20761348</v>
      </c>
      <c r="AC76" s="6">
        <f t="shared" si="18"/>
        <v>1.070571889597584</v>
      </c>
      <c r="AD76" s="6">
        <f t="shared" si="19"/>
        <v>1.0386971774665112</v>
      </c>
      <c r="AE76" s="6">
        <f t="shared" si="17"/>
        <v>1.1119999999999999</v>
      </c>
    </row>
    <row r="77" spans="12:31" x14ac:dyDescent="0.2">
      <c r="V77">
        <v>1984</v>
      </c>
      <c r="W77">
        <v>115.6</v>
      </c>
      <c r="X77" s="16">
        <f t="shared" si="15"/>
        <v>33177.161466666665</v>
      </c>
      <c r="Y77" s="6">
        <f t="shared" si="16"/>
        <v>0.89612403100775184</v>
      </c>
      <c r="AB77" s="13">
        <v>21386624</v>
      </c>
      <c r="AC77" s="6">
        <f t="shared" si="18"/>
        <v>1.1028146374596215</v>
      </c>
      <c r="AD77" s="6">
        <f t="shared" si="19"/>
        <v>1.0482269283828993</v>
      </c>
      <c r="AE77" s="6">
        <f t="shared" si="17"/>
        <v>1.1559999999999997</v>
      </c>
    </row>
    <row r="78" spans="12:31" x14ac:dyDescent="0.2">
      <c r="V78">
        <v>1985</v>
      </c>
      <c r="W78">
        <v>120.3</v>
      </c>
      <c r="X78" s="16">
        <f t="shared" si="15"/>
        <v>34526.0599</v>
      </c>
      <c r="Y78" s="6">
        <f t="shared" si="16"/>
        <v>0.93255813953488365</v>
      </c>
      <c r="AB78" s="13">
        <v>22054654</v>
      </c>
      <c r="AC78" s="6">
        <f t="shared" si="18"/>
        <v>1.1372620220614245</v>
      </c>
      <c r="AD78" s="6">
        <f t="shared" si="19"/>
        <v>1.0578037221531564</v>
      </c>
      <c r="AE78" s="6">
        <f t="shared" si="17"/>
        <v>1.2029999999999998</v>
      </c>
    </row>
    <row r="79" spans="12:31" x14ac:dyDescent="0.2">
      <c r="V79">
        <v>1986</v>
      </c>
      <c r="W79">
        <v>124.7</v>
      </c>
      <c r="X79" s="16">
        <f>$X$80*Y79</f>
        <v>35788.858433333335</v>
      </c>
      <c r="Y79" s="6">
        <f t="shared" si="16"/>
        <v>0.96666666666666667</v>
      </c>
      <c r="AB79" s="13">
        <v>22698254</v>
      </c>
      <c r="AC79" s="6">
        <f t="shared" si="18"/>
        <v>1.1704496584396118</v>
      </c>
      <c r="AD79" s="6">
        <f t="shared" si="19"/>
        <v>1.0654025066421409</v>
      </c>
      <c r="AE79" s="6">
        <f t="shared" si="17"/>
        <v>1.2469999999999999</v>
      </c>
    </row>
    <row r="80" spans="12:31" x14ac:dyDescent="0.2">
      <c r="V80">
        <v>1987</v>
      </c>
      <c r="W80">
        <v>129</v>
      </c>
      <c r="X80" s="13">
        <v>37022.957000000002</v>
      </c>
      <c r="Y80" s="6">
        <f>W80/W$80</f>
        <v>1</v>
      </c>
      <c r="Z80" s="6">
        <f>X80/X$80</f>
        <v>1</v>
      </c>
      <c r="AB80" s="13">
        <v>23326776</v>
      </c>
      <c r="AC80" s="6">
        <f t="shared" si="18"/>
        <v>1.2028597883210459</v>
      </c>
      <c r="AD80" s="6">
        <f t="shared" si="19"/>
        <v>1.0724441971749545</v>
      </c>
      <c r="AE80" s="6">
        <f t="shared" si="17"/>
        <v>1.2899999999999998</v>
      </c>
    </row>
    <row r="81" spans="22:31" x14ac:dyDescent="0.2">
      <c r="V81">
        <v>1988</v>
      </c>
      <c r="W81">
        <v>133.30000000000001</v>
      </c>
      <c r="X81" s="13">
        <v>38349.9</v>
      </c>
      <c r="Y81" s="6">
        <f t="shared" ref="Y81:Z94" si="20">W81/W$80</f>
        <v>1.0333333333333334</v>
      </c>
      <c r="Z81" s="6">
        <f t="shared" si="20"/>
        <v>1.0358410863832406</v>
      </c>
      <c r="AB81" s="13">
        <v>23961024</v>
      </c>
      <c r="AC81" s="6">
        <f t="shared" si="18"/>
        <v>1.2355651829723706</v>
      </c>
      <c r="AD81" s="6">
        <f t="shared" si="19"/>
        <v>1.0814767361927686</v>
      </c>
      <c r="AE81" s="6">
        <f t="shared" si="17"/>
        <v>1.3362350014343802</v>
      </c>
    </row>
    <row r="82" spans="22:31" x14ac:dyDescent="0.2">
      <c r="V82">
        <v>1989</v>
      </c>
      <c r="W82">
        <v>137.9</v>
      </c>
      <c r="X82" s="13">
        <v>39685.85</v>
      </c>
      <c r="Y82" s="6">
        <f t="shared" si="20"/>
        <v>1.0689922480620155</v>
      </c>
      <c r="Z82" s="6">
        <f t="shared" si="20"/>
        <v>1.071925454252614</v>
      </c>
      <c r="AB82" s="13">
        <v>24600122</v>
      </c>
      <c r="AC82" s="6">
        <f t="shared" si="18"/>
        <v>1.2685206709059111</v>
      </c>
      <c r="AD82" s="6">
        <f t="shared" si="19"/>
        <v>1.090075918903521</v>
      </c>
      <c r="AE82" s="6">
        <f t="shared" si="17"/>
        <v>1.382783835985872</v>
      </c>
    </row>
    <row r="83" spans="22:31" x14ac:dyDescent="0.2">
      <c r="V83">
        <v>1990</v>
      </c>
      <c r="W83">
        <v>142.19999999999999</v>
      </c>
      <c r="X83" s="13">
        <v>40875.18</v>
      </c>
      <c r="Y83" s="6">
        <f t="shared" si="20"/>
        <v>1.1023255813953488</v>
      </c>
      <c r="Z83" s="6">
        <f t="shared" si="20"/>
        <v>1.1040495765910865</v>
      </c>
      <c r="AB83" s="13">
        <v>25188296</v>
      </c>
      <c r="AC83" s="6">
        <f t="shared" si="18"/>
        <v>1.2988502309418091</v>
      </c>
      <c r="AD83" s="6">
        <f t="shared" si="19"/>
        <v>1.096526697131033</v>
      </c>
      <c r="AE83" s="6">
        <f t="shared" si="17"/>
        <v>1.4242239538025012</v>
      </c>
    </row>
    <row r="84" spans="22:31" x14ac:dyDescent="0.2">
      <c r="V84">
        <v>1991</v>
      </c>
      <c r="W84">
        <v>146</v>
      </c>
      <c r="X84" s="13">
        <v>41954.127999999997</v>
      </c>
      <c r="Y84" s="6">
        <f t="shared" si="20"/>
        <v>1.1317829457364341</v>
      </c>
      <c r="Z84" s="6">
        <f t="shared" si="20"/>
        <v>1.1331922514995221</v>
      </c>
      <c r="AB84" s="13">
        <v>25652820</v>
      </c>
      <c r="AC84" s="6">
        <f t="shared" si="18"/>
        <v>1.3228037014218292</v>
      </c>
      <c r="AD84" s="6">
        <f t="shared" si="19"/>
        <v>1.1050906516689765</v>
      </c>
      <c r="AE84" s="6">
        <f t="shared" si="17"/>
        <v>1.4618180044343834</v>
      </c>
    </row>
    <row r="85" spans="22:31" x14ac:dyDescent="0.2">
      <c r="V85">
        <v>1992</v>
      </c>
      <c r="W85">
        <v>149.9</v>
      </c>
      <c r="X85" s="13">
        <v>42909.521000000001</v>
      </c>
      <c r="Y85" s="6">
        <f t="shared" si="20"/>
        <v>1.162015503875969</v>
      </c>
      <c r="Z85" s="6">
        <f t="shared" si="20"/>
        <v>1.1589976727142566</v>
      </c>
      <c r="AB85" s="13">
        <v>26160804</v>
      </c>
      <c r="AC85" s="6">
        <f t="shared" si="18"/>
        <v>1.3489982139730057</v>
      </c>
      <c r="AD85" s="6">
        <f t="shared" si="19"/>
        <v>1.1083091010165778</v>
      </c>
      <c r="AE85" s="6">
        <f t="shared" si="17"/>
        <v>1.4951069978013909</v>
      </c>
    </row>
    <row r="86" spans="22:31" x14ac:dyDescent="0.2">
      <c r="V86">
        <v>1993</v>
      </c>
      <c r="W86">
        <v>154.30000000000001</v>
      </c>
      <c r="X86" s="13">
        <v>44068.341999999997</v>
      </c>
      <c r="Y86" s="6">
        <f t="shared" si="20"/>
        <v>1.1961240310077521</v>
      </c>
      <c r="Z86" s="6">
        <f t="shared" si="20"/>
        <v>1.1902977387786717</v>
      </c>
      <c r="AB86" s="13">
        <v>26752074</v>
      </c>
      <c r="AC86" s="6">
        <f t="shared" si="18"/>
        <v>1.3794874211845201</v>
      </c>
      <c r="AD86" s="6">
        <f t="shared" si="19"/>
        <v>1.11308306218988</v>
      </c>
      <c r="AE86" s="6">
        <f t="shared" si="17"/>
        <v>1.5354840830244862</v>
      </c>
    </row>
    <row r="87" spans="22:31" x14ac:dyDescent="0.2">
      <c r="V87">
        <v>1994</v>
      </c>
      <c r="W87">
        <v>159.30000000000001</v>
      </c>
      <c r="X87" s="13">
        <v>45352.476999999999</v>
      </c>
      <c r="Y87" s="6">
        <f t="shared" si="20"/>
        <v>1.2348837209302326</v>
      </c>
      <c r="Z87" s="6">
        <f t="shared" si="20"/>
        <v>1.2249825695986412</v>
      </c>
      <c r="AB87" s="13">
        <v>27424690</v>
      </c>
      <c r="AC87" s="6">
        <f t="shared" si="18"/>
        <v>1.4141712857434865</v>
      </c>
      <c r="AD87" s="6">
        <f t="shared" si="19"/>
        <v>1.1174229958653545</v>
      </c>
      <c r="AE87" s="6">
        <f t="shared" si="17"/>
        <v>1.5802275147822469</v>
      </c>
    </row>
    <row r="88" spans="22:31" x14ac:dyDescent="0.2">
      <c r="V88">
        <v>1995</v>
      </c>
      <c r="W88">
        <v>165.6</v>
      </c>
      <c r="X88" s="13">
        <v>46819.614999999998</v>
      </c>
      <c r="Y88" s="6">
        <f t="shared" si="20"/>
        <v>1.2837209302325581</v>
      </c>
      <c r="Z88" s="6">
        <f t="shared" si="20"/>
        <v>1.2646103605392729</v>
      </c>
      <c r="AB88" s="13">
        <v>28155274</v>
      </c>
      <c r="AC88" s="6">
        <f t="shared" si="18"/>
        <v>1.4518443064639985</v>
      </c>
      <c r="AD88" s="6">
        <f t="shared" si="19"/>
        <v>1.1236379533483498</v>
      </c>
      <c r="AE88" s="6">
        <f t="shared" si="17"/>
        <v>1.6313473650956618</v>
      </c>
    </row>
    <row r="89" spans="22:31" x14ac:dyDescent="0.2">
      <c r="V89">
        <v>1996</v>
      </c>
      <c r="W89">
        <v>173.2</v>
      </c>
      <c r="X89" s="13">
        <v>48467.669000000002</v>
      </c>
      <c r="Y89" s="6">
        <f t="shared" si="20"/>
        <v>1.3426356589147286</v>
      </c>
      <c r="Z89" s="6">
        <f t="shared" si="20"/>
        <v>1.3091247411707281</v>
      </c>
      <c r="AB89" s="13">
        <v>28985402</v>
      </c>
      <c r="AC89" s="6">
        <f t="shared" si="18"/>
        <v>1.494650375779337</v>
      </c>
      <c r="AD89" s="6">
        <f t="shared" si="19"/>
        <v>1.129876888586526</v>
      </c>
      <c r="AE89" s="6">
        <f t="shared" si="17"/>
        <v>1.6887709161102391</v>
      </c>
    </row>
    <row r="90" spans="22:31" x14ac:dyDescent="0.2">
      <c r="V90">
        <v>1997</v>
      </c>
      <c r="W90">
        <v>182.8</v>
      </c>
      <c r="X90" s="13">
        <v>50519.483999999997</v>
      </c>
      <c r="Y90" s="6">
        <f t="shared" si="20"/>
        <v>1.4170542635658916</v>
      </c>
      <c r="Z90" s="6">
        <f t="shared" si="20"/>
        <v>1.3645448147213091</v>
      </c>
      <c r="AB90" s="13">
        <v>29882946</v>
      </c>
      <c r="AC90" s="6">
        <f t="shared" si="18"/>
        <v>1.540932793283103</v>
      </c>
      <c r="AD90" s="6">
        <f t="shared" si="19"/>
        <v>1.1423358751682364</v>
      </c>
      <c r="AE90" s="6">
        <f t="shared" si="17"/>
        <v>1.7602628109904885</v>
      </c>
    </row>
    <row r="91" spans="22:31" x14ac:dyDescent="0.2">
      <c r="V91">
        <v>1998</v>
      </c>
      <c r="W91">
        <v>194.1</v>
      </c>
      <c r="X91" s="13">
        <v>52849.519</v>
      </c>
      <c r="Y91" s="6">
        <f t="shared" si="20"/>
        <v>1.5046511627906975</v>
      </c>
      <c r="Z91" s="6">
        <f t="shared" si="20"/>
        <v>1.427479685104569</v>
      </c>
      <c r="AB91" s="13">
        <v>30879060</v>
      </c>
      <c r="AC91" s="6">
        <f t="shared" si="18"/>
        <v>1.5922980344627511</v>
      </c>
      <c r="AD91" s="6">
        <f t="shared" si="19"/>
        <v>1.156472440416098</v>
      </c>
      <c r="AE91" s="6">
        <f t="shared" si="17"/>
        <v>1.8414487937848938</v>
      </c>
    </row>
    <row r="92" spans="22:31" x14ac:dyDescent="0.2">
      <c r="V92">
        <v>1999</v>
      </c>
      <c r="W92">
        <v>206.4</v>
      </c>
      <c r="X92" s="13">
        <v>55445.222999999998</v>
      </c>
      <c r="Y92" s="6">
        <f t="shared" si="20"/>
        <v>1.6</v>
      </c>
      <c r="Z92" s="6">
        <f t="shared" si="20"/>
        <v>1.4975903464436942</v>
      </c>
      <c r="AB92" s="13">
        <v>31958800</v>
      </c>
      <c r="AC92" s="6">
        <f t="shared" si="18"/>
        <v>1.6479755026153053</v>
      </c>
      <c r="AD92" s="6">
        <f t="shared" si="19"/>
        <v>1.1722817140464108</v>
      </c>
      <c r="AE92" s="6">
        <f t="shared" si="17"/>
        <v>1.9318915469123654</v>
      </c>
    </row>
    <row r="93" spans="22:31" x14ac:dyDescent="0.2">
      <c r="V93">
        <v>2000</v>
      </c>
      <c r="W93">
        <v>218.5</v>
      </c>
      <c r="X93" s="13">
        <v>58123.548999999999</v>
      </c>
      <c r="Y93" s="6">
        <f t="shared" si="20"/>
        <v>1.693798449612403</v>
      </c>
      <c r="Z93" s="6">
        <f t="shared" si="20"/>
        <v>1.5699326501662196</v>
      </c>
      <c r="AB93" s="13">
        <v>33077686</v>
      </c>
      <c r="AC93" s="6">
        <f t="shared" si="18"/>
        <v>1.7056715587319065</v>
      </c>
      <c r="AD93" s="6">
        <f t="shared" si="19"/>
        <v>1.1873406156927904</v>
      </c>
      <c r="AE93" s="6">
        <f t="shared" si="17"/>
        <v>2.0252131187144231</v>
      </c>
    </row>
    <row r="94" spans="22:31" x14ac:dyDescent="0.2">
      <c r="V94">
        <v>2001</v>
      </c>
      <c r="W94">
        <v>227.5</v>
      </c>
      <c r="X94" s="13">
        <v>60354.182000000001</v>
      </c>
      <c r="Y94" s="6">
        <f t="shared" si="20"/>
        <v>1.7635658914728682</v>
      </c>
      <c r="Z94" s="6">
        <f t="shared" si="20"/>
        <v>1.6301826458648345</v>
      </c>
      <c r="AB94" s="13">
        <v>34042272</v>
      </c>
      <c r="AC94" s="6">
        <f t="shared" si="18"/>
        <v>1.7554110388802751</v>
      </c>
      <c r="AD94" s="6">
        <f t="shared" si="19"/>
        <v>1.1979733330759028</v>
      </c>
      <c r="AE94" s="6">
        <f t="shared" si="17"/>
        <v>2.1029356131656365</v>
      </c>
    </row>
    <row r="95" spans="22:31" x14ac:dyDescent="0.2">
      <c r="V95">
        <v>2002</v>
      </c>
      <c r="X95" s="13">
        <v>62154.781999999999</v>
      </c>
      <c r="AB95" s="13">
        <v>34851148</v>
      </c>
      <c r="AC95" s="6">
        <f t="shared" si="18"/>
        <v>1.7971212355288808</v>
      </c>
      <c r="AD95" s="6">
        <f t="shared" si="19"/>
        <v>1.2050797237136788</v>
      </c>
      <c r="AE95" s="6">
        <f t="shared" si="17"/>
        <v>2.1656743619911287</v>
      </c>
    </row>
    <row r="96" spans="22:31" x14ac:dyDescent="0.2">
      <c r="V96">
        <v>2003</v>
      </c>
      <c r="X96" s="13">
        <v>63865.777999999998</v>
      </c>
      <c r="AB96" s="13">
        <v>35675240</v>
      </c>
      <c r="AC96" s="6">
        <f t="shared" si="18"/>
        <v>1.8396160547305169</v>
      </c>
      <c r="AD96" s="6">
        <f t="shared" si="19"/>
        <v>1.209649704282528</v>
      </c>
      <c r="AE96" s="6">
        <f t="shared" si="17"/>
        <v>2.2252910165981605</v>
      </c>
    </row>
    <row r="97" spans="22:31" x14ac:dyDescent="0.2">
      <c r="V97">
        <v>2004</v>
      </c>
      <c r="X97" s="13">
        <v>65633.123999999996</v>
      </c>
      <c r="AB97" s="13">
        <v>36589712</v>
      </c>
      <c r="AC97" s="6">
        <f t="shared" si="18"/>
        <v>1.8867713751376545</v>
      </c>
      <c r="AD97" s="6">
        <f t="shared" si="19"/>
        <v>1.2120552167868699</v>
      </c>
      <c r="AE97" s="6">
        <f t="shared" si="17"/>
        <v>2.2868710881197303</v>
      </c>
    </row>
    <row r="98" spans="22:31" x14ac:dyDescent="0.2">
      <c r="V98">
        <v>2005</v>
      </c>
      <c r="X98" s="13">
        <v>67678.695000000007</v>
      </c>
      <c r="AB98" s="13">
        <v>37569048</v>
      </c>
      <c r="AC98" s="6">
        <f t="shared" si="18"/>
        <v>1.9372714482577109</v>
      </c>
      <c r="AD98" s="6">
        <f t="shared" si="19"/>
        <v>1.217250904044701</v>
      </c>
      <c r="AE98" s="6">
        <f t="shared" si="17"/>
        <v>2.358145421771686</v>
      </c>
    </row>
    <row r="99" spans="22:31" x14ac:dyDescent="0.2">
      <c r="V99">
        <v>2006</v>
      </c>
      <c r="X99" s="13">
        <v>69865.047999999995</v>
      </c>
      <c r="AB99" s="13">
        <v>38524884</v>
      </c>
      <c r="AC99" s="6">
        <f t="shared" si="18"/>
        <v>1.986559729185587</v>
      </c>
      <c r="AD99" s="6">
        <f t="shared" si="19"/>
        <v>1.2253973648635688</v>
      </c>
      <c r="AE99" s="6">
        <f t="shared" si="17"/>
        <v>2.434325057288103</v>
      </c>
    </row>
    <row r="100" spans="22:31" x14ac:dyDescent="0.2">
      <c r="V100">
        <v>2007</v>
      </c>
      <c r="X100" s="13">
        <v>71799.83</v>
      </c>
      <c r="AB100" s="13">
        <v>39387952</v>
      </c>
      <c r="AC100" s="6">
        <f t="shared" si="18"/>
        <v>2.031064370194986</v>
      </c>
      <c r="AD100" s="6">
        <f t="shared" si="19"/>
        <v>1.2317379888427664</v>
      </c>
      <c r="AE100" s="6">
        <f t="shared" si="17"/>
        <v>2.5017391425541722</v>
      </c>
    </row>
    <row r="101" spans="22:31" x14ac:dyDescent="0.2">
      <c r="V101">
        <v>2008</v>
      </c>
      <c r="X101" s="13">
        <v>73414.472999999998</v>
      </c>
      <c r="AB101" s="13">
        <v>40057600</v>
      </c>
      <c r="AC101" s="6">
        <f t="shared" si="18"/>
        <v>2.0655951879783614</v>
      </c>
      <c r="AD101" s="6">
        <f t="shared" si="19"/>
        <v>1.2383832808880435</v>
      </c>
      <c r="AE101" s="6">
        <f t="shared" si="17"/>
        <v>2.5579985458751979</v>
      </c>
    </row>
    <row r="102" spans="22:31" x14ac:dyDescent="0.2">
      <c r="V102">
        <v>2009</v>
      </c>
      <c r="X102" s="13">
        <v>74195.024000000005</v>
      </c>
      <c r="AB102" s="13">
        <v>40347576</v>
      </c>
      <c r="AC102" s="6">
        <f t="shared" si="18"/>
        <v>2.0805479817111165</v>
      </c>
      <c r="AD102" s="6">
        <f t="shared" si="19"/>
        <v>1.2425550860362053</v>
      </c>
      <c r="AE102" s="6">
        <f t="shared" si="17"/>
        <v>2.58519547641751</v>
      </c>
    </row>
    <row r="103" spans="22:31" x14ac:dyDescent="0.2">
      <c r="V103">
        <v>2010</v>
      </c>
      <c r="X103" s="13">
        <v>74746.456000000006</v>
      </c>
      <c r="AB103" s="13">
        <v>40615356</v>
      </c>
      <c r="AC103" s="6">
        <f t="shared" si="18"/>
        <v>2.0943562248269507</v>
      </c>
      <c r="AD103" s="6">
        <f t="shared" si="19"/>
        <v>1.2435368570047483</v>
      </c>
      <c r="AE103" s="6">
        <f t="shared" si="17"/>
        <v>2.6044091572696364</v>
      </c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5"/>
  <sheetViews>
    <sheetView workbookViewId="0">
      <selection activeCell="A29" sqref="A29:F58"/>
    </sheetView>
  </sheetViews>
  <sheetFormatPr baseColWidth="10" defaultColWidth="8.83203125" defaultRowHeight="15" x14ac:dyDescent="0.2"/>
  <cols>
    <col min="7" max="8" width="8.83203125" style="33"/>
    <col min="9" max="9" width="11.5" style="33" customWidth="1"/>
    <col min="10" max="10" width="10.1640625" bestFit="1" customWidth="1"/>
    <col min="11" max="11" width="11.1640625" bestFit="1" customWidth="1"/>
    <col min="13" max="13" width="11" customWidth="1"/>
    <col min="16" max="18" width="10.1640625" bestFit="1" customWidth="1"/>
  </cols>
  <sheetData>
    <row r="1" spans="1:23" ht="30" x14ac:dyDescent="0.2">
      <c r="A1" s="14" t="s">
        <v>120</v>
      </c>
      <c r="B1" s="14"/>
      <c r="C1" s="14"/>
      <c r="T1" s="19" t="s">
        <v>82</v>
      </c>
      <c r="U1" s="20" t="s">
        <v>26</v>
      </c>
      <c r="V1" s="20" t="s">
        <v>28</v>
      </c>
      <c r="W1" s="20" t="s">
        <v>81</v>
      </c>
    </row>
    <row r="2" spans="1:23" ht="16" x14ac:dyDescent="0.2">
      <c r="M2" s="10" t="s">
        <v>46</v>
      </c>
      <c r="T2" s="19" t="s">
        <v>86</v>
      </c>
      <c r="U2" s="21">
        <f>(U58/U29)^(1/30)-1</f>
        <v>9.3082172816936648E-2</v>
      </c>
      <c r="V2" s="21">
        <f>(V58/V29)^(1/30)-1</f>
        <v>2.1613304703252512E-2</v>
      </c>
      <c r="W2" s="21">
        <f>(W58/W29)^(1/30)-1</f>
        <v>0.11670729088372234</v>
      </c>
    </row>
    <row r="3" spans="1:23" x14ac:dyDescent="0.2">
      <c r="A3" s="27" t="s">
        <v>129</v>
      </c>
      <c r="B3" s="27"/>
      <c r="C3" s="27"/>
      <c r="D3" s="27"/>
      <c r="E3" s="27"/>
      <c r="F3" s="27"/>
      <c r="M3" t="s">
        <v>47</v>
      </c>
    </row>
    <row r="4" spans="1:23" ht="60" x14ac:dyDescent="0.2">
      <c r="M4" s="4" t="s">
        <v>43</v>
      </c>
      <c r="N4" s="4" t="s">
        <v>44</v>
      </c>
      <c r="O4" s="4" t="s">
        <v>45</v>
      </c>
      <c r="P4" s="4" t="s">
        <v>118</v>
      </c>
      <c r="Q4" s="4" t="s">
        <v>13</v>
      </c>
      <c r="R4" s="4" t="s">
        <v>56</v>
      </c>
      <c r="S4" s="4" t="s">
        <v>64</v>
      </c>
      <c r="U4" s="4" t="s">
        <v>56</v>
      </c>
      <c r="V4" s="4" t="s">
        <v>64</v>
      </c>
      <c r="W4" s="4" t="s">
        <v>64</v>
      </c>
    </row>
    <row r="5" spans="1:23" ht="30" x14ac:dyDescent="0.2">
      <c r="A5" s="27"/>
      <c r="B5" s="27"/>
      <c r="C5" s="27"/>
      <c r="D5" s="28" t="s">
        <v>91</v>
      </c>
      <c r="E5" s="28" t="s">
        <v>116</v>
      </c>
      <c r="F5" s="28" t="s">
        <v>123</v>
      </c>
      <c r="G5" s="35"/>
      <c r="H5" s="35" t="s">
        <v>117</v>
      </c>
      <c r="I5" s="35" t="s">
        <v>117</v>
      </c>
      <c r="J5" t="s">
        <v>115</v>
      </c>
      <c r="K5" t="s">
        <v>115</v>
      </c>
      <c r="M5" t="s">
        <v>40</v>
      </c>
      <c r="N5" t="s">
        <v>42</v>
      </c>
      <c r="O5" s="41" t="s">
        <v>41</v>
      </c>
      <c r="Q5" t="s">
        <v>50</v>
      </c>
      <c r="U5" t="s">
        <v>69</v>
      </c>
      <c r="V5" t="s">
        <v>71</v>
      </c>
      <c r="W5" t="s">
        <v>69</v>
      </c>
    </row>
    <row r="6" spans="1:23" x14ac:dyDescent="0.2">
      <c r="A6" s="28"/>
      <c r="B6" s="28"/>
      <c r="C6" s="27"/>
      <c r="J6" t="s">
        <v>121</v>
      </c>
      <c r="K6" t="s">
        <v>114</v>
      </c>
      <c r="M6" t="s">
        <v>68</v>
      </c>
      <c r="N6" t="s">
        <v>67</v>
      </c>
      <c r="O6" s="41" t="s">
        <v>131</v>
      </c>
      <c r="Q6" t="s">
        <v>68</v>
      </c>
      <c r="R6" t="s">
        <v>68</v>
      </c>
      <c r="S6" t="s">
        <v>67</v>
      </c>
      <c r="U6" t="s">
        <v>70</v>
      </c>
      <c r="V6" t="s">
        <v>70</v>
      </c>
      <c r="W6" t="s">
        <v>70</v>
      </c>
    </row>
    <row r="7" spans="1:23" x14ac:dyDescent="0.2">
      <c r="A7" s="29" t="s">
        <v>0</v>
      </c>
      <c r="B7" s="29" t="s">
        <v>1</v>
      </c>
      <c r="C7" s="29" t="s">
        <v>2</v>
      </c>
      <c r="D7" s="29" t="s">
        <v>102</v>
      </c>
      <c r="E7" s="29" t="s">
        <v>12</v>
      </c>
      <c r="F7" s="29" t="s">
        <v>125</v>
      </c>
      <c r="G7" s="36"/>
      <c r="H7" s="36" t="s">
        <v>22</v>
      </c>
      <c r="I7" s="36" t="s">
        <v>22</v>
      </c>
      <c r="J7" t="s">
        <v>122</v>
      </c>
      <c r="K7" t="s">
        <v>22</v>
      </c>
      <c r="N7">
        <v>2014</v>
      </c>
      <c r="P7" t="s">
        <v>132</v>
      </c>
      <c r="S7">
        <v>2015</v>
      </c>
    </row>
    <row r="8" spans="1:23" x14ac:dyDescent="0.2">
      <c r="A8" s="1">
        <v>1960</v>
      </c>
      <c r="C8" s="2"/>
      <c r="D8" s="2"/>
      <c r="E8" s="2"/>
      <c r="F8" s="2"/>
      <c r="G8" s="37"/>
      <c r="H8" s="37"/>
      <c r="I8" s="37"/>
      <c r="M8" s="12">
        <v>262.82116699218801</v>
      </c>
      <c r="O8" s="6"/>
      <c r="Q8" s="13">
        <v>285155.0625</v>
      </c>
      <c r="R8" s="13">
        <v>812913.3125</v>
      </c>
    </row>
    <row r="9" spans="1:23" x14ac:dyDescent="0.2">
      <c r="A9" s="1">
        <v>1961</v>
      </c>
      <c r="C9" s="2"/>
      <c r="D9" s="2"/>
      <c r="E9" s="2"/>
      <c r="F9" s="2"/>
      <c r="G9" s="37"/>
      <c r="H9" s="37"/>
      <c r="I9" s="37"/>
      <c r="M9" s="12">
        <v>260.23876953125</v>
      </c>
      <c r="O9" s="6"/>
      <c r="Q9" s="13">
        <v>231305.734375</v>
      </c>
      <c r="R9" s="13">
        <v>833342.625</v>
      </c>
    </row>
    <row r="10" spans="1:23" x14ac:dyDescent="0.2">
      <c r="A10" s="1">
        <v>1962</v>
      </c>
      <c r="C10" s="2"/>
      <c r="D10" s="2"/>
      <c r="E10" s="2"/>
      <c r="F10" s="2"/>
      <c r="G10" s="37"/>
      <c r="H10" s="37"/>
      <c r="I10" s="37"/>
      <c r="M10" s="12">
        <v>260.76467895507801</v>
      </c>
      <c r="O10" s="6"/>
      <c r="Q10" s="13">
        <v>230462.46875</v>
      </c>
      <c r="R10" s="13">
        <v>837673.375</v>
      </c>
    </row>
    <row r="11" spans="1:23" x14ac:dyDescent="0.2">
      <c r="A11" s="1">
        <v>1963</v>
      </c>
      <c r="C11" s="2"/>
      <c r="D11" s="2"/>
      <c r="E11" s="2"/>
      <c r="F11" s="2"/>
      <c r="G11" s="37"/>
      <c r="H11" s="37"/>
      <c r="I11" s="37"/>
      <c r="M11" s="12">
        <v>266.43951416015602</v>
      </c>
      <c r="O11" s="6"/>
      <c r="Q11" s="13">
        <v>249603.140625</v>
      </c>
      <c r="R11" s="13">
        <v>856743.25</v>
      </c>
    </row>
    <row r="12" spans="1:23" x14ac:dyDescent="0.2">
      <c r="A12" s="1">
        <v>1964</v>
      </c>
      <c r="C12" s="2"/>
      <c r="D12" s="2"/>
      <c r="E12" s="2"/>
      <c r="F12" s="2"/>
      <c r="G12" s="37"/>
      <c r="H12" s="37"/>
      <c r="I12" s="37"/>
      <c r="M12" s="12">
        <v>276.049560546875</v>
      </c>
      <c r="O12" s="6"/>
      <c r="Q12" s="13">
        <v>281814.59375</v>
      </c>
      <c r="R12" s="13">
        <v>890419.6875</v>
      </c>
    </row>
    <row r="13" spans="1:23" x14ac:dyDescent="0.2">
      <c r="A13" s="1">
        <v>1965</v>
      </c>
      <c r="C13" s="2"/>
      <c r="D13" s="2"/>
      <c r="E13" s="2"/>
      <c r="F13" s="2"/>
      <c r="G13" s="37"/>
      <c r="H13" s="37"/>
      <c r="I13" s="37"/>
      <c r="M13" s="12">
        <v>286.74215698242199</v>
      </c>
      <c r="O13" s="6"/>
      <c r="Q13" s="13">
        <v>316580.65625</v>
      </c>
      <c r="R13" s="13">
        <v>941565.375</v>
      </c>
    </row>
    <row r="14" spans="1:23" x14ac:dyDescent="0.2">
      <c r="A14" s="1">
        <v>1966</v>
      </c>
      <c r="C14" s="2"/>
      <c r="D14" s="2"/>
      <c r="E14" s="2"/>
      <c r="F14" s="2"/>
      <c r="G14" s="37"/>
      <c r="H14" s="37"/>
      <c r="I14" s="37"/>
      <c r="M14" s="12">
        <v>297.45211791992199</v>
      </c>
      <c r="O14" s="6"/>
      <c r="Q14" s="13">
        <v>341252.8125</v>
      </c>
      <c r="R14" s="13">
        <v>1008494.375</v>
      </c>
    </row>
    <row r="15" spans="1:23" x14ac:dyDescent="0.2">
      <c r="A15" s="1">
        <v>1967</v>
      </c>
      <c r="C15" s="2"/>
      <c r="D15" s="2"/>
      <c r="E15" s="2"/>
      <c r="F15" s="2"/>
      <c r="G15" s="37"/>
      <c r="H15" s="37"/>
      <c r="I15" s="37"/>
      <c r="M15" s="12">
        <v>308.32879638671898</v>
      </c>
      <c r="O15" s="6"/>
      <c r="Q15" s="13">
        <v>329961.65625</v>
      </c>
      <c r="R15" s="13">
        <v>1049952.75</v>
      </c>
    </row>
    <row r="16" spans="1:23" x14ac:dyDescent="0.2">
      <c r="A16" s="1">
        <v>1968</v>
      </c>
      <c r="C16" s="2"/>
      <c r="D16" s="2"/>
      <c r="E16" s="2"/>
      <c r="F16" s="2"/>
      <c r="G16" s="37"/>
      <c r="H16" s="37"/>
      <c r="I16" s="37"/>
      <c r="M16" s="12">
        <v>319.04025268554699</v>
      </c>
      <c r="O16" s="6"/>
      <c r="Q16" s="13">
        <v>321062.09375</v>
      </c>
      <c r="R16" s="13">
        <v>1090481</v>
      </c>
    </row>
    <row r="17" spans="1:23" x14ac:dyDescent="0.2">
      <c r="A17" s="1">
        <v>1969</v>
      </c>
      <c r="C17" s="2"/>
      <c r="D17" s="2"/>
      <c r="E17" s="2"/>
      <c r="F17" s="2"/>
      <c r="G17" s="37"/>
      <c r="H17" s="37"/>
      <c r="I17" s="37"/>
      <c r="M17" s="12">
        <v>331.26171875</v>
      </c>
      <c r="O17" s="6"/>
      <c r="Q17" s="13">
        <v>352951.84375</v>
      </c>
      <c r="R17" s="13">
        <v>1139900.625</v>
      </c>
    </row>
    <row r="18" spans="1:23" x14ac:dyDescent="0.2">
      <c r="A18" s="1">
        <v>1970</v>
      </c>
      <c r="C18" s="2"/>
      <c r="D18" s="2"/>
      <c r="E18" s="2"/>
      <c r="F18" s="2"/>
      <c r="G18" s="37"/>
      <c r="H18" s="37"/>
      <c r="I18" s="37"/>
      <c r="M18" s="12">
        <v>344.018310546875</v>
      </c>
      <c r="O18" s="6"/>
      <c r="Q18" s="13">
        <v>394344.4375</v>
      </c>
      <c r="R18" s="13">
        <v>1229129.625</v>
      </c>
    </row>
    <row r="19" spans="1:23" x14ac:dyDescent="0.2">
      <c r="A19" s="36">
        <v>1971</v>
      </c>
      <c r="B19" s="33"/>
      <c r="C19" s="37"/>
      <c r="D19" s="37"/>
      <c r="E19" s="37"/>
      <c r="F19" s="37"/>
      <c r="G19" s="37"/>
      <c r="H19" s="37"/>
      <c r="I19" s="37">
        <f>K19/$K$19</f>
        <v>1</v>
      </c>
      <c r="J19" s="13">
        <v>1528363.1212414259</v>
      </c>
      <c r="K19" s="13">
        <v>28712849.805291515</v>
      </c>
      <c r="M19" s="12">
        <v>358.58142089843801</v>
      </c>
      <c r="N19" s="15">
        <f>P104</f>
        <v>2492</v>
      </c>
      <c r="O19" s="42">
        <v>1.6377988708371474</v>
      </c>
      <c r="P19" s="13">
        <f>M19*N19*O19</f>
        <v>1463512.341656599</v>
      </c>
      <c r="Q19" s="13">
        <v>421948.53125</v>
      </c>
      <c r="R19" s="13">
        <v>1326826</v>
      </c>
    </row>
    <row r="20" spans="1:23" x14ac:dyDescent="0.2">
      <c r="A20" s="36">
        <v>1972</v>
      </c>
      <c r="B20" s="33"/>
      <c r="C20" s="37"/>
      <c r="D20" s="37"/>
      <c r="E20" s="37"/>
      <c r="F20" s="37"/>
      <c r="G20" s="37"/>
      <c r="H20" s="37"/>
      <c r="I20" s="37">
        <f t="shared" ref="I20:I58" si="0">K20/$K$19</f>
        <v>1.0356005075041419</v>
      </c>
      <c r="J20" s="13">
        <v>1620944.5104324431</v>
      </c>
      <c r="K20" s="13">
        <v>29735041.830250092</v>
      </c>
      <c r="M20" s="12">
        <v>370.76071166992199</v>
      </c>
      <c r="N20" s="15">
        <f t="shared" ref="N20:N58" si="1">P105</f>
        <v>2547</v>
      </c>
      <c r="O20" s="42">
        <v>1.6602801892496397</v>
      </c>
      <c r="P20" s="13">
        <f t="shared" ref="P20:P58" si="2">M20*N20*O20</f>
        <v>1567848.2945774433</v>
      </c>
      <c r="Q20" s="13">
        <v>437982.59375</v>
      </c>
      <c r="R20" s="13">
        <v>1423937.625</v>
      </c>
    </row>
    <row r="21" spans="1:23" x14ac:dyDescent="0.2">
      <c r="A21" s="36">
        <v>1973</v>
      </c>
      <c r="B21" s="33"/>
      <c r="C21" s="37"/>
      <c r="D21" s="37"/>
      <c r="E21" s="37"/>
      <c r="F21" s="37"/>
      <c r="G21" s="37"/>
      <c r="H21" s="37"/>
      <c r="I21" s="37">
        <f t="shared" si="0"/>
        <v>1.0635482249175232</v>
      </c>
      <c r="J21" s="13">
        <v>1691380.1805010501</v>
      </c>
      <c r="K21" s="13">
        <v>30537500.442741245</v>
      </c>
      <c r="M21" s="12">
        <v>381.24188232421898</v>
      </c>
      <c r="N21" s="15">
        <f t="shared" si="1"/>
        <v>2602</v>
      </c>
      <c r="O21" s="42">
        <v>1.6830700984705416</v>
      </c>
      <c r="P21" s="13">
        <f t="shared" si="2"/>
        <v>1669591.0259285953</v>
      </c>
      <c r="Q21" s="13">
        <v>472583.21875</v>
      </c>
      <c r="R21" s="13">
        <v>1526956.875</v>
      </c>
    </row>
    <row r="22" spans="1:23" x14ac:dyDescent="0.2">
      <c r="A22" s="36">
        <v>1974</v>
      </c>
      <c r="B22" s="33"/>
      <c r="C22" s="37"/>
      <c r="D22" s="37"/>
      <c r="E22" s="37"/>
      <c r="F22" s="37"/>
      <c r="G22" s="37"/>
      <c r="H22" s="37"/>
      <c r="I22" s="37">
        <f t="shared" si="0"/>
        <v>1.0831774560863363</v>
      </c>
      <c r="J22" s="13">
        <v>1814043.7923349955</v>
      </c>
      <c r="K22" s="13">
        <v>31101111.609084718</v>
      </c>
      <c r="M22" s="12">
        <v>394.44943237304699</v>
      </c>
      <c r="N22" s="15">
        <f t="shared" si="1"/>
        <v>2657</v>
      </c>
      <c r="O22" s="42">
        <v>1.7061728343851905</v>
      </c>
      <c r="P22" s="13">
        <f t="shared" si="2"/>
        <v>1788158.0933842855</v>
      </c>
      <c r="Q22" s="13">
        <v>483452.625</v>
      </c>
      <c r="R22" s="13">
        <v>1644623.625</v>
      </c>
    </row>
    <row r="23" spans="1:23" x14ac:dyDescent="0.2">
      <c r="A23" s="36">
        <v>1975</v>
      </c>
      <c r="B23" s="33"/>
      <c r="C23" s="37"/>
      <c r="D23" s="37"/>
      <c r="E23" s="37"/>
      <c r="F23" s="37"/>
      <c r="G23" s="37"/>
      <c r="H23" s="37"/>
      <c r="I23" s="37">
        <f t="shared" si="0"/>
        <v>1.1580096851594164</v>
      </c>
      <c r="J23" s="13">
        <v>2001946.0222966727</v>
      </c>
      <c r="K23" s="13">
        <v>33249758.163055237</v>
      </c>
      <c r="M23" s="12">
        <v>407.95773315429699</v>
      </c>
      <c r="N23" s="15">
        <f t="shared" si="1"/>
        <v>2712</v>
      </c>
      <c r="O23" s="42">
        <v>1.7265064953678018</v>
      </c>
      <c r="P23" s="13">
        <f t="shared" si="2"/>
        <v>1910174.625654846</v>
      </c>
      <c r="Q23" s="13">
        <v>525513</v>
      </c>
      <c r="R23" s="13">
        <v>1785129.5</v>
      </c>
    </row>
    <row r="24" spans="1:23" x14ac:dyDescent="0.2">
      <c r="A24" s="36">
        <v>1976</v>
      </c>
      <c r="B24" s="33"/>
      <c r="C24" s="37"/>
      <c r="D24" s="37"/>
      <c r="E24" s="37"/>
      <c r="F24" s="37"/>
      <c r="G24" s="37"/>
      <c r="H24" s="37"/>
      <c r="I24" s="37">
        <f t="shared" si="0"/>
        <v>1.1877862397989161</v>
      </c>
      <c r="J24" s="13">
        <v>2111329.8553675069</v>
      </c>
      <c r="K24" s="13">
        <v>34104727.904138245</v>
      </c>
      <c r="M24" s="12">
        <v>420.91384887695301</v>
      </c>
      <c r="N24" s="15">
        <f t="shared" si="1"/>
        <v>2767</v>
      </c>
      <c r="O24" s="42">
        <v>1.7540556334828348</v>
      </c>
      <c r="P24" s="13">
        <f t="shared" si="2"/>
        <v>2042893.5537754663</v>
      </c>
      <c r="Q24" s="13">
        <v>517104.78125</v>
      </c>
      <c r="R24" s="13">
        <v>1916553.875</v>
      </c>
    </row>
    <row r="25" spans="1:23" x14ac:dyDescent="0.2">
      <c r="A25" s="36">
        <v>1977</v>
      </c>
      <c r="B25" s="33"/>
      <c r="C25" s="37"/>
      <c r="D25" s="37"/>
      <c r="E25" s="37"/>
      <c r="F25" s="37"/>
      <c r="G25" s="37"/>
      <c r="H25" s="37"/>
      <c r="I25" s="37">
        <f t="shared" si="0"/>
        <v>1.2596267396784218</v>
      </c>
      <c r="J25" s="13">
        <v>2341886.0582061904</v>
      </c>
      <c r="K25" s="13">
        <v>36167473.38711556</v>
      </c>
      <c r="M25" s="12">
        <v>432.58193969726602</v>
      </c>
      <c r="N25" s="15">
        <f t="shared" si="1"/>
        <v>2822</v>
      </c>
      <c r="O25" s="42">
        <v>1.7820443616097894</v>
      </c>
      <c r="P25" s="13">
        <f t="shared" si="2"/>
        <v>2175423.9429454473</v>
      </c>
      <c r="Q25" s="13">
        <v>556404.75</v>
      </c>
      <c r="R25" s="13">
        <v>2051286.875</v>
      </c>
    </row>
    <row r="26" spans="1:23" x14ac:dyDescent="0.2">
      <c r="A26" s="36">
        <v>1978</v>
      </c>
      <c r="B26" s="33"/>
      <c r="C26" s="37"/>
      <c r="D26" s="37"/>
      <c r="E26" s="37"/>
      <c r="F26" s="37"/>
      <c r="G26" s="37"/>
      <c r="H26" s="37"/>
      <c r="I26" s="37">
        <f t="shared" si="0"/>
        <v>1.3394853725018376</v>
      </c>
      <c r="J26" s="13">
        <v>2567658.7221354651</v>
      </c>
      <c r="K26" s="13">
        <v>38460442.317030221</v>
      </c>
      <c r="M26" s="12">
        <v>445.50433349609398</v>
      </c>
      <c r="N26" s="15">
        <f t="shared" si="1"/>
        <v>2836.4285714285716</v>
      </c>
      <c r="O26" s="42">
        <v>1.810479694101629</v>
      </c>
      <c r="P26" s="13">
        <f t="shared" si="2"/>
        <v>2287796.7698445669</v>
      </c>
      <c r="Q26" s="13">
        <v>621504.125</v>
      </c>
      <c r="R26" s="13">
        <v>2214855</v>
      </c>
    </row>
    <row r="27" spans="1:23" x14ac:dyDescent="0.2">
      <c r="A27" s="36">
        <v>1979</v>
      </c>
      <c r="B27" s="33"/>
      <c r="C27" s="37"/>
      <c r="D27" s="37"/>
      <c r="E27" s="37"/>
      <c r="F27" s="37"/>
      <c r="G27" s="37"/>
      <c r="H27" s="37"/>
      <c r="I27" s="37">
        <f t="shared" si="0"/>
        <v>1.3577602433564939</v>
      </c>
      <c r="J27" s="13">
        <v>2596678.2977123884</v>
      </c>
      <c r="K27" s="13">
        <v>38985165.939091064</v>
      </c>
      <c r="M27" s="12">
        <v>460.541748046875</v>
      </c>
      <c r="N27" s="15">
        <f t="shared" si="1"/>
        <v>2850.8571428571431</v>
      </c>
      <c r="O27" s="42">
        <v>1.8393687572363977</v>
      </c>
      <c r="P27" s="13">
        <f t="shared" si="2"/>
        <v>2414978.483812531</v>
      </c>
      <c r="Q27" s="13">
        <v>668569.6875</v>
      </c>
      <c r="R27" s="13">
        <v>2380279.75</v>
      </c>
    </row>
    <row r="28" spans="1:23" x14ac:dyDescent="0.2">
      <c r="A28" s="36">
        <v>1980</v>
      </c>
      <c r="B28" s="33"/>
      <c r="C28" s="37"/>
      <c r="D28" s="37"/>
      <c r="E28" s="37"/>
      <c r="F28" s="37"/>
      <c r="G28" s="37"/>
      <c r="H28" s="37"/>
      <c r="I28" s="37">
        <f t="shared" si="0"/>
        <v>1.351659190141864</v>
      </c>
      <c r="J28" s="13">
        <v>2633663.7393859625</v>
      </c>
      <c r="K28" s="13">
        <v>38809987.314485304</v>
      </c>
      <c r="M28" s="12">
        <v>479.11691284179699</v>
      </c>
      <c r="N28" s="15">
        <f t="shared" si="1"/>
        <v>2865.2857142857147</v>
      </c>
      <c r="O28" s="42">
        <v>1.8642521859429673</v>
      </c>
      <c r="P28" s="13">
        <f t="shared" si="2"/>
        <v>2559258.1632314739</v>
      </c>
      <c r="Q28" s="13">
        <v>720995.1875</v>
      </c>
      <c r="R28" s="13">
        <v>2568095</v>
      </c>
    </row>
    <row r="29" spans="1:23" x14ac:dyDescent="0.2">
      <c r="A29" s="29">
        <v>1981</v>
      </c>
      <c r="B29" s="30">
        <v>0</v>
      </c>
      <c r="C29" s="31">
        <f>Q29/$Q$29</f>
        <v>1</v>
      </c>
      <c r="D29" s="31">
        <f>W29</f>
        <v>1</v>
      </c>
      <c r="E29" s="31">
        <f>P29/$P$29</f>
        <v>1</v>
      </c>
      <c r="F29" s="31">
        <f>J29/$J$29</f>
        <v>1</v>
      </c>
      <c r="G29" s="37"/>
      <c r="H29" s="37">
        <f>I29/$I$29</f>
        <v>1</v>
      </c>
      <c r="I29" s="37">
        <f t="shared" si="0"/>
        <v>1.3502275837673186</v>
      </c>
      <c r="J29" s="13">
        <v>2625538.7039266261</v>
      </c>
      <c r="K29" s="13">
        <v>38768881.815672688</v>
      </c>
      <c r="M29" s="12">
        <v>500.90026855468801</v>
      </c>
      <c r="N29" s="15">
        <f t="shared" si="1"/>
        <v>2879.7142857142862</v>
      </c>
      <c r="O29" s="42">
        <v>1.8815892385026163</v>
      </c>
      <c r="P29" s="13">
        <f t="shared" si="2"/>
        <v>2714097.7555973963</v>
      </c>
      <c r="Q29" s="13">
        <v>758797.8125</v>
      </c>
      <c r="R29" s="13">
        <v>2746991.25</v>
      </c>
      <c r="S29" s="12">
        <f t="shared" ref="S29:S58" si="3">O62</f>
        <v>100</v>
      </c>
      <c r="U29" s="6">
        <f t="shared" ref="U29:U58" si="4">R29/R$29</f>
        <v>1</v>
      </c>
      <c r="V29" s="6">
        <f>W29/U29</f>
        <v>1</v>
      </c>
      <c r="W29" s="6">
        <f t="shared" ref="W29:W58" si="5">S29/S$29</f>
        <v>1</v>
      </c>
    </row>
    <row r="30" spans="1:23" x14ac:dyDescent="0.2">
      <c r="A30" s="29">
        <v>1982</v>
      </c>
      <c r="B30" s="30">
        <v>1</v>
      </c>
      <c r="C30" s="31">
        <f t="shared" ref="C30:C58" si="6">Q30/$Q$29</f>
        <v>1.0905686750381876</v>
      </c>
      <c r="D30" s="31">
        <f t="shared" ref="D30:D58" si="7">W30</f>
        <v>1.05</v>
      </c>
      <c r="E30" s="31">
        <f t="shared" ref="E30:E58" si="8">P30/$P$29</f>
        <v>1.0513108897521835</v>
      </c>
      <c r="F30" s="31">
        <f t="shared" ref="F30:F58" si="9">J30/$J$29</f>
        <v>1.0613656748099953</v>
      </c>
      <c r="G30" s="37"/>
      <c r="H30" s="37">
        <f t="shared" ref="H30:H58" si="10">I30/$I$29</f>
        <v>1.0252598231860113</v>
      </c>
      <c r="I30" s="37">
        <f t="shared" si="0"/>
        <v>1.3843340937941562</v>
      </c>
      <c r="J30" s="13">
        <v>2786656.658232844</v>
      </c>
      <c r="K30" s="13">
        <v>39748176.915455945</v>
      </c>
      <c r="M30" s="12">
        <v>519.14862060546898</v>
      </c>
      <c r="N30" s="15">
        <f t="shared" si="1"/>
        <v>2894.1428571428578</v>
      </c>
      <c r="O30" s="42">
        <v>1.8990875210684428</v>
      </c>
      <c r="P30" s="13">
        <f t="shared" si="2"/>
        <v>2853360.5263115028</v>
      </c>
      <c r="Q30" s="13">
        <v>827521.125</v>
      </c>
      <c r="R30" s="13">
        <v>2944778.5</v>
      </c>
      <c r="S30" s="12">
        <f t="shared" si="3"/>
        <v>105</v>
      </c>
      <c r="U30" s="6">
        <f t="shared" si="4"/>
        <v>1.0720014124544446</v>
      </c>
      <c r="V30" s="6">
        <f t="shared" ref="V30:V58" si="11">W30/U30</f>
        <v>0.97947632139395202</v>
      </c>
      <c r="W30" s="6">
        <f t="shared" si="5"/>
        <v>1.05</v>
      </c>
    </row>
    <row r="31" spans="1:23" x14ac:dyDescent="0.2">
      <c r="A31" s="29">
        <v>1983</v>
      </c>
      <c r="B31" s="30">
        <v>2</v>
      </c>
      <c r="C31" s="31">
        <f t="shared" si="6"/>
        <v>1.2089278558641074</v>
      </c>
      <c r="D31" s="31">
        <f t="shared" si="7"/>
        <v>1.1287499999999999</v>
      </c>
      <c r="E31" s="31">
        <f t="shared" si="8"/>
        <v>1.0952352178080358</v>
      </c>
      <c r="F31" s="31">
        <f t="shared" si="9"/>
        <v>1.128127491713004</v>
      </c>
      <c r="G31" s="37"/>
      <c r="H31" s="37">
        <f t="shared" si="10"/>
        <v>1.0573966154964394</v>
      </c>
      <c r="I31" s="37">
        <f t="shared" si="0"/>
        <v>1.4277260772254978</v>
      </c>
      <c r="J31" s="13">
        <v>2961942.3924561562</v>
      </c>
      <c r="K31" s="13">
        <v>40994084.41847375</v>
      </c>
      <c r="M31" s="12">
        <v>533.19738769531295</v>
      </c>
      <c r="N31" s="15">
        <f t="shared" si="1"/>
        <v>2908.5714285714294</v>
      </c>
      <c r="O31" s="42">
        <v>1.9167485330368872</v>
      </c>
      <c r="P31" s="13">
        <f t="shared" si="2"/>
        <v>2972575.4465040155</v>
      </c>
      <c r="Q31" s="13">
        <v>917331.8125</v>
      </c>
      <c r="R31" s="13">
        <v>3174298.5</v>
      </c>
      <c r="S31" s="12">
        <f t="shared" si="3"/>
        <v>112.875</v>
      </c>
      <c r="U31" s="6">
        <f t="shared" si="4"/>
        <v>1.1555546454689289</v>
      </c>
      <c r="V31" s="6">
        <f t="shared" si="11"/>
        <v>0.97680365392148838</v>
      </c>
      <c r="W31" s="6">
        <f t="shared" si="5"/>
        <v>1.1287499999999999</v>
      </c>
    </row>
    <row r="32" spans="1:23" x14ac:dyDescent="0.2">
      <c r="A32" s="29">
        <v>1984</v>
      </c>
      <c r="B32" s="30">
        <v>3</v>
      </c>
      <c r="C32" s="31">
        <f t="shared" si="6"/>
        <v>1.3923949602846279</v>
      </c>
      <c r="D32" s="31">
        <f t="shared" si="7"/>
        <v>1.2134062499999998</v>
      </c>
      <c r="E32" s="31">
        <f t="shared" si="8"/>
        <v>1.1390697491993758</v>
      </c>
      <c r="F32" s="31">
        <f t="shared" si="9"/>
        <v>1.2091218423974168</v>
      </c>
      <c r="G32" s="37"/>
      <c r="H32" s="37">
        <f t="shared" si="10"/>
        <v>1.1058386254947703</v>
      </c>
      <c r="I32" s="37">
        <f t="shared" si="0"/>
        <v>1.4931338153383764</v>
      </c>
      <c r="J32" s="13">
        <v>3174596.1949774879</v>
      </c>
      <c r="K32" s="13">
        <v>42872126.979012676</v>
      </c>
      <c r="M32" s="12">
        <v>546.71588134765602</v>
      </c>
      <c r="N32" s="15">
        <f t="shared" si="1"/>
        <v>2923</v>
      </c>
      <c r="O32" s="42">
        <v>1.9345737877483802</v>
      </c>
      <c r="P32" s="13">
        <f t="shared" si="2"/>
        <v>3091546.649770915</v>
      </c>
      <c r="Q32" s="13">
        <v>1056546.25</v>
      </c>
      <c r="R32" s="13">
        <v>3371707.75</v>
      </c>
      <c r="S32" s="12">
        <f t="shared" si="3"/>
        <v>121.34062499999999</v>
      </c>
      <c r="U32" s="6">
        <f t="shared" si="4"/>
        <v>1.2274184528254322</v>
      </c>
      <c r="V32" s="6">
        <f t="shared" si="11"/>
        <v>0.98858400507734157</v>
      </c>
      <c r="W32" s="6">
        <f t="shared" si="5"/>
        <v>1.2134062499999998</v>
      </c>
    </row>
    <row r="33" spans="1:23" x14ac:dyDescent="0.2">
      <c r="A33" s="29">
        <v>1985</v>
      </c>
      <c r="B33" s="30">
        <v>4</v>
      </c>
      <c r="C33" s="31">
        <f t="shared" si="6"/>
        <v>1.5798976423643816</v>
      </c>
      <c r="D33" s="31">
        <f t="shared" si="7"/>
        <v>1.3104787500000001</v>
      </c>
      <c r="E33" s="31">
        <f t="shared" si="8"/>
        <v>1.1756292016145502</v>
      </c>
      <c r="F33" s="31">
        <f t="shared" si="9"/>
        <v>1.1962070475439768</v>
      </c>
      <c r="G33" s="37"/>
      <c r="H33" s="37">
        <f t="shared" si="10"/>
        <v>1.1076490109307806</v>
      </c>
      <c r="I33" s="37">
        <f t="shared" si="0"/>
        <v>1.495578247691328</v>
      </c>
      <c r="J33" s="13">
        <v>3140687.901236509</v>
      </c>
      <c r="K33" s="13">
        <v>42942313.59802217</v>
      </c>
      <c r="M33" s="12">
        <v>560.24230957031295</v>
      </c>
      <c r="N33" s="15">
        <f t="shared" si="1"/>
        <v>2919.2857142857142</v>
      </c>
      <c r="O33" s="42">
        <v>1.9509374487412128</v>
      </c>
      <c r="P33" s="13">
        <f t="shared" si="2"/>
        <v>3190772.5775168096</v>
      </c>
      <c r="Q33" s="13">
        <v>1198822.875</v>
      </c>
      <c r="R33" s="13">
        <v>3621059.75</v>
      </c>
      <c r="S33" s="12">
        <f t="shared" si="3"/>
        <v>131.047875</v>
      </c>
      <c r="U33" s="6">
        <f t="shared" si="4"/>
        <v>1.3181912210313738</v>
      </c>
      <c r="V33" s="6">
        <f t="shared" si="11"/>
        <v>0.9941492016421265</v>
      </c>
      <c r="W33" s="6">
        <f t="shared" si="5"/>
        <v>1.3104787500000001</v>
      </c>
    </row>
    <row r="34" spans="1:23" x14ac:dyDescent="0.2">
      <c r="A34" s="29">
        <v>1986</v>
      </c>
      <c r="B34" s="30">
        <v>5</v>
      </c>
      <c r="C34" s="31">
        <f t="shared" si="6"/>
        <v>1.7196613228243856</v>
      </c>
      <c r="D34" s="31">
        <f t="shared" si="7"/>
        <v>1.5070505624999999</v>
      </c>
      <c r="E34" s="31">
        <f t="shared" si="8"/>
        <v>1.2058353490432414</v>
      </c>
      <c r="F34" s="31">
        <f t="shared" si="9"/>
        <v>1.2643585708054608</v>
      </c>
      <c r="G34" s="37"/>
      <c r="H34" s="37">
        <f t="shared" si="10"/>
        <v>1.1350920997552343</v>
      </c>
      <c r="I34" s="37">
        <f t="shared" si="0"/>
        <v>1.5326326632058822</v>
      </c>
      <c r="J34" s="13">
        <v>3319622.3632910908</v>
      </c>
      <c r="K34" s="13">
        <v>44006251.465314433</v>
      </c>
      <c r="M34" s="12">
        <v>572.08709716796898</v>
      </c>
      <c r="N34" s="15">
        <f t="shared" si="1"/>
        <v>2915.5714285714284</v>
      </c>
      <c r="O34" s="42">
        <v>1.9621294600929919</v>
      </c>
      <c r="P34" s="13">
        <f t="shared" si="2"/>
        <v>3272755.0144582642</v>
      </c>
      <c r="Q34" s="13">
        <v>1304875.25</v>
      </c>
      <c r="R34" s="13">
        <v>3890193.75</v>
      </c>
      <c r="S34" s="12">
        <f t="shared" si="3"/>
        <v>150.70505624999998</v>
      </c>
      <c r="U34" s="6">
        <f t="shared" si="4"/>
        <v>1.4161653226962407</v>
      </c>
      <c r="V34" s="6">
        <f t="shared" si="11"/>
        <v>1.0641769985094132</v>
      </c>
      <c r="W34" s="6">
        <f t="shared" si="5"/>
        <v>1.5070505624999999</v>
      </c>
    </row>
    <row r="35" spans="1:23" x14ac:dyDescent="0.2">
      <c r="A35" s="29">
        <v>1987</v>
      </c>
      <c r="B35" s="30">
        <v>6</v>
      </c>
      <c r="C35" s="31">
        <f t="shared" si="6"/>
        <v>1.9188542072925387</v>
      </c>
      <c r="D35" s="31">
        <f t="shared" si="7"/>
        <v>1.684882528875</v>
      </c>
      <c r="E35" s="31">
        <f t="shared" si="8"/>
        <v>1.2330938733257466</v>
      </c>
      <c r="F35" s="31">
        <f t="shared" si="9"/>
        <v>1.3449624380312497</v>
      </c>
      <c r="G35" s="37"/>
      <c r="H35" s="37">
        <f t="shared" si="10"/>
        <v>1.1771599092902085</v>
      </c>
      <c r="I35" s="37">
        <f t="shared" si="0"/>
        <v>1.5894337800286742</v>
      </c>
      <c r="J35" s="13">
        <v>3531250.9363785628</v>
      </c>
      <c r="K35" s="13">
        <v>45637173.401420072</v>
      </c>
      <c r="M35" s="12">
        <v>582.42443847656295</v>
      </c>
      <c r="N35" s="15">
        <f t="shared" si="1"/>
        <v>2911.8571428571427</v>
      </c>
      <c r="O35" s="42">
        <v>1.9733856770491993</v>
      </c>
      <c r="P35" s="13">
        <f t="shared" si="2"/>
        <v>3346737.3140343088</v>
      </c>
      <c r="Q35" s="13">
        <v>1456022.375</v>
      </c>
      <c r="R35" s="13">
        <v>4205272</v>
      </c>
      <c r="S35" s="12">
        <f t="shared" si="3"/>
        <v>168.48825288750001</v>
      </c>
      <c r="U35" s="6">
        <f t="shared" si="4"/>
        <v>1.5308647233586929</v>
      </c>
      <c r="V35" s="6">
        <f t="shared" si="11"/>
        <v>1.1006083706589009</v>
      </c>
      <c r="W35" s="6">
        <f t="shared" si="5"/>
        <v>1.684882528875</v>
      </c>
    </row>
    <row r="36" spans="1:23" x14ac:dyDescent="0.2">
      <c r="A36" s="29">
        <v>1988</v>
      </c>
      <c r="B36" s="30">
        <v>7</v>
      </c>
      <c r="C36" s="31">
        <f t="shared" si="6"/>
        <v>2.1353120664142664</v>
      </c>
      <c r="D36" s="31">
        <f t="shared" si="7"/>
        <v>1.8820137847533751</v>
      </c>
      <c r="E36" s="31">
        <f t="shared" si="8"/>
        <v>1.2720247239746985</v>
      </c>
      <c r="F36" s="31">
        <f t="shared" si="9"/>
        <v>1.4318557400125722</v>
      </c>
      <c r="G36" s="37"/>
      <c r="H36" s="37">
        <f t="shared" si="10"/>
        <v>1.2257198677085668</v>
      </c>
      <c r="I36" s="37">
        <f t="shared" si="0"/>
        <v>1.6550007753517355</v>
      </c>
      <c r="J36" s="13">
        <v>3759392.663842509</v>
      </c>
      <c r="K36" s="13">
        <v>47519788.690315388</v>
      </c>
      <c r="M36" s="12">
        <v>598.14849853515602</v>
      </c>
      <c r="N36" s="15">
        <f t="shared" si="1"/>
        <v>2908.1428571428569</v>
      </c>
      <c r="O36" s="42">
        <v>1.9847064679403801</v>
      </c>
      <c r="P36" s="13">
        <f t="shared" si="2"/>
        <v>3452399.4484041263</v>
      </c>
      <c r="Q36" s="13">
        <v>1620270.125</v>
      </c>
      <c r="R36" s="13">
        <v>4548000.5</v>
      </c>
      <c r="S36" s="12">
        <f t="shared" si="3"/>
        <v>188.20137847533752</v>
      </c>
      <c r="U36" s="6">
        <f t="shared" si="4"/>
        <v>1.6556297731199545</v>
      </c>
      <c r="V36" s="6">
        <f t="shared" si="11"/>
        <v>1.1367358906616005</v>
      </c>
      <c r="W36" s="6">
        <f t="shared" si="5"/>
        <v>1.8820137847533751</v>
      </c>
    </row>
    <row r="37" spans="1:23" x14ac:dyDescent="0.2">
      <c r="A37" s="29">
        <v>1989</v>
      </c>
      <c r="B37" s="30">
        <v>8</v>
      </c>
      <c r="C37" s="31">
        <f t="shared" si="6"/>
        <v>2.2220741444217067</v>
      </c>
      <c r="D37" s="31">
        <f t="shared" si="7"/>
        <v>2.0890353010762466</v>
      </c>
      <c r="E37" s="31">
        <f t="shared" si="8"/>
        <v>1.322391180077819</v>
      </c>
      <c r="F37" s="31">
        <f t="shared" si="9"/>
        <v>1.4680960775622049</v>
      </c>
      <c r="G37" s="37"/>
      <c r="H37" s="37">
        <f t="shared" si="10"/>
        <v>1.2449102351067678</v>
      </c>
      <c r="I37" s="37">
        <f t="shared" si="0"/>
        <v>1.6809121387554156</v>
      </c>
      <c r="J37" s="13">
        <v>3854543.072722435</v>
      </c>
      <c r="K37" s="13">
        <v>48263777.775975578</v>
      </c>
      <c r="M37" s="12">
        <v>619.07623291015602</v>
      </c>
      <c r="N37" s="15">
        <f t="shared" si="1"/>
        <v>2904.4285714285711</v>
      </c>
      <c r="O37" s="42">
        <v>1.9960922032100938</v>
      </c>
      <c r="P37" s="13">
        <f t="shared" si="2"/>
        <v>3589098.9338710005</v>
      </c>
      <c r="Q37" s="13">
        <v>1686105</v>
      </c>
      <c r="R37" s="13">
        <v>4812719</v>
      </c>
      <c r="S37" s="12">
        <f t="shared" si="3"/>
        <v>208.90353010762468</v>
      </c>
      <c r="U37" s="6">
        <f t="shared" si="4"/>
        <v>1.7519964797849283</v>
      </c>
      <c r="V37" s="6">
        <f t="shared" si="11"/>
        <v>1.1923741429735593</v>
      </c>
      <c r="W37" s="6">
        <f t="shared" si="5"/>
        <v>2.0890353010762466</v>
      </c>
    </row>
    <row r="38" spans="1:23" x14ac:dyDescent="0.2">
      <c r="A38" s="29">
        <v>1990</v>
      </c>
      <c r="B38" s="30">
        <v>9</v>
      </c>
      <c r="C38" s="31">
        <f t="shared" si="6"/>
        <v>2.3073801362599475</v>
      </c>
      <c r="D38" s="31">
        <f t="shared" si="7"/>
        <v>2.2561581251623464</v>
      </c>
      <c r="E38" s="31">
        <f t="shared" si="8"/>
        <v>1.3664542868701834</v>
      </c>
      <c r="F38" s="31">
        <f t="shared" si="9"/>
        <v>1.5730502306749412</v>
      </c>
      <c r="G38" s="37"/>
      <c r="H38" s="37">
        <f t="shared" si="10"/>
        <v>1.3163112065938221</v>
      </c>
      <c r="I38" s="37">
        <f t="shared" si="0"/>
        <v>1.77731969996502</v>
      </c>
      <c r="J38" s="13">
        <v>4130104.2638577651</v>
      </c>
      <c r="K38" s="13">
        <v>51031913.601081401</v>
      </c>
      <c r="M38" s="12">
        <v>637.07482910156295</v>
      </c>
      <c r="N38" s="15">
        <f t="shared" si="1"/>
        <v>2900.7142857142853</v>
      </c>
      <c r="O38" s="42">
        <v>2.0068975055001084</v>
      </c>
      <c r="P38" s="13">
        <f t="shared" si="2"/>
        <v>3708690.5131208058</v>
      </c>
      <c r="Q38" s="13">
        <v>1750835</v>
      </c>
      <c r="R38" s="13">
        <v>5079586.5</v>
      </c>
      <c r="S38" s="12">
        <f t="shared" si="3"/>
        <v>225.61581251623466</v>
      </c>
      <c r="U38" s="6">
        <f t="shared" si="4"/>
        <v>1.8491454969141237</v>
      </c>
      <c r="V38" s="6">
        <f t="shared" si="11"/>
        <v>1.22010849277542</v>
      </c>
      <c r="W38" s="6">
        <f t="shared" si="5"/>
        <v>2.2561581251623464</v>
      </c>
    </row>
    <row r="39" spans="1:23" x14ac:dyDescent="0.2">
      <c r="A39" s="29">
        <v>1991</v>
      </c>
      <c r="B39" s="30">
        <v>10</v>
      </c>
      <c r="C39" s="31">
        <f t="shared" si="6"/>
        <v>2.5191732151969006</v>
      </c>
      <c r="D39" s="31">
        <f t="shared" si="7"/>
        <v>2.414089193923711</v>
      </c>
      <c r="E39" s="31">
        <f t="shared" si="8"/>
        <v>1.4163101469500461</v>
      </c>
      <c r="F39" s="31">
        <f t="shared" si="9"/>
        <v>1.5440480089150586</v>
      </c>
      <c r="G39" s="37"/>
      <c r="H39" s="37">
        <f t="shared" si="10"/>
        <v>1.2970755101274338</v>
      </c>
      <c r="I39" s="37">
        <f t="shared" si="0"/>
        <v>1.7513471320031271</v>
      </c>
      <c r="J39" s="13">
        <v>4053957.8081273306</v>
      </c>
      <c r="K39" s="13">
        <v>50286167.158133842</v>
      </c>
      <c r="M39" s="12">
        <v>651.20001220703102</v>
      </c>
      <c r="N39" s="15">
        <f t="shared" si="1"/>
        <v>2897</v>
      </c>
      <c r="O39" s="42">
        <v>2.0376095023156777</v>
      </c>
      <c r="P39" s="13">
        <f t="shared" si="2"/>
        <v>3844004.1910669385</v>
      </c>
      <c r="Q39" s="13">
        <v>1911543.125</v>
      </c>
      <c r="R39" s="13">
        <v>5398787.5</v>
      </c>
      <c r="S39" s="12">
        <f t="shared" si="3"/>
        <v>241.4089193923711</v>
      </c>
      <c r="U39" s="6">
        <f t="shared" si="4"/>
        <v>1.9653457214324945</v>
      </c>
      <c r="V39" s="6">
        <f t="shared" si="11"/>
        <v>1.2283280074327778</v>
      </c>
      <c r="W39" s="6">
        <f t="shared" si="5"/>
        <v>2.414089193923711</v>
      </c>
    </row>
    <row r="40" spans="1:23" x14ac:dyDescent="0.2">
      <c r="A40" s="29">
        <v>1992</v>
      </c>
      <c r="B40" s="30">
        <v>11</v>
      </c>
      <c r="C40" s="31">
        <f t="shared" si="6"/>
        <v>2.877921119468172</v>
      </c>
      <c r="D40" s="31">
        <f t="shared" si="7"/>
        <v>2.6675685592857006</v>
      </c>
      <c r="E40" s="31">
        <f t="shared" si="8"/>
        <v>1.4495614627790212</v>
      </c>
      <c r="F40" s="31">
        <f t="shared" si="9"/>
        <v>1.6462683522268466</v>
      </c>
      <c r="G40" s="37"/>
      <c r="H40" s="37">
        <f t="shared" si="10"/>
        <v>1.3275895802106921</v>
      </c>
      <c r="I40" s="37">
        <f t="shared" si="0"/>
        <v>1.7925480711225514</v>
      </c>
      <c r="J40" s="13">
        <v>4322341.2758210972</v>
      </c>
      <c r="K40" s="13">
        <v>51469163.534906834</v>
      </c>
      <c r="M40" s="12">
        <v>658.21502685546898</v>
      </c>
      <c r="N40" s="15">
        <f t="shared" si="1"/>
        <v>2889.2</v>
      </c>
      <c r="O40" s="42">
        <v>2.0687914916175671</v>
      </c>
      <c r="P40" s="13">
        <f t="shared" si="2"/>
        <v>3934251.5127290203</v>
      </c>
      <c r="Q40" s="13">
        <v>2183760.25</v>
      </c>
      <c r="R40" s="13">
        <v>5828342.5</v>
      </c>
      <c r="S40" s="12">
        <f t="shared" si="3"/>
        <v>266.75685592857008</v>
      </c>
      <c r="U40" s="6">
        <f t="shared" si="4"/>
        <v>2.1217186257873957</v>
      </c>
      <c r="V40" s="6">
        <f t="shared" si="11"/>
        <v>1.2572678237651487</v>
      </c>
      <c r="W40" s="6">
        <f t="shared" si="5"/>
        <v>2.6675685592857006</v>
      </c>
    </row>
    <row r="41" spans="1:23" x14ac:dyDescent="0.2">
      <c r="A41" s="29">
        <v>1993</v>
      </c>
      <c r="B41" s="30">
        <v>12</v>
      </c>
      <c r="C41" s="31">
        <f t="shared" si="6"/>
        <v>3.2798032084469142</v>
      </c>
      <c r="D41" s="31">
        <f t="shared" si="7"/>
        <v>2.9343254152142708</v>
      </c>
      <c r="E41" s="31">
        <f t="shared" si="8"/>
        <v>1.4824551196919329</v>
      </c>
      <c r="F41" s="31">
        <f t="shared" si="9"/>
        <v>1.7933517886697716</v>
      </c>
      <c r="G41" s="37"/>
      <c r="H41" s="37">
        <f t="shared" si="10"/>
        <v>1.3973642123925634</v>
      </c>
      <c r="I41" s="37">
        <f t="shared" si="0"/>
        <v>1.886759704141733</v>
      </c>
      <c r="J41" s="13">
        <v>4708514.5309085287</v>
      </c>
      <c r="K41" s="13">
        <v>54174248.003697835</v>
      </c>
      <c r="M41" s="12">
        <v>664.79998779296898</v>
      </c>
      <c r="N41" s="15">
        <f t="shared" si="1"/>
        <v>2881.3999999999996</v>
      </c>
      <c r="O41" s="42">
        <v>2.1004506658048423</v>
      </c>
      <c r="P41" s="13">
        <f t="shared" si="2"/>
        <v>4023528.1131297443</v>
      </c>
      <c r="Q41" s="13">
        <v>2488707.5</v>
      </c>
      <c r="R41" s="13">
        <v>6441805</v>
      </c>
      <c r="S41" s="12">
        <f t="shared" si="3"/>
        <v>293.43254152142708</v>
      </c>
      <c r="U41" s="6">
        <f t="shared" si="4"/>
        <v>2.3450402326545454</v>
      </c>
      <c r="V41" s="6">
        <f t="shared" si="11"/>
        <v>1.2512900095929973</v>
      </c>
      <c r="W41" s="6">
        <f t="shared" si="5"/>
        <v>2.9343254152142708</v>
      </c>
    </row>
    <row r="42" spans="1:23" x14ac:dyDescent="0.2">
      <c r="A42" s="29">
        <v>1994</v>
      </c>
      <c r="B42" s="30">
        <v>13</v>
      </c>
      <c r="C42" s="31">
        <f t="shared" si="6"/>
        <v>3.7088239497263968</v>
      </c>
      <c r="D42" s="31">
        <f t="shared" si="7"/>
        <v>3.4038174816485536</v>
      </c>
      <c r="E42" s="31">
        <f t="shared" si="8"/>
        <v>1.5157774141944553</v>
      </c>
      <c r="F42" s="31">
        <f t="shared" si="9"/>
        <v>1.880551625683031</v>
      </c>
      <c r="G42" s="37"/>
      <c r="H42" s="37">
        <f t="shared" si="10"/>
        <v>1.4382793195396486</v>
      </c>
      <c r="I42" s="37">
        <f t="shared" si="0"/>
        <v>1.9420044104045229</v>
      </c>
      <c r="J42" s="13">
        <v>4937461.077962935</v>
      </c>
      <c r="K42" s="13">
        <v>55760480.957158767</v>
      </c>
      <c r="M42" s="12">
        <v>671.31500244140602</v>
      </c>
      <c r="N42" s="15">
        <f t="shared" si="1"/>
        <v>2873.5999999999995</v>
      </c>
      <c r="O42" s="42">
        <v>2.1325943273434436</v>
      </c>
      <c r="P42" s="13">
        <f t="shared" si="2"/>
        <v>4113968.0778503963</v>
      </c>
      <c r="Q42" s="13">
        <v>2814247.5</v>
      </c>
      <c r="R42" s="13">
        <v>7153987</v>
      </c>
      <c r="S42" s="12">
        <f t="shared" si="3"/>
        <v>340.38174816485537</v>
      </c>
      <c r="U42" s="6">
        <f t="shared" si="4"/>
        <v>2.6042991582153747</v>
      </c>
      <c r="V42" s="6">
        <f t="shared" si="11"/>
        <v>1.3069994170643044</v>
      </c>
      <c r="W42" s="6">
        <f t="shared" si="5"/>
        <v>3.4038174816485536</v>
      </c>
    </row>
    <row r="43" spans="1:23" x14ac:dyDescent="0.2">
      <c r="A43" s="29">
        <v>1995</v>
      </c>
      <c r="B43" s="30">
        <v>14</v>
      </c>
      <c r="C43" s="31">
        <f t="shared" si="6"/>
        <v>4.1140119259371222</v>
      </c>
      <c r="D43" s="31">
        <f t="shared" si="7"/>
        <v>3.9824664535288075</v>
      </c>
      <c r="E43" s="31">
        <f t="shared" si="8"/>
        <v>1.5457508693203936</v>
      </c>
      <c r="F43" s="31">
        <f t="shared" si="9"/>
        <v>2.0708800669158487</v>
      </c>
      <c r="G43" s="37"/>
      <c r="H43" s="37">
        <f t="shared" si="10"/>
        <v>1.5268710620216066</v>
      </c>
      <c r="I43" s="37">
        <f t="shared" si="0"/>
        <v>2.0616234247976735</v>
      </c>
      <c r="J43" s="13">
        <v>5437175.766877722</v>
      </c>
      <c r="K43" s="13">
        <v>59195083.751286305</v>
      </c>
      <c r="M43" s="12">
        <v>677.59997558593795</v>
      </c>
      <c r="N43" s="15">
        <f t="shared" si="1"/>
        <v>2865.7999999999993</v>
      </c>
      <c r="O43" s="42">
        <v>2.1604574895779547</v>
      </c>
      <c r="P43" s="13">
        <f t="shared" si="2"/>
        <v>4195318.9651352046</v>
      </c>
      <c r="Q43" s="13">
        <v>3121703.25</v>
      </c>
      <c r="R43" s="13">
        <v>7941713.5</v>
      </c>
      <c r="S43" s="12">
        <f t="shared" si="3"/>
        <v>398.24664535288076</v>
      </c>
      <c r="U43" s="6">
        <f t="shared" si="4"/>
        <v>2.8910588994413433</v>
      </c>
      <c r="V43" s="6">
        <f t="shared" si="11"/>
        <v>1.3775113520856885</v>
      </c>
      <c r="W43" s="6">
        <f t="shared" si="5"/>
        <v>3.9824664535288075</v>
      </c>
    </row>
    <row r="44" spans="1:23" x14ac:dyDescent="0.2">
      <c r="A44" s="29">
        <v>1996</v>
      </c>
      <c r="B44" s="30">
        <v>15</v>
      </c>
      <c r="C44" s="31">
        <f t="shared" si="6"/>
        <v>4.5257639036749335</v>
      </c>
      <c r="D44" s="31">
        <f t="shared" si="7"/>
        <v>4.7789597442345686</v>
      </c>
      <c r="E44" s="31">
        <f t="shared" si="8"/>
        <v>1.5783578453661378</v>
      </c>
      <c r="F44" s="31">
        <f t="shared" si="9"/>
        <v>2.1413902136785414</v>
      </c>
      <c r="G44" s="37"/>
      <c r="H44" s="37">
        <f t="shared" si="10"/>
        <v>1.5612159101431293</v>
      </c>
      <c r="I44" s="37">
        <f t="shared" si="0"/>
        <v>2.1079967860916526</v>
      </c>
      <c r="J44" s="13">
        <v>5622302.8862227183</v>
      </c>
      <c r="K44" s="13">
        <v>60526595.109086841</v>
      </c>
      <c r="M44" s="12">
        <v>685.07501220703102</v>
      </c>
      <c r="N44" s="15">
        <f t="shared" si="1"/>
        <v>2857.9999999999991</v>
      </c>
      <c r="O44" s="42">
        <v>2.1879158155370653</v>
      </c>
      <c r="P44" s="13">
        <f t="shared" si="2"/>
        <v>4283817.4856377766</v>
      </c>
      <c r="Q44" s="13">
        <v>3434139.75</v>
      </c>
      <c r="R44" s="13">
        <v>8811356</v>
      </c>
      <c r="S44" s="12">
        <f t="shared" si="3"/>
        <v>477.89597442345689</v>
      </c>
      <c r="U44" s="6">
        <f t="shared" si="4"/>
        <v>3.2076389031089922</v>
      </c>
      <c r="V44" s="6">
        <f t="shared" si="11"/>
        <v>1.4898683700346007</v>
      </c>
      <c r="W44" s="6">
        <f t="shared" si="5"/>
        <v>4.7789597442345686</v>
      </c>
    </row>
    <row r="45" spans="1:23" x14ac:dyDescent="0.2">
      <c r="A45" s="29">
        <v>1997</v>
      </c>
      <c r="B45" s="30">
        <v>16</v>
      </c>
      <c r="C45" s="31">
        <f t="shared" si="6"/>
        <v>4.9465258573080035</v>
      </c>
      <c r="D45" s="31">
        <f t="shared" si="7"/>
        <v>5.3046453161003715</v>
      </c>
      <c r="E45" s="31">
        <f t="shared" si="8"/>
        <v>1.6144734860749483</v>
      </c>
      <c r="F45" s="31">
        <f t="shared" si="9"/>
        <v>2.2854428227176347</v>
      </c>
      <c r="G45" s="37"/>
      <c r="H45" s="37">
        <f t="shared" si="10"/>
        <v>1.5934011745352925</v>
      </c>
      <c r="I45" s="37">
        <f t="shared" si="0"/>
        <v>2.1514542178647953</v>
      </c>
      <c r="J45" s="13">
        <v>6000518.5866564689</v>
      </c>
      <c r="K45" s="13">
        <v>61774381.820512794</v>
      </c>
      <c r="M45" s="12">
        <v>693.84997558593795</v>
      </c>
      <c r="N45" s="15">
        <f t="shared" si="1"/>
        <v>2850.1999999999989</v>
      </c>
      <c r="O45" s="42">
        <v>2.2157231229818626</v>
      </c>
      <c r="P45" s="13">
        <f t="shared" si="2"/>
        <v>4381838.8650275217</v>
      </c>
      <c r="Q45" s="13">
        <v>3753413</v>
      </c>
      <c r="R45" s="13">
        <v>9746377</v>
      </c>
      <c r="S45" s="12">
        <f t="shared" si="3"/>
        <v>530.46453161003717</v>
      </c>
      <c r="U45" s="6">
        <f t="shared" si="4"/>
        <v>3.5480189461833924</v>
      </c>
      <c r="V45" s="6">
        <f t="shared" si="11"/>
        <v>1.4951006171504759</v>
      </c>
      <c r="W45" s="6">
        <f t="shared" si="5"/>
        <v>5.3046453161003715</v>
      </c>
    </row>
    <row r="46" spans="1:23" x14ac:dyDescent="0.2">
      <c r="A46" s="29">
        <v>1998</v>
      </c>
      <c r="B46" s="30">
        <v>17</v>
      </c>
      <c r="C46" s="31">
        <f t="shared" si="6"/>
        <v>5.3340042410836546</v>
      </c>
      <c r="D46" s="31">
        <f t="shared" si="7"/>
        <v>5.8351098477104095</v>
      </c>
      <c r="E46" s="31">
        <f t="shared" si="8"/>
        <v>1.6503401169149901</v>
      </c>
      <c r="F46" s="31">
        <f t="shared" si="9"/>
        <v>2.400982728512921</v>
      </c>
      <c r="G46" s="37"/>
      <c r="H46" s="37">
        <f t="shared" si="10"/>
        <v>1.6210762587749472</v>
      </c>
      <c r="I46" s="37">
        <f t="shared" si="0"/>
        <v>2.1888218799882613</v>
      </c>
      <c r="J46" s="13">
        <v>6303873.081170029</v>
      </c>
      <c r="K46" s="13">
        <v>62847313.890638761</v>
      </c>
      <c r="M46" s="12">
        <v>702.28497314453102</v>
      </c>
      <c r="N46" s="15">
        <f t="shared" si="1"/>
        <v>2842.3999999999987</v>
      </c>
      <c r="O46" s="42">
        <v>2.243883847291166</v>
      </c>
      <c r="P46" s="13">
        <f t="shared" si="2"/>
        <v>4479184.4072913192</v>
      </c>
      <c r="Q46" s="13">
        <v>4047430.75</v>
      </c>
      <c r="R46" s="13">
        <v>10793054</v>
      </c>
      <c r="S46" s="12">
        <f t="shared" si="3"/>
        <v>583.51098477104097</v>
      </c>
      <c r="U46" s="6">
        <f t="shared" si="4"/>
        <v>3.9290456422094535</v>
      </c>
      <c r="V46" s="6">
        <f t="shared" si="11"/>
        <v>1.4851214210963206</v>
      </c>
      <c r="W46" s="6">
        <f t="shared" si="5"/>
        <v>5.8351098477104095</v>
      </c>
    </row>
    <row r="47" spans="1:23" x14ac:dyDescent="0.2">
      <c r="A47" s="29">
        <v>1999</v>
      </c>
      <c r="B47" s="30">
        <v>18</v>
      </c>
      <c r="C47" s="31">
        <f t="shared" si="6"/>
        <v>5.7404468334573648</v>
      </c>
      <c r="D47" s="31">
        <f t="shared" si="7"/>
        <v>6.2435675370501382</v>
      </c>
      <c r="E47" s="31">
        <f t="shared" si="8"/>
        <v>1.6854067097787251</v>
      </c>
      <c r="F47" s="31">
        <f t="shared" si="9"/>
        <v>2.3844017309999828</v>
      </c>
      <c r="G47" s="37"/>
      <c r="H47" s="37">
        <f t="shared" si="10"/>
        <v>1.6190273106495909</v>
      </c>
      <c r="I47" s="37">
        <f t="shared" si="0"/>
        <v>2.186055333711697</v>
      </c>
      <c r="J47" s="13">
        <v>6260339.0304500982</v>
      </c>
      <c r="K47" s="13">
        <v>62767878.462920383</v>
      </c>
      <c r="M47" s="12">
        <v>710.155029296875</v>
      </c>
      <c r="N47" s="15">
        <f t="shared" si="1"/>
        <v>2834.5999999999985</v>
      </c>
      <c r="O47" s="42">
        <v>2.2724024802152232</v>
      </c>
      <c r="P47" s="13">
        <f t="shared" si="2"/>
        <v>4574358.56827923</v>
      </c>
      <c r="Q47" s="13">
        <v>4355838.5</v>
      </c>
      <c r="R47" s="13">
        <v>11905934</v>
      </c>
      <c r="S47" s="12">
        <f t="shared" si="3"/>
        <v>624.35675370501383</v>
      </c>
      <c r="U47" s="6">
        <f t="shared" si="4"/>
        <v>4.3341725242117173</v>
      </c>
      <c r="V47" s="6">
        <f t="shared" si="11"/>
        <v>1.4405443027872302</v>
      </c>
      <c r="W47" s="6">
        <f t="shared" si="5"/>
        <v>6.2435675370501382</v>
      </c>
    </row>
    <row r="48" spans="1:23" x14ac:dyDescent="0.2">
      <c r="A48" s="29">
        <v>2000</v>
      </c>
      <c r="B48" s="30">
        <v>19</v>
      </c>
      <c r="C48" s="31">
        <f t="shared" si="6"/>
        <v>6.2244400579370414</v>
      </c>
      <c r="D48" s="31">
        <f t="shared" si="7"/>
        <v>6.8367064530699011</v>
      </c>
      <c r="E48" s="31">
        <f t="shared" si="8"/>
        <v>1.7168429220287738</v>
      </c>
      <c r="F48" s="31">
        <f t="shared" si="9"/>
        <v>2.5372144140406556</v>
      </c>
      <c r="G48" s="37"/>
      <c r="H48" s="37">
        <f t="shared" si="10"/>
        <v>1.6631346750550278</v>
      </c>
      <c r="I48" s="37">
        <f t="shared" si="0"/>
        <v>2.2456103137791947</v>
      </c>
      <c r="J48" s="13">
        <v>6661554.6442242572</v>
      </c>
      <c r="K48" s="13">
        <v>64477871.660755567</v>
      </c>
      <c r="M48" s="12">
        <v>717.39501953125</v>
      </c>
      <c r="N48" s="15">
        <f t="shared" si="1"/>
        <v>2826.7999999999984</v>
      </c>
      <c r="O48" s="42">
        <v>2.2977491193735067</v>
      </c>
      <c r="P48" s="13">
        <f t="shared" si="2"/>
        <v>4659679.5213915706</v>
      </c>
      <c r="Q48" s="13">
        <v>4723091.5</v>
      </c>
      <c r="R48" s="13">
        <v>13131205</v>
      </c>
      <c r="S48" s="12">
        <f t="shared" si="3"/>
        <v>683.67064530699008</v>
      </c>
      <c r="U48" s="6">
        <f t="shared" si="4"/>
        <v>4.7802136246338609</v>
      </c>
      <c r="V48" s="6">
        <f t="shared" si="11"/>
        <v>1.4302093985587425</v>
      </c>
      <c r="W48" s="6">
        <f t="shared" si="5"/>
        <v>6.8367064530699011</v>
      </c>
    </row>
    <row r="49" spans="1:23" x14ac:dyDescent="0.2">
      <c r="A49" s="29">
        <v>2001</v>
      </c>
      <c r="B49" s="30">
        <v>20</v>
      </c>
      <c r="C49" s="31">
        <f t="shared" si="6"/>
        <v>6.7410882263185226</v>
      </c>
      <c r="D49" s="31">
        <f t="shared" si="7"/>
        <v>7.4861935661115409</v>
      </c>
      <c r="E49" s="31">
        <f t="shared" si="8"/>
        <v>1.7443916286495142</v>
      </c>
      <c r="F49" s="31">
        <f t="shared" si="9"/>
        <v>2.5777819127139834</v>
      </c>
      <c r="G49" s="37"/>
      <c r="H49" s="37">
        <f t="shared" si="10"/>
        <v>1.6851560536200647</v>
      </c>
      <c r="I49" s="37">
        <f t="shared" si="0"/>
        <v>2.2753441865502899</v>
      </c>
      <c r="J49" s="13">
        <v>6768066.1821125718</v>
      </c>
      <c r="K49" s="13">
        <v>65331615.883761674</v>
      </c>
      <c r="M49" s="12">
        <v>725.54998779296898</v>
      </c>
      <c r="N49" s="15">
        <f t="shared" si="1"/>
        <v>2819</v>
      </c>
      <c r="O49" s="42">
        <v>2.314765840250693</v>
      </c>
      <c r="P49" s="13">
        <f t="shared" si="2"/>
        <v>4734449.4042005334</v>
      </c>
      <c r="Q49" s="13">
        <v>5115123</v>
      </c>
      <c r="R49" s="13">
        <v>14464213</v>
      </c>
      <c r="S49" s="12">
        <f t="shared" si="3"/>
        <v>748.6193566111541</v>
      </c>
      <c r="U49" s="6">
        <f t="shared" si="4"/>
        <v>5.2654747262118144</v>
      </c>
      <c r="V49" s="6">
        <f t="shared" si="11"/>
        <v>1.4217509256752994</v>
      </c>
      <c r="W49" s="6">
        <f t="shared" si="5"/>
        <v>7.4861935661115409</v>
      </c>
    </row>
    <row r="50" spans="1:23" x14ac:dyDescent="0.2">
      <c r="A50" s="29">
        <v>2002</v>
      </c>
      <c r="B50" s="30">
        <v>21</v>
      </c>
      <c r="C50" s="31">
        <f t="shared" si="6"/>
        <v>7.3545263416267428</v>
      </c>
      <c r="D50" s="31">
        <f t="shared" si="7"/>
        <v>8.272243890553252</v>
      </c>
      <c r="E50" s="31">
        <f t="shared" si="8"/>
        <v>1.7392080382482018</v>
      </c>
      <c r="F50" s="31">
        <f t="shared" si="9"/>
        <v>2.6837940877289137</v>
      </c>
      <c r="G50" s="37"/>
      <c r="H50" s="37">
        <f t="shared" si="10"/>
        <v>1.7523699861133646</v>
      </c>
      <c r="I50" s="37">
        <f t="shared" si="0"/>
        <v>2.3660982922162179</v>
      </c>
      <c r="J50" s="13">
        <v>7046405.2507017143</v>
      </c>
      <c r="K50" s="13">
        <v>67937424.888961017</v>
      </c>
      <c r="M50" s="12">
        <v>733.82501220703102</v>
      </c>
      <c r="N50" s="15">
        <f t="shared" si="1"/>
        <v>2758.5</v>
      </c>
      <c r="O50" s="42">
        <v>2.3319085839329672</v>
      </c>
      <c r="P50" s="13">
        <f t="shared" si="2"/>
        <v>4720380.6331263948</v>
      </c>
      <c r="Q50" s="13">
        <v>5580598.5</v>
      </c>
      <c r="R50" s="13">
        <v>15982462</v>
      </c>
      <c r="S50" s="12">
        <f t="shared" si="3"/>
        <v>827.22438905532522</v>
      </c>
      <c r="U50" s="6">
        <f t="shared" si="4"/>
        <v>5.8181699705086425</v>
      </c>
      <c r="V50" s="6">
        <f t="shared" si="11"/>
        <v>1.4217948139163881</v>
      </c>
      <c r="W50" s="6">
        <f t="shared" si="5"/>
        <v>8.272243890553252</v>
      </c>
    </row>
    <row r="51" spans="1:23" x14ac:dyDescent="0.2">
      <c r="A51" s="29">
        <v>2003</v>
      </c>
      <c r="B51" s="30">
        <v>22</v>
      </c>
      <c r="C51" s="31">
        <f t="shared" si="6"/>
        <v>8.0899798324075949</v>
      </c>
      <c r="D51" s="31">
        <f t="shared" si="7"/>
        <v>9.1821907185141107</v>
      </c>
      <c r="E51" s="31">
        <f t="shared" si="8"/>
        <v>1.730089378333362</v>
      </c>
      <c r="F51" s="31">
        <f t="shared" si="9"/>
        <v>3.0432557970821428</v>
      </c>
      <c r="G51" s="37"/>
      <c r="H51" s="37">
        <f t="shared" si="10"/>
        <v>1.9467270433917807</v>
      </c>
      <c r="I51" s="37">
        <f t="shared" si="0"/>
        <v>2.62852455205338</v>
      </c>
      <c r="J51" s="13">
        <v>7990185.8811882408</v>
      </c>
      <c r="K51" s="13">
        <v>75472430.672629863</v>
      </c>
      <c r="M51" s="12">
        <v>740.85992431640602</v>
      </c>
      <c r="N51" s="15">
        <f t="shared" si="1"/>
        <v>2698</v>
      </c>
      <c r="O51" s="42">
        <v>2.3491782837227864</v>
      </c>
      <c r="P51" s="13">
        <f t="shared" si="2"/>
        <v>4695631.6987174721</v>
      </c>
      <c r="Q51" s="13">
        <v>6138659</v>
      </c>
      <c r="R51" s="13">
        <v>17787436</v>
      </c>
      <c r="S51" s="12">
        <f t="shared" si="3"/>
        <v>918.21907185141106</v>
      </c>
      <c r="U51" s="6">
        <f t="shared" si="4"/>
        <v>6.4752430500097153</v>
      </c>
      <c r="V51" s="6">
        <f t="shared" si="11"/>
        <v>1.4180457239362365</v>
      </c>
      <c r="W51" s="6">
        <f t="shared" si="5"/>
        <v>9.1821907185141107</v>
      </c>
    </row>
    <row r="52" spans="1:23" x14ac:dyDescent="0.2">
      <c r="A52" s="29">
        <v>2004</v>
      </c>
      <c r="B52" s="30">
        <v>23</v>
      </c>
      <c r="C52" s="31">
        <f t="shared" si="6"/>
        <v>8.9070683766632506</v>
      </c>
      <c r="D52" s="31">
        <f t="shared" si="7"/>
        <v>10.559519326291227</v>
      </c>
      <c r="E52" s="31">
        <f t="shared" si="8"/>
        <v>1.7206077939875872</v>
      </c>
      <c r="F52" s="31">
        <f t="shared" si="9"/>
        <v>3.5196071247708951</v>
      </c>
      <c r="G52" s="37"/>
      <c r="H52" s="37">
        <f t="shared" si="10"/>
        <v>2.1498088995428906</v>
      </c>
      <c r="I52" s="37">
        <f t="shared" si="0"/>
        <v>2.9027312759912753</v>
      </c>
      <c r="J52" s="13">
        <v>9240864.7287018951</v>
      </c>
      <c r="K52" s="13">
        <v>83345687.152659684</v>
      </c>
      <c r="M52" s="12">
        <v>748.15997314453102</v>
      </c>
      <c r="N52" s="15">
        <f t="shared" si="1"/>
        <v>2637.5</v>
      </c>
      <c r="O52" s="42">
        <v>2.3665758798344791</v>
      </c>
      <c r="P52" s="13">
        <f t="shared" si="2"/>
        <v>4669897.7519250978</v>
      </c>
      <c r="Q52" s="13">
        <v>6758664</v>
      </c>
      <c r="R52" s="13">
        <v>19809298</v>
      </c>
      <c r="S52" s="12">
        <f t="shared" si="3"/>
        <v>1055.9519326291227</v>
      </c>
      <c r="U52" s="6">
        <f t="shared" si="4"/>
        <v>7.2112708768184097</v>
      </c>
      <c r="V52" s="6">
        <f t="shared" si="11"/>
        <v>1.4643076798343837</v>
      </c>
      <c r="W52" s="6">
        <f t="shared" si="5"/>
        <v>10.559519326291227</v>
      </c>
    </row>
    <row r="53" spans="1:23" x14ac:dyDescent="0.2">
      <c r="A53" s="29">
        <v>2005</v>
      </c>
      <c r="B53" s="30">
        <v>24</v>
      </c>
      <c r="C53" s="31">
        <f t="shared" si="6"/>
        <v>9.9135670610542252</v>
      </c>
      <c r="D53" s="31">
        <f t="shared" si="7"/>
        <v>12.460232805023647</v>
      </c>
      <c r="E53" s="31">
        <f t="shared" si="8"/>
        <v>1.7084463177201272</v>
      </c>
      <c r="F53" s="31">
        <f t="shared" si="9"/>
        <v>3.8947628424765117</v>
      </c>
      <c r="G53" s="37"/>
      <c r="H53" s="37">
        <f t="shared" si="10"/>
        <v>2.3016227184920903</v>
      </c>
      <c r="I53" s="37">
        <f t="shared" si="0"/>
        <v>3.1077144819335425</v>
      </c>
      <c r="J53" s="13">
        <v>10225850.585537363</v>
      </c>
      <c r="K53" s="13">
        <v>89231339.157487139</v>
      </c>
      <c r="M53" s="12">
        <v>755.125</v>
      </c>
      <c r="N53" s="15">
        <f t="shared" si="1"/>
        <v>2577</v>
      </c>
      <c r="O53" s="42">
        <v>2.3828327237594373</v>
      </c>
      <c r="P53" s="13">
        <f t="shared" si="2"/>
        <v>4636890.3164828336</v>
      </c>
      <c r="Q53" s="13">
        <v>7522393</v>
      </c>
      <c r="R53" s="13">
        <v>22069490</v>
      </c>
      <c r="S53" s="12">
        <f t="shared" si="3"/>
        <v>1246.0232805023647</v>
      </c>
      <c r="U53" s="6">
        <f t="shared" si="4"/>
        <v>8.0340590819137123</v>
      </c>
      <c r="V53" s="6">
        <f t="shared" si="11"/>
        <v>1.5509262102732284</v>
      </c>
      <c r="W53" s="6">
        <f t="shared" si="5"/>
        <v>12.460232805023647</v>
      </c>
    </row>
    <row r="54" spans="1:23" x14ac:dyDescent="0.2">
      <c r="A54" s="29">
        <v>2006</v>
      </c>
      <c r="B54" s="30">
        <v>25</v>
      </c>
      <c r="C54" s="31">
        <f t="shared" si="6"/>
        <v>11.172588877224788</v>
      </c>
      <c r="D54" s="31">
        <f t="shared" si="7"/>
        <v>14.329267725777193</v>
      </c>
      <c r="E54" s="31">
        <f t="shared" si="8"/>
        <v>1.689150034525575</v>
      </c>
      <c r="F54" s="31">
        <f t="shared" si="9"/>
        <v>4.3043005471009073</v>
      </c>
      <c r="G54" s="37"/>
      <c r="H54" s="37">
        <f t="shared" si="10"/>
        <v>2.4898529077117999</v>
      </c>
      <c r="I54" s="37">
        <f t="shared" si="0"/>
        <v>3.3618680755157357</v>
      </c>
      <c r="J54" s="13">
        <v>11301107.679745983</v>
      </c>
      <c r="K54" s="13">
        <v>96528813.117487758</v>
      </c>
      <c r="M54" s="12">
        <v>761.125</v>
      </c>
      <c r="N54" s="15">
        <f t="shared" si="1"/>
        <v>2516.5</v>
      </c>
      <c r="O54" s="42">
        <v>2.3935405558384475</v>
      </c>
      <c r="P54" s="13">
        <f t="shared" si="2"/>
        <v>4584518.3175731273</v>
      </c>
      <c r="Q54" s="13">
        <v>8477736</v>
      </c>
      <c r="R54" s="13">
        <v>24629082</v>
      </c>
      <c r="S54" s="12">
        <f t="shared" si="3"/>
        <v>1432.9267725777192</v>
      </c>
      <c r="U54" s="6">
        <f t="shared" si="4"/>
        <v>8.9658392614100979</v>
      </c>
      <c r="V54" s="6">
        <f t="shared" si="11"/>
        <v>1.5982070733134652</v>
      </c>
      <c r="W54" s="6">
        <f t="shared" si="5"/>
        <v>14.329267725777193</v>
      </c>
    </row>
    <row r="55" spans="1:23" x14ac:dyDescent="0.2">
      <c r="A55" s="29">
        <v>2007</v>
      </c>
      <c r="B55" s="30">
        <v>26</v>
      </c>
      <c r="C55" s="31">
        <f t="shared" si="6"/>
        <v>12.759097140913278</v>
      </c>
      <c r="D55" s="31">
        <f t="shared" si="7"/>
        <v>16.836889577788202</v>
      </c>
      <c r="E55" s="31">
        <f t="shared" si="8"/>
        <v>1.6686219820783497</v>
      </c>
      <c r="F55" s="31">
        <f t="shared" si="9"/>
        <v>4.5994515339307593</v>
      </c>
      <c r="G55" s="37"/>
      <c r="H55" s="37">
        <f t="shared" si="10"/>
        <v>2.6079960893669805</v>
      </c>
      <c r="I55" s="37">
        <f t="shared" si="0"/>
        <v>3.5213882582205938</v>
      </c>
      <c r="J55" s="13">
        <v>12076038.019169899</v>
      </c>
      <c r="K55" s="13">
        <v>101109092.164405</v>
      </c>
      <c r="M55" s="12">
        <v>766.95001220703102</v>
      </c>
      <c r="N55" s="15">
        <f t="shared" si="1"/>
        <v>2456</v>
      </c>
      <c r="O55" s="42">
        <v>2.4042965061368728</v>
      </c>
      <c r="P55" s="13">
        <f t="shared" si="2"/>
        <v>4528803.1764993276</v>
      </c>
      <c r="Q55" s="13">
        <v>9681575</v>
      </c>
      <c r="R55" s="13">
        <v>27570722</v>
      </c>
      <c r="S55" s="12">
        <f t="shared" si="3"/>
        <v>1683.6889577788202</v>
      </c>
      <c r="U55" s="6">
        <f t="shared" si="4"/>
        <v>10.036698151113514</v>
      </c>
      <c r="V55" s="6">
        <f t="shared" si="11"/>
        <v>1.6775327228427455</v>
      </c>
      <c r="W55" s="6">
        <f t="shared" si="5"/>
        <v>16.836889577788202</v>
      </c>
    </row>
    <row r="56" spans="1:23" x14ac:dyDescent="0.2">
      <c r="A56" s="29">
        <v>2008</v>
      </c>
      <c r="B56" s="30">
        <v>27</v>
      </c>
      <c r="C56" s="31">
        <f t="shared" si="6"/>
        <v>13.983970202866129</v>
      </c>
      <c r="D56" s="31">
        <f t="shared" si="7"/>
        <v>19.699160806012195</v>
      </c>
      <c r="E56" s="31">
        <f t="shared" si="8"/>
        <v>1.6602935790343427</v>
      </c>
      <c r="F56" s="31">
        <f t="shared" si="9"/>
        <v>4.8384927590095623</v>
      </c>
      <c r="G56" s="37"/>
      <c r="H56" s="37">
        <f t="shared" si="10"/>
        <v>2.7035651665009248</v>
      </c>
      <c r="I56" s="37">
        <f t="shared" si="0"/>
        <v>3.6504282623220319</v>
      </c>
      <c r="J56" s="13">
        <v>12703650.007448331</v>
      </c>
      <c r="K56" s="13">
        <v>104814198.4210438</v>
      </c>
      <c r="M56" s="12">
        <v>772.34997558593795</v>
      </c>
      <c r="N56" s="15">
        <f t="shared" si="1"/>
        <v>2415.8000000000002</v>
      </c>
      <c r="O56" s="42">
        <v>2.4151007908855084</v>
      </c>
      <c r="P56" s="13">
        <f t="shared" si="2"/>
        <v>4506199.0764898779</v>
      </c>
      <c r="Q56" s="13">
        <v>10611006</v>
      </c>
      <c r="R56" s="13">
        <v>30813352</v>
      </c>
      <c r="S56" s="12">
        <f t="shared" si="3"/>
        <v>1969.9160806012194</v>
      </c>
      <c r="U56" s="6">
        <f t="shared" si="4"/>
        <v>11.217127830312528</v>
      </c>
      <c r="V56" s="6">
        <f t="shared" si="11"/>
        <v>1.7561679873860672</v>
      </c>
      <c r="W56" s="6">
        <f t="shared" si="5"/>
        <v>19.699160806012195</v>
      </c>
    </row>
    <row r="57" spans="1:23" x14ac:dyDescent="0.2">
      <c r="A57" s="29">
        <v>2009</v>
      </c>
      <c r="B57" s="30">
        <v>28</v>
      </c>
      <c r="C57" s="31">
        <f t="shared" si="6"/>
        <v>15.27049736981154</v>
      </c>
      <c r="D57" s="31">
        <f t="shared" si="7"/>
        <v>23.44200135915451</v>
      </c>
      <c r="E57" s="31">
        <f t="shared" si="8"/>
        <v>1.6506724218333273</v>
      </c>
      <c r="F57" s="31">
        <f t="shared" si="9"/>
        <v>5.2829758530479642</v>
      </c>
      <c r="G57" s="37"/>
      <c r="H57" s="37">
        <f t="shared" si="10"/>
        <v>2.9024357321854692</v>
      </c>
      <c r="I57" s="37">
        <f t="shared" si="0"/>
        <v>3.9189487857087144</v>
      </c>
      <c r="J57" s="13">
        <v>13870657.574087214</v>
      </c>
      <c r="K57" s="13">
        <v>112524187.87868388</v>
      </c>
      <c r="M57" s="12">
        <v>777.375</v>
      </c>
      <c r="N57" s="15">
        <f t="shared" si="1"/>
        <v>2375.6000000000004</v>
      </c>
      <c r="O57" s="42">
        <v>2.4259536272868343</v>
      </c>
      <c r="P57" s="13">
        <f t="shared" si="2"/>
        <v>4480086.3153243521</v>
      </c>
      <c r="Q57" s="13">
        <v>11587220</v>
      </c>
      <c r="R57" s="13">
        <v>35000600</v>
      </c>
      <c r="S57" s="12">
        <f t="shared" si="3"/>
        <v>2344.200135915451</v>
      </c>
      <c r="U57" s="6">
        <f t="shared" si="4"/>
        <v>12.741431193128118</v>
      </c>
      <c r="V57" s="6">
        <f t="shared" si="11"/>
        <v>1.8398248206055194</v>
      </c>
      <c r="W57" s="6">
        <f t="shared" si="5"/>
        <v>23.44200135915451</v>
      </c>
    </row>
    <row r="58" spans="1:23" x14ac:dyDescent="0.2">
      <c r="A58" s="29">
        <v>2010</v>
      </c>
      <c r="B58" s="30">
        <v>29</v>
      </c>
      <c r="C58" s="31">
        <f t="shared" si="6"/>
        <v>16.843356411231088</v>
      </c>
      <c r="D58" s="31">
        <f t="shared" si="7"/>
        <v>27.427141590210777</v>
      </c>
      <c r="E58" s="31">
        <f t="shared" si="8"/>
        <v>1.6380979421959663</v>
      </c>
      <c r="F58" s="31">
        <f t="shared" si="9"/>
        <v>5.7308976039780228</v>
      </c>
      <c r="G58" s="37"/>
      <c r="H58" s="37">
        <f t="shared" si="10"/>
        <v>3.1095658644089417</v>
      </c>
      <c r="I58" s="37">
        <f t="shared" si="0"/>
        <v>4.1986216036662185</v>
      </c>
      <c r="J58" s="13">
        <v>15046693.467484664</v>
      </c>
      <c r="K58" s="13">
        <v>120554391.49532034</v>
      </c>
      <c r="M58" s="12">
        <v>781.37677001953102</v>
      </c>
      <c r="N58" s="15">
        <f t="shared" si="1"/>
        <v>2335.4000000000005</v>
      </c>
      <c r="O58" s="42">
        <v>2.4363718841544877</v>
      </c>
      <c r="P58" s="13">
        <f t="shared" si="2"/>
        <v>4445957.9483627854</v>
      </c>
      <c r="Q58" s="13">
        <v>12780702</v>
      </c>
      <c r="R58" s="13">
        <v>39668120</v>
      </c>
      <c r="S58" s="12">
        <f t="shared" si="3"/>
        <v>2742.7141590210776</v>
      </c>
      <c r="U58" s="6">
        <f t="shared" si="4"/>
        <v>14.440570205675026</v>
      </c>
      <c r="V58" s="6">
        <f t="shared" si="11"/>
        <v>1.8993115368416777</v>
      </c>
      <c r="W58" s="6">
        <f t="shared" si="5"/>
        <v>27.427141590210777</v>
      </c>
    </row>
    <row r="59" spans="1:23" x14ac:dyDescent="0.2">
      <c r="A59" t="s">
        <v>145</v>
      </c>
      <c r="C59" s="6">
        <f>AVERAGE(C8:C58)</f>
        <v>5.6960575054372615</v>
      </c>
      <c r="D59" s="6">
        <f>AVERAGE(D8:D58)</f>
        <v>6.9739290889856695</v>
      </c>
      <c r="I59" s="6">
        <f>AVERAGE(I8:I58)</f>
        <v>1.9867210395587889</v>
      </c>
      <c r="J59" s="6"/>
      <c r="K59" s="6"/>
      <c r="P59" s="2"/>
      <c r="Q59" s="6"/>
      <c r="R59" s="6"/>
    </row>
    <row r="61" spans="1:23" ht="30" x14ac:dyDescent="0.2">
      <c r="O61" s="4" t="s">
        <v>64</v>
      </c>
      <c r="P61" t="s">
        <v>63</v>
      </c>
    </row>
    <row r="62" spans="1:23" x14ac:dyDescent="0.2">
      <c r="B62" t="s">
        <v>62</v>
      </c>
      <c r="N62">
        <v>1980</v>
      </c>
      <c r="O62" s="12">
        <v>100</v>
      </c>
      <c r="P62" s="12">
        <v>0</v>
      </c>
    </row>
    <row r="63" spans="1:23" x14ac:dyDescent="0.2">
      <c r="N63">
        <v>1981</v>
      </c>
      <c r="O63" s="12">
        <f>O62*(1+P63/100)</f>
        <v>105</v>
      </c>
      <c r="P63" s="12">
        <v>5</v>
      </c>
    </row>
    <row r="64" spans="1:23" x14ac:dyDescent="0.2">
      <c r="N64">
        <v>1982</v>
      </c>
      <c r="O64" s="12">
        <f t="shared" ref="O64:O92" si="12">O63*(1+P64/100)</f>
        <v>112.875</v>
      </c>
      <c r="P64" s="12">
        <v>7.5</v>
      </c>
    </row>
    <row r="65" spans="14:16" x14ac:dyDescent="0.2">
      <c r="N65">
        <v>1983</v>
      </c>
      <c r="O65" s="12">
        <f t="shared" si="12"/>
        <v>121.34062499999999</v>
      </c>
      <c r="P65" s="12">
        <v>7.5</v>
      </c>
    </row>
    <row r="66" spans="14:16" x14ac:dyDescent="0.2">
      <c r="N66">
        <v>1984</v>
      </c>
      <c r="O66" s="12">
        <f t="shared" si="12"/>
        <v>131.047875</v>
      </c>
      <c r="P66" s="12">
        <v>8</v>
      </c>
    </row>
    <row r="67" spans="14:16" x14ac:dyDescent="0.2">
      <c r="N67">
        <v>1985</v>
      </c>
      <c r="O67" s="12">
        <f t="shared" si="12"/>
        <v>150.70505624999998</v>
      </c>
      <c r="P67" s="12">
        <v>15</v>
      </c>
    </row>
    <row r="68" spans="14:16" x14ac:dyDescent="0.2">
      <c r="N68">
        <v>1986</v>
      </c>
      <c r="O68" s="12">
        <f t="shared" si="12"/>
        <v>168.48825288750001</v>
      </c>
      <c r="P68" s="12">
        <v>11.8</v>
      </c>
    </row>
    <row r="69" spans="14:16" x14ac:dyDescent="0.2">
      <c r="N69">
        <v>1987</v>
      </c>
      <c r="O69" s="12">
        <f t="shared" si="12"/>
        <v>188.20137847533752</v>
      </c>
      <c r="P69" s="12">
        <v>11.7</v>
      </c>
    </row>
    <row r="70" spans="14:16" x14ac:dyDescent="0.2">
      <c r="N70">
        <v>1988</v>
      </c>
      <c r="O70" s="12">
        <f t="shared" si="12"/>
        <v>208.90353010762468</v>
      </c>
      <c r="P70" s="12">
        <v>11</v>
      </c>
    </row>
    <row r="71" spans="14:16" x14ac:dyDescent="0.2">
      <c r="N71">
        <v>1989</v>
      </c>
      <c r="O71" s="12">
        <f t="shared" si="12"/>
        <v>225.61581251623466</v>
      </c>
      <c r="P71" s="12">
        <v>8</v>
      </c>
    </row>
    <row r="72" spans="14:16" x14ac:dyDescent="0.2">
      <c r="N72">
        <v>1990</v>
      </c>
      <c r="O72" s="12">
        <f t="shared" si="12"/>
        <v>241.4089193923711</v>
      </c>
      <c r="P72" s="12">
        <v>7</v>
      </c>
    </row>
    <row r="73" spans="14:16" x14ac:dyDescent="0.2">
      <c r="N73">
        <v>1991</v>
      </c>
      <c r="O73" s="12">
        <f t="shared" si="12"/>
        <v>266.75685592857008</v>
      </c>
      <c r="P73" s="12">
        <v>10.5</v>
      </c>
    </row>
    <row r="74" spans="14:16" x14ac:dyDescent="0.2">
      <c r="N74">
        <v>1992</v>
      </c>
      <c r="O74" s="12">
        <f t="shared" si="12"/>
        <v>293.43254152142708</v>
      </c>
      <c r="P74" s="12">
        <v>10</v>
      </c>
    </row>
    <row r="75" spans="14:16" x14ac:dyDescent="0.2">
      <c r="N75">
        <v>1993</v>
      </c>
      <c r="O75" s="12">
        <f t="shared" si="12"/>
        <v>340.38174816485537</v>
      </c>
      <c r="P75" s="12">
        <v>16</v>
      </c>
    </row>
    <row r="76" spans="14:16" x14ac:dyDescent="0.2">
      <c r="N76">
        <v>1994</v>
      </c>
      <c r="O76" s="12">
        <f t="shared" si="12"/>
        <v>398.24664535288076</v>
      </c>
      <c r="P76" s="12">
        <v>17</v>
      </c>
    </row>
    <row r="77" spans="14:16" x14ac:dyDescent="0.2">
      <c r="N77">
        <v>1995</v>
      </c>
      <c r="O77" s="12">
        <f t="shared" si="12"/>
        <v>477.89597442345689</v>
      </c>
      <c r="P77" s="12">
        <v>20</v>
      </c>
    </row>
    <row r="78" spans="14:16" x14ac:dyDescent="0.2">
      <c r="N78">
        <v>1996</v>
      </c>
      <c r="O78" s="12">
        <f t="shared" si="12"/>
        <v>530.46453161003717</v>
      </c>
      <c r="P78" s="12">
        <v>11</v>
      </c>
    </row>
    <row r="79" spans="14:16" x14ac:dyDescent="0.2">
      <c r="N79">
        <v>1997</v>
      </c>
      <c r="O79" s="12">
        <f t="shared" si="12"/>
        <v>583.51098477104097</v>
      </c>
      <c r="P79" s="12">
        <v>10</v>
      </c>
    </row>
    <row r="80" spans="14:16" x14ac:dyDescent="0.2">
      <c r="N80">
        <v>1998</v>
      </c>
      <c r="O80" s="12">
        <f t="shared" si="12"/>
        <v>624.35675370501383</v>
      </c>
      <c r="P80" s="12">
        <v>7</v>
      </c>
    </row>
    <row r="81" spans="2:16" x14ac:dyDescent="0.2">
      <c r="N81">
        <v>1999</v>
      </c>
      <c r="O81" s="12">
        <f t="shared" si="12"/>
        <v>683.67064530699008</v>
      </c>
      <c r="P81" s="12">
        <v>9.5</v>
      </c>
    </row>
    <row r="82" spans="2:16" x14ac:dyDescent="0.2">
      <c r="N82">
        <v>2000</v>
      </c>
      <c r="O82" s="12">
        <f t="shared" si="12"/>
        <v>748.6193566111541</v>
      </c>
      <c r="P82" s="12">
        <v>9.5</v>
      </c>
    </row>
    <row r="83" spans="2:16" x14ac:dyDescent="0.2">
      <c r="N83">
        <v>2001</v>
      </c>
      <c r="O83" s="12">
        <f t="shared" si="12"/>
        <v>827.22438905532522</v>
      </c>
      <c r="P83" s="12">
        <v>10.5</v>
      </c>
    </row>
    <row r="84" spans="2:16" x14ac:dyDescent="0.2">
      <c r="N84">
        <v>2002</v>
      </c>
      <c r="O84" s="12">
        <f t="shared" si="12"/>
        <v>918.21907185141106</v>
      </c>
      <c r="P84" s="12">
        <v>11</v>
      </c>
    </row>
    <row r="85" spans="2:16" x14ac:dyDescent="0.2">
      <c r="N85">
        <v>2003</v>
      </c>
      <c r="O85" s="12">
        <f t="shared" si="12"/>
        <v>1055.9519326291227</v>
      </c>
      <c r="P85" s="12">
        <v>15</v>
      </c>
    </row>
    <row r="86" spans="2:16" x14ac:dyDescent="0.2">
      <c r="N86">
        <v>2004</v>
      </c>
      <c r="O86" s="12">
        <f t="shared" si="12"/>
        <v>1246.0232805023647</v>
      </c>
      <c r="P86" s="12">
        <v>18</v>
      </c>
    </row>
    <row r="87" spans="2:16" x14ac:dyDescent="0.2">
      <c r="N87">
        <v>2005</v>
      </c>
      <c r="O87" s="12">
        <f t="shared" si="12"/>
        <v>1432.9267725777192</v>
      </c>
      <c r="P87" s="12">
        <v>15</v>
      </c>
    </row>
    <row r="88" spans="2:16" x14ac:dyDescent="0.2">
      <c r="N88">
        <v>2006</v>
      </c>
      <c r="O88" s="12">
        <f t="shared" si="12"/>
        <v>1683.6889577788202</v>
      </c>
      <c r="P88" s="12">
        <v>17.5</v>
      </c>
    </row>
    <row r="89" spans="2:16" x14ac:dyDescent="0.2">
      <c r="N89">
        <v>2007</v>
      </c>
      <c r="O89" s="12">
        <f t="shared" si="12"/>
        <v>1969.9160806012194</v>
      </c>
      <c r="P89" s="12">
        <v>17</v>
      </c>
    </row>
    <row r="90" spans="2:16" x14ac:dyDescent="0.2">
      <c r="N90">
        <v>2008</v>
      </c>
      <c r="O90" s="12">
        <f t="shared" si="12"/>
        <v>2344.200135915451</v>
      </c>
      <c r="P90" s="12">
        <v>19</v>
      </c>
    </row>
    <row r="91" spans="2:16" x14ac:dyDescent="0.2">
      <c r="N91">
        <v>2009</v>
      </c>
      <c r="O91" s="12">
        <f t="shared" si="12"/>
        <v>2742.7141590210776</v>
      </c>
      <c r="P91" s="12">
        <v>17</v>
      </c>
    </row>
    <row r="92" spans="2:16" x14ac:dyDescent="0.2">
      <c r="N92">
        <v>2010</v>
      </c>
      <c r="O92" s="12">
        <f t="shared" si="12"/>
        <v>3263.8298492350823</v>
      </c>
      <c r="P92" s="12">
        <v>19</v>
      </c>
    </row>
    <row r="93" spans="2:16" x14ac:dyDescent="0.2">
      <c r="B93" t="s">
        <v>65</v>
      </c>
    </row>
    <row r="103" spans="15:16" x14ac:dyDescent="0.2">
      <c r="P103" t="s">
        <v>66</v>
      </c>
    </row>
    <row r="104" spans="15:16" x14ac:dyDescent="0.2">
      <c r="O104">
        <v>1971</v>
      </c>
      <c r="P104" s="3">
        <v>2492</v>
      </c>
    </row>
    <row r="105" spans="15:16" x14ac:dyDescent="0.2">
      <c r="O105">
        <v>1972</v>
      </c>
      <c r="P105">
        <f>P104+($P$110-$P$104)/6</f>
        <v>2547</v>
      </c>
    </row>
    <row r="106" spans="15:16" x14ac:dyDescent="0.2">
      <c r="O106">
        <v>1973</v>
      </c>
      <c r="P106">
        <f t="shared" ref="P106:P109" si="13">P105+($P$110-$P$104)/6</f>
        <v>2602</v>
      </c>
    </row>
    <row r="107" spans="15:16" x14ac:dyDescent="0.2">
      <c r="O107">
        <v>1974</v>
      </c>
      <c r="P107">
        <f t="shared" si="13"/>
        <v>2657</v>
      </c>
    </row>
    <row r="108" spans="15:16" x14ac:dyDescent="0.2">
      <c r="O108">
        <v>1975</v>
      </c>
      <c r="P108">
        <f t="shared" si="13"/>
        <v>2712</v>
      </c>
    </row>
    <row r="109" spans="15:16" x14ac:dyDescent="0.2">
      <c r="O109">
        <v>1976</v>
      </c>
      <c r="P109">
        <f t="shared" si="13"/>
        <v>2767</v>
      </c>
    </row>
    <row r="110" spans="15:16" x14ac:dyDescent="0.2">
      <c r="O110">
        <v>1977</v>
      </c>
      <c r="P110" s="3">
        <v>2822</v>
      </c>
    </row>
    <row r="111" spans="15:16" x14ac:dyDescent="0.2">
      <c r="O111">
        <v>1978</v>
      </c>
      <c r="P111" s="15">
        <f>P110+($P$117-$P$110)/7</f>
        <v>2836.4285714285716</v>
      </c>
    </row>
    <row r="112" spans="15:16" x14ac:dyDescent="0.2">
      <c r="O112">
        <v>1979</v>
      </c>
      <c r="P112" s="15">
        <f t="shared" ref="P112:P116" si="14">P111+($P$117-$P$110)/7</f>
        <v>2850.8571428571431</v>
      </c>
    </row>
    <row r="113" spans="15:16" x14ac:dyDescent="0.2">
      <c r="O113">
        <v>1980</v>
      </c>
      <c r="P113" s="15">
        <f t="shared" si="14"/>
        <v>2865.2857142857147</v>
      </c>
    </row>
    <row r="114" spans="15:16" x14ac:dyDescent="0.2">
      <c r="O114">
        <v>1981</v>
      </c>
      <c r="P114" s="15">
        <f t="shared" si="14"/>
        <v>2879.7142857142862</v>
      </c>
    </row>
    <row r="115" spans="15:16" x14ac:dyDescent="0.2">
      <c r="O115">
        <v>1982</v>
      </c>
      <c r="P115" s="15">
        <f t="shared" si="14"/>
        <v>2894.1428571428578</v>
      </c>
    </row>
    <row r="116" spans="15:16" x14ac:dyDescent="0.2">
      <c r="O116">
        <v>1983</v>
      </c>
      <c r="P116" s="15">
        <f t="shared" si="14"/>
        <v>2908.5714285714294</v>
      </c>
    </row>
    <row r="117" spans="15:16" x14ac:dyDescent="0.2">
      <c r="O117">
        <v>1984</v>
      </c>
      <c r="P117" s="3">
        <v>2923</v>
      </c>
    </row>
    <row r="118" spans="15:16" x14ac:dyDescent="0.2">
      <c r="O118">
        <v>1985</v>
      </c>
      <c r="P118" s="15">
        <f>P117+($P$124-$P$117)/7</f>
        <v>2919.2857142857142</v>
      </c>
    </row>
    <row r="119" spans="15:16" x14ac:dyDescent="0.2">
      <c r="O119">
        <v>1986</v>
      </c>
      <c r="P119" s="15">
        <f t="shared" ref="P119:P123" si="15">P118+($P$124-$P$117)/7</f>
        <v>2915.5714285714284</v>
      </c>
    </row>
    <row r="120" spans="15:16" x14ac:dyDescent="0.2">
      <c r="O120">
        <v>1987</v>
      </c>
      <c r="P120" s="15">
        <f t="shared" si="15"/>
        <v>2911.8571428571427</v>
      </c>
    </row>
    <row r="121" spans="15:16" x14ac:dyDescent="0.2">
      <c r="O121">
        <v>1988</v>
      </c>
      <c r="P121" s="15">
        <f t="shared" si="15"/>
        <v>2908.1428571428569</v>
      </c>
    </row>
    <row r="122" spans="15:16" x14ac:dyDescent="0.2">
      <c r="O122">
        <v>1989</v>
      </c>
      <c r="P122" s="15">
        <f t="shared" si="15"/>
        <v>2904.4285714285711</v>
      </c>
    </row>
    <row r="123" spans="15:16" x14ac:dyDescent="0.2">
      <c r="O123">
        <v>1990</v>
      </c>
      <c r="P123" s="15">
        <f t="shared" si="15"/>
        <v>2900.7142857142853</v>
      </c>
    </row>
    <row r="124" spans="15:16" x14ac:dyDescent="0.2">
      <c r="O124">
        <v>1991</v>
      </c>
      <c r="P124" s="3">
        <v>2897</v>
      </c>
    </row>
    <row r="125" spans="15:16" x14ac:dyDescent="0.2">
      <c r="O125">
        <v>1992</v>
      </c>
      <c r="P125" s="15">
        <f>P124+($P$134-$P$124)/10</f>
        <v>2889.2</v>
      </c>
    </row>
    <row r="126" spans="15:16" x14ac:dyDescent="0.2">
      <c r="O126">
        <v>1993</v>
      </c>
      <c r="P126" s="15">
        <f t="shared" ref="P126:P133" si="16">P125+($P$134-$P$124)/10</f>
        <v>2881.3999999999996</v>
      </c>
    </row>
    <row r="127" spans="15:16" x14ac:dyDescent="0.2">
      <c r="O127">
        <v>1994</v>
      </c>
      <c r="P127" s="15">
        <f t="shared" si="16"/>
        <v>2873.5999999999995</v>
      </c>
    </row>
    <row r="128" spans="15:16" x14ac:dyDescent="0.2">
      <c r="O128">
        <v>1995</v>
      </c>
      <c r="P128" s="15">
        <f t="shared" si="16"/>
        <v>2865.7999999999993</v>
      </c>
    </row>
    <row r="129" spans="15:16" x14ac:dyDescent="0.2">
      <c r="O129">
        <v>1996</v>
      </c>
      <c r="P129" s="15">
        <f t="shared" si="16"/>
        <v>2857.9999999999991</v>
      </c>
    </row>
    <row r="130" spans="15:16" x14ac:dyDescent="0.2">
      <c r="O130">
        <v>1997</v>
      </c>
      <c r="P130" s="15">
        <f t="shared" si="16"/>
        <v>2850.1999999999989</v>
      </c>
    </row>
    <row r="131" spans="15:16" x14ac:dyDescent="0.2">
      <c r="O131">
        <v>1998</v>
      </c>
      <c r="P131" s="15">
        <f t="shared" si="16"/>
        <v>2842.3999999999987</v>
      </c>
    </row>
    <row r="132" spans="15:16" x14ac:dyDescent="0.2">
      <c r="O132">
        <v>1999</v>
      </c>
      <c r="P132" s="15">
        <f t="shared" si="16"/>
        <v>2834.5999999999985</v>
      </c>
    </row>
    <row r="133" spans="15:16" x14ac:dyDescent="0.2">
      <c r="O133">
        <v>2000</v>
      </c>
      <c r="P133" s="15">
        <f t="shared" si="16"/>
        <v>2826.7999999999984</v>
      </c>
    </row>
    <row r="134" spans="15:16" x14ac:dyDescent="0.2">
      <c r="O134">
        <v>2001</v>
      </c>
      <c r="P134" s="3">
        <v>2819</v>
      </c>
    </row>
    <row r="135" spans="15:16" x14ac:dyDescent="0.2">
      <c r="O135">
        <v>2002</v>
      </c>
      <c r="P135" s="15">
        <f>P134+($P$140-$P$134)/6</f>
        <v>2758.5</v>
      </c>
    </row>
    <row r="136" spans="15:16" x14ac:dyDescent="0.2">
      <c r="O136">
        <v>2003</v>
      </c>
      <c r="P136" s="15">
        <f t="shared" ref="P136:P139" si="17">P135+($P$140-$P$134)/6</f>
        <v>2698</v>
      </c>
    </row>
    <row r="137" spans="15:16" x14ac:dyDescent="0.2">
      <c r="O137">
        <v>2004</v>
      </c>
      <c r="P137" s="15">
        <f t="shared" si="17"/>
        <v>2637.5</v>
      </c>
    </row>
    <row r="138" spans="15:16" x14ac:dyDescent="0.2">
      <c r="O138">
        <v>2005</v>
      </c>
      <c r="P138" s="15">
        <f t="shared" si="17"/>
        <v>2577</v>
      </c>
    </row>
    <row r="139" spans="15:16" x14ac:dyDescent="0.2">
      <c r="O139">
        <v>2006</v>
      </c>
      <c r="P139" s="15">
        <f t="shared" si="17"/>
        <v>2516.5</v>
      </c>
    </row>
    <row r="140" spans="15:16" x14ac:dyDescent="0.2">
      <c r="O140">
        <v>2007</v>
      </c>
      <c r="P140" s="3">
        <v>2456</v>
      </c>
    </row>
    <row r="141" spans="15:16" x14ac:dyDescent="0.2">
      <c r="O141">
        <v>2008</v>
      </c>
      <c r="P141" s="15">
        <f>P140+($P$145-$P$140)/5</f>
        <v>2415.8000000000002</v>
      </c>
    </row>
    <row r="142" spans="15:16" x14ac:dyDescent="0.2">
      <c r="O142">
        <v>2009</v>
      </c>
      <c r="P142" s="15">
        <f t="shared" ref="P142:P144" si="18">P141+($P$145-$P$140)/5</f>
        <v>2375.6000000000004</v>
      </c>
    </row>
    <row r="143" spans="15:16" x14ac:dyDescent="0.2">
      <c r="O143">
        <v>2010</v>
      </c>
      <c r="P143" s="15">
        <f t="shared" si="18"/>
        <v>2335.4000000000005</v>
      </c>
    </row>
    <row r="144" spans="15:16" x14ac:dyDescent="0.2">
      <c r="O144">
        <v>2011</v>
      </c>
      <c r="P144" s="15">
        <f t="shared" si="18"/>
        <v>2295.2000000000007</v>
      </c>
    </row>
    <row r="145" spans="15:16" x14ac:dyDescent="0.2">
      <c r="O145">
        <v>2012</v>
      </c>
      <c r="P145" s="3">
        <v>2255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Q49"/>
  <sheetViews>
    <sheetView workbookViewId="0">
      <selection activeCell="D22" sqref="D22"/>
    </sheetView>
  </sheetViews>
  <sheetFormatPr baseColWidth="10" defaultColWidth="8.83203125" defaultRowHeight="15" x14ac:dyDescent="0.2"/>
  <sheetData>
    <row r="5" spans="1:17" x14ac:dyDescent="0.2">
      <c r="C5" t="s">
        <v>9</v>
      </c>
      <c r="D5" t="s">
        <v>31</v>
      </c>
      <c r="E5" t="s">
        <v>86</v>
      </c>
    </row>
    <row r="6" spans="1:17" ht="17" x14ac:dyDescent="0.25">
      <c r="A6" t="s">
        <v>138</v>
      </c>
      <c r="B6" s="17">
        <v>0</v>
      </c>
      <c r="C6" s="6">
        <f>E21</f>
        <v>1.449275362318847E-2</v>
      </c>
      <c r="D6" s="6">
        <f>K21</f>
        <v>1.1627906976744207E-2</v>
      </c>
      <c r="E6" s="6">
        <f>Q21</f>
        <v>2</v>
      </c>
    </row>
    <row r="7" spans="1:17" x14ac:dyDescent="0.2">
      <c r="B7" s="17">
        <v>0.05</v>
      </c>
      <c r="C7" s="6">
        <f>E28</f>
        <v>7.4952468982930398E-2</v>
      </c>
      <c r="D7" s="6">
        <f>K28</f>
        <v>0.1280691757515221</v>
      </c>
      <c r="E7" s="6">
        <f>Q28</f>
        <v>1.9874593156208122</v>
      </c>
    </row>
    <row r="8" spans="1:17" x14ac:dyDescent="0.2">
      <c r="B8" s="17">
        <v>0.1</v>
      </c>
      <c r="C8" s="6">
        <f>E35</f>
        <v>0.13627497642191144</v>
      </c>
      <c r="D8" s="6">
        <f>K35</f>
        <v>0.24234260102415617</v>
      </c>
      <c r="E8" s="6">
        <f>Q35</f>
        <v>1.9753470976425547</v>
      </c>
    </row>
    <row r="9" spans="1:17" x14ac:dyDescent="0.2">
      <c r="B9" s="17">
        <v>0.15</v>
      </c>
      <c r="C9" s="6">
        <f>E42</f>
        <v>0.19845235989835774</v>
      </c>
      <c r="D9" s="6">
        <f>K42</f>
        <v>0.3546132195020163</v>
      </c>
      <c r="E9" s="6">
        <f>Q42</f>
        <v>1.9636642180926598</v>
      </c>
    </row>
    <row r="10" spans="1:17" x14ac:dyDescent="0.2">
      <c r="B10" s="17">
        <v>0.2</v>
      </c>
      <c r="C10" s="6">
        <f>E49</f>
        <v>0.26147679991389206</v>
      </c>
      <c r="D10" s="6">
        <f>K49</f>
        <v>0.4650297302811649</v>
      </c>
      <c r="E10" s="6">
        <f>Q49</f>
        <v>1.9524115513665357</v>
      </c>
    </row>
    <row r="11" spans="1:17" x14ac:dyDescent="0.2">
      <c r="B11" t="s">
        <v>140</v>
      </c>
      <c r="D11" t="s">
        <v>140</v>
      </c>
    </row>
    <row r="16" spans="1:17" s="47" customFormat="1" ht="46.5" customHeight="1" x14ac:dyDescent="0.2">
      <c r="C16" s="48" t="s">
        <v>147</v>
      </c>
      <c r="D16" s="48" t="s">
        <v>146</v>
      </c>
      <c r="E16" s="47" t="s">
        <v>142</v>
      </c>
      <c r="I16" s="48" t="s">
        <v>147</v>
      </c>
      <c r="J16" s="48" t="s">
        <v>146</v>
      </c>
      <c r="K16" s="47" t="s">
        <v>142</v>
      </c>
      <c r="O16" s="48" t="s">
        <v>147</v>
      </c>
      <c r="P16" s="48" t="s">
        <v>146</v>
      </c>
      <c r="Q16" s="47" t="s">
        <v>142</v>
      </c>
    </row>
    <row r="17" spans="1:17" ht="17" x14ac:dyDescent="0.25">
      <c r="A17" t="s">
        <v>9</v>
      </c>
      <c r="B17" t="s">
        <v>138</v>
      </c>
      <c r="C17" s="6">
        <v>0</v>
      </c>
      <c r="D17" s="43">
        <f>('UK data'!J59/'UK data'!C59)</f>
        <v>0.61441594955779344</v>
      </c>
      <c r="E17" s="6">
        <f>C17*D17</f>
        <v>0</v>
      </c>
      <c r="G17" t="s">
        <v>31</v>
      </c>
      <c r="H17" t="s">
        <v>138</v>
      </c>
      <c r="I17" s="6">
        <v>0</v>
      </c>
      <c r="J17" s="43">
        <f>'US data'!I59/'US data'!C59</f>
        <v>1.0404218608063103</v>
      </c>
      <c r="K17" s="6">
        <f>I17*J17</f>
        <v>0</v>
      </c>
      <c r="M17" t="s">
        <v>86</v>
      </c>
      <c r="N17" t="s">
        <v>138</v>
      </c>
      <c r="O17" s="6">
        <v>0</v>
      </c>
      <c r="P17" s="43">
        <f>'CN data'!I59/'CN data'!C59</f>
        <v>0.34878879605101126</v>
      </c>
      <c r="Q17" s="6">
        <f>O17*P17</f>
        <v>0</v>
      </c>
    </row>
    <row r="18" spans="1:17" ht="17" x14ac:dyDescent="0.25">
      <c r="B18" t="s">
        <v>139</v>
      </c>
      <c r="C18" s="6">
        <v>0.3</v>
      </c>
      <c r="D18" s="43">
        <f>'UK data'!D59/'UK data'!C59</f>
        <v>1.7351623902839592</v>
      </c>
      <c r="E18" s="6">
        <f t="shared" ref="E18" si="0">C18*D18</f>
        <v>0.5205487170851878</v>
      </c>
      <c r="H18" t="s">
        <v>139</v>
      </c>
      <c r="I18" s="6">
        <v>0.3</v>
      </c>
      <c r="J18" s="43">
        <f>'US data'!D59/'US data'!C59</f>
        <v>1.0565076056097686</v>
      </c>
      <c r="K18" s="6">
        <f>I18*J18</f>
        <v>0.3169522816829306</v>
      </c>
      <c r="N18" t="s">
        <v>139</v>
      </c>
      <c r="O18" s="6">
        <v>0.3</v>
      </c>
      <c r="P18" s="43">
        <f>'CN data'!D59/'CN data'!C59</f>
        <v>1.2243431675906704</v>
      </c>
      <c r="Q18" s="6">
        <f>O18*P18</f>
        <v>0.36730295027720111</v>
      </c>
    </row>
    <row r="19" spans="1:17" x14ac:dyDescent="0.2">
      <c r="B19" s="44" t="s">
        <v>141</v>
      </c>
      <c r="C19" s="6"/>
      <c r="D19" s="43"/>
      <c r="E19" s="12">
        <v>68</v>
      </c>
      <c r="H19" s="44" t="s">
        <v>141</v>
      </c>
      <c r="I19" s="6"/>
      <c r="J19" s="43"/>
      <c r="K19" s="12">
        <v>85</v>
      </c>
      <c r="N19" s="44" t="s">
        <v>141</v>
      </c>
      <c r="Q19" s="12">
        <v>-0.5</v>
      </c>
    </row>
    <row r="20" spans="1:17" x14ac:dyDescent="0.2">
      <c r="B20" s="44" t="s">
        <v>144</v>
      </c>
      <c r="C20" s="6"/>
      <c r="D20" s="43"/>
      <c r="E20" s="6">
        <f>1/(1+E19)</f>
        <v>1.4492753623188406E-2</v>
      </c>
      <c r="H20" s="44" t="s">
        <v>144</v>
      </c>
      <c r="I20" s="6"/>
      <c r="J20" s="43"/>
      <c r="K20" s="6">
        <f>1/(1+K19)</f>
        <v>1.1627906976744186E-2</v>
      </c>
      <c r="N20" s="44" t="s">
        <v>144</v>
      </c>
      <c r="O20" s="6"/>
      <c r="P20" s="43"/>
      <c r="Q20" s="6">
        <f>1/(1+Q19)</f>
        <v>2</v>
      </c>
    </row>
    <row r="21" spans="1:17" s="3" customFormat="1" x14ac:dyDescent="0.2">
      <c r="B21" s="45" t="s">
        <v>143</v>
      </c>
      <c r="C21" s="45"/>
      <c r="D21" s="46"/>
      <c r="E21" s="45">
        <f>1+(E17*(E17*(1+E19)+E19)+E19*(E17-1-E18)+E17)/((1+E17+E18)*(1+E19))</f>
        <v>1.449275362318847E-2</v>
      </c>
      <c r="H21" s="45" t="s">
        <v>143</v>
      </c>
      <c r="I21" s="45"/>
      <c r="J21" s="46"/>
      <c r="K21" s="45">
        <f>1+(K17*(K17*(1+K19)+K19)+K19*(K17-1-K18)+K17)/((1+K17+K18)*(1+K19))</f>
        <v>1.1627906976744207E-2</v>
      </c>
      <c r="N21" s="45" t="s">
        <v>143</v>
      </c>
      <c r="O21" s="45"/>
      <c r="P21" s="46"/>
      <c r="Q21" s="45">
        <f>1+(Q17*(Q17*(1+Q19)+Q19)+Q19*(Q17-1-Q18)+Q17)/((1+Q17+Q18)*(1+Q19))</f>
        <v>2</v>
      </c>
    </row>
    <row r="24" spans="1:17" ht="17" x14ac:dyDescent="0.25">
      <c r="A24" t="s">
        <v>9</v>
      </c>
      <c r="B24" t="s">
        <v>138</v>
      </c>
      <c r="C24">
        <v>0.05</v>
      </c>
      <c r="D24" s="43">
        <f>D17</f>
        <v>0.61441594955779344</v>
      </c>
      <c r="E24" s="6">
        <f>C24*D24</f>
        <v>3.0720797477889673E-2</v>
      </c>
      <c r="G24" t="s">
        <v>31</v>
      </c>
      <c r="H24" t="s">
        <v>138</v>
      </c>
      <c r="I24">
        <v>0.05</v>
      </c>
      <c r="J24" s="43">
        <f>J17</f>
        <v>1.0404218608063103</v>
      </c>
      <c r="K24" s="6">
        <f>I24*J24</f>
        <v>5.2021093040315519E-2</v>
      </c>
      <c r="M24" t="s">
        <v>86</v>
      </c>
      <c r="N24" t="s">
        <v>138</v>
      </c>
      <c r="O24">
        <v>0.05</v>
      </c>
      <c r="P24" s="43">
        <f>P17</f>
        <v>0.34878879605101126</v>
      </c>
      <c r="Q24" s="6">
        <f>O24*P24</f>
        <v>1.7439439802550565E-2</v>
      </c>
    </row>
    <row r="25" spans="1:17" ht="17" x14ac:dyDescent="0.25">
      <c r="B25" t="s">
        <v>139</v>
      </c>
      <c r="C25" s="6">
        <f>(1-C24)*0.3</f>
        <v>0.28499999999999998</v>
      </c>
      <c r="D25" s="43">
        <f>D18</f>
        <v>1.7351623902839592</v>
      </c>
      <c r="E25" s="6">
        <f t="shared" ref="E25" si="1">C25*D25</f>
        <v>0.49452128123092837</v>
      </c>
      <c r="H25" t="s">
        <v>139</v>
      </c>
      <c r="I25" s="6">
        <f>C25</f>
        <v>0.28499999999999998</v>
      </c>
      <c r="J25" s="43">
        <f>J18</f>
        <v>1.0565076056097686</v>
      </c>
      <c r="K25" s="6">
        <f>I25*J25</f>
        <v>0.30110466759878401</v>
      </c>
      <c r="N25" t="s">
        <v>139</v>
      </c>
      <c r="O25" s="6">
        <f>I25</f>
        <v>0.28499999999999998</v>
      </c>
      <c r="P25" s="43">
        <f>P18</f>
        <v>1.2243431675906704</v>
      </c>
      <c r="Q25" s="6">
        <f>O25*P25</f>
        <v>0.34893780276334102</v>
      </c>
    </row>
    <row r="26" spans="1:17" x14ac:dyDescent="0.2">
      <c r="B26" s="44" t="s">
        <v>141</v>
      </c>
      <c r="C26" s="6"/>
      <c r="D26" s="43"/>
      <c r="E26" s="12">
        <v>68</v>
      </c>
      <c r="H26" s="44" t="s">
        <v>141</v>
      </c>
      <c r="I26" s="6"/>
      <c r="J26" s="43"/>
      <c r="K26" s="12">
        <v>85</v>
      </c>
      <c r="N26" s="44" t="s">
        <v>141</v>
      </c>
      <c r="Q26" s="12">
        <v>-0.5</v>
      </c>
    </row>
    <row r="27" spans="1:17" x14ac:dyDescent="0.2">
      <c r="B27" s="44" t="s">
        <v>144</v>
      </c>
      <c r="C27" s="6"/>
      <c r="D27" s="43"/>
      <c r="E27" s="6">
        <f>1/(1+E26)</f>
        <v>1.4492753623188406E-2</v>
      </c>
      <c r="H27" s="44" t="s">
        <v>144</v>
      </c>
      <c r="I27" s="6"/>
      <c r="J27" s="43"/>
      <c r="K27" s="6">
        <f>1/(1+K26)</f>
        <v>1.1627906976744186E-2</v>
      </c>
      <c r="N27" s="44" t="s">
        <v>144</v>
      </c>
      <c r="O27" s="6"/>
      <c r="P27" s="43"/>
      <c r="Q27" s="6">
        <f>1/(1+Q26)</f>
        <v>2</v>
      </c>
    </row>
    <row r="28" spans="1:17" s="3" customFormat="1" x14ac:dyDescent="0.2">
      <c r="B28" s="45" t="s">
        <v>143</v>
      </c>
      <c r="C28" s="45"/>
      <c r="D28" s="46"/>
      <c r="E28" s="45">
        <f>1+(E24*(E24*(1+E26)+E26)+E26*(E24-1-E25)+E24)/((1+E24+E25)*(1+E26))</f>
        <v>7.4952468982930398E-2</v>
      </c>
      <c r="H28" s="45" t="s">
        <v>143</v>
      </c>
      <c r="I28" s="45"/>
      <c r="J28" s="46"/>
      <c r="K28" s="45">
        <f>1+(K24*(K24*(1+K26)+K26)+K26*(K24-1-K25)+K24)/((1+K24+K25)*(1+K26))</f>
        <v>0.1280691757515221</v>
      </c>
      <c r="N28" s="45" t="s">
        <v>143</v>
      </c>
      <c r="O28" s="45"/>
      <c r="P28" s="46"/>
      <c r="Q28" s="45">
        <f>1+(Q24*(Q24*(1+Q26)+Q26)+Q26*(Q24-1-Q25)+Q24)/((1+Q24+Q25)*(1+Q26))</f>
        <v>1.9874593156208122</v>
      </c>
    </row>
    <row r="31" spans="1:17" ht="17" x14ac:dyDescent="0.25">
      <c r="A31" t="s">
        <v>9</v>
      </c>
      <c r="B31" t="s">
        <v>138</v>
      </c>
      <c r="C31" s="6">
        <v>0.1</v>
      </c>
      <c r="D31" s="43">
        <f>D24</f>
        <v>0.61441594955779344</v>
      </c>
      <c r="E31" s="6">
        <f>C31*D31</f>
        <v>6.1441594955779347E-2</v>
      </c>
      <c r="G31" t="s">
        <v>31</v>
      </c>
      <c r="H31" t="s">
        <v>138</v>
      </c>
      <c r="I31" s="6">
        <v>0.1</v>
      </c>
      <c r="J31" s="43">
        <f>J24</f>
        <v>1.0404218608063103</v>
      </c>
      <c r="K31" s="6">
        <f>I31*J31</f>
        <v>0.10404218608063104</v>
      </c>
      <c r="M31" t="s">
        <v>86</v>
      </c>
      <c r="N31" t="s">
        <v>138</v>
      </c>
      <c r="O31" s="6">
        <v>0.1</v>
      </c>
      <c r="P31" s="43">
        <f>P24</f>
        <v>0.34878879605101126</v>
      </c>
      <c r="Q31" s="6">
        <f>O31*P31</f>
        <v>3.487887960510113E-2</v>
      </c>
    </row>
    <row r="32" spans="1:17" ht="17" x14ac:dyDescent="0.25">
      <c r="B32" t="s">
        <v>139</v>
      </c>
      <c r="C32" s="6">
        <f>(1-C31)*0.3</f>
        <v>0.27</v>
      </c>
      <c r="D32" s="43">
        <f>D25</f>
        <v>1.7351623902839592</v>
      </c>
      <c r="E32" s="6">
        <f t="shared" ref="E32" si="2">C32*D32</f>
        <v>0.46849384537666905</v>
      </c>
      <c r="H32" t="s">
        <v>139</v>
      </c>
      <c r="I32" s="6">
        <f>C32</f>
        <v>0.27</v>
      </c>
      <c r="J32" s="43">
        <f>J25</f>
        <v>1.0565076056097686</v>
      </c>
      <c r="K32" s="6">
        <f>I32*J32</f>
        <v>0.28525705351463754</v>
      </c>
      <c r="N32" t="s">
        <v>139</v>
      </c>
      <c r="O32" s="6">
        <f>I32</f>
        <v>0.27</v>
      </c>
      <c r="P32" s="43">
        <f>P25</f>
        <v>1.2243431675906704</v>
      </c>
      <c r="Q32" s="6">
        <f>O32*P32</f>
        <v>0.33057265524948104</v>
      </c>
    </row>
    <row r="33" spans="1:17" x14ac:dyDescent="0.2">
      <c r="B33" s="44" t="s">
        <v>141</v>
      </c>
      <c r="C33" s="6"/>
      <c r="D33" s="43"/>
      <c r="E33" s="12">
        <v>68</v>
      </c>
      <c r="H33" s="44" t="s">
        <v>141</v>
      </c>
      <c r="I33" s="6"/>
      <c r="J33" s="43"/>
      <c r="K33" s="12">
        <v>85</v>
      </c>
      <c r="N33" s="44" t="s">
        <v>141</v>
      </c>
      <c r="Q33" s="12">
        <v>-0.5</v>
      </c>
    </row>
    <row r="34" spans="1:17" x14ac:dyDescent="0.2">
      <c r="B34" s="44" t="s">
        <v>144</v>
      </c>
      <c r="C34" s="6"/>
      <c r="D34" s="43"/>
      <c r="E34" s="6">
        <f>1/(1+E33)</f>
        <v>1.4492753623188406E-2</v>
      </c>
      <c r="H34" s="44" t="s">
        <v>144</v>
      </c>
      <c r="I34" s="6"/>
      <c r="J34" s="43"/>
      <c r="K34" s="6">
        <f>1/(1+K33)</f>
        <v>1.1627906976744186E-2</v>
      </c>
      <c r="N34" s="44" t="s">
        <v>144</v>
      </c>
      <c r="O34" s="6"/>
      <c r="P34" s="43"/>
      <c r="Q34" s="6">
        <f>1/(1+Q33)</f>
        <v>2</v>
      </c>
    </row>
    <row r="35" spans="1:17" s="3" customFormat="1" x14ac:dyDescent="0.2">
      <c r="B35" s="45" t="s">
        <v>143</v>
      </c>
      <c r="C35" s="45"/>
      <c r="D35" s="46"/>
      <c r="E35" s="45">
        <f>1+(E31*(E31*(1+E33)+E33)+E33*(E31-1-E32)+E31)/((1+E31+E32)*(1+E33))</f>
        <v>0.13627497642191144</v>
      </c>
      <c r="H35" s="45" t="s">
        <v>143</v>
      </c>
      <c r="I35" s="45"/>
      <c r="J35" s="46"/>
      <c r="K35" s="45">
        <f>1+(K31*(K31*(1+K33)+K33)+K33*(K31-1-K32)+K31)/((1+K31+K32)*(1+K33))</f>
        <v>0.24234260102415617</v>
      </c>
      <c r="N35" s="45" t="s">
        <v>143</v>
      </c>
      <c r="O35" s="45"/>
      <c r="P35" s="46"/>
      <c r="Q35" s="45">
        <f>1+(Q31*(Q31*(1+Q33)+Q33)+Q33*(Q31-1-Q32)+Q31)/((1+Q31+Q32)*(1+Q33))</f>
        <v>1.9753470976425547</v>
      </c>
    </row>
    <row r="38" spans="1:17" ht="17" x14ac:dyDescent="0.25">
      <c r="A38" t="s">
        <v>9</v>
      </c>
      <c r="B38" t="s">
        <v>138</v>
      </c>
      <c r="C38" s="6">
        <v>0.15</v>
      </c>
      <c r="D38" s="43">
        <f>D31</f>
        <v>0.61441594955779344</v>
      </c>
      <c r="E38" s="6">
        <f>C38*D38</f>
        <v>9.2162392433669013E-2</v>
      </c>
      <c r="G38" t="s">
        <v>31</v>
      </c>
      <c r="H38" t="s">
        <v>138</v>
      </c>
      <c r="I38" s="6">
        <f>C38</f>
        <v>0.15</v>
      </c>
      <c r="J38" s="43">
        <f>J31</f>
        <v>1.0404218608063103</v>
      </c>
      <c r="K38" s="6">
        <f>I38*J38</f>
        <v>0.15606327912094653</v>
      </c>
      <c r="M38" t="s">
        <v>86</v>
      </c>
      <c r="N38" t="s">
        <v>138</v>
      </c>
      <c r="O38" s="6">
        <f>I38</f>
        <v>0.15</v>
      </c>
      <c r="P38" s="43">
        <f>P31</f>
        <v>0.34878879605101126</v>
      </c>
      <c r="Q38" s="6">
        <f>O38*P38</f>
        <v>5.2318319407651685E-2</v>
      </c>
    </row>
    <row r="39" spans="1:17" ht="17" x14ac:dyDescent="0.25">
      <c r="B39" t="s">
        <v>139</v>
      </c>
      <c r="C39" s="6">
        <f>(1-C38)*0.3</f>
        <v>0.255</v>
      </c>
      <c r="D39" s="43">
        <f>D32</f>
        <v>1.7351623902839592</v>
      </c>
      <c r="E39" s="6">
        <f t="shared" ref="E39" si="3">C39*D39</f>
        <v>0.44246640952240962</v>
      </c>
      <c r="H39" t="s">
        <v>139</v>
      </c>
      <c r="I39" s="6">
        <f>C39</f>
        <v>0.255</v>
      </c>
      <c r="J39" s="43">
        <f>J32</f>
        <v>1.0565076056097686</v>
      </c>
      <c r="K39" s="6">
        <f>I39*J39</f>
        <v>0.269409439430491</v>
      </c>
      <c r="N39" t="s">
        <v>139</v>
      </c>
      <c r="O39" s="6">
        <f>I39</f>
        <v>0.255</v>
      </c>
      <c r="P39" s="43">
        <f>P32</f>
        <v>1.2243431675906704</v>
      </c>
      <c r="Q39" s="6">
        <f>O39*P39</f>
        <v>0.31220750773562095</v>
      </c>
    </row>
    <row r="40" spans="1:17" x14ac:dyDescent="0.2">
      <c r="B40" s="44" t="s">
        <v>141</v>
      </c>
      <c r="C40" s="6"/>
      <c r="D40" s="43"/>
      <c r="E40" s="12">
        <v>68</v>
      </c>
      <c r="H40" s="44" t="s">
        <v>141</v>
      </c>
      <c r="I40" s="6"/>
      <c r="J40" s="43"/>
      <c r="K40" s="12">
        <v>85</v>
      </c>
      <c r="N40" s="44" t="s">
        <v>141</v>
      </c>
      <c r="Q40" s="12">
        <v>-0.5</v>
      </c>
    </row>
    <row r="41" spans="1:17" x14ac:dyDescent="0.2">
      <c r="B41" s="44" t="s">
        <v>144</v>
      </c>
      <c r="C41" s="6"/>
      <c r="D41" s="43"/>
      <c r="E41" s="6">
        <f>1/(1+E40)</f>
        <v>1.4492753623188406E-2</v>
      </c>
      <c r="H41" s="44" t="s">
        <v>144</v>
      </c>
      <c r="I41" s="6"/>
      <c r="J41" s="43"/>
      <c r="K41" s="6">
        <f>1/(1+K40)</f>
        <v>1.1627906976744186E-2</v>
      </c>
      <c r="N41" s="44" t="s">
        <v>144</v>
      </c>
      <c r="O41" s="6"/>
      <c r="P41" s="43"/>
      <c r="Q41" s="6">
        <f>1/(1+Q40)</f>
        <v>2</v>
      </c>
    </row>
    <row r="42" spans="1:17" s="3" customFormat="1" x14ac:dyDescent="0.2">
      <c r="B42" s="45" t="s">
        <v>143</v>
      </c>
      <c r="C42" s="45"/>
      <c r="D42" s="46"/>
      <c r="E42" s="45">
        <f>1+(E38*(E38*(1+E40)+E40)+E40*(E38-1-E39)+E38)/((1+E38+E39)*(1+E40))</f>
        <v>0.19845235989835774</v>
      </c>
      <c r="H42" s="45" t="s">
        <v>143</v>
      </c>
      <c r="I42" s="45"/>
      <c r="J42" s="46"/>
      <c r="K42" s="45">
        <f>1+(K38*(K38*(1+K40)+K40)+K40*(K38-1-K39)+K38)/((1+K38+K39)*(1+K40))</f>
        <v>0.3546132195020163</v>
      </c>
      <c r="N42" s="45" t="s">
        <v>143</v>
      </c>
      <c r="O42" s="45"/>
      <c r="P42" s="46"/>
      <c r="Q42" s="45">
        <f>1+(Q38*(Q38*(1+Q40)+Q40)+Q40*(Q38-1-Q39)+Q38)/((1+Q38+Q39)*(1+Q40))</f>
        <v>1.9636642180926598</v>
      </c>
    </row>
    <row r="45" spans="1:17" ht="17" x14ac:dyDescent="0.25">
      <c r="A45" t="s">
        <v>9</v>
      </c>
      <c r="B45" t="s">
        <v>138</v>
      </c>
      <c r="C45" s="6">
        <v>0.2</v>
      </c>
      <c r="D45" s="43">
        <f>D38</f>
        <v>0.61441594955779344</v>
      </c>
      <c r="E45" s="6">
        <f>C45*D45</f>
        <v>0.12288318991155869</v>
      </c>
      <c r="G45" t="s">
        <v>31</v>
      </c>
      <c r="H45" t="s">
        <v>138</v>
      </c>
      <c r="I45" s="6">
        <f>C45</f>
        <v>0.2</v>
      </c>
      <c r="J45" s="43">
        <f>J38</f>
        <v>1.0404218608063103</v>
      </c>
      <c r="K45" s="6">
        <f>I45*J45</f>
        <v>0.20808437216126208</v>
      </c>
      <c r="M45" t="s">
        <v>86</v>
      </c>
      <c r="N45" t="s">
        <v>138</v>
      </c>
      <c r="O45" s="6">
        <f>I45</f>
        <v>0.2</v>
      </c>
      <c r="P45" s="43">
        <f>P38</f>
        <v>0.34878879605101126</v>
      </c>
      <c r="Q45" s="6">
        <f>O45*P45</f>
        <v>6.9757759210202261E-2</v>
      </c>
    </row>
    <row r="46" spans="1:17" ht="17" x14ac:dyDescent="0.25">
      <c r="B46" t="s">
        <v>139</v>
      </c>
      <c r="C46" s="6">
        <f>(1-C45)*0.3</f>
        <v>0.24</v>
      </c>
      <c r="D46" s="43">
        <f>D39</f>
        <v>1.7351623902839592</v>
      </c>
      <c r="E46" s="6">
        <f t="shared" ref="E46" si="4">C46*D46</f>
        <v>0.41643897366815019</v>
      </c>
      <c r="H46" t="s">
        <v>139</v>
      </c>
      <c r="I46" s="6">
        <f>C46</f>
        <v>0.24</v>
      </c>
      <c r="J46" s="43">
        <f>J39</f>
        <v>1.0565076056097686</v>
      </c>
      <c r="K46" s="6">
        <f>I46*J46</f>
        <v>0.25356182534634447</v>
      </c>
      <c r="N46" t="s">
        <v>139</v>
      </c>
      <c r="O46" s="6">
        <f>I46</f>
        <v>0.24</v>
      </c>
      <c r="P46" s="43">
        <f>P39</f>
        <v>1.2243431675906704</v>
      </c>
      <c r="Q46" s="6">
        <f>O46*P46</f>
        <v>0.29384236022176091</v>
      </c>
    </row>
    <row r="47" spans="1:17" x14ac:dyDescent="0.2">
      <c r="B47" s="44" t="s">
        <v>141</v>
      </c>
      <c r="C47" s="6"/>
      <c r="D47" s="43"/>
      <c r="E47" s="12">
        <v>68</v>
      </c>
      <c r="H47" s="44" t="s">
        <v>141</v>
      </c>
      <c r="I47" s="6"/>
      <c r="J47" s="43"/>
      <c r="K47" s="12">
        <v>85</v>
      </c>
      <c r="N47" s="44" t="s">
        <v>141</v>
      </c>
      <c r="Q47" s="12">
        <v>-0.5</v>
      </c>
    </row>
    <row r="48" spans="1:17" x14ac:dyDescent="0.2">
      <c r="B48" s="44" t="s">
        <v>144</v>
      </c>
      <c r="C48" s="6"/>
      <c r="D48" s="43"/>
      <c r="E48" s="6">
        <f>1/(1+E47)</f>
        <v>1.4492753623188406E-2</v>
      </c>
      <c r="H48" s="44" t="s">
        <v>144</v>
      </c>
      <c r="I48" s="6"/>
      <c r="J48" s="43"/>
      <c r="K48" s="6">
        <f>1/(1+K47)</f>
        <v>1.1627906976744186E-2</v>
      </c>
      <c r="N48" s="44" t="s">
        <v>144</v>
      </c>
      <c r="O48" s="6"/>
      <c r="P48" s="43"/>
      <c r="Q48" s="6">
        <f>1/(1+Q47)</f>
        <v>2</v>
      </c>
    </row>
    <row r="49" spans="2:17" s="3" customFormat="1" x14ac:dyDescent="0.2">
      <c r="B49" s="45" t="s">
        <v>143</v>
      </c>
      <c r="C49" s="45"/>
      <c r="D49" s="46"/>
      <c r="E49" s="45">
        <f>1+(E45*(E45*(1+E47)+E47)+E47*(E45-1-E46)+E45)/((1+E45+E46)*(1+E47))</f>
        <v>0.26147679991389206</v>
      </c>
      <c r="H49" s="45" t="s">
        <v>143</v>
      </c>
      <c r="I49" s="45"/>
      <c r="J49" s="46"/>
      <c r="K49" s="45">
        <f>1+(K45*(K45*(1+K47)+K47)+K47*(K45-1-K46)+K45)/((1+K45+K46)*(1+K47))</f>
        <v>0.4650297302811649</v>
      </c>
      <c r="N49" s="45" t="s">
        <v>143</v>
      </c>
      <c r="O49" s="45"/>
      <c r="P49" s="46"/>
      <c r="Q49" s="45">
        <f>1+(Q45*(Q45*(1+Q47)+Q47)+Q47*(Q45-1-Q46)+Q45)/((1+Q45+Q46)*(1+Q47))</f>
        <v>1.9524115513665357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4098" r:id="rId3">
          <objectPr defaultSize="0" autoPict="0" r:id="rId4">
            <anchor moveWithCells="1" sizeWithCells="1">
              <from>
                <xdr:col>0</xdr:col>
                <xdr:colOff>546100</xdr:colOff>
                <xdr:row>12</xdr:row>
                <xdr:rowOff>25400</xdr:rowOff>
              </from>
              <to>
                <xdr:col>2</xdr:col>
                <xdr:colOff>25400</xdr:colOff>
                <xdr:row>14</xdr:row>
                <xdr:rowOff>25400</xdr:rowOff>
              </to>
            </anchor>
          </objectPr>
        </oleObject>
      </mc:Choice>
      <mc:Fallback>
        <oleObject progId="Equation.DSMT4" shapeId="4098" r:id="rId3"/>
      </mc:Fallback>
    </mc:AlternateContent>
    <mc:AlternateContent xmlns:mc="http://schemas.openxmlformats.org/markup-compatibility/2006">
      <mc:Choice Requires="x14">
        <oleObject progId="Equation.DSMT4" shapeId="4099" r:id="rId5">
          <objectPr defaultSize="0" autoPict="0" r:id="rId6">
            <anchor moveWithCells="1" sizeWithCells="1">
              <from>
                <xdr:col>2</xdr:col>
                <xdr:colOff>520700</xdr:colOff>
                <xdr:row>12</xdr:row>
                <xdr:rowOff>0</xdr:rowOff>
              </from>
              <to>
                <xdr:col>4</xdr:col>
                <xdr:colOff>25400</xdr:colOff>
                <xdr:row>14</xdr:row>
                <xdr:rowOff>12700</xdr:rowOff>
              </to>
            </anchor>
          </objectPr>
        </oleObject>
      </mc:Choice>
      <mc:Fallback>
        <oleObject progId="Equation.DSMT4" shapeId="4099" r:id="rId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25"/>
  <sheetViews>
    <sheetView workbookViewId="0">
      <selection activeCell="B8" sqref="B8:H58"/>
    </sheetView>
  </sheetViews>
  <sheetFormatPr baseColWidth="10" defaultColWidth="8.83203125" defaultRowHeight="15" x14ac:dyDescent="0.2"/>
  <cols>
    <col min="22" max="27" width="9.1640625" customWidth="1"/>
  </cols>
  <sheetData>
    <row r="1" spans="1:31" x14ac:dyDescent="0.2">
      <c r="B1" s="14" t="s">
        <v>176</v>
      </c>
      <c r="C1" s="14"/>
      <c r="D1" s="14"/>
      <c r="E1" s="14"/>
      <c r="F1" s="14"/>
      <c r="G1" s="14"/>
      <c r="H1" s="14"/>
      <c r="I1" s="14"/>
    </row>
    <row r="5" spans="1:31" x14ac:dyDescent="0.2">
      <c r="AC5" t="s">
        <v>165</v>
      </c>
    </row>
    <row r="6" spans="1:31" x14ac:dyDescent="0.2">
      <c r="B6" s="27" t="s">
        <v>167</v>
      </c>
      <c r="C6" s="27" t="s">
        <v>167</v>
      </c>
      <c r="D6" s="27" t="s">
        <v>167</v>
      </c>
      <c r="E6" s="27"/>
      <c r="F6" s="27" t="s">
        <v>168</v>
      </c>
      <c r="G6" s="27" t="s">
        <v>168</v>
      </c>
      <c r="H6" s="27" t="s">
        <v>168</v>
      </c>
      <c r="I6" s="27"/>
      <c r="S6" s="73" t="s">
        <v>162</v>
      </c>
      <c r="T6" s="73"/>
      <c r="U6" s="73"/>
      <c r="W6" s="73" t="s">
        <v>164</v>
      </c>
      <c r="X6" s="73"/>
      <c r="Y6" s="73"/>
      <c r="AE6" t="s">
        <v>166</v>
      </c>
    </row>
    <row r="7" spans="1:31" x14ac:dyDescent="0.2">
      <c r="B7" s="29" t="s">
        <v>9</v>
      </c>
      <c r="C7" s="29" t="s">
        <v>31</v>
      </c>
      <c r="D7" s="29" t="s">
        <v>86</v>
      </c>
      <c r="E7" s="27"/>
      <c r="F7" s="29" t="s">
        <v>9</v>
      </c>
      <c r="G7" s="29" t="s">
        <v>31</v>
      </c>
      <c r="H7" s="29" t="s">
        <v>86</v>
      </c>
      <c r="I7" s="27"/>
      <c r="S7" s="1" t="s">
        <v>9</v>
      </c>
      <c r="T7" s="1" t="s">
        <v>31</v>
      </c>
      <c r="U7" s="1" t="s">
        <v>163</v>
      </c>
      <c r="W7" s="1" t="s">
        <v>9</v>
      </c>
      <c r="X7" s="1" t="s">
        <v>31</v>
      </c>
      <c r="Y7" s="1" t="s">
        <v>163</v>
      </c>
      <c r="AC7" s="1" t="s">
        <v>9</v>
      </c>
      <c r="AD7" s="1" t="s">
        <v>31</v>
      </c>
      <c r="AE7" s="1" t="s">
        <v>163</v>
      </c>
    </row>
    <row r="8" spans="1:31" x14ac:dyDescent="0.2">
      <c r="A8">
        <v>1960</v>
      </c>
      <c r="B8" s="66">
        <f>(AC8/100)*'UK data'!J8/'UK data'!C8</f>
        <v>0.1</v>
      </c>
      <c r="C8" s="67"/>
      <c r="D8" s="67"/>
      <c r="E8" s="67"/>
      <c r="F8" s="66">
        <f>S8*(1-AC8/100)*'UK data'!D8/'UK data'!C8</f>
        <v>0.32552511692047109</v>
      </c>
      <c r="G8" s="67"/>
      <c r="H8" s="67"/>
      <c r="R8">
        <v>1960</v>
      </c>
      <c r="S8" s="43">
        <v>0.36169457435607899</v>
      </c>
      <c r="T8" s="43">
        <v>0.34147423505783103</v>
      </c>
      <c r="W8" s="43">
        <f>1-S8</f>
        <v>0.63830542564392101</v>
      </c>
      <c r="X8" s="43">
        <f t="shared" ref="X8" si="0">1-T8</f>
        <v>0.65852576494216897</v>
      </c>
      <c r="Y8" s="43"/>
      <c r="AC8" s="14">
        <v>10</v>
      </c>
      <c r="AD8" s="14">
        <v>8</v>
      </c>
    </row>
    <row r="9" spans="1:31" x14ac:dyDescent="0.2">
      <c r="A9">
        <v>1961</v>
      </c>
      <c r="B9" s="66">
        <f>(AC9/100)*'UK data'!J9/'UK data'!C9</f>
        <v>9.7544673090814715E-2</v>
      </c>
      <c r="C9" s="67"/>
      <c r="D9" s="67"/>
      <c r="E9" s="67"/>
      <c r="F9" s="66">
        <f>S9*(1-AC9/100)*'UK data'!D9/'UK data'!C9</f>
        <v>0.33303200698117952</v>
      </c>
      <c r="G9" s="67"/>
      <c r="H9" s="67"/>
      <c r="R9">
        <v>1961</v>
      </c>
      <c r="S9" s="43">
        <v>0.36169457435607899</v>
      </c>
      <c r="T9" s="43">
        <v>0.34379029273986805</v>
      </c>
      <c r="U9" s="43"/>
      <c r="W9" s="43">
        <f t="shared" ref="W9:W58" si="1">1-S9</f>
        <v>0.63830542564392101</v>
      </c>
      <c r="X9" s="43">
        <f t="shared" ref="X9:X58" si="2">1-T9</f>
        <v>0.65620970726013195</v>
      </c>
      <c r="Y9" s="43"/>
      <c r="AC9" s="14">
        <v>10</v>
      </c>
      <c r="AD9" s="14">
        <v>8</v>
      </c>
    </row>
    <row r="10" spans="1:31" x14ac:dyDescent="0.2">
      <c r="A10">
        <v>1962</v>
      </c>
      <c r="B10" s="66">
        <f>(AC10/100)*'UK data'!J10/'UK data'!C10</f>
        <v>9.8491168613860078E-2</v>
      </c>
      <c r="C10" s="67"/>
      <c r="D10" s="67"/>
      <c r="E10" s="67"/>
      <c r="F10" s="66">
        <f>S10*(1-AC10/100)*'UK data'!D10/'UK data'!C10</f>
        <v>0.34222803095961946</v>
      </c>
      <c r="G10" s="67"/>
      <c r="H10" s="67"/>
      <c r="R10">
        <v>1962</v>
      </c>
      <c r="S10" s="43">
        <v>0.36169457435607899</v>
      </c>
      <c r="T10" s="43">
        <v>0.34859639406204201</v>
      </c>
      <c r="U10" s="43"/>
      <c r="W10" s="43">
        <f t="shared" si="1"/>
        <v>0.63830542564392101</v>
      </c>
      <c r="X10" s="43">
        <f t="shared" si="2"/>
        <v>0.65140360593795799</v>
      </c>
      <c r="Y10" s="43"/>
      <c r="AC10" s="14">
        <v>10</v>
      </c>
      <c r="AD10" s="14">
        <v>8</v>
      </c>
    </row>
    <row r="11" spans="1:31" x14ac:dyDescent="0.2">
      <c r="A11">
        <v>1963</v>
      </c>
      <c r="B11" s="66">
        <f>(AC11/100)*'UK data'!J11/'UK data'!C11</f>
        <v>9.8117947192764107E-2</v>
      </c>
      <c r="C11" s="67"/>
      <c r="D11" s="67"/>
      <c r="E11" s="67"/>
      <c r="F11" s="66">
        <f>S11*(1-AC11/100)*'UK data'!D11/'UK data'!C11</f>
        <v>0.34220271941713692</v>
      </c>
      <c r="G11" s="67"/>
      <c r="H11" s="67"/>
      <c r="R11">
        <v>1963</v>
      </c>
      <c r="S11" s="43">
        <v>0.36169457435607899</v>
      </c>
      <c r="T11" s="43">
        <v>0.35045146942138705</v>
      </c>
      <c r="U11" s="43"/>
      <c r="W11" s="43">
        <f t="shared" si="1"/>
        <v>0.63830542564392101</v>
      </c>
      <c r="X11" s="43">
        <f t="shared" si="2"/>
        <v>0.64954853057861295</v>
      </c>
      <c r="Y11" s="43"/>
      <c r="AC11" s="14">
        <v>10</v>
      </c>
      <c r="AD11" s="14">
        <v>8</v>
      </c>
    </row>
    <row r="12" spans="1:31" x14ac:dyDescent="0.2">
      <c r="A12">
        <v>1964</v>
      </c>
      <c r="B12" s="66">
        <f>(AC12/100)*'UK data'!J12/'UK data'!C12</f>
        <v>9.2910022257187155E-2</v>
      </c>
      <c r="C12" s="67"/>
      <c r="D12" s="67"/>
      <c r="E12" s="67"/>
      <c r="F12" s="66">
        <f>S12*(1-AC12/100)*'UK data'!D12/'UK data'!C12</f>
        <v>0.33583898545687491</v>
      </c>
      <c r="G12" s="67"/>
      <c r="H12" s="67"/>
      <c r="R12">
        <v>1964</v>
      </c>
      <c r="S12" s="43">
        <v>0.36169457435607899</v>
      </c>
      <c r="T12" s="43">
        <v>0.35226279497146595</v>
      </c>
      <c r="U12" s="43"/>
      <c r="W12" s="43">
        <f t="shared" si="1"/>
        <v>0.63830542564392101</v>
      </c>
      <c r="X12" s="43">
        <f t="shared" si="2"/>
        <v>0.64773720502853405</v>
      </c>
      <c r="Y12" s="43"/>
      <c r="AC12" s="14">
        <v>10</v>
      </c>
      <c r="AD12" s="14">
        <v>8</v>
      </c>
    </row>
    <row r="13" spans="1:31" x14ac:dyDescent="0.2">
      <c r="A13">
        <v>1965</v>
      </c>
      <c r="B13" s="66">
        <f>(AC13/100)*'UK data'!J13/'UK data'!C13</f>
        <v>9.5281253536429827E-2</v>
      </c>
      <c r="C13" s="67"/>
      <c r="D13" s="67"/>
      <c r="E13" s="67"/>
      <c r="F13" s="66">
        <f>S13*(1-AC13/100)*'UK data'!D13/'UK data'!C13</f>
        <v>0.34336942560026235</v>
      </c>
      <c r="G13" s="67"/>
      <c r="H13" s="67"/>
      <c r="R13">
        <v>1965</v>
      </c>
      <c r="S13" s="43">
        <v>0.36169457435607899</v>
      </c>
      <c r="T13" s="43">
        <v>0.35730373859405495</v>
      </c>
      <c r="U13" s="43"/>
      <c r="W13" s="43">
        <f t="shared" si="1"/>
        <v>0.63830542564392101</v>
      </c>
      <c r="X13" s="43">
        <f t="shared" si="2"/>
        <v>0.64269626140594505</v>
      </c>
      <c r="Y13" s="43"/>
      <c r="AC13" s="14">
        <v>10</v>
      </c>
      <c r="AD13" s="14">
        <v>8</v>
      </c>
    </row>
    <row r="14" spans="1:31" x14ac:dyDescent="0.2">
      <c r="A14">
        <v>1966</v>
      </c>
      <c r="B14" s="66">
        <f>(AC14/100)*'UK data'!J14/'UK data'!C14</f>
        <v>9.2668924212215634E-2</v>
      </c>
      <c r="C14" s="67"/>
      <c r="D14" s="67"/>
      <c r="E14" s="67"/>
      <c r="F14" s="66">
        <f>S14*(1-AC14/100)*'UK data'!D14/'UK data'!C14</f>
        <v>0.35243611917711659</v>
      </c>
      <c r="G14" s="67"/>
      <c r="H14" s="67"/>
      <c r="R14">
        <v>1966</v>
      </c>
      <c r="S14" s="43">
        <v>0.36169457435607899</v>
      </c>
      <c r="T14" s="43">
        <v>0.35396289825439498</v>
      </c>
      <c r="U14" s="43"/>
      <c r="W14" s="43">
        <f t="shared" si="1"/>
        <v>0.63830542564392101</v>
      </c>
      <c r="X14" s="43">
        <f t="shared" si="2"/>
        <v>0.64603710174560502</v>
      </c>
      <c r="Y14" s="43"/>
      <c r="AC14" s="14">
        <v>10</v>
      </c>
      <c r="AD14" s="14">
        <v>8</v>
      </c>
    </row>
    <row r="15" spans="1:31" x14ac:dyDescent="0.2">
      <c r="A15">
        <v>1967</v>
      </c>
      <c r="B15" s="66">
        <f>(AC15/100)*'UK data'!J15/'UK data'!C15</f>
        <v>9.0783579316066468E-2</v>
      </c>
      <c r="C15" s="67"/>
      <c r="D15" s="67"/>
      <c r="E15" s="67"/>
      <c r="F15" s="66">
        <f>S15*(1-AC15/100)*'UK data'!D15/'UK data'!C15</f>
        <v>0.35964383620067375</v>
      </c>
      <c r="G15" s="67"/>
      <c r="H15" s="67"/>
      <c r="R15">
        <v>1967</v>
      </c>
      <c r="S15" s="43">
        <v>0.36169457435607899</v>
      </c>
      <c r="T15" s="43">
        <v>0.345592260360718</v>
      </c>
      <c r="U15" s="43"/>
      <c r="W15" s="43">
        <f t="shared" si="1"/>
        <v>0.63830542564392101</v>
      </c>
      <c r="X15" s="43">
        <f t="shared" si="2"/>
        <v>0.654407739639282</v>
      </c>
      <c r="Y15" s="43"/>
      <c r="AC15" s="14">
        <v>10</v>
      </c>
      <c r="AD15" s="14">
        <v>8</v>
      </c>
    </row>
    <row r="16" spans="1:31" x14ac:dyDescent="0.2">
      <c r="A16">
        <v>1968</v>
      </c>
      <c r="B16" s="66">
        <f>(AC16/100)*'UK data'!J16/'UK data'!C16</f>
        <v>8.5853459043747818E-2</v>
      </c>
      <c r="C16" s="67"/>
      <c r="D16" s="67"/>
      <c r="E16" s="67"/>
      <c r="F16" s="66">
        <f>S16*(1-AC16/100)*'UK data'!D16/'UK data'!C16</f>
        <v>0.35220997678196364</v>
      </c>
      <c r="G16" s="67"/>
      <c r="H16" s="67"/>
      <c r="R16">
        <v>1968</v>
      </c>
      <c r="S16" s="43">
        <v>0.36169457435607899</v>
      </c>
      <c r="T16" s="43">
        <v>0.33933973312377896</v>
      </c>
      <c r="U16" s="43"/>
      <c r="W16" s="43">
        <f t="shared" si="1"/>
        <v>0.63830542564392101</v>
      </c>
      <c r="X16" s="43">
        <f t="shared" si="2"/>
        <v>0.66066026687622104</v>
      </c>
      <c r="Y16" s="43"/>
      <c r="AC16" s="14">
        <v>10</v>
      </c>
      <c r="AD16" s="14">
        <v>8</v>
      </c>
    </row>
    <row r="17" spans="1:31" x14ac:dyDescent="0.2">
      <c r="A17">
        <v>1969</v>
      </c>
      <c r="B17" s="66">
        <f>(AC17/100)*'UK data'!J17/'UK data'!C17</f>
        <v>9.0260140962815663E-2</v>
      </c>
      <c r="C17" s="67"/>
      <c r="D17" s="67"/>
      <c r="E17" s="67"/>
      <c r="F17" s="66">
        <f>S17*(1-AC17/100)*'UK data'!D17/'UK data'!C17</f>
        <v>0.37406888239492558</v>
      </c>
      <c r="G17" s="67"/>
      <c r="H17" s="67"/>
      <c r="R17">
        <v>1969</v>
      </c>
      <c r="S17" s="43">
        <v>0.36169457435607899</v>
      </c>
      <c r="T17" s="43">
        <v>0.32876241207122803</v>
      </c>
      <c r="U17" s="43"/>
      <c r="W17" s="43">
        <f t="shared" si="1"/>
        <v>0.63830542564392101</v>
      </c>
      <c r="X17" s="43">
        <f t="shared" si="2"/>
        <v>0.67123758792877197</v>
      </c>
      <c r="Y17" s="43"/>
      <c r="AC17" s="14">
        <v>10</v>
      </c>
      <c r="AD17" s="14">
        <v>8</v>
      </c>
    </row>
    <row r="18" spans="1:31" x14ac:dyDescent="0.2">
      <c r="A18">
        <v>1970</v>
      </c>
      <c r="B18" s="66">
        <f>(AC18/100)*'UK data'!J18/'UK data'!C18</f>
        <v>9.1935490922169072E-2</v>
      </c>
      <c r="C18" s="67"/>
      <c r="D18" s="67"/>
      <c r="E18" s="67"/>
      <c r="F18" s="66">
        <f>S18*(1-AC18/100)*'UK data'!D18/'UK data'!C18</f>
        <v>0.38395538627438175</v>
      </c>
      <c r="G18" s="67"/>
      <c r="H18" s="67"/>
      <c r="R18">
        <v>1970</v>
      </c>
      <c r="S18" s="43">
        <v>0.36169457435607899</v>
      </c>
      <c r="T18" s="43">
        <v>0.321832776069641</v>
      </c>
      <c r="U18" s="43"/>
      <c r="W18" s="43">
        <f t="shared" si="1"/>
        <v>0.63830542564392101</v>
      </c>
      <c r="X18" s="43">
        <f t="shared" si="2"/>
        <v>0.678167223930359</v>
      </c>
      <c r="Y18" s="43"/>
      <c r="AC18" s="12">
        <v>10</v>
      </c>
      <c r="AD18" s="12">
        <v>8</v>
      </c>
      <c r="AE18" s="12">
        <f>AVERAGE(AC18:AD18)+2</f>
        <v>11</v>
      </c>
    </row>
    <row r="19" spans="1:31" x14ac:dyDescent="0.2">
      <c r="A19">
        <v>1971</v>
      </c>
      <c r="B19" s="66">
        <f>(AC19/100)*'UK data'!J19/'UK data'!C19</f>
        <v>8.9597033520174646E-2</v>
      </c>
      <c r="C19" s="67"/>
      <c r="D19" s="67"/>
      <c r="E19" s="67"/>
      <c r="F19" s="66">
        <f>S19*(1-AC19/100)*'UK data'!D19/'UK data'!C19</f>
        <v>0.39576228876073966</v>
      </c>
      <c r="G19" s="67"/>
      <c r="H19" s="67"/>
      <c r="R19">
        <v>1971</v>
      </c>
      <c r="S19" s="43">
        <v>0.36169457435607899</v>
      </c>
      <c r="T19" s="43">
        <v>0.33289462327957198</v>
      </c>
      <c r="U19" s="43">
        <v>0.39851632047477747</v>
      </c>
      <c r="W19" s="43">
        <f t="shared" si="1"/>
        <v>0.63830542564392101</v>
      </c>
      <c r="X19" s="43">
        <f t="shared" si="2"/>
        <v>0.66710537672042802</v>
      </c>
      <c r="Y19" s="43">
        <f t="shared" ref="Y19:Y58" si="3">1-U19</f>
        <v>0.60148367952522253</v>
      </c>
      <c r="AC19" s="12">
        <v>9.75</v>
      </c>
      <c r="AD19" s="12">
        <v>8.4</v>
      </c>
      <c r="AE19" s="12">
        <f t="shared" ref="AE19:AE58" si="4">AVERAGE(AC19:AD19)+2</f>
        <v>11.074999999999999</v>
      </c>
    </row>
    <row r="20" spans="1:31" x14ac:dyDescent="0.2">
      <c r="A20">
        <v>1972</v>
      </c>
      <c r="B20" s="66">
        <f>(AC20/100)*'UK data'!J20/'UK data'!C20</f>
        <v>8.435913497149386E-2</v>
      </c>
      <c r="C20" s="67"/>
      <c r="D20" s="67"/>
      <c r="E20" s="67"/>
      <c r="F20" s="66">
        <f>S20*(1-AC20/100)*'UK data'!D20/'UK data'!C20</f>
        <v>0.40277022897689896</v>
      </c>
      <c r="G20" s="67"/>
      <c r="H20" s="67"/>
      <c r="R20">
        <v>1972</v>
      </c>
      <c r="S20" s="43">
        <v>0.36169457435607899</v>
      </c>
      <c r="T20" s="43">
        <v>0.33084166049957298</v>
      </c>
      <c r="U20" s="43">
        <v>0.39701163575711845</v>
      </c>
      <c r="W20" s="43">
        <f t="shared" si="1"/>
        <v>0.63830542564392101</v>
      </c>
      <c r="X20" s="43">
        <f t="shared" si="2"/>
        <v>0.66915833950042702</v>
      </c>
      <c r="Y20" s="43">
        <f t="shared" si="3"/>
        <v>0.60298836424288149</v>
      </c>
      <c r="AC20" s="12">
        <v>9.5</v>
      </c>
      <c r="AD20" s="12">
        <v>8.8000000000000007</v>
      </c>
      <c r="AE20" s="12">
        <f t="shared" si="4"/>
        <v>11.15</v>
      </c>
    </row>
    <row r="21" spans="1:31" x14ac:dyDescent="0.2">
      <c r="A21">
        <v>1973</v>
      </c>
      <c r="B21" s="66">
        <f>(AC21/100)*'UK data'!J21/'UK data'!C21</f>
        <v>7.8922443553984242E-2</v>
      </c>
      <c r="C21" s="67"/>
      <c r="D21" s="67"/>
      <c r="E21" s="67"/>
      <c r="F21" s="66">
        <f>S21*(1-AC21/100)*'UK data'!D21/'UK data'!C21</f>
        <v>0.39340684266800652</v>
      </c>
      <c r="G21" s="67"/>
      <c r="H21" s="67"/>
      <c r="R21">
        <v>1973</v>
      </c>
      <c r="S21" s="43">
        <v>0.36169457435607899</v>
      </c>
      <c r="T21" s="43">
        <v>0.32669323682785001</v>
      </c>
      <c r="U21" s="43">
        <v>0.39422066228086294</v>
      </c>
      <c r="W21" s="43">
        <f t="shared" si="1"/>
        <v>0.63830542564392101</v>
      </c>
      <c r="X21" s="43">
        <f t="shared" si="2"/>
        <v>0.67330676317214999</v>
      </c>
      <c r="Y21" s="43">
        <f t="shared" si="3"/>
        <v>0.60577933771913706</v>
      </c>
      <c r="AC21" s="12">
        <v>9.25</v>
      </c>
      <c r="AD21" s="12">
        <v>9.1999999999999993</v>
      </c>
      <c r="AE21" s="12">
        <f t="shared" si="4"/>
        <v>11.225</v>
      </c>
    </row>
    <row r="22" spans="1:31" x14ac:dyDescent="0.2">
      <c r="A22">
        <v>1974</v>
      </c>
      <c r="B22" s="66">
        <f>(AC22/100)*'UK data'!J22/'UK data'!C22</f>
        <v>7.4702858715600298E-2</v>
      </c>
      <c r="C22" s="67"/>
      <c r="D22" s="67"/>
      <c r="E22" s="67"/>
      <c r="F22" s="66">
        <f>S22*(1-AC22/100)*'UK data'!D22/'UK data'!C22</f>
        <v>0.42317734529822976</v>
      </c>
      <c r="G22" s="67"/>
      <c r="H22" s="67"/>
      <c r="R22">
        <v>1974</v>
      </c>
      <c r="S22" s="43">
        <v>0.36169457435607899</v>
      </c>
      <c r="T22" s="43">
        <v>0.32435297966003396</v>
      </c>
      <c r="U22" s="43">
        <v>0.41814581167783793</v>
      </c>
      <c r="W22" s="43">
        <f t="shared" si="1"/>
        <v>0.63830542564392101</v>
      </c>
      <c r="X22" s="43">
        <f t="shared" si="2"/>
        <v>0.67564702033996604</v>
      </c>
      <c r="Y22" s="43">
        <f t="shared" si="3"/>
        <v>0.58185418832216207</v>
      </c>
      <c r="AC22" s="12">
        <v>9</v>
      </c>
      <c r="AD22" s="12">
        <v>9.6</v>
      </c>
      <c r="AE22" s="12">
        <f t="shared" si="4"/>
        <v>11.3</v>
      </c>
    </row>
    <row r="23" spans="1:31" x14ac:dyDescent="0.2">
      <c r="A23">
        <v>1975</v>
      </c>
      <c r="B23" s="66">
        <f>(AC23/100)*'UK data'!J23/'UK data'!C23</f>
        <v>8.9268241278214408E-2</v>
      </c>
      <c r="C23" s="67"/>
      <c r="D23" s="67"/>
      <c r="E23" s="67"/>
      <c r="F23" s="66">
        <f>S23*(1-AC23/100)*'UK data'!D23/'UK data'!C23</f>
        <v>0.43840717017227432</v>
      </c>
      <c r="G23" s="67"/>
      <c r="H23" s="67"/>
      <c r="R23">
        <v>1975</v>
      </c>
      <c r="S23" s="43">
        <v>0.36169457435607899</v>
      </c>
      <c r="T23" s="43">
        <v>0.34279578924179099</v>
      </c>
      <c r="U23" s="43">
        <v>0.4436976612284389</v>
      </c>
      <c r="W23" s="43">
        <f t="shared" si="1"/>
        <v>0.63830542564392101</v>
      </c>
      <c r="X23" s="43">
        <f t="shared" si="2"/>
        <v>0.65720421075820901</v>
      </c>
      <c r="Y23" s="43">
        <f t="shared" si="3"/>
        <v>0.5563023387715611</v>
      </c>
      <c r="AC23" s="12">
        <v>11</v>
      </c>
      <c r="AD23" s="12">
        <v>10.5</v>
      </c>
      <c r="AE23" s="12">
        <f t="shared" si="4"/>
        <v>12.75</v>
      </c>
    </row>
    <row r="24" spans="1:31" x14ac:dyDescent="0.2">
      <c r="A24">
        <v>1976</v>
      </c>
      <c r="B24" s="66">
        <f>(AC24/100)*'UK data'!J24/'UK data'!C24</f>
        <v>8.5186203299200652E-2</v>
      </c>
      <c r="C24" s="67"/>
      <c r="D24" s="67"/>
      <c r="E24" s="67"/>
      <c r="F24" s="66">
        <f>S24*(1-AC24/100)*'UK data'!D24/'UK data'!C24</f>
        <v>0.44584816947901923</v>
      </c>
      <c r="G24" s="67"/>
      <c r="H24" s="67"/>
      <c r="R24">
        <v>1976</v>
      </c>
      <c r="S24" s="43">
        <v>0.36169457435607899</v>
      </c>
      <c r="T24" s="43">
        <v>0.34329283237457298</v>
      </c>
      <c r="U24" s="43">
        <v>0.44388184937323771</v>
      </c>
      <c r="W24" s="43">
        <f t="shared" si="1"/>
        <v>0.63830542564392101</v>
      </c>
      <c r="X24" s="43">
        <f t="shared" si="2"/>
        <v>0.65670716762542702</v>
      </c>
      <c r="Y24" s="43">
        <f t="shared" si="3"/>
        <v>0.55611815062676229</v>
      </c>
      <c r="AC24" s="12">
        <v>10.65</v>
      </c>
      <c r="AD24" s="12">
        <v>10.6</v>
      </c>
      <c r="AE24" s="12">
        <f t="shared" si="4"/>
        <v>12.625</v>
      </c>
    </row>
    <row r="25" spans="1:31" x14ac:dyDescent="0.2">
      <c r="A25">
        <v>1977</v>
      </c>
      <c r="B25" s="66">
        <f>(AC25/100)*'UK data'!J25/'UK data'!C25</f>
        <v>8.2381825634903399E-2</v>
      </c>
      <c r="C25" s="67"/>
      <c r="D25" s="67"/>
      <c r="E25" s="67"/>
      <c r="F25" s="66">
        <f>S25*(1-AC25/100)*'UK data'!D25/'UK data'!C25</f>
        <v>0.45225867293543465</v>
      </c>
      <c r="G25" s="67"/>
      <c r="H25" s="67"/>
      <c r="R25">
        <v>1977</v>
      </c>
      <c r="S25" s="43">
        <v>0.36169457435607899</v>
      </c>
      <c r="T25" s="43">
        <v>0.34316235780715898</v>
      </c>
      <c r="U25" s="43">
        <v>0.43454979855710674</v>
      </c>
      <c r="W25" s="43">
        <f t="shared" si="1"/>
        <v>0.63830542564392101</v>
      </c>
      <c r="X25" s="43">
        <f t="shared" si="2"/>
        <v>0.65683764219284102</v>
      </c>
      <c r="Y25" s="43">
        <f t="shared" si="3"/>
        <v>0.56545020144289326</v>
      </c>
      <c r="AC25" s="12">
        <v>10.3</v>
      </c>
      <c r="AD25" s="12">
        <v>10.9</v>
      </c>
      <c r="AE25" s="12">
        <f t="shared" si="4"/>
        <v>12.600000000000001</v>
      </c>
    </row>
    <row r="26" spans="1:31" x14ac:dyDescent="0.2">
      <c r="A26">
        <v>1978</v>
      </c>
      <c r="B26" s="66">
        <f>(AC26/100)*'UK data'!J26/'UK data'!C26</f>
        <v>7.6926148164845498E-2</v>
      </c>
      <c r="C26" s="67"/>
      <c r="D26" s="67"/>
      <c r="E26" s="67"/>
      <c r="F26" s="66">
        <f>S26*(1-AC26/100)*'UK data'!D26/'UK data'!C26</f>
        <v>0.45235216314522048</v>
      </c>
      <c r="G26" s="67"/>
      <c r="H26" s="67"/>
      <c r="R26">
        <v>1978</v>
      </c>
      <c r="S26" s="43">
        <v>0.36169457435607899</v>
      </c>
      <c r="T26" s="43">
        <v>0.34206902980804399</v>
      </c>
      <c r="U26" s="43">
        <v>0.44420305736671961</v>
      </c>
      <c r="W26" s="43">
        <f t="shared" si="1"/>
        <v>0.63830542564392101</v>
      </c>
      <c r="X26" s="43">
        <f t="shared" si="2"/>
        <v>0.65793097019195601</v>
      </c>
      <c r="Y26" s="43">
        <f t="shared" si="3"/>
        <v>0.55579694263328039</v>
      </c>
      <c r="AC26" s="12">
        <v>10</v>
      </c>
      <c r="AD26" s="12">
        <v>10.4</v>
      </c>
      <c r="AE26" s="12">
        <f t="shared" si="4"/>
        <v>12.2</v>
      </c>
    </row>
    <row r="27" spans="1:31" x14ac:dyDescent="0.2">
      <c r="A27">
        <v>1979</v>
      </c>
      <c r="B27" s="66">
        <f>(AC27/100)*'UK data'!J27/'UK data'!C27</f>
        <v>8.2931568743745104E-2</v>
      </c>
      <c r="C27" s="67"/>
      <c r="D27" s="67"/>
      <c r="E27" s="67"/>
      <c r="F27" s="66">
        <f>S27*(1-AC27/100)*'UK data'!D27/'UK data'!C27</f>
        <v>0.45322438998697751</v>
      </c>
      <c r="G27" s="67"/>
      <c r="H27" s="67"/>
      <c r="R27">
        <v>1979</v>
      </c>
      <c r="S27" s="43">
        <v>0.36169457435607899</v>
      </c>
      <c r="T27" s="43">
        <v>0.34225893020629905</v>
      </c>
      <c r="U27" s="43">
        <v>0.43347714924896136</v>
      </c>
      <c r="W27" s="43">
        <f t="shared" si="1"/>
        <v>0.63830542564392101</v>
      </c>
      <c r="X27" s="43">
        <f t="shared" si="2"/>
        <v>0.65774106979370095</v>
      </c>
      <c r="Y27" s="43">
        <f t="shared" si="3"/>
        <v>0.5665228507510387</v>
      </c>
      <c r="AC27" s="12">
        <v>10.5</v>
      </c>
      <c r="AD27" s="12">
        <v>11.6</v>
      </c>
      <c r="AE27" s="12">
        <f t="shared" si="4"/>
        <v>13.05</v>
      </c>
    </row>
    <row r="28" spans="1:31" x14ac:dyDescent="0.2">
      <c r="A28">
        <v>1980</v>
      </c>
      <c r="B28" s="66">
        <f>(AC28/100)*'UK data'!J28/'UK data'!C28</f>
        <v>8.2778178487496634E-2</v>
      </c>
      <c r="C28" s="66">
        <f>(AD28/100)*'US data'!H28/'US data'!C28</f>
        <v>0.13400000000000001</v>
      </c>
      <c r="D28" s="67"/>
      <c r="E28" s="67"/>
      <c r="F28" s="66">
        <f>S28*(1-AC28/100)*'UK data'!D28/'UK data'!C28</f>
        <v>0.47957618533507729</v>
      </c>
      <c r="G28" s="66">
        <f>T28*(1-AD28/100)*'US data'!D28/'US data'!C28</f>
        <v>0.29477972447872169</v>
      </c>
      <c r="H28" s="67"/>
      <c r="R28">
        <v>1980</v>
      </c>
      <c r="S28" s="43">
        <v>0.36169457435607899</v>
      </c>
      <c r="T28" s="43">
        <v>0.34039229154586803</v>
      </c>
      <c r="U28" s="43">
        <v>0.44053519641444766</v>
      </c>
      <c r="W28" s="43">
        <f t="shared" si="1"/>
        <v>0.63830542564392101</v>
      </c>
      <c r="X28" s="43">
        <f t="shared" si="2"/>
        <v>0.65960770845413197</v>
      </c>
      <c r="Y28" s="43">
        <f t="shared" si="3"/>
        <v>0.55946480358555228</v>
      </c>
      <c r="AC28" s="12">
        <v>11</v>
      </c>
      <c r="AD28" s="12">
        <v>13.4</v>
      </c>
      <c r="AE28" s="12">
        <f t="shared" si="4"/>
        <v>14.2</v>
      </c>
    </row>
    <row r="29" spans="1:31" x14ac:dyDescent="0.2">
      <c r="A29">
        <v>1981</v>
      </c>
      <c r="B29" s="66">
        <f>(AC29/100)*'UK data'!J29/'UK data'!C29</f>
        <v>8.4399898605160631E-2</v>
      </c>
      <c r="C29" s="66">
        <f>(AD29/100)*'US data'!H29/'US data'!C29</f>
        <v>0.12955405523604061</v>
      </c>
      <c r="D29" s="66">
        <f>(AE29/100)*'CN data'!H29/'CN data'!C29</f>
        <v>0.14599999999999999</v>
      </c>
      <c r="E29" s="67"/>
      <c r="F29" s="66">
        <f>S29*(1-AC29/100)*'UK data'!D29/'UK data'!C29</f>
        <v>0.49661638840916866</v>
      </c>
      <c r="G29" s="66">
        <f>T29*(1-AD29/100)*'US data'!D29/'US data'!C29</f>
        <v>0.30763325392731239</v>
      </c>
      <c r="H29" s="66">
        <f>U29*(1-AE29/100)*'CN data'!D29/'CN data'!C29</f>
        <v>0.36161140238051492</v>
      </c>
      <c r="R29">
        <v>1981</v>
      </c>
      <c r="S29" s="43">
        <v>0.36169457435607899</v>
      </c>
      <c r="T29" s="43">
        <v>0.35113739967346203</v>
      </c>
      <c r="U29" s="43">
        <v>0.42343255548069664</v>
      </c>
      <c r="W29" s="43">
        <f t="shared" si="1"/>
        <v>0.63830542564392101</v>
      </c>
      <c r="X29" s="43">
        <f t="shared" si="2"/>
        <v>0.64886260032653797</v>
      </c>
      <c r="Y29" s="43">
        <f t="shared" si="3"/>
        <v>0.57656744451930342</v>
      </c>
      <c r="AC29" s="12">
        <v>11.5</v>
      </c>
      <c r="AD29" s="12">
        <v>13.7</v>
      </c>
      <c r="AE29" s="12">
        <f t="shared" si="4"/>
        <v>14.6</v>
      </c>
    </row>
    <row r="30" spans="1:31" x14ac:dyDescent="0.2">
      <c r="A30">
        <v>1982</v>
      </c>
      <c r="B30" s="66">
        <f>(AC30/100)*'UK data'!J30/'UK data'!C30</f>
        <v>8.0466157492220955E-2</v>
      </c>
      <c r="C30" s="66">
        <f>(AD30/100)*'US data'!H30/'US data'!C30</f>
        <v>0.12193841243312437</v>
      </c>
      <c r="D30" s="66">
        <f>(AE30/100)*'CN data'!H30/'CN data'!C30</f>
        <v>0.13326128217604286</v>
      </c>
      <c r="E30" s="67"/>
      <c r="F30" s="66">
        <f>S30*(1-AC30/100)*'UK data'!D30/'UK data'!C30</f>
        <v>0.4955652441947726</v>
      </c>
      <c r="G30" s="66">
        <f>T30*(1-AD30/100)*'US data'!D30/'US data'!C30</f>
        <v>0.32280706684392035</v>
      </c>
      <c r="H30" s="66">
        <f>U30*(1-AE30/100)*'CN data'!D30/'CN data'!C30</f>
        <v>0.35686235086869439</v>
      </c>
      <c r="R30">
        <v>1982</v>
      </c>
      <c r="S30" s="43">
        <v>0.36169457435607899</v>
      </c>
      <c r="T30" s="43">
        <v>0.34727323055267301</v>
      </c>
      <c r="U30" s="43">
        <v>0.43186761672604534</v>
      </c>
      <c r="W30" s="43">
        <f t="shared" si="1"/>
        <v>0.63830542564392101</v>
      </c>
      <c r="X30" s="43">
        <f t="shared" si="2"/>
        <v>0.65272676944732699</v>
      </c>
      <c r="Y30" s="43">
        <f t="shared" si="3"/>
        <v>0.56813238327395466</v>
      </c>
      <c r="AC30" s="12">
        <f>AC29-0.25</f>
        <v>11.25</v>
      </c>
      <c r="AD30" s="12">
        <v>13.1</v>
      </c>
      <c r="AE30" s="12">
        <f t="shared" si="4"/>
        <v>14.175000000000001</v>
      </c>
    </row>
    <row r="31" spans="1:31" x14ac:dyDescent="0.2">
      <c r="A31">
        <v>1983</v>
      </c>
      <c r="B31" s="66">
        <f>(AC31/100)*'UK data'!J31/'UK data'!C31</f>
        <v>7.5063225803614117E-2</v>
      </c>
      <c r="C31" s="66">
        <f>(AD31/100)*'US data'!H31/'US data'!C31</f>
        <v>0.10521152907206328</v>
      </c>
      <c r="D31" s="66">
        <f>(AE31/100)*'CN data'!H31/'CN data'!C31</f>
        <v>0.11720397192373905</v>
      </c>
      <c r="E31" s="67"/>
      <c r="F31" s="66">
        <f>S31*(1-AC31/100)*'UK data'!D31/'UK data'!C31</f>
        <v>0.49324759521039407</v>
      </c>
      <c r="G31" s="66">
        <f>T31*(1-AD31/100)*'US data'!D31/'US data'!C31</f>
        <v>0.33718923572636567</v>
      </c>
      <c r="H31" s="66">
        <f>U31*(1-AE31/100)*'CN data'!D31/'CN data'!C31</f>
        <v>0.35446663731403383</v>
      </c>
      <c r="R31">
        <v>1983</v>
      </c>
      <c r="S31" s="43">
        <v>0.36169457435607899</v>
      </c>
      <c r="T31" s="43">
        <v>0.36220943927764904</v>
      </c>
      <c r="U31" s="43">
        <v>0.43838945043175576</v>
      </c>
      <c r="W31" s="43">
        <f t="shared" si="1"/>
        <v>0.63830542564392101</v>
      </c>
      <c r="X31" s="43">
        <f t="shared" si="2"/>
        <v>0.63779056072235096</v>
      </c>
      <c r="Y31" s="43">
        <f t="shared" si="3"/>
        <v>0.56161054956824419</v>
      </c>
      <c r="AC31" s="12">
        <f t="shared" ref="AC31:AC50" si="5">AC30-0.25</f>
        <v>11</v>
      </c>
      <c r="AD31" s="12">
        <v>11.8</v>
      </c>
      <c r="AE31" s="12">
        <f t="shared" si="4"/>
        <v>13.4</v>
      </c>
    </row>
    <row r="32" spans="1:31" x14ac:dyDescent="0.2">
      <c r="A32">
        <v>1984</v>
      </c>
      <c r="B32" s="66">
        <f>(AC32/100)*'UK data'!J32/'UK data'!C32</f>
        <v>7.0963318872092299E-2</v>
      </c>
      <c r="C32" s="66">
        <f>(AD32/100)*'US data'!H32/'US data'!C32</f>
        <v>9.6231484557073685E-2</v>
      </c>
      <c r="D32" s="66">
        <f>(AE32/100)*'CN data'!H32/'CN data'!C32</f>
        <v>0.10265021522053049</v>
      </c>
      <c r="E32" s="67"/>
      <c r="F32" s="66">
        <f>S32*(1-AC32/100)*'UK data'!D32/'UK data'!C32</f>
        <v>0.49501407860541308</v>
      </c>
      <c r="G32" s="66">
        <f>T32*(1-AD32/100)*'US data'!D32/'US data'!C32</f>
        <v>0.33079687510373901</v>
      </c>
      <c r="H32" s="66">
        <f>U32*(1-AE32/100)*'CN data'!D32/'CN data'!C32</f>
        <v>0.33927420833629451</v>
      </c>
      <c r="R32">
        <v>1984</v>
      </c>
      <c r="S32" s="43">
        <v>0.36169457435607899</v>
      </c>
      <c r="T32" s="43">
        <v>0.36373424530029297</v>
      </c>
      <c r="U32" s="43">
        <v>0.44710917066825345</v>
      </c>
      <c r="W32" s="43">
        <f t="shared" si="1"/>
        <v>0.63830542564392101</v>
      </c>
      <c r="X32" s="43">
        <f t="shared" si="2"/>
        <v>0.63626575469970703</v>
      </c>
      <c r="Y32" s="43">
        <f t="shared" si="3"/>
        <v>0.55289082933174649</v>
      </c>
      <c r="AC32" s="12">
        <f t="shared" si="5"/>
        <v>10.75</v>
      </c>
      <c r="AD32" s="12">
        <v>11.1</v>
      </c>
      <c r="AE32" s="12">
        <f t="shared" si="4"/>
        <v>12.925000000000001</v>
      </c>
    </row>
    <row r="33" spans="1:31" x14ac:dyDescent="0.2">
      <c r="A33">
        <v>1985</v>
      </c>
      <c r="B33" s="66">
        <f>(AC33/100)*'UK data'!J33/'UK data'!C33</f>
        <v>7.0732604946632305E-2</v>
      </c>
      <c r="C33" s="66">
        <f>(AD33/100)*'US data'!H33/'US data'!C33</f>
        <v>8.8749389702002149E-2</v>
      </c>
      <c r="D33" s="66">
        <f>(AE33/100)*'CN data'!H33/'CN data'!C33</f>
        <v>8.7285592536555545E-2</v>
      </c>
      <c r="E33" s="67"/>
      <c r="F33" s="66">
        <f>S33*(1-AC33/100)*'UK data'!D33/'UK data'!C33</f>
        <v>0.49314538877934361</v>
      </c>
      <c r="G33" s="66">
        <f>T33*(1-AD33/100)*'US data'!D33/'US data'!C33</f>
        <v>0.33335784474326491</v>
      </c>
      <c r="H33" s="66">
        <f>U33*(1-AE33/100)*'CN data'!D33/'CN data'!C33</f>
        <v>0.32357979889760852</v>
      </c>
      <c r="R33">
        <v>1985</v>
      </c>
      <c r="S33" s="43">
        <v>0.36169457435607899</v>
      </c>
      <c r="T33" s="43">
        <v>0.36429291963577304</v>
      </c>
      <c r="U33" s="43">
        <v>0.44557849091251006</v>
      </c>
      <c r="W33" s="43">
        <f t="shared" si="1"/>
        <v>0.63830542564392101</v>
      </c>
      <c r="X33" s="43">
        <f t="shared" si="2"/>
        <v>0.63570708036422696</v>
      </c>
      <c r="Y33" s="43">
        <f t="shared" si="3"/>
        <v>0.55442150908748999</v>
      </c>
      <c r="AC33" s="12">
        <f t="shared" si="5"/>
        <v>10.5</v>
      </c>
      <c r="AD33" s="12">
        <v>10.4</v>
      </c>
      <c r="AE33" s="12">
        <f t="shared" si="4"/>
        <v>12.45</v>
      </c>
    </row>
    <row r="34" spans="1:31" x14ac:dyDescent="0.2">
      <c r="A34">
        <v>1986</v>
      </c>
      <c r="B34" s="66">
        <f>(AC34/100)*'UK data'!J34/'UK data'!C34</f>
        <v>6.6971136250455282E-2</v>
      </c>
      <c r="C34" s="66">
        <f>(AD34/100)*'US data'!H34/'US data'!C34</f>
        <v>7.0583173286272574E-2</v>
      </c>
      <c r="D34" s="66">
        <f>(AE34/100)*'CN data'!H34/'CN data'!C34</f>
        <v>7.5412681948350768E-2</v>
      </c>
      <c r="E34" s="67"/>
      <c r="F34" s="66">
        <f>S34*(1-AC34/100)*'UK data'!D34/'UK data'!C34</f>
        <v>0.49641359845393945</v>
      </c>
      <c r="G34" s="66">
        <f>T34*(1-AD34/100)*'US data'!D34/'US data'!C34</f>
        <v>0.33876185228253619</v>
      </c>
      <c r="H34" s="66">
        <f>U34*(1-AE34/100)*'CN data'!D34/'CN data'!C34</f>
        <v>0.35285159479495826</v>
      </c>
      <c r="R34">
        <v>1986</v>
      </c>
      <c r="S34" s="43">
        <v>0.36169457435607899</v>
      </c>
      <c r="T34" s="43">
        <v>0.362365782260895</v>
      </c>
      <c r="U34" s="43">
        <v>0.45456503181747637</v>
      </c>
      <c r="W34" s="43">
        <f t="shared" si="1"/>
        <v>0.63830542564392101</v>
      </c>
      <c r="X34" s="43">
        <f t="shared" si="2"/>
        <v>0.637634217739105</v>
      </c>
      <c r="Y34" s="43">
        <f t="shared" si="3"/>
        <v>0.54543496818252368</v>
      </c>
      <c r="AC34" s="12">
        <f t="shared" si="5"/>
        <v>10.25</v>
      </c>
      <c r="AD34" s="12">
        <v>8.6</v>
      </c>
      <c r="AE34" s="12">
        <f t="shared" si="4"/>
        <v>11.425000000000001</v>
      </c>
    </row>
    <row r="35" spans="1:31" x14ac:dyDescent="0.2">
      <c r="A35">
        <v>1987</v>
      </c>
      <c r="B35" s="66">
        <f>(AC35/100)*'UK data'!J35/'UK data'!C35</f>
        <v>6.303896002635935E-2</v>
      </c>
      <c r="C35" s="66">
        <f>(AD35/100)*'US data'!H35/'US data'!C35</f>
        <v>6.938539140701698E-2</v>
      </c>
      <c r="D35" s="66">
        <f>(AE35/100)*'CN data'!H35/'CN data'!C35</f>
        <v>6.8708664441228903E-2</v>
      </c>
      <c r="E35" s="67"/>
      <c r="F35" s="66">
        <f>S35*(1-AC35/100)*'UK data'!D35/'UK data'!C35</f>
        <v>0.4974532055492627</v>
      </c>
      <c r="G35" s="66">
        <f>T35*(1-AD35/100)*'US data'!D35/'US data'!C35</f>
        <v>0.33258978882953683</v>
      </c>
      <c r="H35" s="66">
        <f>U35*(1-AE35/100)*'CN data'!D35/'CN data'!C35</f>
        <v>0.36170208925395114</v>
      </c>
      <c r="R35">
        <v>1987</v>
      </c>
      <c r="S35" s="43">
        <v>0.36169457435607899</v>
      </c>
      <c r="T35" s="43">
        <v>0.35539335012435902</v>
      </c>
      <c r="U35" s="43">
        <v>0.46388507874601315</v>
      </c>
      <c r="W35" s="43">
        <f t="shared" si="1"/>
        <v>0.63830542564392101</v>
      </c>
      <c r="X35" s="43">
        <f t="shared" si="2"/>
        <v>0.64460664987564098</v>
      </c>
      <c r="Y35" s="43">
        <f t="shared" si="3"/>
        <v>0.53611492125398685</v>
      </c>
      <c r="AC35" s="12">
        <f t="shared" si="5"/>
        <v>10</v>
      </c>
      <c r="AD35" s="12">
        <v>8.4</v>
      </c>
      <c r="AE35" s="12">
        <f t="shared" si="4"/>
        <v>11.2</v>
      </c>
    </row>
    <row r="36" spans="1:31" x14ac:dyDescent="0.2">
      <c r="A36">
        <v>1988</v>
      </c>
      <c r="B36" s="66">
        <f>(AC36/100)*'UK data'!J36/'UK data'!C36</f>
        <v>5.8705077320983526E-2</v>
      </c>
      <c r="C36" s="66">
        <f>(AD36/100)*'US data'!H36/'US data'!C36</f>
        <v>6.5827779546800275E-2</v>
      </c>
      <c r="D36" s="66">
        <f>(AE36/100)*'CN data'!H36/'CN data'!C36</f>
        <v>6.2425084234711582E-2</v>
      </c>
      <c r="E36" s="67"/>
      <c r="F36" s="66">
        <f>S36*(1-AC36/100)*'UK data'!D36/'UK data'!C36</f>
        <v>0.49576522152746821</v>
      </c>
      <c r="G36" s="66">
        <f>T36*(1-AD36/100)*'US data'!D36/'US data'!C36</f>
        <v>0.32799749494209524</v>
      </c>
      <c r="H36" s="66">
        <f>U36*(1-AE36/100)*'CN data'!D36/'CN data'!C36</f>
        <v>0.36241174815959487</v>
      </c>
      <c r="R36">
        <v>1988</v>
      </c>
      <c r="S36" s="43">
        <v>0.36064338684081998</v>
      </c>
      <c r="T36" s="43">
        <v>0.35103440284729004</v>
      </c>
      <c r="U36" s="43">
        <v>0.46136142400222496</v>
      </c>
      <c r="W36" s="43">
        <f t="shared" si="1"/>
        <v>0.63935661315918002</v>
      </c>
      <c r="X36" s="43">
        <f t="shared" si="2"/>
        <v>0.64896559715270996</v>
      </c>
      <c r="Y36" s="43">
        <f t="shared" si="3"/>
        <v>0.53863857599777498</v>
      </c>
      <c r="AC36" s="12">
        <f t="shared" si="5"/>
        <v>9.75</v>
      </c>
      <c r="AD36" s="12">
        <v>8</v>
      </c>
      <c r="AE36" s="12">
        <f t="shared" si="4"/>
        <v>10.875</v>
      </c>
    </row>
    <row r="37" spans="1:31" x14ac:dyDescent="0.2">
      <c r="A37">
        <v>1989</v>
      </c>
      <c r="B37" s="66">
        <f>(AC37/100)*'UK data'!J37/'UK data'!C37</f>
        <v>5.5131153590187568E-2</v>
      </c>
      <c r="C37" s="66">
        <f>(AD37/100)*'US data'!H37/'US data'!C37</f>
        <v>6.4970635403967122E-2</v>
      </c>
      <c r="D37" s="66">
        <f>(AE37/100)*'CN data'!H37/'CN data'!C37</f>
        <v>6.0226545819786828E-2</v>
      </c>
      <c r="E37" s="67"/>
      <c r="F37" s="66">
        <f>S37*(1-AC37/100)*'UK data'!D37/'UK data'!C37</f>
        <v>0.50906117961922082</v>
      </c>
      <c r="G37" s="66">
        <f>T37*(1-AD37/100)*'US data'!D37/'US data'!C37</f>
        <v>0.3374132188138862</v>
      </c>
      <c r="H37" s="66">
        <f>U37*(1-AE37/100)*'CN data'!D37/'CN data'!C37</f>
        <v>0.34283440012571831</v>
      </c>
      <c r="R37">
        <v>1989</v>
      </c>
      <c r="S37" s="43">
        <v>0.357890605926514</v>
      </c>
      <c r="T37" s="43">
        <v>0.36180096864700295</v>
      </c>
      <c r="U37" s="43">
        <v>0.40859113064135799</v>
      </c>
      <c r="W37" s="43">
        <f t="shared" si="1"/>
        <v>0.642109394073486</v>
      </c>
      <c r="X37" s="43">
        <f t="shared" si="2"/>
        <v>0.63819903135299705</v>
      </c>
      <c r="Y37" s="43">
        <f t="shared" si="3"/>
        <v>0.59140886935864201</v>
      </c>
      <c r="AC37" s="12">
        <f t="shared" si="5"/>
        <v>9.5</v>
      </c>
      <c r="AD37" s="12">
        <v>8</v>
      </c>
      <c r="AE37" s="12">
        <f t="shared" si="4"/>
        <v>10.75</v>
      </c>
    </row>
    <row r="38" spans="1:31" x14ac:dyDescent="0.2">
      <c r="A38">
        <v>1990</v>
      </c>
      <c r="B38" s="66">
        <f>(AC38/100)*'UK data'!J38/'UK data'!C38</f>
        <v>5.3241349404411449E-2</v>
      </c>
      <c r="C38" s="66">
        <f>(AD38/100)*'US data'!H38/'US data'!C38</f>
        <v>6.1654193664690819E-2</v>
      </c>
      <c r="D38" s="66">
        <f>(AE38/100)*'CN data'!H38/'CN data'!C38</f>
        <v>6.0898600579813639E-2</v>
      </c>
      <c r="E38" s="67"/>
      <c r="F38" s="66">
        <f>S38*(1-AC38/100)*'UK data'!D38/'UK data'!C38</f>
        <v>0.51694889216715034</v>
      </c>
      <c r="G38" s="66">
        <f>T38*(1-AD38/100)*'US data'!D38/'US data'!C38</f>
        <v>0.33887399276201069</v>
      </c>
      <c r="H38" s="66">
        <f>U38*(1-AE38/100)*'CN data'!D38/'CN data'!C38</f>
        <v>0.35561265690198485</v>
      </c>
      <c r="R38">
        <v>1990</v>
      </c>
      <c r="S38" s="43">
        <v>0.34412956237793002</v>
      </c>
      <c r="T38" s="43">
        <v>0.35990917682647705</v>
      </c>
      <c r="U38" s="43">
        <v>0.40714940104291508</v>
      </c>
      <c r="W38" s="43">
        <f t="shared" si="1"/>
        <v>0.65587043762206998</v>
      </c>
      <c r="X38" s="43">
        <f t="shared" si="2"/>
        <v>0.64009082317352295</v>
      </c>
      <c r="Y38" s="43">
        <f t="shared" si="3"/>
        <v>0.59285059895708492</v>
      </c>
      <c r="AC38" s="12">
        <f t="shared" si="5"/>
        <v>9.25</v>
      </c>
      <c r="AD38" s="12">
        <v>8.1</v>
      </c>
      <c r="AE38" s="12">
        <f t="shared" si="4"/>
        <v>10.675000000000001</v>
      </c>
    </row>
    <row r="39" spans="1:31" x14ac:dyDescent="0.2">
      <c r="A39">
        <v>1991</v>
      </c>
      <c r="B39" s="66">
        <f>(AC39/100)*'UK data'!J39/'UK data'!C39</f>
        <v>5.4339172674399881E-2</v>
      </c>
      <c r="C39" s="66">
        <f>(AD39/100)*'US data'!H39/'US data'!C39</f>
        <v>6.0571049503031348E-2</v>
      </c>
      <c r="D39" s="66">
        <f>(AE39/100)*'CN data'!H39/'CN data'!C39</f>
        <v>5.3805109545721555E-2</v>
      </c>
      <c r="E39" s="67"/>
      <c r="F39" s="66">
        <f>S39*(1-AC39/100)*'UK data'!D39/'UK data'!C39</f>
        <v>0.53335277232165401</v>
      </c>
      <c r="G39" s="66">
        <f>T39*(1-AD39/100)*'US data'!D39/'US data'!C39</f>
        <v>0.34837077942411065</v>
      </c>
      <c r="H39" s="66">
        <f>U39*(1-AE39/100)*'CN data'!D39/'CN data'!C39</f>
        <v>0.3666337050511263</v>
      </c>
      <c r="R39">
        <v>1991</v>
      </c>
      <c r="S39" s="43">
        <v>0.33213835954666104</v>
      </c>
      <c r="T39" s="43">
        <v>0.35947358608245805</v>
      </c>
      <c r="U39" s="43">
        <v>0.42723961544609623</v>
      </c>
      <c r="W39" s="43">
        <f t="shared" si="1"/>
        <v>0.66786164045333896</v>
      </c>
      <c r="X39" s="43">
        <f t="shared" si="2"/>
        <v>0.64052641391754195</v>
      </c>
      <c r="Y39" s="43">
        <f t="shared" si="3"/>
        <v>0.57276038455390377</v>
      </c>
      <c r="AC39" s="12">
        <f t="shared" si="5"/>
        <v>9</v>
      </c>
      <c r="AD39" s="12">
        <v>7.9</v>
      </c>
      <c r="AE39" s="12">
        <f t="shared" si="4"/>
        <v>10.45</v>
      </c>
    </row>
    <row r="40" spans="1:31" x14ac:dyDescent="0.2">
      <c r="A40">
        <v>1992</v>
      </c>
      <c r="B40" s="66">
        <f>(AC40/100)*'UK data'!J40/'UK data'!C40</f>
        <v>5.2186840667983202E-2</v>
      </c>
      <c r="C40" s="66">
        <f>(AD40/100)*'US data'!H40/'US data'!C40</f>
        <v>5.6742815956573434E-2</v>
      </c>
      <c r="D40" s="66">
        <f>(AE40/100)*'CN data'!H40/'CN data'!C40</f>
        <v>4.6706785702720216E-2</v>
      </c>
      <c r="E40" s="67"/>
      <c r="F40" s="66">
        <f>S40*(1-AC40/100)*'UK data'!D40/'UK data'!C40</f>
        <v>0.56803791925428848</v>
      </c>
      <c r="G40" s="66">
        <f>T40*(1-AD40/100)*'US data'!D40/'US data'!C40</f>
        <v>0.34401292391438426</v>
      </c>
      <c r="H40" s="66">
        <f>U40*(1-AE40/100)*'CN data'!D40/'CN data'!C40</f>
        <v>0.38697791683355581</v>
      </c>
      <c r="R40">
        <v>1992</v>
      </c>
      <c r="S40" s="43">
        <v>0.33894866704940796</v>
      </c>
      <c r="T40" s="43">
        <v>0.35785722732543901</v>
      </c>
      <c r="U40" s="43">
        <v>0.46452658644983247</v>
      </c>
      <c r="W40" s="43">
        <f t="shared" si="1"/>
        <v>0.66105133295059204</v>
      </c>
      <c r="X40" s="43">
        <f t="shared" si="2"/>
        <v>0.64214277267456099</v>
      </c>
      <c r="Y40" s="43">
        <f t="shared" si="3"/>
        <v>0.53547341355016753</v>
      </c>
      <c r="AC40" s="12">
        <f t="shared" si="5"/>
        <v>8.75</v>
      </c>
      <c r="AD40" s="12">
        <v>7.5</v>
      </c>
      <c r="AE40" s="12">
        <f t="shared" si="4"/>
        <v>10.125</v>
      </c>
    </row>
    <row r="41" spans="1:31" x14ac:dyDescent="0.2">
      <c r="A41">
        <v>1993</v>
      </c>
      <c r="B41" s="66">
        <f>(AC41/100)*'UK data'!J41/'UK data'!C41</f>
        <v>4.999407829458416E-2</v>
      </c>
      <c r="C41" s="66">
        <f>(AD41/100)*'US data'!H41/'US data'!C41</f>
        <v>5.5535969090961743E-2</v>
      </c>
      <c r="D41" s="66">
        <f>(AE41/100)*'CN data'!H41/'CN data'!C41</f>
        <v>4.2392098030448175E-2</v>
      </c>
      <c r="E41" s="67"/>
      <c r="F41" s="66">
        <f>S41*(1-AC41/100)*'UK data'!D41/'UK data'!C41</f>
        <v>0.5988353064953128</v>
      </c>
      <c r="G41" s="66">
        <f>T41*(1-AD41/100)*'US data'!D41/'US data'!C41</f>
        <v>0.34598310342412403</v>
      </c>
      <c r="H41" s="66">
        <f>U41*(1-AE41/100)*'CN data'!D41/'CN data'!C41</f>
        <v>0.42268260239396338</v>
      </c>
      <c r="R41">
        <v>1993</v>
      </c>
      <c r="S41" s="43">
        <v>0.35287046432495095</v>
      </c>
      <c r="T41" s="43">
        <v>0.35966306924819902</v>
      </c>
      <c r="U41" s="43">
        <v>0.52465059128540181</v>
      </c>
      <c r="W41" s="43">
        <f t="shared" si="1"/>
        <v>0.64712953567504905</v>
      </c>
      <c r="X41" s="43">
        <f t="shared" si="2"/>
        <v>0.64033693075180098</v>
      </c>
      <c r="Y41" s="43">
        <f t="shared" si="3"/>
        <v>0.47534940871459819</v>
      </c>
      <c r="AC41" s="12">
        <f t="shared" si="5"/>
        <v>8.5</v>
      </c>
      <c r="AD41" s="12">
        <v>7.4</v>
      </c>
      <c r="AE41" s="12">
        <f t="shared" si="4"/>
        <v>9.9499999999999993</v>
      </c>
    </row>
    <row r="42" spans="1:31" x14ac:dyDescent="0.2">
      <c r="A42">
        <v>1994</v>
      </c>
      <c r="B42" s="66">
        <f>(AC42/100)*'UK data'!J42/'UK data'!C42</f>
        <v>4.6676959424600789E-2</v>
      </c>
      <c r="C42" s="66">
        <f>(AD42/100)*'US data'!H42/'US data'!C42</f>
        <v>5.1984461571522519E-2</v>
      </c>
      <c r="D42" s="66">
        <f>(AE42/100)*'CN data'!H42/'CN data'!C42</f>
        <v>3.7519581962289279E-2</v>
      </c>
      <c r="E42" s="67"/>
      <c r="F42" s="66">
        <f>S42*(1-AC42/100)*'UK data'!D42/'UK data'!C42</f>
        <v>0.62485089728121757</v>
      </c>
      <c r="G42" s="66">
        <f>T42*(1-AD42/100)*'US data'!D42/'US data'!C42</f>
        <v>0.34713673693847413</v>
      </c>
      <c r="H42" s="66">
        <f>U42*(1-AE42/100)*'CN data'!D42/'CN data'!C42</f>
        <v>0.42050294818529843</v>
      </c>
      <c r="R42">
        <v>1994</v>
      </c>
      <c r="S42" s="43">
        <v>0.37086087465286299</v>
      </c>
      <c r="T42" s="43">
        <v>0.36364215612411499</v>
      </c>
      <c r="U42" s="43">
        <v>0.5072604808954263</v>
      </c>
      <c r="W42" s="43">
        <f t="shared" si="1"/>
        <v>0.62913912534713701</v>
      </c>
      <c r="X42" s="43">
        <f t="shared" si="2"/>
        <v>0.63635784387588501</v>
      </c>
      <c r="Y42" s="43">
        <f t="shared" si="3"/>
        <v>0.4927395191045737</v>
      </c>
      <c r="AC42" s="12">
        <f t="shared" si="5"/>
        <v>8.25</v>
      </c>
      <c r="AD42" s="12">
        <v>7.1</v>
      </c>
      <c r="AE42" s="12">
        <f t="shared" si="4"/>
        <v>9.6750000000000007</v>
      </c>
    </row>
    <row r="43" spans="1:31" x14ac:dyDescent="0.2">
      <c r="A43">
        <v>1995</v>
      </c>
      <c r="B43" s="66">
        <f>(AC43/100)*'UK data'!J43/'UK data'!C43</f>
        <v>4.3999081722088919E-2</v>
      </c>
      <c r="C43" s="66">
        <f>(AD43/100)*'US data'!H43/'US data'!C43</f>
        <v>4.9127389087450776E-2</v>
      </c>
      <c r="D43" s="66">
        <f>(AE43/100)*'CN data'!H43/'CN data'!C43</f>
        <v>3.5072653642873056E-2</v>
      </c>
      <c r="E43" s="67"/>
      <c r="F43" s="66">
        <f>S43*(1-AC43/100)*'UK data'!D43/'UK data'!C43</f>
        <v>0.64891539726721292</v>
      </c>
      <c r="G43" s="66">
        <f>T43*(1-AD43/100)*'US data'!D43/'US data'!C43</f>
        <v>0.34791409200488238</v>
      </c>
      <c r="H43" s="66">
        <f>U43*(1-AE43/100)*'CN data'!D43/'CN data'!C43</f>
        <v>0.4309542156219332</v>
      </c>
      <c r="R43">
        <v>1995</v>
      </c>
      <c r="S43" s="43">
        <v>0.38251096010208097</v>
      </c>
      <c r="T43" s="43">
        <v>0.36184728145599399</v>
      </c>
      <c r="U43" s="43">
        <v>0.49165006265356664</v>
      </c>
      <c r="W43" s="43">
        <f t="shared" si="1"/>
        <v>0.61748903989791903</v>
      </c>
      <c r="X43" s="43">
        <f t="shared" si="2"/>
        <v>0.63815271854400601</v>
      </c>
      <c r="Y43" s="43">
        <f t="shared" si="3"/>
        <v>0.5083499373464333</v>
      </c>
      <c r="AC43" s="12">
        <f t="shared" si="5"/>
        <v>8</v>
      </c>
      <c r="AD43" s="12">
        <v>6.9</v>
      </c>
      <c r="AE43" s="12">
        <f t="shared" si="4"/>
        <v>9.4499999999999993</v>
      </c>
    </row>
    <row r="44" spans="1:31" x14ac:dyDescent="0.2">
      <c r="A44">
        <v>1996</v>
      </c>
      <c r="B44" s="66">
        <f>(AC44/100)*'UK data'!J44/'UK data'!C44</f>
        <v>4.3364471228007018E-2</v>
      </c>
      <c r="C44" s="66">
        <f>(AD44/100)*'US data'!H44/'US data'!C44</f>
        <v>4.9601741624556162E-2</v>
      </c>
      <c r="D44" s="66">
        <f>(AE44/100)*'CN data'!H44/'CN data'!C44</f>
        <v>3.2512654805414855E-2</v>
      </c>
      <c r="E44" s="67"/>
      <c r="F44" s="66">
        <f>S44*(1-AC44/100)*'UK data'!D44/'UK data'!C44</f>
        <v>0.67197735420226945</v>
      </c>
      <c r="G44" s="66">
        <f>T44*(1-AD44/100)*'US data'!D44/'US data'!C44</f>
        <v>0.3495724463945219</v>
      </c>
      <c r="H44" s="66">
        <f>U44*(1-AE44/100)*'CN data'!D44/'CN data'!C44</f>
        <v>0.46481879739354631</v>
      </c>
      <c r="R44">
        <v>1996</v>
      </c>
      <c r="S44" s="43">
        <v>0.39069950580596902</v>
      </c>
      <c r="T44" s="43">
        <v>0.36533492803573597</v>
      </c>
      <c r="U44" s="43">
        <v>0.48599730622042331</v>
      </c>
      <c r="W44" s="43">
        <f t="shared" si="1"/>
        <v>0.60930049419403098</v>
      </c>
      <c r="X44" s="43">
        <f t="shared" si="2"/>
        <v>0.63466507196426403</v>
      </c>
      <c r="Y44" s="43">
        <f t="shared" si="3"/>
        <v>0.51400269377957675</v>
      </c>
      <c r="AC44" s="12">
        <f t="shared" si="5"/>
        <v>7.75</v>
      </c>
      <c r="AD44" s="12">
        <v>7.1</v>
      </c>
      <c r="AE44" s="12">
        <f t="shared" si="4"/>
        <v>9.4250000000000007</v>
      </c>
    </row>
    <row r="45" spans="1:31" x14ac:dyDescent="0.2">
      <c r="A45">
        <v>1997</v>
      </c>
      <c r="B45" s="66">
        <f>(AC45/100)*'UK data'!J45/'UK data'!C45</f>
        <v>3.9490702915329627E-2</v>
      </c>
      <c r="C45" s="66">
        <f>(AD45/100)*'US data'!H45/'US data'!C45</f>
        <v>4.5782982315884971E-2</v>
      </c>
      <c r="D45" s="66">
        <f>(AE45/100)*'CN data'!H45/'CN data'!C45</f>
        <v>2.9474465852549776E-2</v>
      </c>
      <c r="E45" s="67"/>
      <c r="F45" s="66">
        <f>S45*(1-AC45/100)*'UK data'!D45/'UK data'!C45</f>
        <v>0.67466696293085526</v>
      </c>
      <c r="G45" s="66">
        <f>T45*(1-AD45/100)*'US data'!D45/'US data'!C45</f>
        <v>0.34984014708236782</v>
      </c>
      <c r="H45" s="66">
        <f>U45*(1-AE45/100)*'CN data'!D45/'CN data'!C45</f>
        <v>0.46462497230133909</v>
      </c>
      <c r="R45">
        <v>1997</v>
      </c>
      <c r="S45" s="43">
        <v>0.38740497827529896</v>
      </c>
      <c r="T45" s="43">
        <v>0.36529076099395796</v>
      </c>
      <c r="U45" s="43">
        <v>0.47689366041584047</v>
      </c>
      <c r="W45" s="43">
        <f t="shared" si="1"/>
        <v>0.61259502172470104</v>
      </c>
      <c r="X45" s="43">
        <f t="shared" si="2"/>
        <v>0.63470923900604204</v>
      </c>
      <c r="Y45" s="43">
        <f t="shared" si="3"/>
        <v>0.52310633958415953</v>
      </c>
      <c r="AC45" s="12">
        <f t="shared" si="5"/>
        <v>7.5</v>
      </c>
      <c r="AD45" s="12">
        <v>6.8</v>
      </c>
      <c r="AE45" s="12">
        <f t="shared" si="4"/>
        <v>9.15</v>
      </c>
    </row>
    <row r="46" spans="1:31" x14ac:dyDescent="0.2">
      <c r="A46">
        <v>1998</v>
      </c>
      <c r="B46" s="66">
        <f>(AC46/100)*'UK data'!J46/'UK data'!C46</f>
        <v>3.7247940565235761E-2</v>
      </c>
      <c r="C46" s="66">
        <f>(AD46/100)*'US data'!H46/'US data'!C46</f>
        <v>3.9261004513064371E-2</v>
      </c>
      <c r="D46" s="66">
        <f>(AE46/100)*'CN data'!H46/'CN data'!C46</f>
        <v>2.6212545209925414E-2</v>
      </c>
      <c r="E46" s="67"/>
      <c r="F46" s="66">
        <f>S46*(1-AC46/100)*'UK data'!D46/'UK data'!C46</f>
        <v>0.66581221749022756</v>
      </c>
      <c r="G46" s="66">
        <f>T46*(1-AD46/100)*'US data'!D46/'US data'!C46</f>
        <v>0.33910842525377355</v>
      </c>
      <c r="H46" s="66">
        <f>U46*(1-AE46/100)*'CN data'!D46/'CN data'!C46</f>
        <v>0.48636819877259885</v>
      </c>
      <c r="R46">
        <v>1998</v>
      </c>
      <c r="S46" s="43">
        <v>0.37744188308715798</v>
      </c>
      <c r="T46" s="43">
        <v>0.35053098201751698</v>
      </c>
      <c r="U46" s="43">
        <v>0.48656638435883454</v>
      </c>
      <c r="W46" s="43">
        <f t="shared" si="1"/>
        <v>0.62255811691284202</v>
      </c>
      <c r="X46" s="43">
        <f t="shared" si="2"/>
        <v>0.64946901798248302</v>
      </c>
      <c r="Y46" s="43">
        <f t="shared" si="3"/>
        <v>0.51343361564116541</v>
      </c>
      <c r="AC46" s="12">
        <f t="shared" si="5"/>
        <v>7.25</v>
      </c>
      <c r="AD46" s="12">
        <v>6</v>
      </c>
      <c r="AE46" s="12">
        <f t="shared" si="4"/>
        <v>8.625</v>
      </c>
    </row>
    <row r="47" spans="1:31" x14ac:dyDescent="0.2">
      <c r="A47">
        <v>1999</v>
      </c>
      <c r="B47" s="66">
        <f>(AC47/100)*'UK data'!J47/'UK data'!C47</f>
        <v>3.4799743092244491E-2</v>
      </c>
      <c r="C47" s="66">
        <f>(AD47/100)*'US data'!H47/'US data'!C47</f>
        <v>3.7896484121878023E-2</v>
      </c>
      <c r="D47" s="66">
        <f>(AE47/100)*'CN data'!H47/'CN data'!C47</f>
        <v>2.3832257613209812E-2</v>
      </c>
      <c r="E47" s="67"/>
      <c r="F47" s="66">
        <f>S47*(1-AC47/100)*'UK data'!D47/'UK data'!C47</f>
        <v>0.6708150170844065</v>
      </c>
      <c r="G47" s="66">
        <f>T47*(1-AD47/100)*'US data'!D47/'US data'!C47</f>
        <v>0.33757906526538856</v>
      </c>
      <c r="H47" s="66">
        <f>U47*(1-AE47/100)*'CN data'!D47/'CN data'!C47</f>
        <v>0.48640478981544477</v>
      </c>
      <c r="R47">
        <v>1999</v>
      </c>
      <c r="S47" s="43">
        <v>0.36932760477065996</v>
      </c>
      <c r="T47" s="43">
        <v>0.348163962364197</v>
      </c>
      <c r="U47" s="43">
        <v>0.48848629025909296</v>
      </c>
      <c r="W47" s="43">
        <f t="shared" si="1"/>
        <v>0.63067239522934004</v>
      </c>
      <c r="X47" s="43">
        <f t="shared" si="2"/>
        <v>0.651836037635803</v>
      </c>
      <c r="Y47" s="43">
        <f t="shared" si="3"/>
        <v>0.51151370974090704</v>
      </c>
      <c r="AC47" s="12">
        <f t="shared" si="5"/>
        <v>7</v>
      </c>
      <c r="AD47" s="12">
        <v>5.9</v>
      </c>
      <c r="AE47" s="12">
        <f t="shared" si="4"/>
        <v>8.4499999999999993</v>
      </c>
    </row>
    <row r="48" spans="1:31" x14ac:dyDescent="0.2">
      <c r="A48">
        <v>2000</v>
      </c>
      <c r="B48" s="66">
        <f>(AC48/100)*'UK data'!J48/'UK data'!C48</f>
        <v>3.2631213875753573E-2</v>
      </c>
      <c r="C48" s="66">
        <f>(AD48/100)*'US data'!H48/'US data'!C48</f>
        <v>4.3894709790764048E-2</v>
      </c>
      <c r="D48" s="66">
        <f>(AE48/100)*'CN data'!H48/'CN data'!C48</f>
        <v>2.3579893726577317E-2</v>
      </c>
      <c r="E48" s="67"/>
      <c r="F48" s="66">
        <f>S48*(1-AC48/100)*'UK data'!D48/'UK data'!C48</f>
        <v>0.66037516160167875</v>
      </c>
      <c r="G48" s="66">
        <f>T48*(1-AD48/100)*'US data'!D48/'US data'!C48</f>
        <v>0.32496916777919949</v>
      </c>
      <c r="H48" s="66">
        <f>U48*(1-AE48/100)*'CN data'!D48/'CN data'!C48</f>
        <v>0.48990440806259933</v>
      </c>
      <c r="R48">
        <v>2000</v>
      </c>
      <c r="S48" s="43">
        <v>0.35859870910644498</v>
      </c>
      <c r="T48" s="43">
        <v>0.33636128902435303</v>
      </c>
      <c r="U48" s="43">
        <v>0.48920279665611971</v>
      </c>
      <c r="W48" s="43">
        <f t="shared" si="1"/>
        <v>0.64140129089355502</v>
      </c>
      <c r="X48" s="43">
        <f t="shared" si="2"/>
        <v>0.66363871097564697</v>
      </c>
      <c r="Y48" s="43">
        <f t="shared" si="3"/>
        <v>0.51079720334388035</v>
      </c>
      <c r="AC48" s="12">
        <f t="shared" si="5"/>
        <v>6.75</v>
      </c>
      <c r="AD48" s="12">
        <v>6.9</v>
      </c>
      <c r="AE48" s="12">
        <f t="shared" si="4"/>
        <v>8.8249999999999993</v>
      </c>
    </row>
    <row r="49" spans="1:31" x14ac:dyDescent="0.2">
      <c r="A49">
        <v>2001</v>
      </c>
      <c r="B49" s="66">
        <f>(AC49/100)*'UK data'!J49/'UK data'!C49</f>
        <v>3.1085831151529939E-2</v>
      </c>
      <c r="C49" s="66">
        <f>(AD49/100)*'US data'!H49/'US data'!C49</f>
        <v>4.2087140077772402E-2</v>
      </c>
      <c r="D49" s="66">
        <f>(AE49/100)*'CN data'!H49/'CN data'!C49</f>
        <v>2.1623511478315434E-2</v>
      </c>
      <c r="E49" s="67"/>
      <c r="F49" s="66">
        <f>S49*(1-AC49/100)*'UK data'!D49/'UK data'!C49</f>
        <v>0.66216993427245419</v>
      </c>
      <c r="G49" s="66">
        <f>T49*(1-AD49/100)*'US data'!D49/'US data'!C49</f>
        <v>0.33385278111579053</v>
      </c>
      <c r="H49" s="66">
        <f>U49*(1-AE49/100)*'CN data'!D49/'CN data'!C49</f>
        <v>0.49950628858238888</v>
      </c>
      <c r="R49">
        <v>2001</v>
      </c>
      <c r="S49" s="43">
        <v>0.35038858652114901</v>
      </c>
      <c r="T49" s="43">
        <v>0.33567559719085704</v>
      </c>
      <c r="U49" s="43">
        <v>0.49238109229675414</v>
      </c>
      <c r="W49" s="43">
        <f t="shared" si="1"/>
        <v>0.64961141347885099</v>
      </c>
      <c r="X49" s="43">
        <f t="shared" si="2"/>
        <v>0.66432440280914296</v>
      </c>
      <c r="Y49" s="43">
        <f t="shared" si="3"/>
        <v>0.5076189077032458</v>
      </c>
      <c r="AC49" s="12">
        <f t="shared" si="5"/>
        <v>6.5</v>
      </c>
      <c r="AD49" s="12">
        <v>6.8</v>
      </c>
      <c r="AE49" s="12">
        <f t="shared" si="4"/>
        <v>8.65</v>
      </c>
    </row>
    <row r="50" spans="1:31" x14ac:dyDescent="0.2">
      <c r="A50">
        <v>2002</v>
      </c>
      <c r="B50" s="66">
        <f>(AC50/100)*'UK data'!J50/'UK data'!C50</f>
        <v>2.8256315883257593E-2</v>
      </c>
      <c r="C50" s="66">
        <f>(AD50/100)*'US data'!H50/'US data'!C50</f>
        <v>3.7910846136693162E-2</v>
      </c>
      <c r="D50" s="66">
        <f>(AE50/100)*'CN data'!H50/'CN data'!C50</f>
        <v>1.9597785725782534E-2</v>
      </c>
      <c r="E50" s="67"/>
      <c r="F50" s="66">
        <f>S50*(1-AC50/100)*'UK data'!D50/'UK data'!C50</f>
        <v>0.70348175635775057</v>
      </c>
      <c r="G50" s="66">
        <f>T50*(1-AD50/100)*'US data'!D50/'US data'!C50</f>
        <v>0.34911594770818571</v>
      </c>
      <c r="H50" s="66">
        <f>U50*(1-AE50/100)*'CN data'!D50/'CN data'!C50</f>
        <v>0.52706629151257955</v>
      </c>
      <c r="R50">
        <v>2002</v>
      </c>
      <c r="S50" s="43">
        <v>0.36228305101394698</v>
      </c>
      <c r="T50" s="43">
        <v>0.34472531080246005</v>
      </c>
      <c r="U50" s="43">
        <v>0.51058990760483303</v>
      </c>
      <c r="W50" s="43">
        <f t="shared" si="1"/>
        <v>0.63771694898605302</v>
      </c>
      <c r="X50" s="43">
        <f t="shared" si="2"/>
        <v>0.65527468919753995</v>
      </c>
      <c r="Y50" s="43">
        <f t="shared" si="3"/>
        <v>0.48941009239516697</v>
      </c>
      <c r="AC50" s="12">
        <f t="shared" si="5"/>
        <v>6.25</v>
      </c>
      <c r="AD50" s="12">
        <v>6.2</v>
      </c>
      <c r="AE50" s="12">
        <f t="shared" si="4"/>
        <v>8.2249999999999996</v>
      </c>
    </row>
    <row r="51" spans="1:31" x14ac:dyDescent="0.2">
      <c r="A51">
        <v>2003</v>
      </c>
      <c r="B51" s="66">
        <f>(AC51/100)*'UK data'!J51/'UK data'!C51</f>
        <v>2.8626534930651253E-2</v>
      </c>
      <c r="C51" s="66">
        <f>(AD51/100)*'US data'!H51/'US data'!C51</f>
        <v>4.0635420568817082E-2</v>
      </c>
      <c r="D51" s="66">
        <f>(AE51/100)*'CN data'!H51/'CN data'!C51</f>
        <v>2.081487132746971E-2</v>
      </c>
      <c r="E51" s="67"/>
      <c r="F51" s="66">
        <f>S51*(1-AC51/100)*'UK data'!D51/'UK data'!C51</f>
        <v>0.72213696602775612</v>
      </c>
      <c r="G51" s="66">
        <f>T51*(1-AD51/100)*'US data'!D51/'US data'!C51</f>
        <v>0.34834556420467833</v>
      </c>
      <c r="H51" s="66">
        <f>U51*(1-AE51/100)*'CN data'!D51/'CN data'!C51</f>
        <v>0.56163808285032113</v>
      </c>
      <c r="R51">
        <v>2003</v>
      </c>
      <c r="S51" s="43">
        <v>0.36871105432510398</v>
      </c>
      <c r="T51" s="43">
        <v>0.34636515378952004</v>
      </c>
      <c r="U51" s="43">
        <v>0.54168788983382221</v>
      </c>
      <c r="W51" s="43">
        <f t="shared" si="1"/>
        <v>0.63128894567489602</v>
      </c>
      <c r="X51" s="43">
        <f t="shared" si="2"/>
        <v>0.65363484621047996</v>
      </c>
      <c r="Y51" s="43">
        <f t="shared" si="3"/>
        <v>0.45831211016617779</v>
      </c>
      <c r="AC51" s="12">
        <v>6.5</v>
      </c>
      <c r="AD51" s="12">
        <v>6.8</v>
      </c>
      <c r="AE51" s="12">
        <f t="shared" si="4"/>
        <v>8.65</v>
      </c>
    </row>
    <row r="52" spans="1:31" x14ac:dyDescent="0.2">
      <c r="A52">
        <v>2004</v>
      </c>
      <c r="B52" s="66">
        <f>(AC52/100)*'UK data'!J52/'UK data'!C52</f>
        <v>2.8909216653511493E-2</v>
      </c>
      <c r="C52" s="66">
        <f>(AD52/100)*'US data'!H52/'US data'!C52</f>
        <v>4.2639608169381088E-2</v>
      </c>
      <c r="D52" s="66">
        <f>(AE52/100)*'CN data'!H52/'CN data'!C52</f>
        <v>2.1782728612714363E-2</v>
      </c>
      <c r="E52" s="67"/>
      <c r="F52" s="66">
        <f>S52*(1-AC52/100)*'UK data'!D52/'UK data'!C52</f>
        <v>0.75164614953411635</v>
      </c>
      <c r="G52" s="66">
        <f>T52*(1-AD52/100)*'US data'!D52/'US data'!C52</f>
        <v>0.34961971189063268</v>
      </c>
      <c r="H52" s="66">
        <f>U52*(1-AE52/100)*'CN data'!D52/'CN data'!C52</f>
        <v>0.59877369420466808</v>
      </c>
      <c r="R52">
        <v>2004</v>
      </c>
      <c r="S52" s="43">
        <v>0.37753599882125899</v>
      </c>
      <c r="T52" s="43">
        <v>0.35297691822052002</v>
      </c>
      <c r="U52" s="43">
        <v>0.55517676885207545</v>
      </c>
      <c r="W52" s="43">
        <f t="shared" si="1"/>
        <v>0.62246400117874101</v>
      </c>
      <c r="X52" s="43">
        <f t="shared" si="2"/>
        <v>0.64702308177947998</v>
      </c>
      <c r="Y52" s="43">
        <f t="shared" si="3"/>
        <v>0.44482323114792455</v>
      </c>
      <c r="AC52" s="12">
        <v>6.75</v>
      </c>
      <c r="AD52" s="12">
        <v>7.3</v>
      </c>
      <c r="AE52" s="12">
        <f t="shared" si="4"/>
        <v>9.0250000000000004</v>
      </c>
    </row>
    <row r="53" spans="1:31" x14ac:dyDescent="0.2">
      <c r="A53">
        <v>2005</v>
      </c>
      <c r="B53" s="66">
        <f>(AC53/100)*'UK data'!J53/'UK data'!C53</f>
        <v>2.948903621476983E-2</v>
      </c>
      <c r="C53" s="66">
        <f>(AD53/100)*'US data'!H53/'US data'!C53</f>
        <v>4.7467533946122853E-2</v>
      </c>
      <c r="D53" s="66">
        <f>(AE53/100)*'CN data'!H53/'CN data'!C53</f>
        <v>2.2404306236757082E-2</v>
      </c>
      <c r="E53" s="67"/>
      <c r="F53" s="66">
        <f>S53*(1-AC53/100)*'UK data'!D53/'UK data'!C53</f>
        <v>0.7397602727766095</v>
      </c>
      <c r="G53" s="66">
        <f>T53*(1-AD53/100)*'US data'!D53/'US data'!C53</f>
        <v>0.35211616958016134</v>
      </c>
      <c r="H53" s="66">
        <f>U53*(1-AE53/100)*'CN data'!D53/'CN data'!C53</f>
        <v>0.62381215220442743</v>
      </c>
      <c r="R53">
        <v>2005</v>
      </c>
      <c r="S53" s="43">
        <v>0.36725568771362305</v>
      </c>
      <c r="T53" s="43">
        <v>0.36017262935638406</v>
      </c>
      <c r="U53" s="43">
        <v>0.54932512848595827</v>
      </c>
      <c r="W53" s="43">
        <f t="shared" si="1"/>
        <v>0.63274431228637695</v>
      </c>
      <c r="X53" s="43">
        <f t="shared" si="2"/>
        <v>0.63982737064361594</v>
      </c>
      <c r="Y53" s="43">
        <f t="shared" si="3"/>
        <v>0.45067487151404173</v>
      </c>
      <c r="AC53" s="12">
        <v>7</v>
      </c>
      <c r="AD53" s="12">
        <v>8.3000000000000007</v>
      </c>
      <c r="AE53" s="12">
        <f t="shared" si="4"/>
        <v>9.65</v>
      </c>
    </row>
    <row r="54" spans="1:31" x14ac:dyDescent="0.2">
      <c r="A54">
        <v>2006</v>
      </c>
      <c r="B54" s="66">
        <f>(AC54/100)*'UK data'!J54/'UK data'!C54</f>
        <v>2.9436421639602348E-2</v>
      </c>
      <c r="C54" s="66">
        <f>(AD54/100)*'US data'!H54/'US data'!C54</f>
        <v>4.8235325850617849E-2</v>
      </c>
      <c r="D54" s="66">
        <f>(AE54/100)*'CN data'!H54/'CN data'!C54</f>
        <v>2.2229657805679863E-2</v>
      </c>
      <c r="E54" s="67"/>
      <c r="F54" s="66">
        <f>S54*(1-AC54/100)*'UK data'!D54/'UK data'!C54</f>
        <v>0.74402452994913915</v>
      </c>
      <c r="G54" s="66">
        <f>T54*(1-AD54/100)*'US data'!D54/'US data'!C54</f>
        <v>0.35347696620117053</v>
      </c>
      <c r="H54" s="66">
        <f>U54*(1-AE54/100)*'CN data'!D54/'CN data'!C54</f>
        <v>0.63976129465524456</v>
      </c>
      <c r="R54">
        <v>2006</v>
      </c>
      <c r="S54" s="43">
        <v>0.36725568771362305</v>
      </c>
      <c r="T54" s="43">
        <v>0.36116236448287997</v>
      </c>
      <c r="U54" s="43">
        <v>0.55409553801722533</v>
      </c>
      <c r="W54" s="43">
        <f t="shared" si="1"/>
        <v>0.63274431228637695</v>
      </c>
      <c r="X54" s="43">
        <f t="shared" si="2"/>
        <v>0.63883763551712003</v>
      </c>
      <c r="Y54" s="43">
        <f t="shared" si="3"/>
        <v>0.44590446198277467</v>
      </c>
      <c r="AC54" s="12">
        <v>7.25</v>
      </c>
      <c r="AD54" s="12">
        <v>8.6999999999999993</v>
      </c>
      <c r="AE54" s="12">
        <f t="shared" si="4"/>
        <v>9.9749999999999996</v>
      </c>
    </row>
    <row r="55" spans="1:31" x14ac:dyDescent="0.2">
      <c r="A55">
        <v>2007</v>
      </c>
      <c r="B55" s="66">
        <f>(AC55/100)*'UK data'!J55/'UK data'!C55</f>
        <v>2.8717093727521837E-2</v>
      </c>
      <c r="C55" s="66">
        <f>(AD55/100)*'US data'!H55/'US data'!C55</f>
        <v>4.9054390736617257E-2</v>
      </c>
      <c r="D55" s="66">
        <f>(AE55/100)*'CN data'!H55/'CN data'!C55</f>
        <v>2.074689142556374E-2</v>
      </c>
      <c r="E55" s="67"/>
      <c r="F55" s="66">
        <f>S55*(1-AC55/100)*'UK data'!D55/'UK data'!C55</f>
        <v>0.73505465384977942</v>
      </c>
      <c r="G55" s="66">
        <f>T55*(1-AD55/100)*'US data'!D55/'US data'!C55</f>
        <v>0.36104303798656984</v>
      </c>
      <c r="H55" s="66">
        <f>U55*(1-AE55/100)*'CN data'!D55/'CN data'!C55</f>
        <v>0.63769495700122625</v>
      </c>
      <c r="R55">
        <v>2007</v>
      </c>
      <c r="S55" s="43">
        <v>0.36725568771362305</v>
      </c>
      <c r="T55" s="43">
        <v>0.36571824550628695</v>
      </c>
      <c r="U55" s="43">
        <v>0.53783985524928424</v>
      </c>
      <c r="W55" s="43">
        <f t="shared" si="1"/>
        <v>0.63274431228637695</v>
      </c>
      <c r="X55" s="43">
        <f t="shared" si="2"/>
        <v>0.63428175449371305</v>
      </c>
      <c r="Y55" s="43">
        <f t="shared" si="3"/>
        <v>0.46216014475071576</v>
      </c>
      <c r="AC55" s="12">
        <v>7.5</v>
      </c>
      <c r="AD55" s="12">
        <v>8.8000000000000007</v>
      </c>
      <c r="AE55" s="12">
        <f t="shared" si="4"/>
        <v>10.15</v>
      </c>
    </row>
    <row r="56" spans="1:31" x14ac:dyDescent="0.2">
      <c r="A56">
        <v>2008</v>
      </c>
      <c r="B56" s="66">
        <f>(AC56/100)*'UK data'!J56/'UK data'!C56</f>
        <v>2.9821047047191501E-2</v>
      </c>
      <c r="C56" s="66">
        <f>(AD56/100)*'US data'!H56/'US data'!C56</f>
        <v>5.4576629140998825E-2</v>
      </c>
      <c r="D56" s="66">
        <f>(AE56/100)*'CN data'!H56/'CN data'!C56</f>
        <v>2.0928314708060652E-2</v>
      </c>
      <c r="E56" s="67"/>
      <c r="F56" s="66">
        <f>S56*(1-AC56/100)*'UK data'!D56/'UK data'!C56</f>
        <v>0.7701379622054042</v>
      </c>
      <c r="G56" s="66">
        <f>T56*(1-AD56/100)*'US data'!D56/'US data'!C56</f>
        <v>0.36156004319691271</v>
      </c>
      <c r="H56" s="66">
        <f>U56*(1-AE56/100)*'CN data'!D56/'CN data'!C56</f>
        <v>0.69640025757144419</v>
      </c>
      <c r="R56">
        <v>2008</v>
      </c>
      <c r="S56" s="43">
        <v>0.36725568771362305</v>
      </c>
      <c r="T56" s="43">
        <v>0.36161851882934604</v>
      </c>
      <c r="U56" s="43">
        <v>0.55436853125018748</v>
      </c>
      <c r="W56" s="43">
        <f t="shared" si="1"/>
        <v>0.63274431228637695</v>
      </c>
      <c r="X56" s="43">
        <f t="shared" si="2"/>
        <v>0.63838148117065396</v>
      </c>
      <c r="Y56" s="43">
        <f t="shared" si="3"/>
        <v>0.44563146874981252</v>
      </c>
      <c r="AC56" s="12">
        <v>7.75</v>
      </c>
      <c r="AD56" s="12">
        <v>9.9</v>
      </c>
      <c r="AE56" s="12">
        <f t="shared" si="4"/>
        <v>10.824999999999999</v>
      </c>
    </row>
    <row r="57" spans="1:31" x14ac:dyDescent="0.2">
      <c r="A57">
        <v>2009</v>
      </c>
      <c r="B57" s="66">
        <f>(AC57/100)*'UK data'!J57/'UK data'!C57</f>
        <v>3.0454341899994731E-2</v>
      </c>
      <c r="C57" s="66">
        <f>(AD57/100)*'US data'!H57/'US data'!C57</f>
        <v>4.1192943378690505E-2</v>
      </c>
      <c r="D57" s="66">
        <f>(AE57/100)*'CN data'!H57/'CN data'!C57</f>
        <v>1.8626682213801815E-2</v>
      </c>
      <c r="E57" s="67"/>
      <c r="F57" s="66">
        <f>S57*(1-AC57/100)*'UK data'!D57/'UK data'!C57</f>
        <v>0.82847415283235137</v>
      </c>
      <c r="G57" s="66">
        <f>T57*(1-AD57/100)*'US data'!D57/'US data'!C57</f>
        <v>0.39922472606716164</v>
      </c>
      <c r="H57" s="66">
        <f>U57*(1-AE57/100)*'CN data'!D57/'CN data'!C57</f>
        <v>0.83539913786002118</v>
      </c>
      <c r="R57">
        <v>2009</v>
      </c>
      <c r="S57" s="43">
        <v>0.36725568771362305</v>
      </c>
      <c r="T57" s="43">
        <v>0.37445312738418601</v>
      </c>
      <c r="U57" s="43">
        <v>0.60331758080625131</v>
      </c>
      <c r="W57" s="43">
        <f t="shared" si="1"/>
        <v>0.63274431228637695</v>
      </c>
      <c r="X57" s="43">
        <f t="shared" si="2"/>
        <v>0.62554687261581399</v>
      </c>
      <c r="Y57" s="43">
        <f t="shared" si="3"/>
        <v>0.39668241919374869</v>
      </c>
      <c r="AC57" s="12">
        <v>8</v>
      </c>
      <c r="AD57" s="12">
        <v>7.6</v>
      </c>
      <c r="AE57" s="12">
        <f t="shared" si="4"/>
        <v>9.8000000000000007</v>
      </c>
    </row>
    <row r="58" spans="1:31" x14ac:dyDescent="0.2">
      <c r="A58">
        <v>2010</v>
      </c>
      <c r="B58" s="66">
        <f>(AC58/100)*'UK data'!J58/'UK data'!C58</f>
        <v>3.1858371276069233E-2</v>
      </c>
      <c r="C58" s="66">
        <f>(AD58/100)*'US data'!H58/'US data'!C58</f>
        <v>4.4971007076905663E-2</v>
      </c>
      <c r="D58" s="66">
        <f>(AE58/100)*'CN data'!H58/'CN data'!C58</f>
        <v>1.8969371945069813E-2</v>
      </c>
      <c r="E58" s="67"/>
      <c r="F58" s="66">
        <f>S58*(1-AC58/100)*'UK data'!D58/'UK data'!C58</f>
        <v>0.82509211722208875</v>
      </c>
      <c r="G58" s="66">
        <f>T58*(1-AD58/100)*'US data'!D58/'US data'!C58</f>
        <v>0.39461763376227965</v>
      </c>
      <c r="H58" s="66">
        <f>U58*(1-AE58/100)*'CN data'!D58/'CN data'!C58</f>
        <v>0.87523284943790591</v>
      </c>
      <c r="R58">
        <v>2010</v>
      </c>
      <c r="S58" s="43">
        <v>0.36725568771362305</v>
      </c>
      <c r="T58" s="43">
        <v>0.37956351041793801</v>
      </c>
      <c r="U58" s="43">
        <v>0.599043323722252</v>
      </c>
      <c r="W58" s="43">
        <f t="shared" si="1"/>
        <v>0.63274431228637695</v>
      </c>
      <c r="X58" s="43">
        <f t="shared" si="2"/>
        <v>0.62043648958206199</v>
      </c>
      <c r="Y58" s="43">
        <f t="shared" si="3"/>
        <v>0.400956676277748</v>
      </c>
      <c r="AC58" s="12">
        <v>8.25</v>
      </c>
      <c r="AD58" s="12">
        <v>8.3000000000000007</v>
      </c>
      <c r="AE58" s="12">
        <f t="shared" si="4"/>
        <v>10.275</v>
      </c>
    </row>
    <row r="60" spans="1:31" s="3" customFormat="1" x14ac:dyDescent="0.2">
      <c r="AC60" s="58">
        <f>AVERAGE(AC18:AC58)</f>
        <v>8.9073170731707307</v>
      </c>
      <c r="AD60" s="58">
        <f>AVERAGE(AD18:AD58)</f>
        <v>8.8000000000000025</v>
      </c>
      <c r="AE60" s="58">
        <f>AVERAGE(AE18:AE58)</f>
        <v>10.853658536585364</v>
      </c>
    </row>
    <row r="122" spans="4:4" x14ac:dyDescent="0.2">
      <c r="D122" s="59"/>
    </row>
    <row r="123" spans="4:4" x14ac:dyDescent="0.2">
      <c r="D123" s="59" t="s">
        <v>169</v>
      </c>
    </row>
    <row r="124" spans="4:4" x14ac:dyDescent="0.2">
      <c r="D124" s="60" t="s">
        <v>170</v>
      </c>
    </row>
    <row r="125" spans="4:4" x14ac:dyDescent="0.2">
      <c r="D125" s="61" t="s">
        <v>171</v>
      </c>
    </row>
  </sheetData>
  <mergeCells count="2">
    <mergeCell ref="S6:U6"/>
    <mergeCell ref="W6:Y6"/>
  </mergeCells>
  <hyperlinks>
    <hyperlink ref="D125" r:id="rId1" display="http://www.eprg.group.cam.ac.uk/wp-content/uploads/2014/01/EPRG-WP-1116_complete1.pdf"/>
  </hyperlinks>
  <pageMargins left="0.7" right="0.7" top="0.75" bottom="0.75" header="0.3" footer="0.3"/>
  <pageSetup orientation="portrait" horizontalDpi="4294967292" verticalDpi="4294967292"/>
  <drawing r:id="rId2"/>
  <legacyDrawing r:id="rId3"/>
  <oleObjects>
    <mc:AlternateContent xmlns:mc="http://schemas.openxmlformats.org/markup-compatibility/2006">
      <mc:Choice Requires="x14">
        <oleObject progId="Equation.DSMT4" shapeId="7169" r:id="rId4">
          <objectPr defaultSize="0" autoPict="0" r:id="rId5">
            <anchor moveWithCells="1" sizeWithCells="1">
              <from>
                <xdr:col>1</xdr:col>
                <xdr:colOff>444500</xdr:colOff>
                <xdr:row>2</xdr:row>
                <xdr:rowOff>177800</xdr:rowOff>
              </from>
              <to>
                <xdr:col>2</xdr:col>
                <xdr:colOff>520700</xdr:colOff>
                <xdr:row>4</xdr:row>
                <xdr:rowOff>177800</xdr:rowOff>
              </to>
            </anchor>
          </objectPr>
        </oleObject>
      </mc:Choice>
      <mc:Fallback>
        <oleObject progId="Equation.DSMT4" shapeId="7169" r:id="rId4"/>
      </mc:Fallback>
    </mc:AlternateContent>
    <mc:AlternateContent xmlns:mc="http://schemas.openxmlformats.org/markup-compatibility/2006">
      <mc:Choice Requires="x14">
        <oleObject progId="Equation.DSMT4" shapeId="7170" r:id="rId6">
          <objectPr defaultSize="0" autoPict="0" r:id="rId7">
            <anchor moveWithCells="1" sizeWithCells="1">
              <from>
                <xdr:col>5</xdr:col>
                <xdr:colOff>279400</xdr:colOff>
                <xdr:row>2</xdr:row>
                <xdr:rowOff>63500</xdr:rowOff>
              </from>
              <to>
                <xdr:col>6</xdr:col>
                <xdr:colOff>393700</xdr:colOff>
                <xdr:row>4</xdr:row>
                <xdr:rowOff>76200</xdr:rowOff>
              </to>
            </anchor>
          </objectPr>
        </oleObject>
      </mc:Choice>
      <mc:Fallback>
        <oleObject progId="Equation.DSMT4" shapeId="7170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5"/>
  <sheetViews>
    <sheetView topLeftCell="H1" workbookViewId="0">
      <selection activeCell="M32" sqref="M32"/>
    </sheetView>
  </sheetViews>
  <sheetFormatPr baseColWidth="10" defaultColWidth="8.83203125" defaultRowHeight="15" x14ac:dyDescent="0.2"/>
  <cols>
    <col min="4" max="4" width="20.5" bestFit="1" customWidth="1"/>
    <col min="5" max="5" width="12.33203125" customWidth="1"/>
    <col min="6" max="6" width="11.83203125" customWidth="1"/>
    <col min="7" max="7" width="14.1640625" customWidth="1"/>
    <col min="8" max="8" width="4.5" customWidth="1"/>
    <col min="10" max="10" width="10.1640625" bestFit="1" customWidth="1"/>
    <col min="11" max="11" width="12.6640625" bestFit="1" customWidth="1"/>
    <col min="12" max="12" width="17.5" bestFit="1" customWidth="1"/>
    <col min="13" max="14" width="12" bestFit="1" customWidth="1"/>
    <col min="15" max="15" width="5.5" customWidth="1"/>
    <col min="17" max="17" width="10.33203125" customWidth="1"/>
    <col min="18" max="19" width="10.1640625" bestFit="1" customWidth="1"/>
  </cols>
  <sheetData>
    <row r="2" spans="1:21" ht="16" x14ac:dyDescent="0.2">
      <c r="A2" t="s">
        <v>16</v>
      </c>
      <c r="B2" s="51" t="s">
        <v>50</v>
      </c>
      <c r="C2" s="52" t="s">
        <v>154</v>
      </c>
    </row>
    <row r="3" spans="1:21" x14ac:dyDescent="0.2">
      <c r="A3" t="s">
        <v>90</v>
      </c>
      <c r="C3" t="s">
        <v>150</v>
      </c>
    </row>
    <row r="12" spans="1:21" x14ac:dyDescent="0.2">
      <c r="I12" t="s">
        <v>31</v>
      </c>
    </row>
    <row r="13" spans="1:21" s="14" customFormat="1" ht="17" x14ac:dyDescent="0.25">
      <c r="C13" s="14" t="s">
        <v>160</v>
      </c>
      <c r="D13" s="54">
        <f>D23*F23/(E23*G23)</f>
        <v>1.2161550056197676</v>
      </c>
      <c r="E13" s="55" t="s">
        <v>152</v>
      </c>
      <c r="F13" s="14" t="s">
        <v>159</v>
      </c>
      <c r="G13" s="56">
        <f>D13*D19</f>
        <v>0.36782617088171043</v>
      </c>
      <c r="J13" s="14" t="s">
        <v>151</v>
      </c>
      <c r="K13" s="54">
        <f>K23*M23/(L23*N23)</f>
        <v>1.7949424547514414</v>
      </c>
      <c r="L13" s="55" t="s">
        <v>152</v>
      </c>
      <c r="M13" s="14" t="s">
        <v>159</v>
      </c>
      <c r="N13" s="56">
        <f>K13*K19</f>
        <v>0.5281285187318101</v>
      </c>
      <c r="Q13" s="14" t="s">
        <v>151</v>
      </c>
      <c r="R13" s="54">
        <f>R23*T23/(S23*U23)</f>
        <v>1.9380312071454928</v>
      </c>
      <c r="S13" s="55" t="s">
        <v>152</v>
      </c>
      <c r="T13" s="14" t="s">
        <v>159</v>
      </c>
      <c r="U13" s="56">
        <f>R13*R19</f>
        <v>1.184724497377099</v>
      </c>
    </row>
    <row r="14" spans="1:21" s="14" customFormat="1" ht="17" x14ac:dyDescent="0.25">
      <c r="C14" s="14" t="s">
        <v>160</v>
      </c>
      <c r="D14" s="54">
        <f>D24*F24/(E24*G24)</f>
        <v>0.45001395069571537</v>
      </c>
      <c r="E14" s="55" t="s">
        <v>152</v>
      </c>
      <c r="F14" s="14" t="s">
        <v>159</v>
      </c>
      <c r="G14" s="56">
        <f>D14*D19</f>
        <v>0.13610675248045478</v>
      </c>
      <c r="J14" s="14" t="s">
        <v>151</v>
      </c>
      <c r="K14" s="54">
        <f>K24*M24/(L24*N24)</f>
        <v>0.64975585822063153</v>
      </c>
      <c r="L14" s="55" t="s">
        <v>152</v>
      </c>
      <c r="M14" s="14" t="s">
        <v>159</v>
      </c>
      <c r="N14" s="56">
        <f>K14*K19</f>
        <v>0.19117860744282034</v>
      </c>
      <c r="Q14" s="14" t="s">
        <v>151</v>
      </c>
      <c r="R14" s="54">
        <f>R24*T24/(S24*U24)</f>
        <v>0.15602760692047221</v>
      </c>
      <c r="S14" s="55" t="s">
        <v>152</v>
      </c>
      <c r="T14" s="14" t="s">
        <v>159</v>
      </c>
      <c r="U14" s="56">
        <f>R14*R19</f>
        <v>9.5380160806631878E-2</v>
      </c>
    </row>
    <row r="15" spans="1:21" x14ac:dyDescent="0.2">
      <c r="J15" t="s">
        <v>153</v>
      </c>
    </row>
    <row r="17" spans="1:21" x14ac:dyDescent="0.2">
      <c r="B17" t="s">
        <v>156</v>
      </c>
      <c r="C17" s="53">
        <v>7.1029999999999999E-3</v>
      </c>
      <c r="D17" s="18">
        <f>C17</f>
        <v>7.1029999999999999E-3</v>
      </c>
      <c r="I17" t="s">
        <v>156</v>
      </c>
      <c r="J17" s="53">
        <v>9.3340000000000003E-3</v>
      </c>
      <c r="K17" s="18">
        <f>J17</f>
        <v>9.3340000000000003E-3</v>
      </c>
      <c r="P17" t="s">
        <v>156</v>
      </c>
      <c r="Q17" s="53">
        <v>5.5870000000000003E-2</v>
      </c>
      <c r="R17" s="18">
        <f>Q17</f>
        <v>5.5870000000000003E-2</v>
      </c>
    </row>
    <row r="18" spans="1:21" x14ac:dyDescent="0.2">
      <c r="B18" t="s">
        <v>157</v>
      </c>
      <c r="D18" s="18">
        <f>(B75/B25)^(1/50)-1</f>
        <v>2.3484867822782585E-2</v>
      </c>
      <c r="I18" t="s">
        <v>157</v>
      </c>
      <c r="K18" s="18">
        <f>(I75/I25)^(1/50)-1</f>
        <v>3.1723325437681638E-2</v>
      </c>
      <c r="P18" t="s">
        <v>157</v>
      </c>
      <c r="R18" s="18">
        <f>(P75/P36)^(1/39)-1</f>
        <v>9.139492243381353E-2</v>
      </c>
    </row>
    <row r="19" spans="1:21" x14ac:dyDescent="0.2">
      <c r="B19" s="3" t="s">
        <v>158</v>
      </c>
      <c r="C19" s="3"/>
      <c r="D19" s="46">
        <f>D17/D18</f>
        <v>0.3024500735366884</v>
      </c>
      <c r="I19" s="3" t="s">
        <v>158</v>
      </c>
      <c r="J19" s="3"/>
      <c r="K19" s="46">
        <f>K17/K18</f>
        <v>0.29423144866499013</v>
      </c>
      <c r="P19" s="3" t="s">
        <v>158</v>
      </c>
      <c r="Q19" s="3"/>
      <c r="R19" s="46">
        <f>R17/R18</f>
        <v>0.6113031064768395</v>
      </c>
    </row>
    <row r="20" spans="1:21" x14ac:dyDescent="0.2">
      <c r="P20" t="s">
        <v>86</v>
      </c>
    </row>
    <row r="21" spans="1:21" x14ac:dyDescent="0.2">
      <c r="B21" t="s">
        <v>9</v>
      </c>
      <c r="J21" t="s">
        <v>150</v>
      </c>
      <c r="Q21" t="s">
        <v>150</v>
      </c>
    </row>
    <row r="22" spans="1:21" x14ac:dyDescent="0.2">
      <c r="B22" t="s">
        <v>16</v>
      </c>
      <c r="C22" t="s">
        <v>90</v>
      </c>
      <c r="D22" s="49" t="s">
        <v>140</v>
      </c>
      <c r="F22" s="49" t="s">
        <v>149</v>
      </c>
      <c r="I22" t="s">
        <v>16</v>
      </c>
      <c r="J22" t="s">
        <v>90</v>
      </c>
      <c r="K22" s="49" t="s">
        <v>140</v>
      </c>
      <c r="M22" s="49" t="s">
        <v>149</v>
      </c>
      <c r="P22" t="s">
        <v>16</v>
      </c>
      <c r="Q22" t="s">
        <v>90</v>
      </c>
      <c r="R22" s="49" t="s">
        <v>140</v>
      </c>
      <c r="T22" s="49" t="s">
        <v>149</v>
      </c>
    </row>
    <row r="23" spans="1:21" s="3" customFormat="1" x14ac:dyDescent="0.2">
      <c r="A23" s="3" t="s">
        <v>148</v>
      </c>
      <c r="C23" s="3" t="s">
        <v>155</v>
      </c>
      <c r="D23" s="50">
        <f>AVERAGE(D26:D75)</f>
        <v>27305.3475</v>
      </c>
      <c r="E23" s="50">
        <f>AVERAGE(E26:E75)</f>
        <v>1232782.1225000001</v>
      </c>
      <c r="F23" s="50">
        <f>AVERAGE(F26:F75)</f>
        <v>7.5776194831818851</v>
      </c>
      <c r="G23" s="50">
        <f>AVERAGE(G25:G75)</f>
        <v>0.13800831122123081</v>
      </c>
      <c r="H23" s="50"/>
      <c r="K23" s="50">
        <f>AVERAGE(K26:K75)</f>
        <v>214903137477.78644</v>
      </c>
      <c r="L23" s="50">
        <f>AVERAGE(L26:L75)</f>
        <v>7726111340820.0537</v>
      </c>
      <c r="M23" s="50">
        <f>AVERAGE(M26:M75)</f>
        <v>1.1021404905064808E-5</v>
      </c>
      <c r="N23" s="50">
        <f>AVERAGE(N25:N75)</f>
        <v>1.7079227424630463E-7</v>
      </c>
      <c r="R23" s="50">
        <f>AVERAGE(R26:R75)</f>
        <v>316891.11458333331</v>
      </c>
      <c r="S23" s="50">
        <f>AVERAGE(S26:S75)</f>
        <v>3453045.877403846</v>
      </c>
      <c r="T23" s="50">
        <f>AVERAGE(T26:T75)</f>
        <v>31.739666874598885</v>
      </c>
      <c r="U23" s="50">
        <f>AVERAGE(U25:U75)</f>
        <v>1.5029665389894684</v>
      </c>
    </row>
    <row r="24" spans="1:21" s="3" customFormat="1" x14ac:dyDescent="0.2">
      <c r="A24" s="3" t="s">
        <v>161</v>
      </c>
      <c r="C24" s="3" t="s">
        <v>155</v>
      </c>
      <c r="D24" s="50">
        <f>B75-B25</f>
        <v>1365267.375</v>
      </c>
      <c r="E24" s="50">
        <f>B75</f>
        <v>1988090.75</v>
      </c>
      <c r="F24" s="50">
        <f>F75</f>
        <v>4.3410136506847765</v>
      </c>
      <c r="G24" s="50">
        <f>F26-F75</f>
        <v>6.6244020324737418</v>
      </c>
      <c r="H24" s="50"/>
      <c r="K24" s="50">
        <f>I75-I25</f>
        <v>10745156873889.322</v>
      </c>
      <c r="L24" s="50">
        <f>I75</f>
        <v>13598288325133.9</v>
      </c>
      <c r="M24" s="50">
        <f>M75</f>
        <v>6.8060813618271577E-6</v>
      </c>
      <c r="N24" s="50">
        <f>M26-M75</f>
        <v>8.2770475038270292E-6</v>
      </c>
      <c r="R24" s="57">
        <f>P75-P36</f>
        <v>12358753.46875</v>
      </c>
      <c r="S24" s="57">
        <f>P75</f>
        <v>12780702</v>
      </c>
      <c r="T24" s="50">
        <f>T75</f>
        <v>9.4325328526805752</v>
      </c>
      <c r="U24" s="50">
        <f>T37-T75</f>
        <v>58.458388509419997</v>
      </c>
    </row>
    <row r="25" spans="1:21" x14ac:dyDescent="0.2">
      <c r="A25">
        <v>1960</v>
      </c>
      <c r="B25">
        <v>622823.375</v>
      </c>
      <c r="C25">
        <v>7001424.88148343</v>
      </c>
      <c r="G25">
        <f>C25/B25-F26</f>
        <v>0.27601352858779826</v>
      </c>
      <c r="I25">
        <v>2853131451244.5786</v>
      </c>
      <c r="J25" s="13">
        <v>43783285.257244661</v>
      </c>
      <c r="N25">
        <f>J25/I25-M26</f>
        <v>2.625662084882036E-7</v>
      </c>
      <c r="Q25" s="13"/>
    </row>
    <row r="26" spans="1:21" x14ac:dyDescent="0.2">
      <c r="A26">
        <v>1961</v>
      </c>
      <c r="B26">
        <v>636240.4375</v>
      </c>
      <c r="C26">
        <v>6976640.8716221368</v>
      </c>
      <c r="D26">
        <f>B26-B25</f>
        <v>13417.0625</v>
      </c>
      <c r="E26" s="13">
        <f>B26</f>
        <v>636240.4375</v>
      </c>
      <c r="F26">
        <f>C26/B26</f>
        <v>10.965415683158518</v>
      </c>
      <c r="G26">
        <f>F26-F27</f>
        <v>-0.10639961261970932</v>
      </c>
      <c r="I26">
        <v>2925921875882.3179</v>
      </c>
      <c r="J26" s="13">
        <v>44132056.704769634</v>
      </c>
      <c r="K26">
        <f>I26-I25</f>
        <v>72790424637.739258</v>
      </c>
      <c r="L26" s="13">
        <f>I26</f>
        <v>2925921875882.3179</v>
      </c>
      <c r="M26">
        <f>J26/I26</f>
        <v>1.5083128865654187E-5</v>
      </c>
      <c r="N26">
        <f>M26-M27</f>
        <v>2.5811534292568427E-7</v>
      </c>
      <c r="Q26" s="13"/>
      <c r="S26" s="13"/>
    </row>
    <row r="27" spans="1:21" x14ac:dyDescent="0.2">
      <c r="A27">
        <v>1962</v>
      </c>
      <c r="B27">
        <v>647438.875</v>
      </c>
      <c r="C27">
        <v>7168323.6393064475</v>
      </c>
      <c r="D27">
        <f t="shared" ref="D27:D75" si="0">B27-B26</f>
        <v>11198.4375</v>
      </c>
      <c r="E27" s="13">
        <f t="shared" ref="E27:E75" si="1">B27</f>
        <v>647438.875</v>
      </c>
      <c r="F27">
        <f t="shared" ref="F27:F75" si="2">C27/B27</f>
        <v>11.071815295778228</v>
      </c>
      <c r="G27">
        <f t="shared" ref="G27:G74" si="3">F27-F28</f>
        <v>4.1955375746839607E-2</v>
      </c>
      <c r="I27">
        <v>3104820856808.1582</v>
      </c>
      <c r="J27" s="13">
        <v>46029011.187830441</v>
      </c>
      <c r="K27">
        <f t="shared" ref="K27:K75" si="4">I27-I26</f>
        <v>178898980925.84033</v>
      </c>
      <c r="L27" s="13">
        <f t="shared" ref="L27:L75" si="5">I27</f>
        <v>3104820856808.1582</v>
      </c>
      <c r="M27">
        <f t="shared" ref="M27:M75" si="6">J27/I27</f>
        <v>1.4825013522728503E-5</v>
      </c>
      <c r="N27">
        <f t="shared" ref="N27:N74" si="7">M27-M28</f>
        <v>1.8216784166674055E-7</v>
      </c>
      <c r="Q27" s="13"/>
      <c r="S27" s="13"/>
    </row>
    <row r="28" spans="1:21" x14ac:dyDescent="0.2">
      <c r="A28">
        <v>1963</v>
      </c>
      <c r="B28">
        <v>672479.75</v>
      </c>
      <c r="C28">
        <v>7417357.4415577278</v>
      </c>
      <c r="D28">
        <f t="shared" si="0"/>
        <v>25040.875</v>
      </c>
      <c r="E28" s="13">
        <f t="shared" si="1"/>
        <v>672479.75</v>
      </c>
      <c r="F28">
        <f t="shared" si="2"/>
        <v>11.029859920031388</v>
      </c>
      <c r="G28">
        <f t="shared" si="3"/>
        <v>0.5854457112485818</v>
      </c>
      <c r="I28">
        <v>3240201941640.458</v>
      </c>
      <c r="J28" s="13">
        <v>47445777.006917916</v>
      </c>
      <c r="K28">
        <f t="shared" si="4"/>
        <v>135381084832.2998</v>
      </c>
      <c r="L28" s="13">
        <f t="shared" si="5"/>
        <v>3240201941640.458</v>
      </c>
      <c r="M28">
        <f t="shared" si="6"/>
        <v>1.4642845681061762E-5</v>
      </c>
      <c r="N28">
        <f t="shared" si="7"/>
        <v>3.1987917557554158E-7</v>
      </c>
      <c r="Q28" s="13"/>
      <c r="S28" s="13"/>
    </row>
    <row r="29" spans="1:21" x14ac:dyDescent="0.2">
      <c r="A29">
        <v>1964</v>
      </c>
      <c r="B29">
        <v>710233.0625</v>
      </c>
      <c r="C29">
        <v>7417968.2895223266</v>
      </c>
      <c r="D29">
        <f t="shared" si="0"/>
        <v>37753.3125</v>
      </c>
      <c r="E29" s="13">
        <f t="shared" si="1"/>
        <v>710233.0625</v>
      </c>
      <c r="F29">
        <f t="shared" si="2"/>
        <v>10.444414208782806</v>
      </c>
      <c r="G29">
        <f t="shared" si="3"/>
        <v>-0.26656054632645265</v>
      </c>
      <c r="I29">
        <v>3427137121747.1582</v>
      </c>
      <c r="J29" s="13">
        <v>49086770.204493001</v>
      </c>
      <c r="K29">
        <f t="shared" si="4"/>
        <v>186935180106.7002</v>
      </c>
      <c r="L29" s="13">
        <f t="shared" si="5"/>
        <v>3427137121747.1582</v>
      </c>
      <c r="M29">
        <f t="shared" si="6"/>
        <v>1.432296650548622E-5</v>
      </c>
      <c r="N29">
        <f t="shared" si="7"/>
        <v>1.5233208457479585E-7</v>
      </c>
      <c r="S29" s="13"/>
    </row>
    <row r="30" spans="1:21" x14ac:dyDescent="0.2">
      <c r="A30">
        <v>1965</v>
      </c>
      <c r="B30">
        <v>726750.0625</v>
      </c>
      <c r="C30">
        <v>7784201.5727115767</v>
      </c>
      <c r="D30">
        <f t="shared" si="0"/>
        <v>16517</v>
      </c>
      <c r="E30" s="13">
        <f t="shared" si="1"/>
        <v>726750.0625</v>
      </c>
      <c r="F30">
        <f t="shared" si="2"/>
        <v>10.710974755109259</v>
      </c>
      <c r="G30">
        <f t="shared" si="3"/>
        <v>0.29366333009449441</v>
      </c>
      <c r="I30">
        <v>3649660931498.0781</v>
      </c>
      <c r="J30" s="13">
        <v>51718010.820542321</v>
      </c>
      <c r="K30">
        <f t="shared" si="4"/>
        <v>222523809750.91992</v>
      </c>
      <c r="L30" s="13">
        <f t="shared" si="5"/>
        <v>3649660931498.0781</v>
      </c>
      <c r="M30">
        <f t="shared" si="6"/>
        <v>1.4170634420911425E-5</v>
      </c>
      <c r="N30">
        <f t="shared" si="7"/>
        <v>1.7032121917683748E-7</v>
      </c>
      <c r="S30" s="13"/>
    </row>
    <row r="31" spans="1:21" x14ac:dyDescent="0.2">
      <c r="A31">
        <v>1966</v>
      </c>
      <c r="B31">
        <v>740907.5625</v>
      </c>
      <c r="C31">
        <v>7718264.8157110903</v>
      </c>
      <c r="D31">
        <f t="shared" si="0"/>
        <v>14157.5</v>
      </c>
      <c r="E31" s="13">
        <f t="shared" si="1"/>
        <v>740907.5625</v>
      </c>
      <c r="F31">
        <f t="shared" si="2"/>
        <v>10.417311425014764</v>
      </c>
      <c r="G31">
        <f t="shared" si="3"/>
        <v>0.21193946946141651</v>
      </c>
      <c r="I31">
        <v>3890186030823.5078</v>
      </c>
      <c r="J31" s="13">
        <v>54463822.844541833</v>
      </c>
      <c r="K31">
        <f t="shared" si="4"/>
        <v>240525099325.42969</v>
      </c>
      <c r="L31" s="13">
        <f t="shared" si="5"/>
        <v>3890186030823.5078</v>
      </c>
      <c r="M31">
        <f t="shared" si="6"/>
        <v>1.4000313201734587E-5</v>
      </c>
      <c r="N31">
        <f t="shared" si="7"/>
        <v>-2.7928512610099815E-7</v>
      </c>
      <c r="S31" s="13"/>
    </row>
    <row r="32" spans="1:21" x14ac:dyDescent="0.2">
      <c r="A32">
        <v>1967</v>
      </c>
      <c r="B32">
        <v>757424.5625</v>
      </c>
      <c r="C32">
        <v>7729799.3885847637</v>
      </c>
      <c r="D32">
        <f t="shared" si="0"/>
        <v>16517</v>
      </c>
      <c r="E32" s="13">
        <f t="shared" si="1"/>
        <v>757424.5625</v>
      </c>
      <c r="F32">
        <f t="shared" si="2"/>
        <v>10.205371955553348</v>
      </c>
      <c r="G32">
        <f t="shared" si="3"/>
        <v>0.55421617638405252</v>
      </c>
      <c r="I32">
        <v>3996947935051.1787</v>
      </c>
      <c r="J32" s="13">
        <v>57074811.049802706</v>
      </c>
      <c r="K32">
        <f t="shared" si="4"/>
        <v>106761904227.6709</v>
      </c>
      <c r="L32" s="13">
        <f t="shared" si="5"/>
        <v>3996947935051.1787</v>
      </c>
      <c r="M32">
        <f t="shared" si="6"/>
        <v>1.4279598327835585E-5</v>
      </c>
      <c r="N32">
        <f t="shared" si="7"/>
        <v>1.0379393784502134E-7</v>
      </c>
      <c r="S32" s="13"/>
    </row>
    <row r="33" spans="1:21" x14ac:dyDescent="0.2">
      <c r="A33">
        <v>1968</v>
      </c>
      <c r="B33">
        <v>811694.875</v>
      </c>
      <c r="C33">
        <v>7833793.6837783493</v>
      </c>
      <c r="D33">
        <f t="shared" si="0"/>
        <v>54270.3125</v>
      </c>
      <c r="E33" s="13">
        <f t="shared" si="1"/>
        <v>811694.875</v>
      </c>
      <c r="F33">
        <f t="shared" si="2"/>
        <v>9.6511557791692955</v>
      </c>
      <c r="G33">
        <f t="shared" si="3"/>
        <v>-0.49537370288947713</v>
      </c>
      <c r="I33">
        <v>4193473082132.1392</v>
      </c>
      <c r="J33" s="13">
        <v>59445854.12699604</v>
      </c>
      <c r="K33">
        <f t="shared" si="4"/>
        <v>196525147080.96045</v>
      </c>
      <c r="L33" s="13">
        <f t="shared" si="5"/>
        <v>4193473082132.1392</v>
      </c>
      <c r="M33">
        <f t="shared" si="6"/>
        <v>1.4175804389990564E-5</v>
      </c>
      <c r="N33">
        <f t="shared" si="7"/>
        <v>-1.7913595245398222E-7</v>
      </c>
      <c r="S33" s="13"/>
    </row>
    <row r="34" spans="1:21" x14ac:dyDescent="0.2">
      <c r="A34">
        <v>1969</v>
      </c>
      <c r="B34">
        <v>804616.1875</v>
      </c>
      <c r="C34">
        <v>8164061.8682104787</v>
      </c>
      <c r="D34">
        <f t="shared" si="0"/>
        <v>-7078.6875</v>
      </c>
      <c r="E34" s="13">
        <f t="shared" si="1"/>
        <v>804616.1875</v>
      </c>
      <c r="F34">
        <f t="shared" si="2"/>
        <v>10.146529482058773</v>
      </c>
      <c r="G34">
        <f t="shared" si="3"/>
        <v>-0.18833350333995469</v>
      </c>
      <c r="I34">
        <v>4325088815637.8188</v>
      </c>
      <c r="J34" s="13">
        <v>62086391.924255028</v>
      </c>
      <c r="K34">
        <f t="shared" si="4"/>
        <v>131615733505.67969</v>
      </c>
      <c r="L34" s="13">
        <f t="shared" si="5"/>
        <v>4325088815637.8188</v>
      </c>
      <c r="M34">
        <f t="shared" si="6"/>
        <v>1.4354940342444546E-5</v>
      </c>
      <c r="N34">
        <f t="shared" si="7"/>
        <v>-6.7391021997318699E-7</v>
      </c>
      <c r="S34" s="13"/>
    </row>
    <row r="35" spans="1:21" x14ac:dyDescent="0.2">
      <c r="A35">
        <v>1970</v>
      </c>
      <c r="B35">
        <v>821133.1875</v>
      </c>
      <c r="C35">
        <v>8486298.9855762236</v>
      </c>
      <c r="D35">
        <f t="shared" si="0"/>
        <v>16517</v>
      </c>
      <c r="E35" s="13">
        <f t="shared" si="1"/>
        <v>821133.1875</v>
      </c>
      <c r="F35">
        <f t="shared" si="2"/>
        <v>10.334862985398727</v>
      </c>
      <c r="G35">
        <f t="shared" si="3"/>
        <v>4.6201286623475113E-3</v>
      </c>
      <c r="I35">
        <v>4333800205815.3789</v>
      </c>
      <c r="J35" s="13">
        <v>65132035.660574548</v>
      </c>
      <c r="K35">
        <f t="shared" si="4"/>
        <v>8711390177.5600586</v>
      </c>
      <c r="L35" s="13">
        <f t="shared" si="5"/>
        <v>4333800205815.3789</v>
      </c>
      <c r="M35">
        <f t="shared" si="6"/>
        <v>1.5028850562417733E-5</v>
      </c>
      <c r="N35">
        <f t="shared" si="7"/>
        <v>1.9148449467438441E-7</v>
      </c>
      <c r="S35" s="13"/>
    </row>
    <row r="36" spans="1:21" x14ac:dyDescent="0.2">
      <c r="A36">
        <v>1971</v>
      </c>
      <c r="B36">
        <v>837593.125</v>
      </c>
      <c r="C36">
        <v>8652540.3963827509</v>
      </c>
      <c r="D36">
        <f t="shared" si="0"/>
        <v>16459.9375</v>
      </c>
      <c r="E36" s="13">
        <f t="shared" si="1"/>
        <v>837593.125</v>
      </c>
      <c r="F36">
        <f t="shared" si="2"/>
        <v>10.33024285673638</v>
      </c>
      <c r="G36">
        <f t="shared" si="3"/>
        <v>0.34795584586234973</v>
      </c>
      <c r="I36">
        <v>4476582888814.7988</v>
      </c>
      <c r="J36" s="13">
        <v>66420699.05394119</v>
      </c>
      <c r="K36">
        <f t="shared" si="4"/>
        <v>142782682999.41992</v>
      </c>
      <c r="L36" s="13">
        <f t="shared" si="5"/>
        <v>4476582888814.7988</v>
      </c>
      <c r="M36">
        <f t="shared" si="6"/>
        <v>1.4837366067743349E-5</v>
      </c>
      <c r="N36">
        <f t="shared" si="7"/>
        <v>6.6156997803450631E-8</v>
      </c>
      <c r="P36" s="13">
        <v>421948.53125</v>
      </c>
      <c r="Q36" s="13">
        <v>28712849.805291515</v>
      </c>
      <c r="S36" s="13"/>
      <c r="U36">
        <f>Q36/P36-T37</f>
        <v>0.15730651116925287</v>
      </c>
    </row>
    <row r="37" spans="1:21" x14ac:dyDescent="0.2">
      <c r="A37">
        <v>1972</v>
      </c>
      <c r="B37">
        <v>867967.3125</v>
      </c>
      <c r="C37">
        <v>8664298.8294319902</v>
      </c>
      <c r="D37">
        <f t="shared" si="0"/>
        <v>30374.1875</v>
      </c>
      <c r="E37" s="13">
        <f t="shared" si="1"/>
        <v>867967.3125</v>
      </c>
      <c r="F37">
        <f t="shared" si="2"/>
        <v>9.98228701087403</v>
      </c>
      <c r="G37">
        <f t="shared" si="3"/>
        <v>0.39092396060321022</v>
      </c>
      <c r="I37">
        <v>4711865947673.248</v>
      </c>
      <c r="J37" s="13">
        <v>69599957.022612035</v>
      </c>
      <c r="K37">
        <f t="shared" si="4"/>
        <v>235283058858.44922</v>
      </c>
      <c r="L37" s="13">
        <f t="shared" si="5"/>
        <v>4711865947673.248</v>
      </c>
      <c r="M37">
        <f t="shared" si="6"/>
        <v>1.4771209069939898E-5</v>
      </c>
      <c r="N37">
        <f t="shared" si="7"/>
        <v>3.3353235769220361E-7</v>
      </c>
      <c r="P37" s="13">
        <v>437982.59375</v>
      </c>
      <c r="Q37" s="13">
        <v>29735041.830250092</v>
      </c>
      <c r="R37">
        <f t="shared" ref="R37:R39" si="8">P37-P36</f>
        <v>16034.0625</v>
      </c>
      <c r="S37" s="13">
        <f t="shared" ref="S37:S39" si="9">P37</f>
        <v>437982.59375</v>
      </c>
      <c r="T37">
        <f t="shared" ref="T37:T39" si="10">Q37/P37</f>
        <v>67.89092136210057</v>
      </c>
      <c r="U37">
        <f>T37-T38</f>
        <v>3.2726716419474542</v>
      </c>
    </row>
    <row r="38" spans="1:21" x14ac:dyDescent="0.2">
      <c r="A38">
        <v>1973</v>
      </c>
      <c r="B38">
        <v>931446.3125</v>
      </c>
      <c r="C38">
        <v>8933839.7450235076</v>
      </c>
      <c r="D38">
        <f t="shared" si="0"/>
        <v>63479</v>
      </c>
      <c r="E38" s="13">
        <f t="shared" si="1"/>
        <v>931446.3125</v>
      </c>
      <c r="F38">
        <f t="shared" si="2"/>
        <v>9.5913630502708198</v>
      </c>
      <c r="G38">
        <f t="shared" si="3"/>
        <v>0.2606200047602556</v>
      </c>
      <c r="I38">
        <v>4978048662676.1582</v>
      </c>
      <c r="J38" s="13">
        <v>71871457.249555349</v>
      </c>
      <c r="K38">
        <f t="shared" si="4"/>
        <v>266182715002.91016</v>
      </c>
      <c r="L38" s="13">
        <f t="shared" si="5"/>
        <v>4978048662676.1582</v>
      </c>
      <c r="M38">
        <f t="shared" si="6"/>
        <v>1.4437676712247695E-5</v>
      </c>
      <c r="N38">
        <f t="shared" si="7"/>
        <v>2.4664342195034488E-7</v>
      </c>
      <c r="P38" s="13">
        <v>472583.21875</v>
      </c>
      <c r="Q38" s="13">
        <v>30537500.442741245</v>
      </c>
      <c r="R38">
        <f t="shared" si="8"/>
        <v>34600.625</v>
      </c>
      <c r="S38" s="13">
        <f t="shared" si="9"/>
        <v>472583.21875</v>
      </c>
      <c r="T38">
        <f t="shared" si="10"/>
        <v>64.618249720153116</v>
      </c>
      <c r="U38">
        <f t="shared" ref="U38:U74" si="11">T38-T39</f>
        <v>0.28699987103973967</v>
      </c>
    </row>
    <row r="39" spans="1:21" x14ac:dyDescent="0.2">
      <c r="A39">
        <v>1974</v>
      </c>
      <c r="B39">
        <v>915800.875</v>
      </c>
      <c r="C39">
        <v>8545102.6454787403</v>
      </c>
      <c r="D39">
        <f t="shared" si="0"/>
        <v>-15645.4375</v>
      </c>
      <c r="E39" s="13">
        <f t="shared" si="1"/>
        <v>915800.875</v>
      </c>
      <c r="F39">
        <f t="shared" si="2"/>
        <v>9.3307430455105642</v>
      </c>
      <c r="G39">
        <f t="shared" si="3"/>
        <v>0.20799196617367954</v>
      </c>
      <c r="I39">
        <v>4953628929068.1475</v>
      </c>
      <c r="J39" s="13">
        <v>70297113.040186092</v>
      </c>
      <c r="K39">
        <f t="shared" si="4"/>
        <v>-24419733608.010742</v>
      </c>
      <c r="L39" s="13">
        <f t="shared" si="5"/>
        <v>4953628929068.1475</v>
      </c>
      <c r="M39">
        <f t="shared" si="6"/>
        <v>1.419103329029735E-5</v>
      </c>
      <c r="N39">
        <f t="shared" si="7"/>
        <v>3.0225633443931602E-7</v>
      </c>
      <c r="P39" s="13">
        <v>483452.625</v>
      </c>
      <c r="Q39" s="13">
        <v>31101111.609084718</v>
      </c>
      <c r="R39">
        <f t="shared" si="8"/>
        <v>10869.40625</v>
      </c>
      <c r="S39" s="13">
        <f t="shared" si="9"/>
        <v>483452.625</v>
      </c>
      <c r="T39">
        <f t="shared" si="10"/>
        <v>64.331249849113377</v>
      </c>
      <c r="U39">
        <f t="shared" si="11"/>
        <v>1.0602020100394896</v>
      </c>
    </row>
    <row r="40" spans="1:21" x14ac:dyDescent="0.2">
      <c r="A40">
        <v>1975</v>
      </c>
      <c r="B40">
        <v>909602.0625</v>
      </c>
      <c r="C40">
        <v>8298073.197438932</v>
      </c>
      <c r="D40">
        <f t="shared" si="0"/>
        <v>-6198.8125</v>
      </c>
      <c r="E40" s="13">
        <f t="shared" si="1"/>
        <v>909602.0625</v>
      </c>
      <c r="F40">
        <f t="shared" si="2"/>
        <v>9.1227510793368847</v>
      </c>
      <c r="G40">
        <f t="shared" si="3"/>
        <v>0.13106376336730818</v>
      </c>
      <c r="I40">
        <v>4942682908593.418</v>
      </c>
      <c r="J40" s="13">
        <v>68647820.480985627</v>
      </c>
      <c r="K40">
        <f t="shared" si="4"/>
        <v>-10946020474.729492</v>
      </c>
      <c r="L40" s="13">
        <f t="shared" si="5"/>
        <v>4942682908593.418</v>
      </c>
      <c r="M40">
        <f t="shared" si="6"/>
        <v>1.3888776955858034E-5</v>
      </c>
      <c r="N40">
        <f t="shared" si="7"/>
        <v>-1.3618498397923014E-7</v>
      </c>
      <c r="P40" s="13">
        <v>525513</v>
      </c>
      <c r="Q40" s="13">
        <v>33249758.163055237</v>
      </c>
      <c r="R40">
        <f t="shared" ref="R40:R75" si="12">P40-P39</f>
        <v>42060.375</v>
      </c>
      <c r="S40" s="13">
        <f t="shared" ref="S40:S75" si="13">P40</f>
        <v>525513</v>
      </c>
      <c r="T40">
        <f t="shared" ref="T40:T75" si="14">Q40/P40</f>
        <v>63.271047839073887</v>
      </c>
      <c r="U40">
        <f t="shared" si="11"/>
        <v>-2.6821770019277977</v>
      </c>
    </row>
    <row r="41" spans="1:21" x14ac:dyDescent="0.2">
      <c r="A41">
        <v>1976</v>
      </c>
      <c r="B41">
        <v>935113.25</v>
      </c>
      <c r="C41">
        <v>8408245.9490200877</v>
      </c>
      <c r="D41">
        <f t="shared" si="0"/>
        <v>25511.1875</v>
      </c>
      <c r="E41" s="13">
        <f t="shared" si="1"/>
        <v>935113.25</v>
      </c>
      <c r="F41">
        <f t="shared" si="2"/>
        <v>8.9916873159695765</v>
      </c>
      <c r="G41">
        <f t="shared" si="3"/>
        <v>5.2777120261282562E-4</v>
      </c>
      <c r="I41">
        <v>5208886087402.3584</v>
      </c>
      <c r="J41" s="13">
        <v>73054429.124765918</v>
      </c>
      <c r="K41">
        <f t="shared" si="4"/>
        <v>266203178808.94043</v>
      </c>
      <c r="L41" s="13">
        <f t="shared" si="5"/>
        <v>5208886087402.3584</v>
      </c>
      <c r="M41">
        <f t="shared" si="6"/>
        <v>1.4024961939837264E-5</v>
      </c>
      <c r="N41">
        <f t="shared" si="7"/>
        <v>2.7439996153043706E-7</v>
      </c>
      <c r="P41" s="13">
        <v>517104.78125</v>
      </c>
      <c r="Q41" s="13">
        <v>34104727.904138245</v>
      </c>
      <c r="R41">
        <f t="shared" si="12"/>
        <v>-8408.21875</v>
      </c>
      <c r="S41" s="13">
        <f t="shared" si="13"/>
        <v>517104.78125</v>
      </c>
      <c r="T41">
        <f t="shared" si="14"/>
        <v>65.953224841001685</v>
      </c>
      <c r="U41">
        <f t="shared" si="11"/>
        <v>0.95113169367402861</v>
      </c>
    </row>
    <row r="42" spans="1:21" x14ac:dyDescent="0.2">
      <c r="A42">
        <v>1977</v>
      </c>
      <c r="B42">
        <v>957213.3125</v>
      </c>
      <c r="C42">
        <v>8606457.6110623777</v>
      </c>
      <c r="D42">
        <f t="shared" si="0"/>
        <v>22100.0625</v>
      </c>
      <c r="E42" s="13">
        <f t="shared" si="1"/>
        <v>957213.3125</v>
      </c>
      <c r="F42">
        <f t="shared" si="2"/>
        <v>8.9911595447669637</v>
      </c>
      <c r="G42">
        <f t="shared" si="3"/>
        <v>0.34356090621028379</v>
      </c>
      <c r="I42">
        <v>5449763128745.4873</v>
      </c>
      <c r="J42" s="13">
        <v>74937305.668906152</v>
      </c>
      <c r="K42">
        <f t="shared" si="4"/>
        <v>240877041343.12891</v>
      </c>
      <c r="L42" s="13">
        <f t="shared" si="5"/>
        <v>5449763128745.4873</v>
      </c>
      <c r="M42">
        <f t="shared" si="6"/>
        <v>1.3750561978306827E-5</v>
      </c>
      <c r="N42">
        <f t="shared" si="7"/>
        <v>3.7781934583852978E-7</v>
      </c>
      <c r="P42" s="13">
        <v>556404.75</v>
      </c>
      <c r="Q42" s="13">
        <v>36167473.38711556</v>
      </c>
      <c r="R42">
        <f t="shared" si="12"/>
        <v>39299.96875</v>
      </c>
      <c r="S42" s="13">
        <f t="shared" si="13"/>
        <v>556404.75</v>
      </c>
      <c r="T42">
        <f t="shared" si="14"/>
        <v>65.002093147327656</v>
      </c>
      <c r="U42">
        <f t="shared" si="11"/>
        <v>3.119249944910905</v>
      </c>
    </row>
    <row r="43" spans="1:21" x14ac:dyDescent="0.2">
      <c r="A43">
        <v>1978</v>
      </c>
      <c r="B43">
        <v>989790.8125</v>
      </c>
      <c r="C43">
        <v>8559313.6826309096</v>
      </c>
      <c r="D43">
        <f t="shared" si="0"/>
        <v>32577.5</v>
      </c>
      <c r="E43" s="13">
        <f t="shared" si="1"/>
        <v>989790.8125</v>
      </c>
      <c r="F43">
        <f t="shared" si="2"/>
        <v>8.6475986385566799</v>
      </c>
      <c r="G43">
        <f t="shared" si="3"/>
        <v>-0.23115720186418365</v>
      </c>
      <c r="I43">
        <v>5752968444798.2979</v>
      </c>
      <c r="J43" s="13">
        <v>76932966.384999037</v>
      </c>
      <c r="K43">
        <f t="shared" si="4"/>
        <v>303205316052.81055</v>
      </c>
      <c r="L43" s="13">
        <f t="shared" si="5"/>
        <v>5752968444798.2979</v>
      </c>
      <c r="M43">
        <f t="shared" si="6"/>
        <v>1.3372742632468297E-5</v>
      </c>
      <c r="N43">
        <f t="shared" si="7"/>
        <v>3.9361429068597883E-7</v>
      </c>
      <c r="P43" s="13">
        <v>621504.125</v>
      </c>
      <c r="Q43" s="13">
        <v>38460442.317030221</v>
      </c>
      <c r="R43">
        <f t="shared" si="12"/>
        <v>65099.375</v>
      </c>
      <c r="S43" s="13">
        <f t="shared" si="13"/>
        <v>621504.125</v>
      </c>
      <c r="T43">
        <f t="shared" si="14"/>
        <v>61.882843202416751</v>
      </c>
      <c r="U43">
        <f t="shared" si="11"/>
        <v>3.5715457146869269</v>
      </c>
    </row>
    <row r="44" spans="1:21" x14ac:dyDescent="0.2">
      <c r="A44">
        <v>1979</v>
      </c>
      <c r="B44">
        <v>1016978.125</v>
      </c>
      <c r="C44">
        <v>9029500.4669240098</v>
      </c>
      <c r="D44">
        <f t="shared" si="0"/>
        <v>27187.3125</v>
      </c>
      <c r="E44" s="13">
        <f t="shared" si="1"/>
        <v>1016978.125</v>
      </c>
      <c r="F44">
        <f t="shared" si="2"/>
        <v>8.8787558404208635</v>
      </c>
      <c r="G44">
        <f t="shared" si="3"/>
        <v>0.41925544433495254</v>
      </c>
      <c r="I44">
        <v>5935614574650.6494</v>
      </c>
      <c r="J44" s="13">
        <v>77039103.351744443</v>
      </c>
      <c r="K44">
        <f t="shared" si="4"/>
        <v>182646129852.35156</v>
      </c>
      <c r="L44" s="13">
        <f t="shared" si="5"/>
        <v>5935614574650.6494</v>
      </c>
      <c r="M44">
        <f t="shared" si="6"/>
        <v>1.2979128341782318E-5</v>
      </c>
      <c r="N44">
        <f t="shared" si="7"/>
        <v>4.1759615137347985E-7</v>
      </c>
      <c r="P44" s="13">
        <v>668569.6875</v>
      </c>
      <c r="Q44" s="13">
        <v>38985165.939091064</v>
      </c>
      <c r="R44">
        <f t="shared" si="12"/>
        <v>47065.5625</v>
      </c>
      <c r="S44" s="13">
        <f t="shared" si="13"/>
        <v>668569.6875</v>
      </c>
      <c r="T44">
        <f t="shared" si="14"/>
        <v>58.311297487729824</v>
      </c>
      <c r="U44">
        <f t="shared" si="11"/>
        <v>4.4829391472862525</v>
      </c>
    </row>
    <row r="45" spans="1:21" x14ac:dyDescent="0.2">
      <c r="A45">
        <v>1980</v>
      </c>
      <c r="B45">
        <v>994817.125</v>
      </c>
      <c r="C45">
        <v>8415655.8629705478</v>
      </c>
      <c r="D45">
        <f t="shared" si="0"/>
        <v>-22161</v>
      </c>
      <c r="E45" s="13">
        <f t="shared" si="1"/>
        <v>994817.125</v>
      </c>
      <c r="F45">
        <f t="shared" si="2"/>
        <v>8.459500396085911</v>
      </c>
      <c r="G45">
        <f t="shared" si="3"/>
        <v>0.20927859268865845</v>
      </c>
      <c r="I45">
        <v>5919673167715.8184</v>
      </c>
      <c r="J45" s="13">
        <v>74360165.052961707</v>
      </c>
      <c r="K45">
        <f t="shared" si="4"/>
        <v>-15941406934.831055</v>
      </c>
      <c r="L45" s="13">
        <f t="shared" si="5"/>
        <v>5919673167715.8184</v>
      </c>
      <c r="M45">
        <f t="shared" si="6"/>
        <v>1.2561532190408838E-5</v>
      </c>
      <c r="N45">
        <f t="shared" si="7"/>
        <v>6.8271879445607264E-7</v>
      </c>
      <c r="P45" s="13">
        <v>720995.1875</v>
      </c>
      <c r="Q45" s="13">
        <v>38809987.314485304</v>
      </c>
      <c r="R45">
        <f t="shared" si="12"/>
        <v>52425.5</v>
      </c>
      <c r="S45" s="13">
        <f t="shared" si="13"/>
        <v>720995.1875</v>
      </c>
      <c r="T45">
        <f t="shared" si="14"/>
        <v>53.828358340443572</v>
      </c>
      <c r="U45">
        <f t="shared" si="11"/>
        <v>2.7358523038994988</v>
      </c>
    </row>
    <row r="46" spans="1:21" x14ac:dyDescent="0.2">
      <c r="A46">
        <v>1981</v>
      </c>
      <c r="B46">
        <v>981651.125</v>
      </c>
      <c r="C46">
        <v>8098839.5148044415</v>
      </c>
      <c r="D46">
        <f t="shared" si="0"/>
        <v>-13166</v>
      </c>
      <c r="E46" s="13">
        <f t="shared" si="1"/>
        <v>981651.125</v>
      </c>
      <c r="F46">
        <f t="shared" si="2"/>
        <v>8.2502218033972525</v>
      </c>
      <c r="G46">
        <f t="shared" si="3"/>
        <v>0.20973609785986369</v>
      </c>
      <c r="I46">
        <v>6070200891939.6592</v>
      </c>
      <c r="J46" s="13">
        <v>72106783.671297252</v>
      </c>
      <c r="K46">
        <f t="shared" si="4"/>
        <v>150527724223.84082</v>
      </c>
      <c r="L46" s="13">
        <f t="shared" si="5"/>
        <v>6070200891939.6592</v>
      </c>
      <c r="M46">
        <f t="shared" si="6"/>
        <v>1.1878813395952766E-5</v>
      </c>
      <c r="N46">
        <f t="shared" si="7"/>
        <v>1.8619283850207335E-7</v>
      </c>
      <c r="P46" s="13">
        <v>758797.8125</v>
      </c>
      <c r="Q46" s="13">
        <v>38768881.815672688</v>
      </c>
      <c r="R46">
        <f t="shared" si="12"/>
        <v>37802.625</v>
      </c>
      <c r="S46" s="13">
        <f t="shared" si="13"/>
        <v>758797.8125</v>
      </c>
      <c r="T46">
        <f t="shared" si="14"/>
        <v>51.092506036544073</v>
      </c>
      <c r="U46">
        <f t="shared" si="11"/>
        <v>3.0596815990338584</v>
      </c>
    </row>
    <row r="47" spans="1:21" x14ac:dyDescent="0.2">
      <c r="A47">
        <v>1982</v>
      </c>
      <c r="B47">
        <v>1002197.75</v>
      </c>
      <c r="C47">
        <v>8058156.682996734</v>
      </c>
      <c r="D47">
        <f t="shared" si="0"/>
        <v>20546.625</v>
      </c>
      <c r="E47" s="13">
        <f t="shared" si="1"/>
        <v>1002197.75</v>
      </c>
      <c r="F47">
        <f t="shared" si="2"/>
        <v>8.0404857055373888</v>
      </c>
      <c r="G47">
        <f t="shared" si="3"/>
        <v>0.36941333640680174</v>
      </c>
      <c r="I47">
        <v>5960208914458.3887</v>
      </c>
      <c r="J47" s="13">
        <v>69690461.279897034</v>
      </c>
      <c r="K47">
        <f t="shared" si="4"/>
        <v>-109991977481.27051</v>
      </c>
      <c r="L47" s="13">
        <f t="shared" si="5"/>
        <v>5960208914458.3887</v>
      </c>
      <c r="M47">
        <f t="shared" si="6"/>
        <v>1.1692620557450692E-5</v>
      </c>
      <c r="N47">
        <f t="shared" si="7"/>
        <v>4.9246793676545488E-7</v>
      </c>
      <c r="P47" s="13">
        <v>827521.125</v>
      </c>
      <c r="Q47" s="13">
        <v>39748176.915455945</v>
      </c>
      <c r="R47">
        <f t="shared" si="12"/>
        <v>68723.3125</v>
      </c>
      <c r="S47" s="13">
        <f t="shared" si="13"/>
        <v>827521.125</v>
      </c>
      <c r="T47">
        <f t="shared" si="14"/>
        <v>48.032824437510214</v>
      </c>
      <c r="U47">
        <f t="shared" si="11"/>
        <v>3.3444315791476882</v>
      </c>
    </row>
    <row r="48" spans="1:21" x14ac:dyDescent="0.2">
      <c r="A48">
        <v>1983</v>
      </c>
      <c r="B48">
        <v>1038520.875</v>
      </c>
      <c r="C48">
        <v>7966568.7889778204</v>
      </c>
      <c r="D48">
        <f t="shared" si="0"/>
        <v>36323.125</v>
      </c>
      <c r="E48" s="13">
        <f t="shared" si="1"/>
        <v>1038520.875</v>
      </c>
      <c r="F48">
        <f t="shared" si="2"/>
        <v>7.6710723691305871</v>
      </c>
      <c r="G48">
        <f t="shared" si="3"/>
        <v>0.25033621231557124</v>
      </c>
      <c r="I48">
        <v>6236733171195.3496</v>
      </c>
      <c r="J48" s="13">
        <v>69852363.371878147</v>
      </c>
      <c r="K48">
        <f t="shared" si="4"/>
        <v>276524256736.96094</v>
      </c>
      <c r="L48" s="13">
        <f t="shared" si="5"/>
        <v>6236733171195.3496</v>
      </c>
      <c r="M48">
        <f t="shared" si="6"/>
        <v>1.1200152620685237E-5</v>
      </c>
      <c r="N48">
        <f t="shared" si="7"/>
        <v>3.0992837749143593E-7</v>
      </c>
      <c r="P48" s="13">
        <v>917331.8125</v>
      </c>
      <c r="Q48" s="13">
        <v>40994084.41847375</v>
      </c>
      <c r="R48">
        <f t="shared" si="12"/>
        <v>89810.6875</v>
      </c>
      <c r="S48" s="13">
        <f t="shared" si="13"/>
        <v>917331.8125</v>
      </c>
      <c r="T48">
        <f t="shared" si="14"/>
        <v>44.688392858362526</v>
      </c>
      <c r="U48">
        <f t="shared" si="11"/>
        <v>4.1107778424437456</v>
      </c>
    </row>
    <row r="49" spans="1:21" x14ac:dyDescent="0.2">
      <c r="A49">
        <v>1984</v>
      </c>
      <c r="B49">
        <v>1066259</v>
      </c>
      <c r="C49">
        <v>7912426.7138294224</v>
      </c>
      <c r="D49">
        <f t="shared" si="0"/>
        <v>27738.125</v>
      </c>
      <c r="E49" s="13">
        <f t="shared" si="1"/>
        <v>1066259</v>
      </c>
      <c r="F49">
        <f t="shared" si="2"/>
        <v>7.4207361568150159</v>
      </c>
      <c r="G49">
        <f t="shared" si="3"/>
        <v>-0.15198352898898015</v>
      </c>
      <c r="I49">
        <v>6689291438701.3086</v>
      </c>
      <c r="J49" s="13">
        <v>72847883.795533732</v>
      </c>
      <c r="K49">
        <f t="shared" si="4"/>
        <v>452558267505.95898</v>
      </c>
      <c r="L49" s="13">
        <f t="shared" si="5"/>
        <v>6689291438701.3086</v>
      </c>
      <c r="M49">
        <f t="shared" si="6"/>
        <v>1.0890224243193801E-5</v>
      </c>
      <c r="N49">
        <f t="shared" si="7"/>
        <v>1.7072120837804581E-7</v>
      </c>
      <c r="P49" s="13">
        <v>1056546.25</v>
      </c>
      <c r="Q49" s="13">
        <v>42872126.979012676</v>
      </c>
      <c r="R49">
        <f t="shared" si="12"/>
        <v>139214.4375</v>
      </c>
      <c r="S49" s="13">
        <f t="shared" si="13"/>
        <v>1056546.25</v>
      </c>
      <c r="T49">
        <f t="shared" si="14"/>
        <v>40.577615015918781</v>
      </c>
      <c r="U49">
        <f t="shared" si="11"/>
        <v>4.757216111683519</v>
      </c>
    </row>
    <row r="50" spans="1:21" x14ac:dyDescent="0.2">
      <c r="A50">
        <v>1985</v>
      </c>
      <c r="B50">
        <v>1104637.75</v>
      </c>
      <c r="C50">
        <v>8365112.0351072336</v>
      </c>
      <c r="D50">
        <f t="shared" si="0"/>
        <v>38378.75</v>
      </c>
      <c r="E50" s="13">
        <f t="shared" si="1"/>
        <v>1104637.75</v>
      </c>
      <c r="F50">
        <f t="shared" si="2"/>
        <v>7.572719685803996</v>
      </c>
      <c r="G50">
        <f t="shared" si="3"/>
        <v>0.22782937482932031</v>
      </c>
      <c r="I50">
        <v>6972867572940.8184</v>
      </c>
      <c r="J50" s="13">
        <v>74745675.109507471</v>
      </c>
      <c r="K50">
        <f t="shared" si="4"/>
        <v>283576134239.50977</v>
      </c>
      <c r="L50" s="13">
        <f t="shared" si="5"/>
        <v>6972867572940.8184</v>
      </c>
      <c r="M50">
        <f t="shared" si="6"/>
        <v>1.0719503034815756E-5</v>
      </c>
      <c r="N50">
        <f t="shared" si="7"/>
        <v>4.0981927508647657E-7</v>
      </c>
      <c r="P50" s="13">
        <v>1198822.875</v>
      </c>
      <c r="Q50" s="13">
        <v>42942313.59802217</v>
      </c>
      <c r="R50">
        <f t="shared" si="12"/>
        <v>142276.625</v>
      </c>
      <c r="S50" s="13">
        <f t="shared" si="13"/>
        <v>1198822.875</v>
      </c>
      <c r="T50">
        <f t="shared" si="14"/>
        <v>35.820398904235262</v>
      </c>
      <c r="U50">
        <f t="shared" si="11"/>
        <v>2.0959095591316341</v>
      </c>
    </row>
    <row r="51" spans="1:21" x14ac:dyDescent="0.2">
      <c r="A51">
        <v>1986</v>
      </c>
      <c r="B51">
        <v>1148959.5</v>
      </c>
      <c r="C51">
        <v>8438981.4992523082</v>
      </c>
      <c r="D51">
        <f t="shared" si="0"/>
        <v>44321.75</v>
      </c>
      <c r="E51" s="13">
        <f t="shared" si="1"/>
        <v>1148959.5</v>
      </c>
      <c r="F51">
        <f t="shared" si="2"/>
        <v>7.3448903109746757</v>
      </c>
      <c r="G51">
        <f t="shared" si="3"/>
        <v>0.25841002183078832</v>
      </c>
      <c r="I51">
        <v>7217105616709.9697</v>
      </c>
      <c r="J51" s="13">
        <v>74406076.568845734</v>
      </c>
      <c r="K51">
        <f t="shared" si="4"/>
        <v>244238043769.15137</v>
      </c>
      <c r="L51" s="13">
        <f t="shared" si="5"/>
        <v>7217105616709.9697</v>
      </c>
      <c r="M51">
        <f t="shared" si="6"/>
        <v>1.0309683759729279E-5</v>
      </c>
      <c r="N51">
        <f t="shared" si="7"/>
        <v>-6.6349903405965078E-8</v>
      </c>
      <c r="P51" s="13">
        <v>1304875.25</v>
      </c>
      <c r="Q51" s="13">
        <v>44006251.465314433</v>
      </c>
      <c r="R51">
        <f t="shared" si="12"/>
        <v>106052.375</v>
      </c>
      <c r="S51" s="13">
        <f t="shared" si="13"/>
        <v>1304875.25</v>
      </c>
      <c r="T51">
        <f t="shared" si="14"/>
        <v>33.724489345103628</v>
      </c>
      <c r="U51">
        <f t="shared" si="11"/>
        <v>2.3807585171896193</v>
      </c>
    </row>
    <row r="52" spans="1:21" x14ac:dyDescent="0.2">
      <c r="A52">
        <v>1987</v>
      </c>
      <c r="B52">
        <v>1201375.875</v>
      </c>
      <c r="C52">
        <v>8513526.4580404907</v>
      </c>
      <c r="D52">
        <f t="shared" si="0"/>
        <v>52416.375</v>
      </c>
      <c r="E52" s="13">
        <f t="shared" si="1"/>
        <v>1201375.875</v>
      </c>
      <c r="F52">
        <f t="shared" si="2"/>
        <v>7.0864802891438874</v>
      </c>
      <c r="G52">
        <f t="shared" si="3"/>
        <v>0.31797804075541514</v>
      </c>
      <c r="I52">
        <v>7474519846500.3682</v>
      </c>
      <c r="J52" s="13">
        <v>77555869.543060303</v>
      </c>
      <c r="K52">
        <f t="shared" si="4"/>
        <v>257414229790.39844</v>
      </c>
      <c r="L52" s="13">
        <f t="shared" si="5"/>
        <v>7474519846500.3682</v>
      </c>
      <c r="M52">
        <f t="shared" si="6"/>
        <v>1.0376033663135244E-5</v>
      </c>
      <c r="N52">
        <f t="shared" si="7"/>
        <v>3.9811515631892058E-8</v>
      </c>
      <c r="P52" s="13">
        <v>1456022.375</v>
      </c>
      <c r="Q52" s="13">
        <v>45637173.401420072</v>
      </c>
      <c r="R52">
        <f t="shared" si="12"/>
        <v>151147.125</v>
      </c>
      <c r="S52" s="13">
        <f t="shared" si="13"/>
        <v>1456022.375</v>
      </c>
      <c r="T52">
        <f t="shared" si="14"/>
        <v>31.343730827914008</v>
      </c>
      <c r="U52">
        <f t="shared" si="11"/>
        <v>2.0154182477413727</v>
      </c>
    </row>
    <row r="53" spans="1:21" x14ac:dyDescent="0.2">
      <c r="A53">
        <v>1988</v>
      </c>
      <c r="B53">
        <v>1261830.375</v>
      </c>
      <c r="C53">
        <v>8540701.7302723695</v>
      </c>
      <c r="D53">
        <f t="shared" si="0"/>
        <v>60454.5</v>
      </c>
      <c r="E53" s="13">
        <f t="shared" si="1"/>
        <v>1261830.375</v>
      </c>
      <c r="F53">
        <f t="shared" si="2"/>
        <v>6.7685022483884723</v>
      </c>
      <c r="G53">
        <f t="shared" si="3"/>
        <v>0.2447869555514357</v>
      </c>
      <c r="I53">
        <v>7788387565284.6699</v>
      </c>
      <c r="J53" s="13">
        <v>80502504.045635119</v>
      </c>
      <c r="K53">
        <f t="shared" si="4"/>
        <v>313867718784.30176</v>
      </c>
      <c r="L53" s="13">
        <f t="shared" si="5"/>
        <v>7788387565284.6699</v>
      </c>
      <c r="M53">
        <f t="shared" si="6"/>
        <v>1.0336222147503352E-5</v>
      </c>
      <c r="N53">
        <f t="shared" si="7"/>
        <v>1.3458804677523716E-7</v>
      </c>
      <c r="P53" s="13">
        <v>1620270.125</v>
      </c>
      <c r="Q53" s="13">
        <v>47519788.690315388</v>
      </c>
      <c r="R53">
        <f t="shared" si="12"/>
        <v>164247.75</v>
      </c>
      <c r="S53" s="13">
        <f t="shared" si="13"/>
        <v>1620270.125</v>
      </c>
      <c r="T53">
        <f t="shared" si="14"/>
        <v>29.328312580172636</v>
      </c>
      <c r="U53">
        <f t="shared" si="11"/>
        <v>0.70389252568280369</v>
      </c>
    </row>
    <row r="54" spans="1:21" x14ac:dyDescent="0.2">
      <c r="A54">
        <v>1989</v>
      </c>
      <c r="B54">
        <v>1290618.375</v>
      </c>
      <c r="C54">
        <v>8419626.8302039858</v>
      </c>
      <c r="D54">
        <f t="shared" si="0"/>
        <v>28788</v>
      </c>
      <c r="E54" s="13">
        <f t="shared" si="1"/>
        <v>1290618.375</v>
      </c>
      <c r="F54">
        <f t="shared" si="2"/>
        <v>6.5237152928370366</v>
      </c>
      <c r="G54">
        <f t="shared" si="3"/>
        <v>5.3349427401527372E-2</v>
      </c>
      <c r="I54">
        <v>8075092081988.5801</v>
      </c>
      <c r="J54" s="13">
        <v>82379134.750134289</v>
      </c>
      <c r="K54">
        <f t="shared" si="4"/>
        <v>286704516703.91016</v>
      </c>
      <c r="L54" s="13">
        <f t="shared" si="5"/>
        <v>8075092081988.5801</v>
      </c>
      <c r="M54">
        <f t="shared" si="6"/>
        <v>1.0201634100728115E-5</v>
      </c>
      <c r="N54">
        <f t="shared" si="7"/>
        <v>6.4026202180571703E-7</v>
      </c>
      <c r="P54" s="13">
        <v>1686105</v>
      </c>
      <c r="Q54" s="13">
        <v>48263777.775975578</v>
      </c>
      <c r="R54">
        <f t="shared" si="12"/>
        <v>65834.875</v>
      </c>
      <c r="S54" s="13">
        <f t="shared" si="13"/>
        <v>1686105</v>
      </c>
      <c r="T54">
        <f t="shared" si="14"/>
        <v>28.624420054489832</v>
      </c>
      <c r="U54">
        <f t="shared" si="11"/>
        <v>-0.52276606018196858</v>
      </c>
    </row>
    <row r="55" spans="1:21" x14ac:dyDescent="0.2">
      <c r="A55">
        <v>1990</v>
      </c>
      <c r="B55">
        <v>1300675.75</v>
      </c>
      <c r="C55">
        <v>8415847.9747997299</v>
      </c>
      <c r="D55">
        <f t="shared" si="0"/>
        <v>10057.375</v>
      </c>
      <c r="E55" s="13">
        <f t="shared" si="1"/>
        <v>1300675.75</v>
      </c>
      <c r="F55">
        <f t="shared" si="2"/>
        <v>6.4703658654355092</v>
      </c>
      <c r="G55">
        <f t="shared" si="3"/>
        <v>-0.31685579068862157</v>
      </c>
      <c r="I55">
        <v>8228983797369.8701</v>
      </c>
      <c r="J55" s="13">
        <v>78680375.918077081</v>
      </c>
      <c r="K55">
        <f t="shared" si="4"/>
        <v>153891715381.29004</v>
      </c>
      <c r="L55" s="13">
        <f t="shared" si="5"/>
        <v>8228983797369.8701</v>
      </c>
      <c r="M55">
        <f t="shared" si="6"/>
        <v>9.5613720789223979E-6</v>
      </c>
      <c r="N55">
        <f t="shared" si="7"/>
        <v>-6.983283423172285E-8</v>
      </c>
      <c r="P55" s="13">
        <v>1750835</v>
      </c>
      <c r="Q55" s="13">
        <v>51031913.601081401</v>
      </c>
      <c r="R55">
        <f t="shared" si="12"/>
        <v>64730</v>
      </c>
      <c r="S55" s="13">
        <f t="shared" si="13"/>
        <v>1750835</v>
      </c>
      <c r="T55">
        <f t="shared" si="14"/>
        <v>29.147186114671801</v>
      </c>
      <c r="U55">
        <f t="shared" si="11"/>
        <v>2.8406034901579851</v>
      </c>
    </row>
    <row r="56" spans="1:21" x14ac:dyDescent="0.2">
      <c r="A56">
        <v>1991</v>
      </c>
      <c r="B56">
        <v>1282564.625</v>
      </c>
      <c r="C56">
        <v>8705050.3981787246</v>
      </c>
      <c r="D56">
        <f t="shared" si="0"/>
        <v>-18111.125</v>
      </c>
      <c r="E56" s="13">
        <f t="shared" si="1"/>
        <v>1282564.625</v>
      </c>
      <c r="F56">
        <f t="shared" si="2"/>
        <v>6.7872216561241308</v>
      </c>
      <c r="G56">
        <f t="shared" si="3"/>
        <v>8.2596923269399269E-2</v>
      </c>
      <c r="I56">
        <v>8223864199139.8398</v>
      </c>
      <c r="J56" s="13">
        <v>79205721.279867902</v>
      </c>
      <c r="K56">
        <f t="shared" si="4"/>
        <v>-5119598230.0302734</v>
      </c>
      <c r="L56" s="13">
        <f t="shared" si="5"/>
        <v>8223864199139.8398</v>
      </c>
      <c r="M56">
        <f t="shared" si="6"/>
        <v>9.6312049131541208E-6</v>
      </c>
      <c r="N56">
        <f t="shared" si="7"/>
        <v>1.275154569815674E-7</v>
      </c>
      <c r="P56" s="13">
        <v>1911543.125</v>
      </c>
      <c r="Q56" s="13">
        <v>50286167.158133842</v>
      </c>
      <c r="R56">
        <f t="shared" si="12"/>
        <v>160708.125</v>
      </c>
      <c r="S56" s="13">
        <f t="shared" si="13"/>
        <v>1911543.125</v>
      </c>
      <c r="T56">
        <f t="shared" si="14"/>
        <v>26.306582624513815</v>
      </c>
      <c r="U56">
        <f t="shared" si="11"/>
        <v>2.737528496476255</v>
      </c>
    </row>
    <row r="57" spans="1:21" x14ac:dyDescent="0.2">
      <c r="A57">
        <v>1992</v>
      </c>
      <c r="B57">
        <v>1284445.25</v>
      </c>
      <c r="C57">
        <v>8611723.3911477793</v>
      </c>
      <c r="D57">
        <f t="shared" si="0"/>
        <v>1880.625</v>
      </c>
      <c r="E57" s="13">
        <f t="shared" si="1"/>
        <v>1284445.25</v>
      </c>
      <c r="F57">
        <f t="shared" si="2"/>
        <v>6.7046247328547315</v>
      </c>
      <c r="G57">
        <f t="shared" si="3"/>
        <v>9.28024799427698E-2</v>
      </c>
      <c r="I57">
        <v>8516218010250.3096</v>
      </c>
      <c r="J57" s="13">
        <v>80935491.310482666</v>
      </c>
      <c r="K57">
        <f t="shared" si="4"/>
        <v>292353811110.46973</v>
      </c>
      <c r="L57" s="13">
        <f t="shared" si="5"/>
        <v>8516218010250.3096</v>
      </c>
      <c r="M57">
        <f t="shared" si="6"/>
        <v>9.5036894561725534E-6</v>
      </c>
      <c r="N57">
        <f t="shared" si="7"/>
        <v>7.6434544528417874E-8</v>
      </c>
      <c r="P57" s="13">
        <v>2183760.25</v>
      </c>
      <c r="Q57" s="13">
        <v>51469163.534906834</v>
      </c>
      <c r="R57">
        <f t="shared" si="12"/>
        <v>272217.125</v>
      </c>
      <c r="S57" s="13">
        <f t="shared" si="13"/>
        <v>2183760.25</v>
      </c>
      <c r="T57">
        <f t="shared" si="14"/>
        <v>23.569054128037561</v>
      </c>
      <c r="U57">
        <f t="shared" si="11"/>
        <v>1.8010287559527178</v>
      </c>
    </row>
    <row r="58" spans="1:21" x14ac:dyDescent="0.2">
      <c r="A58">
        <v>1993</v>
      </c>
      <c r="B58">
        <v>1312988.875</v>
      </c>
      <c r="C58">
        <v>8681249.0615508426</v>
      </c>
      <c r="D58">
        <f t="shared" si="0"/>
        <v>28543.625</v>
      </c>
      <c r="E58" s="13">
        <f t="shared" si="1"/>
        <v>1312988.875</v>
      </c>
      <c r="F58">
        <f t="shared" si="2"/>
        <v>6.6118222529119617</v>
      </c>
      <c r="G58">
        <f t="shared" si="3"/>
        <v>0.2516317037322322</v>
      </c>
      <c r="I58">
        <v>8749736838830.1094</v>
      </c>
      <c r="J58" s="13">
        <v>82485999.589454785</v>
      </c>
      <c r="K58">
        <f t="shared" si="4"/>
        <v>233518828579.7998</v>
      </c>
      <c r="L58" s="13">
        <f t="shared" si="5"/>
        <v>8749736838830.1094</v>
      </c>
      <c r="M58">
        <f t="shared" si="6"/>
        <v>9.4272549116441355E-6</v>
      </c>
      <c r="N58">
        <f t="shared" si="7"/>
        <v>2.3000860978848149E-7</v>
      </c>
      <c r="P58" s="13">
        <v>2488707.5</v>
      </c>
      <c r="Q58" s="13">
        <v>54174248.003697835</v>
      </c>
      <c r="R58">
        <f t="shared" si="12"/>
        <v>304947.25</v>
      </c>
      <c r="S58" s="13">
        <f t="shared" si="13"/>
        <v>2488707.5</v>
      </c>
      <c r="T58">
        <f t="shared" si="14"/>
        <v>21.768025372084843</v>
      </c>
      <c r="U58">
        <f t="shared" si="11"/>
        <v>1.9543874610060321</v>
      </c>
    </row>
    <row r="59" spans="1:21" x14ac:dyDescent="0.2">
      <c r="A59">
        <v>1994</v>
      </c>
      <c r="B59">
        <v>1369187.125</v>
      </c>
      <c r="C59">
        <v>8708291.0124835651</v>
      </c>
      <c r="D59">
        <f t="shared" si="0"/>
        <v>56198.25</v>
      </c>
      <c r="E59" s="13">
        <f t="shared" si="1"/>
        <v>1369187.125</v>
      </c>
      <c r="F59">
        <f t="shared" si="2"/>
        <v>6.3601905491797295</v>
      </c>
      <c r="G59">
        <f t="shared" si="3"/>
        <v>0.1775336102061269</v>
      </c>
      <c r="I59">
        <v>9103464651798.8887</v>
      </c>
      <c r="J59" s="13">
        <v>83726806.602830991</v>
      </c>
      <c r="K59">
        <f t="shared" si="4"/>
        <v>353727812968.7793</v>
      </c>
      <c r="L59" s="13">
        <f t="shared" si="5"/>
        <v>9103464651798.8887</v>
      </c>
      <c r="M59">
        <f t="shared" si="6"/>
        <v>9.197246301855654E-6</v>
      </c>
      <c r="N59">
        <f t="shared" si="7"/>
        <v>2.5354659964184805E-7</v>
      </c>
      <c r="P59" s="13">
        <v>2814247.5</v>
      </c>
      <c r="Q59" s="13">
        <v>55760480.957158767</v>
      </c>
      <c r="R59">
        <f t="shared" si="12"/>
        <v>325540</v>
      </c>
      <c r="S59" s="13">
        <f t="shared" si="13"/>
        <v>2814247.5</v>
      </c>
      <c r="T59">
        <f t="shared" si="14"/>
        <v>19.813637911078811</v>
      </c>
      <c r="U59">
        <f t="shared" si="11"/>
        <v>0.85120650403001363</v>
      </c>
    </row>
    <row r="60" spans="1:21" x14ac:dyDescent="0.2">
      <c r="A60">
        <v>1995</v>
      </c>
      <c r="B60">
        <v>1410847.875</v>
      </c>
      <c r="C60">
        <v>8722788.4042049125</v>
      </c>
      <c r="D60">
        <f t="shared" si="0"/>
        <v>41660.75</v>
      </c>
      <c r="E60" s="13">
        <f t="shared" si="1"/>
        <v>1410847.875</v>
      </c>
      <c r="F60">
        <f t="shared" si="2"/>
        <v>6.1826569389736026</v>
      </c>
      <c r="G60">
        <f t="shared" si="3"/>
        <v>-0.10739008524400884</v>
      </c>
      <c r="I60">
        <v>9350765170506.5391</v>
      </c>
      <c r="J60" s="13">
        <v>83630435.670930564</v>
      </c>
      <c r="K60">
        <f t="shared" si="4"/>
        <v>247300518707.65039</v>
      </c>
      <c r="L60" s="13">
        <f t="shared" si="5"/>
        <v>9350765170506.5391</v>
      </c>
      <c r="M60">
        <f t="shared" si="6"/>
        <v>8.9436997022138059E-6</v>
      </c>
      <c r="N60">
        <f t="shared" si="7"/>
        <v>1.6801133436585868E-7</v>
      </c>
      <c r="P60" s="13">
        <v>3121703.25</v>
      </c>
      <c r="Q60" s="13">
        <v>59195083.751286305</v>
      </c>
      <c r="R60">
        <f t="shared" si="12"/>
        <v>307455.75</v>
      </c>
      <c r="S60" s="13">
        <f t="shared" si="13"/>
        <v>3121703.25</v>
      </c>
      <c r="T60">
        <f t="shared" si="14"/>
        <v>18.962431407048797</v>
      </c>
      <c r="U60">
        <f t="shared" si="11"/>
        <v>1.3374657634442109</v>
      </c>
    </row>
    <row r="61" spans="1:21" x14ac:dyDescent="0.2">
      <c r="A61">
        <v>1996</v>
      </c>
      <c r="B61">
        <v>1451469.75</v>
      </c>
      <c r="C61">
        <v>9129812.9817293808</v>
      </c>
      <c r="D61">
        <f t="shared" si="0"/>
        <v>40621.875</v>
      </c>
      <c r="E61" s="13">
        <f t="shared" si="1"/>
        <v>1451469.75</v>
      </c>
      <c r="F61">
        <f t="shared" si="2"/>
        <v>6.2900470242176114</v>
      </c>
      <c r="G61">
        <f t="shared" si="3"/>
        <v>0.37095454647151005</v>
      </c>
      <c r="I61">
        <v>9705953039717.5801</v>
      </c>
      <c r="J61" s="13">
        <v>85176419.189527988</v>
      </c>
      <c r="K61">
        <f t="shared" si="4"/>
        <v>355187869211.04102</v>
      </c>
      <c r="L61" s="13">
        <f t="shared" si="5"/>
        <v>9705953039717.5801</v>
      </c>
      <c r="M61">
        <f t="shared" si="6"/>
        <v>8.7756883678479473E-6</v>
      </c>
      <c r="N61">
        <f t="shared" si="7"/>
        <v>3.182706305846005E-7</v>
      </c>
      <c r="P61" s="13">
        <v>3434139.75</v>
      </c>
      <c r="Q61" s="13">
        <v>60526595.109086841</v>
      </c>
      <c r="R61">
        <f t="shared" si="12"/>
        <v>312436.5</v>
      </c>
      <c r="S61" s="13">
        <f t="shared" si="13"/>
        <v>3434139.75</v>
      </c>
      <c r="T61">
        <f t="shared" si="14"/>
        <v>17.624965643604586</v>
      </c>
      <c r="U61">
        <f t="shared" si="11"/>
        <v>1.1667763048580113</v>
      </c>
    </row>
    <row r="62" spans="1:21" x14ac:dyDescent="0.2">
      <c r="A62">
        <v>1997</v>
      </c>
      <c r="B62">
        <v>1499472.375</v>
      </c>
      <c r="C62">
        <v>8875515.6554505806</v>
      </c>
      <c r="D62">
        <f t="shared" si="0"/>
        <v>48002.625</v>
      </c>
      <c r="E62" s="13">
        <f t="shared" si="1"/>
        <v>1499472.375</v>
      </c>
      <c r="F62">
        <f t="shared" si="2"/>
        <v>5.9190924777461014</v>
      </c>
      <c r="G62">
        <f t="shared" si="3"/>
        <v>0.14364300117403594</v>
      </c>
      <c r="I62">
        <v>10140519317949</v>
      </c>
      <c r="J62" s="13">
        <v>85762607.944683492</v>
      </c>
      <c r="K62">
        <f t="shared" si="4"/>
        <v>434566278231.41992</v>
      </c>
      <c r="L62" s="13">
        <f t="shared" si="5"/>
        <v>10140519317949</v>
      </c>
      <c r="M62">
        <f t="shared" si="6"/>
        <v>8.4574177372633468E-6</v>
      </c>
      <c r="N62">
        <f t="shared" si="7"/>
        <v>2.3777820361926779E-7</v>
      </c>
      <c r="P62" s="13">
        <v>3753413</v>
      </c>
      <c r="Q62" s="13">
        <v>61774381.820512794</v>
      </c>
      <c r="R62">
        <f t="shared" si="12"/>
        <v>319273.25</v>
      </c>
      <c r="S62" s="13">
        <f t="shared" si="13"/>
        <v>3753413</v>
      </c>
      <c r="T62">
        <f t="shared" si="14"/>
        <v>16.458189338746575</v>
      </c>
      <c r="U62">
        <f t="shared" si="11"/>
        <v>0.93048354893441854</v>
      </c>
    </row>
    <row r="63" spans="1:21" x14ac:dyDescent="0.2">
      <c r="A63">
        <v>1998</v>
      </c>
      <c r="B63">
        <v>1552173.75</v>
      </c>
      <c r="C63">
        <v>8964501.0719863996</v>
      </c>
      <c r="D63">
        <f t="shared" si="0"/>
        <v>52701.375</v>
      </c>
      <c r="E63" s="13">
        <f t="shared" si="1"/>
        <v>1552173.75</v>
      </c>
      <c r="F63">
        <f t="shared" si="2"/>
        <v>5.7754494765720654</v>
      </c>
      <c r="G63">
        <f t="shared" si="3"/>
        <v>0.18689444859426452</v>
      </c>
      <c r="I63">
        <v>10591880179894.801</v>
      </c>
      <c r="J63" s="13">
        <v>87061437.062284455</v>
      </c>
      <c r="K63">
        <f t="shared" si="4"/>
        <v>451360861945.80078</v>
      </c>
      <c r="L63" s="13">
        <f t="shared" si="5"/>
        <v>10591880179894.801</v>
      </c>
      <c r="M63">
        <f t="shared" si="6"/>
        <v>8.219639533644079E-6</v>
      </c>
      <c r="N63">
        <f t="shared" si="7"/>
        <v>1.512004624527549E-7</v>
      </c>
      <c r="P63" s="13">
        <v>4047430.75</v>
      </c>
      <c r="Q63" s="13">
        <v>62847313.890638761</v>
      </c>
      <c r="R63">
        <f t="shared" si="12"/>
        <v>294017.75</v>
      </c>
      <c r="S63" s="13">
        <f t="shared" si="13"/>
        <v>4047430.75</v>
      </c>
      <c r="T63">
        <f t="shared" si="14"/>
        <v>15.527705789812156</v>
      </c>
      <c r="U63">
        <f t="shared" si="11"/>
        <v>1.1176493878311415</v>
      </c>
    </row>
    <row r="64" spans="1:21" x14ac:dyDescent="0.2">
      <c r="A64">
        <v>1999</v>
      </c>
      <c r="B64">
        <v>1601326.875</v>
      </c>
      <c r="C64">
        <v>8949103.3587172292</v>
      </c>
      <c r="D64">
        <f t="shared" si="0"/>
        <v>49153.125</v>
      </c>
      <c r="E64" s="13">
        <f t="shared" si="1"/>
        <v>1601326.875</v>
      </c>
      <c r="F64">
        <f t="shared" si="2"/>
        <v>5.5885550279778009</v>
      </c>
      <c r="G64">
        <f t="shared" si="3"/>
        <v>0.1541627080049528</v>
      </c>
      <c r="I64">
        <v>11098860813089.4</v>
      </c>
      <c r="J64" s="13">
        <v>89550482.230044827</v>
      </c>
      <c r="K64">
        <f t="shared" si="4"/>
        <v>506980633194.59961</v>
      </c>
      <c r="L64" s="13">
        <f t="shared" si="5"/>
        <v>11098860813089.4</v>
      </c>
      <c r="M64">
        <f t="shared" si="6"/>
        <v>8.0684390711913241E-6</v>
      </c>
      <c r="N64">
        <f t="shared" si="7"/>
        <v>7.7354867925576791E-8</v>
      </c>
      <c r="P64" s="13">
        <v>4355838.5</v>
      </c>
      <c r="Q64" s="13">
        <v>62767878.462920383</v>
      </c>
      <c r="R64">
        <f t="shared" si="12"/>
        <v>308407.75</v>
      </c>
      <c r="S64" s="13">
        <f t="shared" si="13"/>
        <v>4355838.5</v>
      </c>
      <c r="T64">
        <f t="shared" si="14"/>
        <v>14.410056401981015</v>
      </c>
      <c r="U64">
        <f t="shared" si="11"/>
        <v>0.75843189698136193</v>
      </c>
    </row>
    <row r="65" spans="1:21" x14ac:dyDescent="0.2">
      <c r="A65">
        <v>2000</v>
      </c>
      <c r="B65">
        <v>1669150.5</v>
      </c>
      <c r="C65">
        <v>9070818.65807884</v>
      </c>
      <c r="D65">
        <f t="shared" si="0"/>
        <v>67823.625</v>
      </c>
      <c r="E65" s="13">
        <f t="shared" si="1"/>
        <v>1669150.5</v>
      </c>
      <c r="F65">
        <f t="shared" si="2"/>
        <v>5.4343923199728481</v>
      </c>
      <c r="G65">
        <f t="shared" si="3"/>
        <v>5.8251245241585536E-2</v>
      </c>
      <c r="I65">
        <v>11552660007326.9</v>
      </c>
      <c r="J65" s="13">
        <v>92318278.890249938</v>
      </c>
      <c r="K65">
        <f t="shared" si="4"/>
        <v>453799194237.5</v>
      </c>
      <c r="L65" s="13">
        <f t="shared" si="5"/>
        <v>11552660007326.9</v>
      </c>
      <c r="M65">
        <f t="shared" si="6"/>
        <v>7.9910842032657473E-6</v>
      </c>
      <c r="N65">
        <f t="shared" si="7"/>
        <v>2.163935431306914E-7</v>
      </c>
      <c r="P65" s="13">
        <v>4723091.5</v>
      </c>
      <c r="Q65" s="13">
        <v>64477871.660755567</v>
      </c>
      <c r="R65">
        <f t="shared" si="12"/>
        <v>367253</v>
      </c>
      <c r="S65" s="13">
        <f t="shared" si="13"/>
        <v>4723091.5</v>
      </c>
      <c r="T65">
        <f t="shared" si="14"/>
        <v>13.651624504999653</v>
      </c>
      <c r="U65">
        <f t="shared" si="11"/>
        <v>0.87937721324114015</v>
      </c>
    </row>
    <row r="66" spans="1:21" x14ac:dyDescent="0.2">
      <c r="A66">
        <v>2001</v>
      </c>
      <c r="B66">
        <v>1717311.75</v>
      </c>
      <c r="C66">
        <v>9232510.2372936253</v>
      </c>
      <c r="D66">
        <f t="shared" si="0"/>
        <v>48161.25</v>
      </c>
      <c r="E66" s="13">
        <f t="shared" si="1"/>
        <v>1717311.75</v>
      </c>
      <c r="F66">
        <f t="shared" si="2"/>
        <v>5.3761410747312626</v>
      </c>
      <c r="G66">
        <f t="shared" si="3"/>
        <v>0.29387895471519343</v>
      </c>
      <c r="I66">
        <v>11665527705808.602</v>
      </c>
      <c r="J66" s="13">
        <v>90695869.299896866</v>
      </c>
      <c r="K66">
        <f t="shared" si="4"/>
        <v>112867698481.70117</v>
      </c>
      <c r="L66" s="13">
        <f t="shared" si="5"/>
        <v>11665527705808.602</v>
      </c>
      <c r="M66">
        <f t="shared" si="6"/>
        <v>7.7746906601350559E-6</v>
      </c>
      <c r="N66">
        <f t="shared" si="7"/>
        <v>9.3750109946223921E-8</v>
      </c>
      <c r="P66" s="13">
        <v>5115123</v>
      </c>
      <c r="Q66" s="13">
        <v>65331615.883761674</v>
      </c>
      <c r="R66">
        <f t="shared" si="12"/>
        <v>392031.5</v>
      </c>
      <c r="S66" s="13">
        <f t="shared" si="13"/>
        <v>5115123</v>
      </c>
      <c r="T66">
        <f t="shared" si="14"/>
        <v>12.772247291758513</v>
      </c>
      <c r="U66">
        <f t="shared" si="11"/>
        <v>0.59838728571059185</v>
      </c>
    </row>
    <row r="67" spans="1:21" x14ac:dyDescent="0.2">
      <c r="A67">
        <v>2002</v>
      </c>
      <c r="B67">
        <v>1759092.5</v>
      </c>
      <c r="C67">
        <v>8940169.1783543676</v>
      </c>
      <c r="D67">
        <f t="shared" si="0"/>
        <v>41780.75</v>
      </c>
      <c r="E67" s="13">
        <f t="shared" si="1"/>
        <v>1759092.5</v>
      </c>
      <c r="F67">
        <f t="shared" si="2"/>
        <v>5.0822621200160691</v>
      </c>
      <c r="G67">
        <f t="shared" si="3"/>
        <v>0.13144425481685129</v>
      </c>
      <c r="I67">
        <v>11874004439087.5</v>
      </c>
      <c r="J67" s="13">
        <v>91203522.189309373</v>
      </c>
      <c r="K67">
        <f t="shared" si="4"/>
        <v>208476733278.89844</v>
      </c>
      <c r="L67" s="13">
        <f t="shared" si="5"/>
        <v>11874004439087.5</v>
      </c>
      <c r="M67">
        <f t="shared" si="6"/>
        <v>7.680940550188832E-6</v>
      </c>
      <c r="N67">
        <f t="shared" si="7"/>
        <v>1.744237333359324E-7</v>
      </c>
      <c r="P67" s="13">
        <v>5580598.5</v>
      </c>
      <c r="Q67" s="13">
        <v>67937424.888961017</v>
      </c>
      <c r="R67">
        <f t="shared" si="12"/>
        <v>465475.5</v>
      </c>
      <c r="S67" s="13">
        <f t="shared" si="13"/>
        <v>5580598.5</v>
      </c>
      <c r="T67">
        <f t="shared" si="14"/>
        <v>12.173860006047921</v>
      </c>
      <c r="U67">
        <f t="shared" si="11"/>
        <v>-0.12075200491894655</v>
      </c>
    </row>
    <row r="68" spans="1:21" x14ac:dyDescent="0.2">
      <c r="A68">
        <v>2003</v>
      </c>
      <c r="B68">
        <v>1826200.125</v>
      </c>
      <c r="C68">
        <v>9041184.2042790446</v>
      </c>
      <c r="D68">
        <f t="shared" si="0"/>
        <v>67107.625</v>
      </c>
      <c r="E68" s="13">
        <f t="shared" si="1"/>
        <v>1826200.125</v>
      </c>
      <c r="F68">
        <f t="shared" si="2"/>
        <v>4.9508178651992178</v>
      </c>
      <c r="G68">
        <f t="shared" si="3"/>
        <v>0.13628575096097606</v>
      </c>
      <c r="I68">
        <v>12207433440940.801</v>
      </c>
      <c r="J68" s="13">
        <v>91635304.415034577</v>
      </c>
      <c r="K68">
        <f t="shared" si="4"/>
        <v>333429001853.30078</v>
      </c>
      <c r="L68" s="13">
        <f t="shared" si="5"/>
        <v>12207433440940.801</v>
      </c>
      <c r="M68">
        <f t="shared" si="6"/>
        <v>7.5065168168528996E-6</v>
      </c>
      <c r="N68">
        <f t="shared" si="7"/>
        <v>1.6927283594741656E-7</v>
      </c>
      <c r="P68" s="13">
        <v>6138659</v>
      </c>
      <c r="Q68" s="13">
        <v>75472430.672629863</v>
      </c>
      <c r="R68">
        <f t="shared" si="12"/>
        <v>558060.5</v>
      </c>
      <c r="S68" s="13">
        <f t="shared" si="13"/>
        <v>6138659</v>
      </c>
      <c r="T68">
        <f t="shared" si="14"/>
        <v>12.294612010966867</v>
      </c>
      <c r="U68">
        <f t="shared" si="11"/>
        <v>-3.7068799421057008E-2</v>
      </c>
    </row>
    <row r="69" spans="1:21" x14ac:dyDescent="0.2">
      <c r="A69">
        <v>2004</v>
      </c>
      <c r="B69">
        <v>1879308.25</v>
      </c>
      <c r="C69">
        <v>9047989.9221778698</v>
      </c>
      <c r="D69">
        <f t="shared" si="0"/>
        <v>53108.125</v>
      </c>
      <c r="E69" s="13">
        <f t="shared" si="1"/>
        <v>1879308.25</v>
      </c>
      <c r="F69">
        <f t="shared" si="2"/>
        <v>4.8145321142382418</v>
      </c>
      <c r="G69">
        <f t="shared" si="3"/>
        <v>7.8833446054422218E-2</v>
      </c>
      <c r="I69">
        <v>12669793717318.6</v>
      </c>
      <c r="J69" s="13">
        <v>92961367.691709995</v>
      </c>
      <c r="K69">
        <f t="shared" si="4"/>
        <v>462360276377.79883</v>
      </c>
      <c r="L69" s="13">
        <f t="shared" si="5"/>
        <v>12669793717318.6</v>
      </c>
      <c r="M69">
        <f t="shared" si="6"/>
        <v>7.337243980905483E-6</v>
      </c>
      <c r="N69">
        <f t="shared" si="7"/>
        <v>1.5332885242902042E-7</v>
      </c>
      <c r="P69" s="13">
        <v>6758664</v>
      </c>
      <c r="Q69" s="13">
        <v>83345687.152659684</v>
      </c>
      <c r="R69">
        <f t="shared" si="12"/>
        <v>620005</v>
      </c>
      <c r="S69" s="13">
        <f t="shared" si="13"/>
        <v>6758664</v>
      </c>
      <c r="T69">
        <f t="shared" si="14"/>
        <v>12.331680810387924</v>
      </c>
      <c r="U69">
        <f t="shared" si="11"/>
        <v>0.46958597467711449</v>
      </c>
    </row>
    <row r="70" spans="1:21" x14ac:dyDescent="0.2">
      <c r="A70">
        <v>2005</v>
      </c>
      <c r="B70">
        <v>1931445.5</v>
      </c>
      <c r="C70">
        <v>9146743.8820196316</v>
      </c>
      <c r="D70">
        <f t="shared" si="0"/>
        <v>52137.25</v>
      </c>
      <c r="E70" s="13">
        <f t="shared" si="1"/>
        <v>1931445.5</v>
      </c>
      <c r="F70">
        <f t="shared" si="2"/>
        <v>4.7356986681838196</v>
      </c>
      <c r="G70">
        <f t="shared" si="3"/>
        <v>0.17145786697660448</v>
      </c>
      <c r="I70">
        <v>13093700000000</v>
      </c>
      <c r="J70" s="13">
        <v>94064029.517732263</v>
      </c>
      <c r="K70">
        <f t="shared" si="4"/>
        <v>423906282681.40039</v>
      </c>
      <c r="L70" s="13">
        <f t="shared" si="5"/>
        <v>13093700000000</v>
      </c>
      <c r="M70">
        <f t="shared" si="6"/>
        <v>7.1839151284764626E-6</v>
      </c>
      <c r="N70">
        <f t="shared" si="7"/>
        <v>2.1943698609260451E-7</v>
      </c>
      <c r="P70" s="13">
        <v>7522393</v>
      </c>
      <c r="Q70" s="13">
        <v>89231339.157487139</v>
      </c>
      <c r="R70">
        <f t="shared" si="12"/>
        <v>763729</v>
      </c>
      <c r="S70" s="13">
        <f t="shared" si="13"/>
        <v>7522393</v>
      </c>
      <c r="T70">
        <f t="shared" si="14"/>
        <v>11.86209483571081</v>
      </c>
      <c r="U70">
        <f t="shared" si="11"/>
        <v>0.4759401928335425</v>
      </c>
    </row>
    <row r="71" spans="1:21" x14ac:dyDescent="0.2">
      <c r="A71">
        <v>2006</v>
      </c>
      <c r="B71">
        <v>1981671.25</v>
      </c>
      <c r="C71">
        <v>9044824.7738293037</v>
      </c>
      <c r="D71">
        <f t="shared" si="0"/>
        <v>50225.75</v>
      </c>
      <c r="E71" s="13">
        <f t="shared" si="1"/>
        <v>1981671.25</v>
      </c>
      <c r="F71">
        <f t="shared" si="2"/>
        <v>4.5642408012072151</v>
      </c>
      <c r="G71">
        <f t="shared" si="3"/>
        <v>0.25995835354008268</v>
      </c>
      <c r="I71">
        <v>13442760004007.9</v>
      </c>
      <c r="J71" s="13">
        <v>93621808.221224964</v>
      </c>
      <c r="K71">
        <f t="shared" si="4"/>
        <v>349060004007.90039</v>
      </c>
      <c r="L71" s="13">
        <f t="shared" si="5"/>
        <v>13442760004007.9</v>
      </c>
      <c r="M71">
        <f t="shared" si="6"/>
        <v>6.9644781423838581E-6</v>
      </c>
      <c r="N71">
        <f t="shared" si="7"/>
        <v>-3.7775361240126818E-8</v>
      </c>
      <c r="P71" s="13">
        <v>8477736</v>
      </c>
      <c r="Q71" s="13">
        <v>96528813.117487758</v>
      </c>
      <c r="R71">
        <f t="shared" si="12"/>
        <v>955343</v>
      </c>
      <c r="S71" s="13">
        <f t="shared" si="13"/>
        <v>8477736</v>
      </c>
      <c r="T71">
        <f t="shared" si="14"/>
        <v>11.386154642877267</v>
      </c>
      <c r="U71">
        <f t="shared" si="11"/>
        <v>0.94269971282662901</v>
      </c>
    </row>
    <row r="72" spans="1:21" x14ac:dyDescent="0.2">
      <c r="A72">
        <v>2007</v>
      </c>
      <c r="B72">
        <v>2053658.875</v>
      </c>
      <c r="C72">
        <v>8839527.8491583299</v>
      </c>
      <c r="D72">
        <f t="shared" si="0"/>
        <v>71987.625</v>
      </c>
      <c r="E72" s="13">
        <f t="shared" si="1"/>
        <v>2053658.875</v>
      </c>
      <c r="F72">
        <f t="shared" si="2"/>
        <v>4.3042824476671324</v>
      </c>
      <c r="G72">
        <f t="shared" si="3"/>
        <v>-2.128131193674232E-2</v>
      </c>
      <c r="I72">
        <v>13681138648037.801</v>
      </c>
      <c r="J72" s="13">
        <v>95798801.0317882</v>
      </c>
      <c r="K72">
        <f t="shared" si="4"/>
        <v>238378644029.90039</v>
      </c>
      <c r="L72" s="13">
        <f t="shared" si="5"/>
        <v>13681138648037.801</v>
      </c>
      <c r="M72">
        <f t="shared" si="6"/>
        <v>7.0022535036239849E-6</v>
      </c>
      <c r="N72">
        <f t="shared" si="7"/>
        <v>7.7343566263766849E-8</v>
      </c>
      <c r="P72" s="13">
        <v>9681575</v>
      </c>
      <c r="Q72" s="13">
        <v>101109092.164405</v>
      </c>
      <c r="R72">
        <f t="shared" si="12"/>
        <v>1203839</v>
      </c>
      <c r="S72" s="13">
        <f t="shared" si="13"/>
        <v>9681575</v>
      </c>
      <c r="T72">
        <f t="shared" si="14"/>
        <v>10.443454930050638</v>
      </c>
      <c r="U72">
        <f t="shared" si="11"/>
        <v>0.56557922052377485</v>
      </c>
    </row>
    <row r="73" spans="1:21" x14ac:dyDescent="0.2">
      <c r="A73">
        <v>2008</v>
      </c>
      <c r="B73">
        <v>2033782</v>
      </c>
      <c r="C73">
        <v>8797253.7141346876</v>
      </c>
      <c r="D73">
        <f t="shared" si="0"/>
        <v>-19876.875</v>
      </c>
      <c r="E73" s="13">
        <f t="shared" si="1"/>
        <v>2033782</v>
      </c>
      <c r="F73">
        <f t="shared" si="2"/>
        <v>4.3255637596038747</v>
      </c>
      <c r="G73">
        <f t="shared" si="3"/>
        <v>4.6184554619450147E-2</v>
      </c>
      <c r="I73">
        <v>13645612902900.701</v>
      </c>
      <c r="J73" s="13">
        <v>94494640.392667875</v>
      </c>
      <c r="K73">
        <f t="shared" si="4"/>
        <v>-35525745137.099609</v>
      </c>
      <c r="L73" s="13">
        <f t="shared" si="5"/>
        <v>13645612902900.701</v>
      </c>
      <c r="M73">
        <f t="shared" si="6"/>
        <v>6.924909937360218E-6</v>
      </c>
      <c r="N73">
        <f t="shared" si="7"/>
        <v>1.1640356539825326E-7</v>
      </c>
      <c r="P73" s="13">
        <v>10611006</v>
      </c>
      <c r="Q73" s="13">
        <v>104814198.4210438</v>
      </c>
      <c r="R73">
        <f t="shared" si="12"/>
        <v>929431</v>
      </c>
      <c r="S73" s="13">
        <f t="shared" si="13"/>
        <v>10611006</v>
      </c>
      <c r="T73">
        <f t="shared" si="14"/>
        <v>9.8778757095268634</v>
      </c>
      <c r="U73">
        <f t="shared" si="11"/>
        <v>0.1668157763691358</v>
      </c>
    </row>
    <row r="74" spans="1:21" x14ac:dyDescent="0.2">
      <c r="A74">
        <v>2009</v>
      </c>
      <c r="B74">
        <v>1952950.875</v>
      </c>
      <c r="C74">
        <v>8357417.3628311371</v>
      </c>
      <c r="D74">
        <f t="shared" si="0"/>
        <v>-80831.125</v>
      </c>
      <c r="E74" s="13">
        <f t="shared" si="1"/>
        <v>1952950.875</v>
      </c>
      <c r="F74">
        <f t="shared" si="2"/>
        <v>4.2793792049844246</v>
      </c>
      <c r="G74">
        <f t="shared" si="3"/>
        <v>-6.1634445700351925E-2</v>
      </c>
      <c r="I74">
        <v>13263041195000</v>
      </c>
      <c r="J74" s="13">
        <v>90301500.487751529</v>
      </c>
      <c r="K74">
        <f t="shared" si="4"/>
        <v>-382571707900.70117</v>
      </c>
      <c r="L74" s="13">
        <f t="shared" si="5"/>
        <v>13263041195000</v>
      </c>
      <c r="M74">
        <f t="shared" si="6"/>
        <v>6.8085063719619648E-6</v>
      </c>
      <c r="N74">
        <f t="shared" si="7"/>
        <v>2.4250101348070473E-9</v>
      </c>
      <c r="P74" s="13">
        <v>11587220</v>
      </c>
      <c r="Q74" s="13">
        <v>112524187.87868388</v>
      </c>
      <c r="R74">
        <f t="shared" si="12"/>
        <v>976214</v>
      </c>
      <c r="S74" s="13">
        <f t="shared" si="13"/>
        <v>11587220</v>
      </c>
      <c r="T74">
        <f t="shared" si="14"/>
        <v>9.7110599331577276</v>
      </c>
      <c r="U74">
        <f t="shared" si="11"/>
        <v>0.27852708047715247</v>
      </c>
    </row>
    <row r="75" spans="1:21" x14ac:dyDescent="0.2">
      <c r="A75">
        <v>2010</v>
      </c>
      <c r="B75">
        <v>1988090.75</v>
      </c>
      <c r="C75">
        <v>8630329.0845501348</v>
      </c>
      <c r="D75">
        <f t="shared" si="0"/>
        <v>35139.875</v>
      </c>
      <c r="E75" s="13">
        <f t="shared" si="1"/>
        <v>1988090.75</v>
      </c>
      <c r="F75">
        <f t="shared" si="2"/>
        <v>4.3410136506847765</v>
      </c>
      <c r="I75">
        <v>13598288325133.9</v>
      </c>
      <c r="J75" s="13">
        <v>92551056.722445682</v>
      </c>
      <c r="K75">
        <f t="shared" si="4"/>
        <v>335247130133.90039</v>
      </c>
      <c r="L75" s="13">
        <f t="shared" si="5"/>
        <v>13598288325133.9</v>
      </c>
      <c r="M75">
        <f t="shared" si="6"/>
        <v>6.8060813618271577E-6</v>
      </c>
      <c r="P75" s="13">
        <v>12780702</v>
      </c>
      <c r="Q75" s="13">
        <v>120554391.49532034</v>
      </c>
      <c r="R75">
        <f t="shared" si="12"/>
        <v>1193482</v>
      </c>
      <c r="S75" s="13">
        <f t="shared" si="13"/>
        <v>12780702</v>
      </c>
      <c r="T75">
        <f t="shared" si="14"/>
        <v>9.4325328526805752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tabSelected="1" workbookViewId="0">
      <pane ySplit="1" topLeftCell="A2" activePane="bottomLeft" state="frozen"/>
      <selection pane="bottomLeft" activeCell="F2" sqref="F2:F113"/>
    </sheetView>
  </sheetViews>
  <sheetFormatPr baseColWidth="10" defaultRowHeight="15" x14ac:dyDescent="0.2"/>
  <sheetData>
    <row r="1" spans="1:10" x14ac:dyDescent="0.2">
      <c r="A1" t="s">
        <v>0</v>
      </c>
      <c r="B1" t="s">
        <v>1</v>
      </c>
      <c r="C1" t="s">
        <v>177</v>
      </c>
      <c r="D1" t="s">
        <v>178</v>
      </c>
      <c r="E1" t="s">
        <v>179</v>
      </c>
      <c r="F1" t="s">
        <v>184</v>
      </c>
      <c r="G1" t="s">
        <v>125</v>
      </c>
      <c r="H1" t="s">
        <v>181</v>
      </c>
      <c r="I1" t="s">
        <v>182</v>
      </c>
      <c r="J1" t="s">
        <v>180</v>
      </c>
    </row>
    <row r="2" spans="1:10" x14ac:dyDescent="0.2">
      <c r="A2" s="29">
        <f>'UK data'!A8</f>
        <v>1960</v>
      </c>
      <c r="B2" s="29">
        <f>'UK data'!B8</f>
        <v>0</v>
      </c>
      <c r="C2" s="29">
        <f>'UK data'!C8</f>
        <v>1</v>
      </c>
      <c r="D2" s="29">
        <f>'UK data'!D8</f>
        <v>1</v>
      </c>
      <c r="E2" s="29">
        <f>'UK data'!E8</f>
        <v>1</v>
      </c>
      <c r="F2" s="74">
        <f>'UK data'!J8</f>
        <v>1</v>
      </c>
      <c r="G2" s="29">
        <f>'UK data'!F8</f>
        <v>1</v>
      </c>
      <c r="H2" s="67">
        <f>'APF rebound calcs II'!B8</f>
        <v>0.1</v>
      </c>
      <c r="I2" s="67">
        <f>'APF rebound calcs II'!F8</f>
        <v>0.32552511692047109</v>
      </c>
      <c r="J2" t="s">
        <v>9</v>
      </c>
    </row>
    <row r="3" spans="1:10" x14ac:dyDescent="0.2">
      <c r="A3" s="29">
        <f>'UK data'!A9</f>
        <v>1961</v>
      </c>
      <c r="B3" s="29">
        <f>'UK data'!B9</f>
        <v>1</v>
      </c>
      <c r="C3" s="29">
        <f>'UK data'!C9</f>
        <v>1.0215423519722242</v>
      </c>
      <c r="D3" s="29">
        <f>'UK data'!D9</f>
        <v>1.0450999999999999</v>
      </c>
      <c r="E3" s="29">
        <f>'UK data'!E9</f>
        <v>1.0073991412522441</v>
      </c>
      <c r="F3" s="74">
        <f>'UK data'!J9</f>
        <v>0.99646014771552582</v>
      </c>
      <c r="G3" s="29">
        <f>'UK data'!F9</f>
        <v>1.0476187989198249</v>
      </c>
      <c r="H3" s="67">
        <f>'APF rebound calcs II'!B9</f>
        <v>9.7544673090814715E-2</v>
      </c>
      <c r="I3" s="67">
        <f>'APF rebound calcs II'!F9</f>
        <v>0.33303200698117952</v>
      </c>
      <c r="J3" t="s">
        <v>9</v>
      </c>
    </row>
    <row r="4" spans="1:10" x14ac:dyDescent="0.2">
      <c r="A4" s="29">
        <f>'UK data'!A10</f>
        <v>1962</v>
      </c>
      <c r="B4" s="29">
        <f>'UK data'!B10</f>
        <v>2</v>
      </c>
      <c r="C4" s="29">
        <f>'UK data'!C10</f>
        <v>1.0395224686652205</v>
      </c>
      <c r="D4" s="29">
        <f>'UK data'!D10</f>
        <v>1.0928610699999999</v>
      </c>
      <c r="E4" s="29">
        <f>'UK data'!E10</f>
        <v>1.0187603137574317</v>
      </c>
      <c r="F4" s="74">
        <f>'UK data'!J10</f>
        <v>1.023837827392023</v>
      </c>
      <c r="G4" s="29">
        <f>'UK data'!F10</f>
        <v>1.0887653657624639</v>
      </c>
      <c r="H4" s="67">
        <f>'APF rebound calcs II'!B10</f>
        <v>9.8491168613860078E-2</v>
      </c>
      <c r="I4" s="67">
        <f>'APF rebound calcs II'!F10</f>
        <v>0.34222803095961946</v>
      </c>
      <c r="J4" t="s">
        <v>9</v>
      </c>
    </row>
    <row r="5" spans="1:10" x14ac:dyDescent="0.2">
      <c r="A5" s="29">
        <f>'UK data'!A11</f>
        <v>1963</v>
      </c>
      <c r="B5" s="29">
        <f>'UK data'!B11</f>
        <v>3</v>
      </c>
      <c r="C5" s="29">
        <f>'UK data'!C11</f>
        <v>1.0797278937580403</v>
      </c>
      <c r="D5" s="29">
        <f>'UK data'!D11</f>
        <v>1.1350455073019998</v>
      </c>
      <c r="E5" s="29">
        <f>'UK data'!E11</f>
        <v>1.0373034123111304</v>
      </c>
      <c r="F5" s="74">
        <f>'UK data'!J11</f>
        <v>1.059406844623058</v>
      </c>
      <c r="G5" s="29">
        <f>'UK data'!F11</f>
        <v>1.1792104693196443</v>
      </c>
      <c r="H5" s="67">
        <f>'APF rebound calcs II'!B11</f>
        <v>9.8117947192764107E-2</v>
      </c>
      <c r="I5" s="67">
        <f>'APF rebound calcs II'!F11</f>
        <v>0.34220271941713692</v>
      </c>
      <c r="J5" t="s">
        <v>9</v>
      </c>
    </row>
    <row r="6" spans="1:10" x14ac:dyDescent="0.2">
      <c r="A6" s="29">
        <f>'UK data'!A12</f>
        <v>1964</v>
      </c>
      <c r="B6" s="29">
        <f>'UK data'!B12</f>
        <v>4</v>
      </c>
      <c r="C6" s="29">
        <f>'UK data'!C12</f>
        <v>1.1403442439458449</v>
      </c>
      <c r="D6" s="29">
        <f>'UK data'!D12</f>
        <v>1.1764746683185228</v>
      </c>
      <c r="E6" s="29">
        <f>'UK data'!E12</f>
        <v>1.0632905721115942</v>
      </c>
      <c r="F6" s="74">
        <f>'UK data'!J12</f>
        <v>1.059494090858637</v>
      </c>
      <c r="G6" s="29">
        <f>'UK data'!F12</f>
        <v>1.2226043752509328</v>
      </c>
      <c r="H6" s="67">
        <f>'APF rebound calcs II'!B12</f>
        <v>9.2910022257187155E-2</v>
      </c>
      <c r="I6" s="67">
        <f>'APF rebound calcs II'!F12</f>
        <v>0.33583898545687491</v>
      </c>
      <c r="J6" t="s">
        <v>9</v>
      </c>
    </row>
    <row r="7" spans="1:10" x14ac:dyDescent="0.2">
      <c r="A7" s="29">
        <f>'UK data'!A13</f>
        <v>1965</v>
      </c>
      <c r="B7" s="29">
        <f>'UK data'!B13</f>
        <v>5</v>
      </c>
      <c r="C7" s="29">
        <f>'UK data'!C13</f>
        <v>1.1668638293896183</v>
      </c>
      <c r="D7" s="29">
        <f>'UK data'!D13</f>
        <v>1.2308277979948385</v>
      </c>
      <c r="E7" s="29">
        <f>'UK data'!E13</f>
        <v>1.0720806796265436</v>
      </c>
      <c r="F7" s="74">
        <f>'UK data'!J13</f>
        <v>1.1118024837056162</v>
      </c>
      <c r="G7" s="29">
        <f>'UK data'!F13</f>
        <v>1.3290566012907057</v>
      </c>
      <c r="H7" s="67">
        <f>'APF rebound calcs II'!B13</f>
        <v>9.5281253536429827E-2</v>
      </c>
      <c r="I7" s="67">
        <f>'APF rebound calcs II'!F13</f>
        <v>0.34336942560026235</v>
      </c>
      <c r="J7" t="s">
        <v>9</v>
      </c>
    </row>
    <row r="8" spans="1:10" x14ac:dyDescent="0.2">
      <c r="A8" s="29">
        <f>'UK data'!A14</f>
        <v>1966</v>
      </c>
      <c r="B8" s="29">
        <f>'UK data'!B14</f>
        <v>6</v>
      </c>
      <c r="C8" s="29">
        <f>'UK data'!C14</f>
        <v>1.1895949730306619</v>
      </c>
      <c r="D8" s="29">
        <f>'UK data'!D14</f>
        <v>1.2879382078217991</v>
      </c>
      <c r="E8" s="29">
        <f>'UK data'!E14</f>
        <v>1.0724844271904763</v>
      </c>
      <c r="F8" s="74">
        <f>'UK data'!J14</f>
        <v>1.102384863990111</v>
      </c>
      <c r="G8" s="29">
        <f>'UK data'!F14</f>
        <v>1.3457547343722198</v>
      </c>
      <c r="H8" s="67">
        <f>'APF rebound calcs II'!B14</f>
        <v>9.2668924212215634E-2</v>
      </c>
      <c r="I8" s="67">
        <f>'APF rebound calcs II'!F14</f>
        <v>0.35243611917711659</v>
      </c>
      <c r="J8" t="s">
        <v>9</v>
      </c>
    </row>
    <row r="9" spans="1:10" x14ac:dyDescent="0.2">
      <c r="A9" s="29">
        <f>'UK data'!A15</f>
        <v>1967</v>
      </c>
      <c r="B9" s="29">
        <f>'UK data'!B15</f>
        <v>7</v>
      </c>
      <c r="C9" s="29">
        <f>'UK data'!C15</f>
        <v>1.2161145584744355</v>
      </c>
      <c r="D9" s="29">
        <f>'UK data'!D15</f>
        <v>1.3435771383997008</v>
      </c>
      <c r="E9" s="29">
        <f>'UK data'!E15</f>
        <v>1.0575326574794439</v>
      </c>
      <c r="F9" s="74">
        <f>'UK data'!J15</f>
        <v>1.1040323247668706</v>
      </c>
      <c r="G9" s="29">
        <f>'UK data'!F15</f>
        <v>1.3899042314643881</v>
      </c>
      <c r="H9" s="67">
        <f>'APF rebound calcs II'!B15</f>
        <v>9.0783579316066468E-2</v>
      </c>
      <c r="I9" s="67">
        <f>'APF rebound calcs II'!F15</f>
        <v>0.35964383620067375</v>
      </c>
      <c r="J9" t="s">
        <v>9</v>
      </c>
    </row>
    <row r="10" spans="1:10" x14ac:dyDescent="0.2">
      <c r="A10" s="29">
        <f>'UK data'!A16</f>
        <v>1968</v>
      </c>
      <c r="B10" s="29">
        <f>'UK data'!B16</f>
        <v>8</v>
      </c>
      <c r="C10" s="29">
        <f>'UK data'!C16</f>
        <v>1.3032504941060137</v>
      </c>
      <c r="D10" s="29">
        <f>'UK data'!D16</f>
        <v>1.410084206750486</v>
      </c>
      <c r="E10" s="29">
        <f>'UK data'!E16</f>
        <v>1.0561615331474257</v>
      </c>
      <c r="F10" s="74">
        <f>'UK data'!J16</f>
        <v>1.1188856291947475</v>
      </c>
      <c r="G10" s="29">
        <f>'UK data'!F16</f>
        <v>1.4702597980338641</v>
      </c>
      <c r="H10" s="67">
        <f>'APF rebound calcs II'!B16</f>
        <v>8.5853459043747818E-2</v>
      </c>
      <c r="I10" s="67">
        <f>'APF rebound calcs II'!F16</f>
        <v>0.35220997678196364</v>
      </c>
      <c r="J10" t="s">
        <v>9</v>
      </c>
    </row>
    <row r="11" spans="1:10" x14ac:dyDescent="0.2">
      <c r="A11" s="29">
        <f>'UK data'!A17</f>
        <v>1969</v>
      </c>
      <c r="B11" s="29">
        <f>'UK data'!B17</f>
        <v>9</v>
      </c>
      <c r="C11" s="29">
        <f>'UK data'!C17</f>
        <v>1.2918849715679577</v>
      </c>
      <c r="D11" s="29">
        <f>'UK data'!D17</f>
        <v>1.4845366528669115</v>
      </c>
      <c r="E11" s="29">
        <f>'UK data'!E17</f>
        <v>1.064687126891845</v>
      </c>
      <c r="F11" s="74">
        <f>'UK data'!J17</f>
        <v>1.1660571964146695</v>
      </c>
      <c r="G11" s="29">
        <f>'UK data'!F17</f>
        <v>1.5122760919475597</v>
      </c>
      <c r="H11" s="67">
        <f>'APF rebound calcs II'!B17</f>
        <v>9.0260140962815663E-2</v>
      </c>
      <c r="I11" s="67">
        <f>'APF rebound calcs II'!F17</f>
        <v>0.37406888239492558</v>
      </c>
      <c r="J11" t="s">
        <v>9</v>
      </c>
    </row>
    <row r="12" spans="1:10" x14ac:dyDescent="0.2">
      <c r="A12" s="29">
        <f>'UK data'!A18</f>
        <v>1970</v>
      </c>
      <c r="B12" s="29">
        <f>'UK data'!B18</f>
        <v>10</v>
      </c>
      <c r="C12" s="29">
        <f>'UK data'!C18</f>
        <v>1.3184045570117311</v>
      </c>
      <c r="D12" s="29">
        <f>'UK data'!D18</f>
        <v>1.5550521438780898</v>
      </c>
      <c r="E12" s="29">
        <f>'UK data'!E18</f>
        <v>1.0492809026589567</v>
      </c>
      <c r="F12" s="74">
        <f>'UK data'!J18</f>
        <v>1.2120817018289833</v>
      </c>
      <c r="G12" s="29">
        <f>'UK data'!F18</f>
        <v>1.5592352730071184</v>
      </c>
      <c r="H12" s="67">
        <f>'APF rebound calcs II'!B18</f>
        <v>9.1935490922169072E-2</v>
      </c>
      <c r="I12" s="67">
        <f>'APF rebound calcs II'!F18</f>
        <v>0.38395538627438175</v>
      </c>
      <c r="J12" t="s">
        <v>9</v>
      </c>
    </row>
    <row r="13" spans="1:10" x14ac:dyDescent="0.2">
      <c r="A13" s="29">
        <f>'UK data'!A19</f>
        <v>1971</v>
      </c>
      <c r="B13" s="29">
        <f>'UK data'!B19</f>
        <v>11</v>
      </c>
      <c r="C13" s="29">
        <f>'UK data'!C19</f>
        <v>1.3448324718294427</v>
      </c>
      <c r="D13" s="29">
        <f>'UK data'!D19</f>
        <v>1.6304721728561771</v>
      </c>
      <c r="E13" s="29">
        <f>'UK data'!E19</f>
        <v>1.024869043519214</v>
      </c>
      <c r="F13" s="74">
        <f>'UK data'!J19</f>
        <v>1.2358256416156093</v>
      </c>
      <c r="G13" s="29">
        <f>'UK data'!F19</f>
        <v>1.5983039592657928</v>
      </c>
      <c r="H13" s="67">
        <f>'APF rebound calcs II'!B19</f>
        <v>8.9597033520174646E-2</v>
      </c>
      <c r="I13" s="67">
        <f>'APF rebound calcs II'!F19</f>
        <v>0.39576228876073966</v>
      </c>
      <c r="J13" t="s">
        <v>9</v>
      </c>
    </row>
    <row r="14" spans="1:10" x14ac:dyDescent="0.2">
      <c r="A14" s="29">
        <f>'UK data'!A20</f>
        <v>1972</v>
      </c>
      <c r="B14" s="29">
        <f>'UK data'!B20</f>
        <v>12</v>
      </c>
      <c r="C14" s="29">
        <f>'UK data'!C20</f>
        <v>1.3936010871980891</v>
      </c>
      <c r="D14" s="29">
        <f>'UK data'!D20</f>
        <v>1.7147675841928414</v>
      </c>
      <c r="E14" s="29">
        <f>'UK data'!E20</f>
        <v>1.0194745799479228</v>
      </c>
      <c r="F14" s="74">
        <f>'UK data'!J20</f>
        <v>1.2375050759090966</v>
      </c>
      <c r="G14" s="29">
        <f>'UK data'!F20</f>
        <v>1.6450929568621113</v>
      </c>
      <c r="H14" s="67">
        <f>'APF rebound calcs II'!B20</f>
        <v>8.435913497149386E-2</v>
      </c>
      <c r="I14" s="67">
        <f>'APF rebound calcs II'!F20</f>
        <v>0.40277022897689896</v>
      </c>
      <c r="J14" t="s">
        <v>9</v>
      </c>
    </row>
    <row r="15" spans="1:10" x14ac:dyDescent="0.2">
      <c r="A15" s="29">
        <f>'UK data'!A21</f>
        <v>1973</v>
      </c>
      <c r="B15" s="29">
        <f>'UK data'!B21</f>
        <v>13</v>
      </c>
      <c r="C15" s="29">
        <f>'UK data'!C21</f>
        <v>1.4955224395733955</v>
      </c>
      <c r="D15" s="29">
        <f>'UK data'!D21</f>
        <v>1.792446555756777</v>
      </c>
      <c r="E15" s="29">
        <f>'UK data'!E21</f>
        <v>1.0519658805665875</v>
      </c>
      <c r="F15" s="74">
        <f>'UK data'!J21</f>
        <v>1.2760030845507904</v>
      </c>
      <c r="G15" s="29">
        <f>'UK data'!F21</f>
        <v>1.6601046188366391</v>
      </c>
      <c r="H15" s="67">
        <f>'APF rebound calcs II'!B21</f>
        <v>7.8922443553984242E-2</v>
      </c>
      <c r="I15" s="67">
        <f>'APF rebound calcs II'!F21</f>
        <v>0.39340684266800652</v>
      </c>
      <c r="J15" t="s">
        <v>9</v>
      </c>
    </row>
    <row r="16" spans="1:10" x14ac:dyDescent="0.2">
      <c r="A16" s="29">
        <f>'UK data'!A22</f>
        <v>1974</v>
      </c>
      <c r="B16" s="29">
        <f>'UK data'!B22</f>
        <v>14</v>
      </c>
      <c r="C16" s="29">
        <f>'UK data'!C22</f>
        <v>1.4704021806343623</v>
      </c>
      <c r="D16" s="29">
        <f>'UK data'!D22</f>
        <v>1.8904933823566727</v>
      </c>
      <c r="E16" s="29">
        <f>'UK data'!E22</f>
        <v>1.037801948551575</v>
      </c>
      <c r="F16" s="74">
        <f>'UK data'!J22</f>
        <v>1.220480515055993</v>
      </c>
      <c r="G16" s="29">
        <f>'UK data'!F22</f>
        <v>1.5685659015777125</v>
      </c>
      <c r="H16" s="67">
        <f>'APF rebound calcs II'!B22</f>
        <v>7.4702858715600298E-2</v>
      </c>
      <c r="I16" s="67">
        <f>'APF rebound calcs II'!F22</f>
        <v>0.42317734529822976</v>
      </c>
      <c r="J16" t="s">
        <v>9</v>
      </c>
    </row>
    <row r="17" spans="1:10" x14ac:dyDescent="0.2">
      <c r="A17" s="29">
        <f>'UK data'!A23</f>
        <v>1975</v>
      </c>
      <c r="B17" s="29">
        <f>'UK data'!B23</f>
        <v>15</v>
      </c>
      <c r="C17" s="29">
        <f>'UK data'!C23</f>
        <v>1.4604494664471865</v>
      </c>
      <c r="D17" s="29">
        <f>'UK data'!D23</f>
        <v>1.9889880875774555</v>
      </c>
      <c r="E17" s="29">
        <f>'UK data'!E23</f>
        <v>1.0173211253760897</v>
      </c>
      <c r="F17" s="74">
        <f>'UK data'!J23</f>
        <v>1.1851977758676995</v>
      </c>
      <c r="G17" s="29">
        <f>'UK data'!F23</f>
        <v>1.5439718514509426</v>
      </c>
      <c r="H17" s="67">
        <f>'APF rebound calcs II'!B23</f>
        <v>8.9268241278214408E-2</v>
      </c>
      <c r="I17" s="67">
        <f>'APF rebound calcs II'!F23</f>
        <v>0.43840717017227432</v>
      </c>
      <c r="J17" t="s">
        <v>9</v>
      </c>
    </row>
    <row r="18" spans="1:10" x14ac:dyDescent="0.2">
      <c r="A18" s="29">
        <f>'UK data'!A24</f>
        <v>1976</v>
      </c>
      <c r="B18" s="29">
        <f>'UK data'!B24</f>
        <v>16</v>
      </c>
      <c r="C18" s="29">
        <f>'UK data'!C24</f>
        <v>1.5014100496135276</v>
      </c>
      <c r="D18" s="29">
        <f>'UK data'!D24</f>
        <v>2.071332194403162</v>
      </c>
      <c r="E18" s="29">
        <f>'UK data'!E24</f>
        <v>1.0077044724173938</v>
      </c>
      <c r="F18" s="74">
        <f>'UK data'!J24</f>
        <v>1.2009335372942809</v>
      </c>
      <c r="G18" s="29">
        <f>'UK data'!F24</f>
        <v>1.5731834998831016</v>
      </c>
      <c r="H18" s="67">
        <f>'APF rebound calcs II'!B24</f>
        <v>8.5186203299200652E-2</v>
      </c>
      <c r="I18" s="67">
        <f>'APF rebound calcs II'!F24</f>
        <v>0.44584816947901923</v>
      </c>
      <c r="J18" t="s">
        <v>9</v>
      </c>
    </row>
    <row r="19" spans="1:10" x14ac:dyDescent="0.2">
      <c r="A19" s="29">
        <f>'UK data'!A25</f>
        <v>1977</v>
      </c>
      <c r="B19" s="29">
        <f>'UK data'!B25</f>
        <v>17</v>
      </c>
      <c r="C19" s="29">
        <f>'UK data'!C25</f>
        <v>1.5368936393202706</v>
      </c>
      <c r="D19" s="29">
        <f>'UK data'!D25</f>
        <v>2.1423788886711903</v>
      </c>
      <c r="E19" s="29">
        <f>'UK data'!E25</f>
        <v>1.0080313883919052</v>
      </c>
      <c r="F19" s="74">
        <f>'UK data'!J25</f>
        <v>1.2292437263482974</v>
      </c>
      <c r="G19" s="29">
        <f>'UK data'!F25</f>
        <v>1.6576513528764811</v>
      </c>
      <c r="H19" s="67">
        <f>'APF rebound calcs II'!B25</f>
        <v>8.2381825634903399E-2</v>
      </c>
      <c r="I19" s="67">
        <f>'APF rebound calcs II'!F25</f>
        <v>0.45225867293543465</v>
      </c>
      <c r="J19" t="s">
        <v>9</v>
      </c>
    </row>
    <row r="20" spans="1:10" x14ac:dyDescent="0.2">
      <c r="A20" s="29">
        <f>'UK data'!A26</f>
        <v>1978</v>
      </c>
      <c r="B20" s="29">
        <f>'UK data'!B26</f>
        <v>18</v>
      </c>
      <c r="C20" s="29">
        <f>'UK data'!C26</f>
        <v>1.5891998744551401</v>
      </c>
      <c r="D20" s="29">
        <f>'UK data'!D26</f>
        <v>2.2083641584422629</v>
      </c>
      <c r="E20" s="29">
        <f>'UK data'!E26</f>
        <v>1.0109018074204308</v>
      </c>
      <c r="F20" s="74">
        <f>'UK data'!J26</f>
        <v>1.2225102500588996</v>
      </c>
      <c r="G20" s="29">
        <f>'UK data'!F26</f>
        <v>1.6595232577287402</v>
      </c>
      <c r="H20" s="67">
        <f>'APF rebound calcs II'!B26</f>
        <v>7.6926148164845498E-2</v>
      </c>
      <c r="I20" s="67">
        <f>'APF rebound calcs II'!F26</f>
        <v>0.45235216314522048</v>
      </c>
      <c r="J20" t="s">
        <v>9</v>
      </c>
    </row>
    <row r="21" spans="1:10" x14ac:dyDescent="0.2">
      <c r="A21" s="29">
        <f>'UK data'!A27</f>
        <v>1979</v>
      </c>
      <c r="B21" s="29">
        <f>'UK data'!B27</f>
        <v>19</v>
      </c>
      <c r="C21" s="29">
        <f>'UK data'!C27</f>
        <v>1.6328515755159112</v>
      </c>
      <c r="D21" s="29">
        <f>'UK data'!D27</f>
        <v>2.2860985768194304</v>
      </c>
      <c r="E21" s="29">
        <f>'UK data'!E27</f>
        <v>1.0091791945789845</v>
      </c>
      <c r="F21" s="74">
        <f>'UK data'!J27</f>
        <v>1.2896661207926694</v>
      </c>
      <c r="G21" s="29">
        <f>'UK data'!F27</f>
        <v>1.7511470146821382</v>
      </c>
      <c r="H21" s="67">
        <f>'APF rebound calcs II'!B27</f>
        <v>8.2931568743745104E-2</v>
      </c>
      <c r="I21" s="67">
        <f>'APF rebound calcs II'!F27</f>
        <v>0.45322438998697751</v>
      </c>
      <c r="J21" t="s">
        <v>9</v>
      </c>
    </row>
    <row r="22" spans="1:10" x14ac:dyDescent="0.2">
      <c r="A22" s="29">
        <f>'UK data'!A28</f>
        <v>1980</v>
      </c>
      <c r="B22" s="29">
        <f>'UK data'!B28</f>
        <v>20</v>
      </c>
      <c r="C22" s="29">
        <f>'UK data'!C28</f>
        <v>1.5972700695499069</v>
      </c>
      <c r="D22" s="29">
        <f>'UK data'!D28</f>
        <v>2.3796000086113449</v>
      </c>
      <c r="E22" s="29">
        <f>'UK data'!E28</f>
        <v>0.99541873895719535</v>
      </c>
      <c r="F22" s="74">
        <f>'UK data'!J28</f>
        <v>1.2019918809994397</v>
      </c>
      <c r="G22" s="29">
        <f>'UK data'!F28</f>
        <v>1.6408806355494432</v>
      </c>
      <c r="H22" s="67">
        <f>'APF rebound calcs II'!B28</f>
        <v>8.2778178487496634E-2</v>
      </c>
      <c r="I22" s="67">
        <f>'APF rebound calcs II'!F28</f>
        <v>0.47957618533507729</v>
      </c>
      <c r="J22" t="s">
        <v>9</v>
      </c>
    </row>
    <row r="23" spans="1:10" x14ac:dyDescent="0.2">
      <c r="A23" s="29">
        <f>'UK data'!A29</f>
        <v>1981</v>
      </c>
      <c r="B23" s="29">
        <f>'UK data'!B29</f>
        <v>21</v>
      </c>
      <c r="C23" s="29">
        <f>'UK data'!C29</f>
        <v>1.5761308693585638</v>
      </c>
      <c r="D23" s="29">
        <f>'UK data'!D29</f>
        <v>2.4452769688490181</v>
      </c>
      <c r="E23" s="29">
        <f>'UK data'!E29</f>
        <v>0.94949125795533063</v>
      </c>
      <c r="F23" s="74">
        <f>'UK data'!J29</f>
        <v>1.1567416135854474</v>
      </c>
      <c r="G23" s="29">
        <f>'UK data'!F29</f>
        <v>1.5966771225889229</v>
      </c>
      <c r="H23" s="67">
        <f>'APF rebound calcs II'!B29</f>
        <v>8.4399898605160631E-2</v>
      </c>
      <c r="I23" s="67">
        <f>'APF rebound calcs II'!F29</f>
        <v>0.49661638840916866</v>
      </c>
      <c r="J23" t="s">
        <v>9</v>
      </c>
    </row>
    <row r="24" spans="1:10" x14ac:dyDescent="0.2">
      <c r="A24" s="29">
        <f>'UK data'!A30</f>
        <v>1982</v>
      </c>
      <c r="B24" s="29">
        <f>'UK data'!B30</f>
        <v>22</v>
      </c>
      <c r="C24" s="29">
        <f>'UK data'!C30</f>
        <v>1.6091203731034411</v>
      </c>
      <c r="D24" s="29">
        <f>'UK data'!D30</f>
        <v>2.4841568726537173</v>
      </c>
      <c r="E24" s="29">
        <f>'UK data'!E30</f>
        <v>0.9306106012304427</v>
      </c>
      <c r="F24" s="74">
        <f>'UK data'!J30</f>
        <v>1.1509309632540696</v>
      </c>
      <c r="G24" s="29">
        <f>'UK data'!F30</f>
        <v>1.638341380548616</v>
      </c>
      <c r="H24" s="67">
        <f>'APF rebound calcs II'!B30</f>
        <v>8.0466157492220955E-2</v>
      </c>
      <c r="I24" s="67">
        <f>'APF rebound calcs II'!F30</f>
        <v>0.4955652441947726</v>
      </c>
      <c r="J24" t="s">
        <v>9</v>
      </c>
    </row>
    <row r="25" spans="1:10" x14ac:dyDescent="0.2">
      <c r="A25" s="29">
        <f>'UK data'!A31</f>
        <v>1983</v>
      </c>
      <c r="B25" s="29">
        <f>'UK data'!B31</f>
        <v>23</v>
      </c>
      <c r="C25" s="29">
        <f>'UK data'!C31</f>
        <v>1.6674404701796426</v>
      </c>
      <c r="D25" s="29">
        <f>'UK data'!D31</f>
        <v>2.5549553435243482</v>
      </c>
      <c r="E25" s="29">
        <f>'UK data'!E31</f>
        <v>0.92512957553613251</v>
      </c>
      <c r="F25" s="74">
        <f>'UK data'!J31</f>
        <v>1.1378496411561727</v>
      </c>
      <c r="G25" s="29">
        <f>'UK data'!F31</f>
        <v>1.6211570728389775</v>
      </c>
      <c r="H25" s="67">
        <f>'APF rebound calcs II'!B31</f>
        <v>7.5063225803614117E-2</v>
      </c>
      <c r="I25" s="67">
        <f>'APF rebound calcs II'!F31</f>
        <v>0.49324759521039407</v>
      </c>
      <c r="J25" t="s">
        <v>9</v>
      </c>
    </row>
    <row r="26" spans="1:10" x14ac:dyDescent="0.2">
      <c r="A26" s="29">
        <f>'UK data'!A32</f>
        <v>1984</v>
      </c>
      <c r="B26" s="29">
        <f>'UK data'!B32</f>
        <v>24</v>
      </c>
      <c r="C26" s="29">
        <f>'UK data'!C32</f>
        <v>1.7119765533394677</v>
      </c>
      <c r="D26" s="29">
        <f>'UK data'!D32</f>
        <v>2.6252166154712677</v>
      </c>
      <c r="E26" s="29">
        <f>'UK data'!E32</f>
        <v>0.94208698936210722</v>
      </c>
      <c r="F26" s="74">
        <f>'UK data'!J32</f>
        <v>1.13011663308069</v>
      </c>
      <c r="G26" s="29">
        <f>'UK data'!F32</f>
        <v>1.6292014097968375</v>
      </c>
      <c r="H26" s="67">
        <f>'APF rebound calcs II'!B32</f>
        <v>7.0963318872092299E-2</v>
      </c>
      <c r="I26" s="67">
        <f>'APF rebound calcs II'!F32</f>
        <v>0.49501407860541308</v>
      </c>
      <c r="J26" t="s">
        <v>9</v>
      </c>
    </row>
    <row r="27" spans="1:10" x14ac:dyDescent="0.2">
      <c r="A27" s="29">
        <f>'UK data'!A33</f>
        <v>1985</v>
      </c>
      <c r="B27" s="29">
        <f>'UK data'!B33</f>
        <v>25</v>
      </c>
      <c r="C27" s="29">
        <f>'UK data'!C33</f>
        <v>1.7735971194131637</v>
      </c>
      <c r="D27" s="29">
        <f>'UK data'!D33</f>
        <v>2.7018729406430286</v>
      </c>
      <c r="E27" s="29">
        <f>'UK data'!E33</f>
        <v>0.96054008081627951</v>
      </c>
      <c r="F27" s="74">
        <f>'UK data'!J33</f>
        <v>1.1947728036374892</v>
      </c>
      <c r="G27" s="29">
        <f>'UK data'!F33</f>
        <v>1.7297309494138133</v>
      </c>
      <c r="H27" s="67">
        <f>'APF rebound calcs II'!B33</f>
        <v>7.0732604946632305E-2</v>
      </c>
      <c r="I27" s="67">
        <f>'APF rebound calcs II'!F33</f>
        <v>0.49314538877934361</v>
      </c>
      <c r="J27" t="s">
        <v>9</v>
      </c>
    </row>
    <row r="28" spans="1:10" x14ac:dyDescent="0.2">
      <c r="A28" s="29">
        <f>'UK data'!A34</f>
        <v>1986</v>
      </c>
      <c r="B28" s="29">
        <f>'UK data'!B34</f>
        <v>26</v>
      </c>
      <c r="C28" s="29">
        <f>'UK data'!C34</f>
        <v>1.8447596855689787</v>
      </c>
      <c r="D28" s="29">
        <f>'UK data'!D34</f>
        <v>2.8210255373253861</v>
      </c>
      <c r="E28" s="29">
        <f>'UK data'!E34</f>
        <v>0.96477717097109617</v>
      </c>
      <c r="F28" s="74">
        <f>'UK data'!J34</f>
        <v>1.2053234366008501</v>
      </c>
      <c r="G28" s="29">
        <f>'UK data'!F34</f>
        <v>1.7509518659496541</v>
      </c>
      <c r="H28" s="67">
        <f>'APF rebound calcs II'!B34</f>
        <v>6.6971136250455282E-2</v>
      </c>
      <c r="I28" s="67">
        <f>'APF rebound calcs II'!F34</f>
        <v>0.49641359845393945</v>
      </c>
      <c r="J28" t="s">
        <v>9</v>
      </c>
    </row>
    <row r="29" spans="1:10" x14ac:dyDescent="0.2">
      <c r="A29" s="29">
        <f>'UK data'!A35</f>
        <v>1987</v>
      </c>
      <c r="B29" s="29">
        <f>'UK data'!B35</f>
        <v>27</v>
      </c>
      <c r="C29" s="29">
        <f>'UK data'!C35</f>
        <v>1.9289191139124675</v>
      </c>
      <c r="D29" s="29">
        <f>'UK data'!D35</f>
        <v>2.9476895839512958</v>
      </c>
      <c r="E29" s="29">
        <f>'UK data'!E35</f>
        <v>0.98561775825480025</v>
      </c>
      <c r="F29" s="74">
        <f>'UK data'!J35</f>
        <v>1.2159705491600852</v>
      </c>
      <c r="G29" s="29">
        <f>'UK data'!F35</f>
        <v>1.8102165829349519</v>
      </c>
      <c r="H29" s="67">
        <f>'APF rebound calcs II'!B35</f>
        <v>6.303896002635935E-2</v>
      </c>
      <c r="I29" s="67">
        <f>'APF rebound calcs II'!F35</f>
        <v>0.4974532055492627</v>
      </c>
      <c r="J29" t="s">
        <v>9</v>
      </c>
    </row>
    <row r="30" spans="1:10" x14ac:dyDescent="0.2">
      <c r="A30" s="29">
        <f>'UK data'!A36</f>
        <v>1988</v>
      </c>
      <c r="B30" s="29">
        <f>'UK data'!B36</f>
        <v>28</v>
      </c>
      <c r="C30" s="29">
        <f>'UK data'!C36</f>
        <v>2.0259842872003548</v>
      </c>
      <c r="D30" s="29">
        <f>'UK data'!D36</f>
        <v>3.0859362254386116</v>
      </c>
      <c r="E30" s="29">
        <f>'UK data'!E36</f>
        <v>1.0314219541265812</v>
      </c>
      <c r="F30" s="74">
        <f>'UK data'!J36</f>
        <v>1.2198519408327644</v>
      </c>
      <c r="G30" s="29">
        <f>'UK data'!F36</f>
        <v>1.8583650724433505</v>
      </c>
      <c r="H30" s="67">
        <f>'APF rebound calcs II'!B36</f>
        <v>5.8705077320983526E-2</v>
      </c>
      <c r="I30" s="67">
        <f>'APF rebound calcs II'!F36</f>
        <v>0.49576522152746821</v>
      </c>
      <c r="J30" t="s">
        <v>9</v>
      </c>
    </row>
    <row r="31" spans="1:10" x14ac:dyDescent="0.2">
      <c r="A31" s="29">
        <f>'UK data'!A37</f>
        <v>1989</v>
      </c>
      <c r="B31" s="29">
        <f>'UK data'!B37</f>
        <v>29</v>
      </c>
      <c r="C31" s="29">
        <f>'UK data'!C37</f>
        <v>2.0722060393414883</v>
      </c>
      <c r="D31" s="29">
        <f>'UK data'!D37</f>
        <v>3.2568970923279106</v>
      </c>
      <c r="E31" s="29">
        <f>'UK data'!E37</f>
        <v>1.0614789626257133</v>
      </c>
      <c r="F31" s="74">
        <f>'UK data'!J37</f>
        <v>1.2025590465836826</v>
      </c>
      <c r="G31" s="29">
        <f>'UK data'!F37</f>
        <v>1.8213747742220874</v>
      </c>
      <c r="H31" s="67">
        <f>'APF rebound calcs II'!B37</f>
        <v>5.5131153590187568E-2</v>
      </c>
      <c r="I31" s="67">
        <f>'APF rebound calcs II'!F37</f>
        <v>0.50906117961922082</v>
      </c>
      <c r="J31" t="s">
        <v>9</v>
      </c>
    </row>
    <row r="32" spans="1:10" x14ac:dyDescent="0.2">
      <c r="A32" s="29">
        <f>'UK data'!A38</f>
        <v>1990</v>
      </c>
      <c r="B32" s="29">
        <f>'UK data'!B38</f>
        <v>30</v>
      </c>
      <c r="C32" s="29">
        <f>'UK data'!C38</f>
        <v>2.0883540394863274</v>
      </c>
      <c r="D32" s="29">
        <f>'UK data'!D38</f>
        <v>3.4568705737968441</v>
      </c>
      <c r="E32" s="29">
        <f>'UK data'!E38</f>
        <v>1.0663499111506094</v>
      </c>
      <c r="F32" s="74">
        <f>'UK data'!J38</f>
        <v>1.2020193199611418</v>
      </c>
      <c r="G32" s="29">
        <f>'UK data'!F38</f>
        <v>1.8618773755353428</v>
      </c>
      <c r="H32" s="67">
        <f>'APF rebound calcs II'!B38</f>
        <v>5.3241349404411449E-2</v>
      </c>
      <c r="I32" s="67">
        <f>'APF rebound calcs II'!F38</f>
        <v>0.51694889216715034</v>
      </c>
      <c r="J32" t="s">
        <v>9</v>
      </c>
    </row>
    <row r="33" spans="1:10" x14ac:dyDescent="0.2">
      <c r="A33" s="29">
        <f>'UK data'!A39</f>
        <v>1991</v>
      </c>
      <c r="B33" s="29">
        <f>'UK data'!B39</f>
        <v>31</v>
      </c>
      <c r="C33" s="29">
        <f>'UK data'!C39</f>
        <v>2.0592749840512043</v>
      </c>
      <c r="D33" s="29">
        <f>'UK data'!D39</f>
        <v>3.6338623471752425</v>
      </c>
      <c r="E33" s="29">
        <f>'UK data'!E39</f>
        <v>1.0304794010210481</v>
      </c>
      <c r="F33" s="74">
        <f>'UK data'!J39</f>
        <v>1.243325543804783</v>
      </c>
      <c r="G33" s="29">
        <f>'UK data'!F39</f>
        <v>1.9790016329126126</v>
      </c>
      <c r="H33" s="67">
        <f>'APF rebound calcs II'!B39</f>
        <v>5.4339172674399881E-2</v>
      </c>
      <c r="I33" s="67">
        <f>'APF rebound calcs II'!F39</f>
        <v>0.53335277232165401</v>
      </c>
      <c r="J33" t="s">
        <v>9</v>
      </c>
    </row>
    <row r="34" spans="1:10" x14ac:dyDescent="0.2">
      <c r="A34" s="29">
        <f>'UK data'!A40</f>
        <v>1992</v>
      </c>
      <c r="B34" s="29">
        <f>'UK data'!B40</f>
        <v>32</v>
      </c>
      <c r="C34" s="29">
        <f>'UK data'!C40</f>
        <v>2.0622945082184887</v>
      </c>
      <c r="D34" s="29">
        <f>'UK data'!D40</f>
        <v>3.7875747244607552</v>
      </c>
      <c r="E34" s="29">
        <f>'UK data'!E40</f>
        <v>0.99892603095608945</v>
      </c>
      <c r="F34" s="74">
        <f>'UK data'!J40</f>
        <v>1.229995827552629</v>
      </c>
      <c r="G34" s="29">
        <f>'UK data'!F40</f>
        <v>1.9258738836421683</v>
      </c>
      <c r="H34" s="67">
        <f>'APF rebound calcs II'!B40</f>
        <v>5.2186840667983202E-2</v>
      </c>
      <c r="I34" s="67">
        <f>'APF rebound calcs II'!F40</f>
        <v>0.56803791925428848</v>
      </c>
      <c r="J34" t="s">
        <v>9</v>
      </c>
    </row>
    <row r="35" spans="1:10" x14ac:dyDescent="0.2">
      <c r="A35" s="29">
        <f>'UK data'!A41</f>
        <v>1993</v>
      </c>
      <c r="B35" s="29">
        <f>'UK data'!B41</f>
        <v>33</v>
      </c>
      <c r="C35" s="29">
        <f>'UK data'!C41</f>
        <v>2.1081239500103601</v>
      </c>
      <c r="D35" s="29">
        <f>'UK data'!D41</f>
        <v>3.9099133880608377</v>
      </c>
      <c r="E35" s="29">
        <f>'UK data'!E41</f>
        <v>0.99321015464299778</v>
      </c>
      <c r="F35" s="74">
        <f>'UK data'!J41</f>
        <v>1.2399260448412466</v>
      </c>
      <c r="G35" s="29">
        <f>'UK data'!F41</f>
        <v>1.9720677640117421</v>
      </c>
      <c r="H35" s="67">
        <f>'APF rebound calcs II'!B41</f>
        <v>4.999407829458416E-2</v>
      </c>
      <c r="I35" s="67">
        <f>'APF rebound calcs II'!F41</f>
        <v>0.5988353064953128</v>
      </c>
      <c r="J35" t="s">
        <v>9</v>
      </c>
    </row>
    <row r="36" spans="1:10" x14ac:dyDescent="0.2">
      <c r="A36" s="29">
        <f>'UK data'!A42</f>
        <v>1994</v>
      </c>
      <c r="B36" s="29">
        <f>'UK data'!B42</f>
        <v>34</v>
      </c>
      <c r="C36" s="29">
        <f>'UK data'!C42</f>
        <v>2.1983553301322138</v>
      </c>
      <c r="D36" s="29">
        <f>'UK data'!D42</f>
        <v>4.0369855731728146</v>
      </c>
      <c r="E36" s="29">
        <f>'UK data'!E42</f>
        <v>1.0139340791346629</v>
      </c>
      <c r="F36" s="74">
        <f>'UK data'!J42</f>
        <v>1.2437883944901358</v>
      </c>
      <c r="G36" s="29">
        <f>'UK data'!F42</f>
        <v>2.0037786089014622</v>
      </c>
      <c r="H36" s="67">
        <f>'APF rebound calcs II'!B42</f>
        <v>4.6676959424600789E-2</v>
      </c>
      <c r="I36" s="67">
        <f>'APF rebound calcs II'!F42</f>
        <v>0.62485089728121757</v>
      </c>
      <c r="J36" t="s">
        <v>9</v>
      </c>
    </row>
    <row r="37" spans="1:10" x14ac:dyDescent="0.2">
      <c r="A37" s="29">
        <f>'UK data'!A43</f>
        <v>1995</v>
      </c>
      <c r="B37" s="29">
        <f>'UK data'!B43</f>
        <v>35</v>
      </c>
      <c r="C37" s="29">
        <f>'UK data'!C43</f>
        <v>2.2652455100451023</v>
      </c>
      <c r="D37" s="29">
        <f>'UK data'!D43</f>
        <v>4.1770689725619112</v>
      </c>
      <c r="E37" s="29">
        <f>'UK data'!E43</f>
        <v>1.0319828666120618</v>
      </c>
      <c r="F37" s="74">
        <f>'UK data'!J43</f>
        <v>1.2458590289633682</v>
      </c>
      <c r="G37" s="29">
        <f>'UK data'!F43</f>
        <v>2.0404494179061134</v>
      </c>
      <c r="H37" s="67">
        <f>'APF rebound calcs II'!B43</f>
        <v>4.3999081722088919E-2</v>
      </c>
      <c r="I37" s="67">
        <f>'APF rebound calcs II'!F43</f>
        <v>0.64891539726721292</v>
      </c>
      <c r="J37" t="s">
        <v>9</v>
      </c>
    </row>
    <row r="38" spans="1:10" x14ac:dyDescent="0.2">
      <c r="A38" s="29">
        <f>'UK data'!A44</f>
        <v>1996</v>
      </c>
      <c r="B38" s="29">
        <f>'UK data'!B44</f>
        <v>36</v>
      </c>
      <c r="C38" s="29">
        <f>'UK data'!C44</f>
        <v>2.3304677382173318</v>
      </c>
      <c r="D38" s="29">
        <f>'UK data'!D44</f>
        <v>4.3449871452588997</v>
      </c>
      <c r="E38" s="29">
        <f>'UK data'!E44</f>
        <v>1.0479214690005085</v>
      </c>
      <c r="F38" s="74">
        <f>'UK data'!J44</f>
        <v>1.3039935636351494</v>
      </c>
      <c r="G38" s="29">
        <f>'UK data'!F44</f>
        <v>2.1891236965401144</v>
      </c>
      <c r="H38" s="67">
        <f>'APF rebound calcs II'!B44</f>
        <v>4.3364471228007018E-2</v>
      </c>
      <c r="I38" s="67">
        <f>'APF rebound calcs II'!F44</f>
        <v>0.67197735420226945</v>
      </c>
      <c r="J38" t="s">
        <v>9</v>
      </c>
    </row>
    <row r="39" spans="1:10" x14ac:dyDescent="0.2">
      <c r="A39" s="29">
        <f>'UK data'!A45</f>
        <v>1997</v>
      </c>
      <c r="B39" s="29">
        <f>'UK data'!B45</f>
        <v>37</v>
      </c>
      <c r="C39" s="29">
        <f>'UK data'!C45</f>
        <v>2.407540269945573</v>
      </c>
      <c r="D39" s="29">
        <f>'UK data'!D45</f>
        <v>4.5326905899340844</v>
      </c>
      <c r="E39" s="29">
        <f>'UK data'!E45</f>
        <v>1.0733102285863541</v>
      </c>
      <c r="F39" s="74">
        <f>'UK data'!J45</f>
        <v>1.2676727674281749</v>
      </c>
      <c r="G39" s="29">
        <f>'UK data'!F45</f>
        <v>2.1796728929369089</v>
      </c>
      <c r="H39" s="67">
        <f>'APF rebound calcs II'!B45</f>
        <v>3.9490702915329627E-2</v>
      </c>
      <c r="I39" s="67">
        <f>'APF rebound calcs II'!F45</f>
        <v>0.67466696293085526</v>
      </c>
      <c r="J39" t="s">
        <v>9</v>
      </c>
    </row>
    <row r="40" spans="1:10" x14ac:dyDescent="0.2">
      <c r="A40" s="29">
        <f>'UK data'!A46</f>
        <v>1998</v>
      </c>
      <c r="B40" s="29">
        <f>'UK data'!B46</f>
        <v>38</v>
      </c>
      <c r="C40" s="29">
        <f>'UK data'!C46</f>
        <v>2.492157186046994</v>
      </c>
      <c r="D40" s="29">
        <f>'UK data'!D46</f>
        <v>4.7398345498940717</v>
      </c>
      <c r="E40" s="29">
        <f>'UK data'!E46</f>
        <v>1.0873104492141727</v>
      </c>
      <c r="F40" s="74">
        <f>'UK data'!J46</f>
        <v>1.2803823826910847</v>
      </c>
      <c r="G40" s="29">
        <f>'UK data'!F46</f>
        <v>2.1960180675081107</v>
      </c>
      <c r="H40" s="67">
        <f>'APF rebound calcs II'!B46</f>
        <v>3.7247940565235761E-2</v>
      </c>
      <c r="I40" s="67">
        <f>'APF rebound calcs II'!F46</f>
        <v>0.66581221749022756</v>
      </c>
      <c r="J40" t="s">
        <v>9</v>
      </c>
    </row>
    <row r="41" spans="1:10" x14ac:dyDescent="0.2">
      <c r="A41" s="29">
        <f>'UK data'!A47</f>
        <v>1999</v>
      </c>
      <c r="B41" s="29">
        <f>'UK data'!B47</f>
        <v>39</v>
      </c>
      <c r="C41" s="29">
        <f>'UK data'!C47</f>
        <v>2.5710770552206599</v>
      </c>
      <c r="D41" s="29">
        <f>'UK data'!D47</f>
        <v>5.0213807221577795</v>
      </c>
      <c r="E41" s="29">
        <f>'UK data'!E47</f>
        <v>1.1011444019454166</v>
      </c>
      <c r="F41" s="74">
        <f>'UK data'!J47</f>
        <v>1.2781831570291924</v>
      </c>
      <c r="G41" s="29">
        <f>'UK data'!F47</f>
        <v>2.2386401276477512</v>
      </c>
      <c r="H41" s="67">
        <f>'APF rebound calcs II'!B47</f>
        <v>3.4799743092244491E-2</v>
      </c>
      <c r="I41" s="67">
        <f>'APF rebound calcs II'!F47</f>
        <v>0.6708150170844065</v>
      </c>
      <c r="J41" t="s">
        <v>9</v>
      </c>
    </row>
    <row r="42" spans="1:10" x14ac:dyDescent="0.2">
      <c r="A42" s="29">
        <f>'UK data'!A48</f>
        <v>2000</v>
      </c>
      <c r="B42" s="29">
        <f>'UK data'!B48</f>
        <v>40</v>
      </c>
      <c r="C42" s="29">
        <f>'UK data'!C48</f>
        <v>2.6799740829872198</v>
      </c>
      <c r="D42" s="29">
        <f>'UK data'!D48</f>
        <v>5.2925352811542998</v>
      </c>
      <c r="E42" s="29">
        <f>'UK data'!E48</f>
        <v>1.1135860283370176</v>
      </c>
      <c r="F42" s="74">
        <f>'UK data'!J48</f>
        <v>1.2955675182730744</v>
      </c>
      <c r="G42" s="29">
        <f>'UK data'!F48</f>
        <v>2.2933214588768198</v>
      </c>
      <c r="H42" s="67">
        <f>'APF rebound calcs II'!B48</f>
        <v>3.2631213875753573E-2</v>
      </c>
      <c r="I42" s="67">
        <f>'APF rebound calcs II'!F48</f>
        <v>0.66037516160167875</v>
      </c>
      <c r="J42" t="s">
        <v>9</v>
      </c>
    </row>
    <row r="43" spans="1:10" x14ac:dyDescent="0.2">
      <c r="A43" s="29">
        <f>'UK data'!A49</f>
        <v>2001</v>
      </c>
      <c r="B43" s="29">
        <f>'UK data'!B49</f>
        <v>41</v>
      </c>
      <c r="C43" s="29">
        <f>'UK data'!C49</f>
        <v>2.7573013736697853</v>
      </c>
      <c r="D43" s="29">
        <f>'UK data'!D49</f>
        <v>5.5730396510554776</v>
      </c>
      <c r="E43" s="29">
        <f>'UK data'!E49</f>
        <v>1.142740299773954</v>
      </c>
      <c r="F43" s="74">
        <f>'UK data'!J49</f>
        <v>1.318661614396623</v>
      </c>
      <c r="G43" s="29">
        <f>'UK data'!F49</f>
        <v>2.3564677285433797</v>
      </c>
      <c r="H43" s="67">
        <f>'APF rebound calcs II'!B49</f>
        <v>3.1085831151529939E-2</v>
      </c>
      <c r="I43" s="67">
        <f>'APF rebound calcs II'!F49</f>
        <v>0.66216993427245419</v>
      </c>
      <c r="J43" t="s">
        <v>9</v>
      </c>
    </row>
    <row r="44" spans="1:10" x14ac:dyDescent="0.2">
      <c r="A44" s="29">
        <f>'UK data'!A50</f>
        <v>2002</v>
      </c>
      <c r="B44" s="29">
        <f>'UK data'!B50</f>
        <v>42</v>
      </c>
      <c r="C44" s="29">
        <f>'UK data'!C50</f>
        <v>2.824384269012767</v>
      </c>
      <c r="D44" s="29">
        <f>'UK data'!D50</f>
        <v>5.8500197217129344</v>
      </c>
      <c r="E44" s="29">
        <f>'UK data'!E50</f>
        <v>1.1574804654148263</v>
      </c>
      <c r="F44" s="74">
        <f>'UK data'!J50</f>
        <v>1.2769071052948533</v>
      </c>
      <c r="G44" s="29">
        <f>'UK data'!F50</f>
        <v>2.3251360598055442</v>
      </c>
      <c r="H44" s="67">
        <f>'APF rebound calcs II'!B50</f>
        <v>2.8256315883257593E-2</v>
      </c>
      <c r="I44" s="67">
        <f>'APF rebound calcs II'!F50</f>
        <v>0.70348175635775057</v>
      </c>
      <c r="J44" t="s">
        <v>9</v>
      </c>
    </row>
    <row r="45" spans="1:10" x14ac:dyDescent="0.2">
      <c r="A45" s="29">
        <f>'UK data'!A51</f>
        <v>2003</v>
      </c>
      <c r="B45" s="29">
        <f>'UK data'!B51</f>
        <v>43</v>
      </c>
      <c r="C45" s="29">
        <f>'UK data'!C51</f>
        <v>2.9321315982609262</v>
      </c>
      <c r="D45" s="29">
        <f>'UK data'!D51</f>
        <v>6.1419357058264099</v>
      </c>
      <c r="E45" s="29">
        <f>'UK data'!E51</f>
        <v>1.1749634410799059</v>
      </c>
      <c r="F45" s="74">
        <f>'UK data'!J51</f>
        <v>1.291334886444349</v>
      </c>
      <c r="G45" s="29">
        <f>'UK data'!F51</f>
        <v>2.3320364207630901</v>
      </c>
      <c r="H45" s="67">
        <f>'APF rebound calcs II'!B51</f>
        <v>2.8626534930651253E-2</v>
      </c>
      <c r="I45" s="67">
        <f>'APF rebound calcs II'!F51</f>
        <v>0.72213696602775612</v>
      </c>
      <c r="J45" t="s">
        <v>9</v>
      </c>
    </row>
    <row r="46" spans="1:10" x14ac:dyDescent="0.2">
      <c r="A46" s="29">
        <f>'UK data'!A52</f>
        <v>2004</v>
      </c>
      <c r="B46" s="29">
        <f>'UK data'!B52</f>
        <v>44</v>
      </c>
      <c r="C46" s="29">
        <f>'UK data'!C52</f>
        <v>3.0174016504866805</v>
      </c>
      <c r="D46" s="29">
        <f>'UK data'!D52</f>
        <v>6.442276361841321</v>
      </c>
      <c r="E46" s="29">
        <f>'UK data'!E52</f>
        <v>1.2027799971646711</v>
      </c>
      <c r="F46" s="74">
        <f>'UK data'!J52</f>
        <v>1.2923069339938165</v>
      </c>
      <c r="G46" s="29">
        <f>'UK data'!F52</f>
        <v>2.3187746368812787</v>
      </c>
      <c r="H46" s="67">
        <f>'APF rebound calcs II'!B52</f>
        <v>2.8909216653511493E-2</v>
      </c>
      <c r="I46" s="67">
        <f>'APF rebound calcs II'!F52</f>
        <v>0.75164614953411635</v>
      </c>
      <c r="J46" t="s">
        <v>9</v>
      </c>
    </row>
    <row r="47" spans="1:10" x14ac:dyDescent="0.2">
      <c r="A47" s="29">
        <f>'UK data'!A53</f>
        <v>2005</v>
      </c>
      <c r="B47" s="29">
        <f>'UK data'!B53</f>
        <v>45</v>
      </c>
      <c r="C47" s="29">
        <f>'UK data'!C53</f>
        <v>3.1011126757328484</v>
      </c>
      <c r="D47" s="29">
        <f>'UK data'!D53</f>
        <v>6.7167173348557609</v>
      </c>
      <c r="E47" s="29">
        <f>'UK data'!E53</f>
        <v>1.2366940498846923</v>
      </c>
      <c r="F47" s="74">
        <f>'UK data'!J53</f>
        <v>1.3064117714395389</v>
      </c>
      <c r="G47" s="29">
        <f>'UK data'!F53</f>
        <v>2.3511459226554692</v>
      </c>
      <c r="H47" s="67">
        <f>'APF rebound calcs II'!B53</f>
        <v>2.948903621476983E-2</v>
      </c>
      <c r="I47" s="67">
        <f>'APF rebound calcs II'!F53</f>
        <v>0.7397602727766095</v>
      </c>
      <c r="J47" t="s">
        <v>9</v>
      </c>
    </row>
    <row r="48" spans="1:10" x14ac:dyDescent="0.2">
      <c r="A48" s="29">
        <f>'UK data'!A54</f>
        <v>2006</v>
      </c>
      <c r="B48" s="29">
        <f>'UK data'!B54</f>
        <v>46</v>
      </c>
      <c r="C48" s="29">
        <f>'UK data'!C54</f>
        <v>3.1817548559122559</v>
      </c>
      <c r="D48" s="29">
        <f>'UK data'!D54</f>
        <v>6.9497874263752557</v>
      </c>
      <c r="E48" s="29">
        <f>'UK data'!E54</f>
        <v>1.2627654942731346</v>
      </c>
      <c r="F48" s="74">
        <f>'UK data'!J54</f>
        <v>1.2918548619653156</v>
      </c>
      <c r="G48" s="29">
        <f>'UK data'!F54</f>
        <v>2.3290068846099712</v>
      </c>
      <c r="H48" s="67">
        <f>'APF rebound calcs II'!B54</f>
        <v>2.9436421639602348E-2</v>
      </c>
      <c r="I48" s="67">
        <f>'APF rebound calcs II'!F54</f>
        <v>0.74402452994913915</v>
      </c>
      <c r="J48" t="s">
        <v>9</v>
      </c>
    </row>
    <row r="49" spans="1:10" x14ac:dyDescent="0.2">
      <c r="A49" s="29">
        <f>'UK data'!A55</f>
        <v>2007</v>
      </c>
      <c r="B49" s="29">
        <f>'UK data'!B55</f>
        <v>47</v>
      </c>
      <c r="C49" s="29">
        <f>'UK data'!C55</f>
        <v>3.2973375818608521</v>
      </c>
      <c r="D49" s="29">
        <f>'UK data'!D55</f>
        <v>7.1346517719168379</v>
      </c>
      <c r="E49" s="29">
        <f>'UK data'!E55</f>
        <v>1.2918436443974124</v>
      </c>
      <c r="F49" s="74">
        <f>'UK data'!J55</f>
        <v>1.2625326985277106</v>
      </c>
      <c r="G49" s="29">
        <f>'UK data'!F55</f>
        <v>2.2945665098274795</v>
      </c>
      <c r="H49" s="67">
        <f>'APF rebound calcs II'!B55</f>
        <v>2.8717093727521837E-2</v>
      </c>
      <c r="I49" s="67">
        <f>'APF rebound calcs II'!F55</f>
        <v>0.73505465384977942</v>
      </c>
      <c r="J49" t="s">
        <v>9</v>
      </c>
    </row>
    <row r="50" spans="1:10" x14ac:dyDescent="0.2">
      <c r="A50" s="29">
        <f>'UK data'!A56</f>
        <v>2008</v>
      </c>
      <c r="B50" s="29">
        <f>'UK data'!B56</f>
        <v>48</v>
      </c>
      <c r="C50" s="29">
        <f>'UK data'!C56</f>
        <v>3.2654233825766794</v>
      </c>
      <c r="D50" s="29">
        <f>'UK data'!D56</f>
        <v>7.4228917035022786</v>
      </c>
      <c r="E50" s="29">
        <f>'UK data'!E56</f>
        <v>1.304686696885482</v>
      </c>
      <c r="F50" s="74">
        <f>'UK data'!J56</f>
        <v>1.2564947654299143</v>
      </c>
      <c r="G50" s="29">
        <f>'UK data'!F56</f>
        <v>2.310969151977404</v>
      </c>
      <c r="H50" s="67">
        <f>'APF rebound calcs II'!B56</f>
        <v>2.9821047047191501E-2</v>
      </c>
      <c r="I50" s="67">
        <f>'APF rebound calcs II'!F56</f>
        <v>0.7701379622054042</v>
      </c>
      <c r="J50" t="s">
        <v>9</v>
      </c>
    </row>
    <row r="51" spans="1:10" x14ac:dyDescent="0.2">
      <c r="A51" s="29">
        <f>'UK data'!A57</f>
        <v>2009</v>
      </c>
      <c r="B51" s="29">
        <f>'UK data'!B57</f>
        <v>49</v>
      </c>
      <c r="C51" s="29">
        <f>'UK data'!C57</f>
        <v>3.1356416562738993</v>
      </c>
      <c r="D51" s="29">
        <f>'UK data'!D57</f>
        <v>7.6886312264876597</v>
      </c>
      <c r="E51" s="29">
        <f>'UK data'!E57</f>
        <v>1.3000864711754461</v>
      </c>
      <c r="F51" s="74">
        <f>'UK data'!J57</f>
        <v>1.1936737884503885</v>
      </c>
      <c r="G51" s="29">
        <f>'UK data'!F57</f>
        <v>2.192825783187093</v>
      </c>
      <c r="H51" s="67">
        <f>'APF rebound calcs II'!B57</f>
        <v>3.0454341899994731E-2</v>
      </c>
      <c r="I51" s="67">
        <f>'APF rebound calcs II'!F57</f>
        <v>0.82847415283235137</v>
      </c>
      <c r="J51" t="s">
        <v>9</v>
      </c>
    </row>
    <row r="52" spans="1:10" x14ac:dyDescent="0.2">
      <c r="A52" s="29">
        <f>'UK data'!A58</f>
        <v>2010</v>
      </c>
      <c r="B52" s="29">
        <f>'UK data'!B58</f>
        <v>50</v>
      </c>
      <c r="C52" s="29">
        <f>'UK data'!C58</f>
        <v>3.1920618807459125</v>
      </c>
      <c r="D52" s="29">
        <f>'UK data'!D58</f>
        <v>7.8162625048473551</v>
      </c>
      <c r="E52" s="29">
        <f>'UK data'!E58</f>
        <v>1.3271624864293536</v>
      </c>
      <c r="F52" s="74">
        <f>'UK data'!J58</f>
        <v>1.2326532428241346</v>
      </c>
      <c r="G52" s="29">
        <f>'UK data'!F58</f>
        <v>2.2569950637561744</v>
      </c>
      <c r="H52" s="67">
        <f>'APF rebound calcs II'!B58</f>
        <v>3.1858371276069233E-2</v>
      </c>
      <c r="I52" s="67">
        <f>'APF rebound calcs II'!F58</f>
        <v>0.82509211722208875</v>
      </c>
      <c r="J52" t="s">
        <v>9</v>
      </c>
    </row>
    <row r="53" spans="1:10" x14ac:dyDescent="0.2">
      <c r="A53" s="29">
        <f>'US data'!A28</f>
        <v>1980</v>
      </c>
      <c r="B53" s="29">
        <f>'US data'!B28</f>
        <v>0</v>
      </c>
      <c r="C53" s="29">
        <f>'US data'!C28</f>
        <v>1</v>
      </c>
      <c r="D53" s="29">
        <f>'US data'!D28</f>
        <v>1</v>
      </c>
      <c r="E53" s="29">
        <f>'US data'!E28</f>
        <v>1</v>
      </c>
      <c r="F53" s="74">
        <f>'US data'!H28</f>
        <v>1</v>
      </c>
      <c r="G53" s="29">
        <f>'US data'!F28</f>
        <v>1</v>
      </c>
      <c r="H53" s="67">
        <f>'APF rebound calcs II'!C28</f>
        <v>0.13400000000000001</v>
      </c>
      <c r="I53" s="67">
        <f>'APF rebound calcs II'!G28</f>
        <v>0.29477972447872169</v>
      </c>
      <c r="J53" t="s">
        <v>31</v>
      </c>
    </row>
    <row r="54" spans="1:10" x14ac:dyDescent="0.2">
      <c r="A54" s="29">
        <f>'US data'!A29</f>
        <v>1981</v>
      </c>
      <c r="B54" s="29">
        <f>'US data'!B29</f>
        <v>1</v>
      </c>
      <c r="C54" s="29">
        <f>'US data'!C29</f>
        <v>1.0254283842974263</v>
      </c>
      <c r="D54" s="29">
        <f>'US data'!D29</f>
        <v>1.0409999999999999</v>
      </c>
      <c r="E54" s="29">
        <f>'US data'!E29</f>
        <v>1.00572157907529</v>
      </c>
      <c r="F54" s="74">
        <f>'US data'!H29</f>
        <v>0.96969639080199022</v>
      </c>
      <c r="G54" s="29">
        <f>'US data'!F29</f>
        <v>0.97507517322236392</v>
      </c>
      <c r="H54" s="67">
        <f>'APF rebound calcs II'!C29</f>
        <v>0.12955405523604061</v>
      </c>
      <c r="I54" s="67">
        <f>'APF rebound calcs II'!G29</f>
        <v>0.30763325392731239</v>
      </c>
      <c r="J54" t="s">
        <v>31</v>
      </c>
    </row>
    <row r="55" spans="1:10" x14ac:dyDescent="0.2">
      <c r="A55" s="29">
        <f>'US data'!A30</f>
        <v>1982</v>
      </c>
      <c r="B55" s="29">
        <f>'US data'!B30</f>
        <v>2</v>
      </c>
      <c r="C55" s="29">
        <f>'US data'!C30</f>
        <v>1.0068476325624935</v>
      </c>
      <c r="D55" s="29">
        <f>'US data'!D30</f>
        <v>1.077</v>
      </c>
      <c r="E55" s="29">
        <f>'US data'!E30</f>
        <v>0.99577656664841996</v>
      </c>
      <c r="F55" s="74">
        <f>'US data'!H30</f>
        <v>0.9372015410436656</v>
      </c>
      <c r="G55" s="29">
        <f>'US data'!F30</f>
        <v>0.93545649505899897</v>
      </c>
      <c r="H55" s="67">
        <f>'APF rebound calcs II'!C30</f>
        <v>0.12193841243312437</v>
      </c>
      <c r="I55" s="67">
        <f>'APF rebound calcs II'!G30</f>
        <v>0.32280706684392035</v>
      </c>
      <c r="J55" t="s">
        <v>31</v>
      </c>
    </row>
    <row r="56" spans="1:10" x14ac:dyDescent="0.2">
      <c r="A56" s="29">
        <f>'US data'!A31</f>
        <v>1983</v>
      </c>
      <c r="B56" s="29">
        <f>'US data'!B31</f>
        <v>3</v>
      </c>
      <c r="C56" s="29">
        <f>'US data'!C31</f>
        <v>1.053560389990563</v>
      </c>
      <c r="D56" s="29">
        <f>'US data'!D31</f>
        <v>1.1119999999999999</v>
      </c>
      <c r="E56" s="29">
        <f>'US data'!E31</f>
        <v>1.0195275523776859</v>
      </c>
      <c r="F56" s="74">
        <f>'US data'!H31</f>
        <v>0.93937881017513936</v>
      </c>
      <c r="G56" s="29">
        <f>'US data'!F31</f>
        <v>0.93431713999689203</v>
      </c>
      <c r="H56" s="67">
        <f>'APF rebound calcs II'!C31</f>
        <v>0.10521152907206328</v>
      </c>
      <c r="I56" s="67">
        <f>'APF rebound calcs II'!G31</f>
        <v>0.33718923572636567</v>
      </c>
      <c r="J56" t="s">
        <v>31</v>
      </c>
    </row>
    <row r="57" spans="1:10" x14ac:dyDescent="0.2">
      <c r="A57" s="29">
        <f>'US data'!A32</f>
        <v>1984</v>
      </c>
      <c r="B57" s="29">
        <f>'US data'!B32</f>
        <v>4</v>
      </c>
      <c r="C57" s="29">
        <f>'US data'!C32</f>
        <v>1.1300102639420644</v>
      </c>
      <c r="D57" s="29">
        <f>'US data'!D32</f>
        <v>1.1559999999999997</v>
      </c>
      <c r="E57" s="29">
        <f>'US data'!E32</f>
        <v>1.0720911044771624</v>
      </c>
      <c r="F57" s="74">
        <f>'US data'!H32</f>
        <v>0.97966275012500481</v>
      </c>
      <c r="G57" s="29">
        <f>'US data'!F32</f>
        <v>0.9988001765656862</v>
      </c>
      <c r="H57" s="67">
        <f>'APF rebound calcs II'!C32</f>
        <v>9.6231484557073685E-2</v>
      </c>
      <c r="I57" s="67">
        <f>'APF rebound calcs II'!G32</f>
        <v>0.33079687510373901</v>
      </c>
      <c r="J57" t="s">
        <v>31</v>
      </c>
    </row>
    <row r="58" spans="1:10" x14ac:dyDescent="0.2">
      <c r="A58" s="29">
        <f>'US data'!A33</f>
        <v>1985</v>
      </c>
      <c r="B58" s="29">
        <f>'US data'!B33</f>
        <v>5</v>
      </c>
      <c r="C58" s="29">
        <f>'US data'!C33</f>
        <v>1.1779142826615525</v>
      </c>
      <c r="D58" s="29">
        <f>'US data'!D33</f>
        <v>1.2029999999999998</v>
      </c>
      <c r="E58" s="29">
        <f>'US data'!E33</f>
        <v>1.0930568830689058</v>
      </c>
      <c r="F58" s="74">
        <f>'US data'!H33</f>
        <v>1.0051843625719656</v>
      </c>
      <c r="G58" s="29">
        <f>'US data'!F33</f>
        <v>1.0498155374386446</v>
      </c>
      <c r="H58" s="67">
        <f>'APF rebound calcs II'!C33</f>
        <v>8.8749389702002149E-2</v>
      </c>
      <c r="I58" s="67">
        <f>'APF rebound calcs II'!G33</f>
        <v>0.33335784474326491</v>
      </c>
      <c r="J58" t="s">
        <v>31</v>
      </c>
    </row>
    <row r="59" spans="1:10" x14ac:dyDescent="0.2">
      <c r="A59" s="29">
        <f>'US data'!A34</f>
        <v>1986</v>
      </c>
      <c r="B59" s="29">
        <f>'US data'!B34</f>
        <v>6</v>
      </c>
      <c r="C59" s="29">
        <f>'US data'!C34</f>
        <v>1.2191729867908876</v>
      </c>
      <c r="D59" s="29">
        <f>'US data'!D34</f>
        <v>1.2469999999999999</v>
      </c>
      <c r="E59" s="29">
        <f>'US data'!E34</f>
        <v>1.1137088083457218</v>
      </c>
      <c r="F59" s="74">
        <f>'US data'!H34</f>
        <v>1.0006174208442293</v>
      </c>
      <c r="G59" s="29">
        <f>'US data'!F34</f>
        <v>1.033476467799602</v>
      </c>
      <c r="H59" s="67">
        <f>'APF rebound calcs II'!C34</f>
        <v>7.0583173286272574E-2</v>
      </c>
      <c r="I59" s="67">
        <f>'APF rebound calcs II'!G34</f>
        <v>0.33876185228253619</v>
      </c>
      <c r="J59" t="s">
        <v>31</v>
      </c>
    </row>
    <row r="60" spans="1:10" x14ac:dyDescent="0.2">
      <c r="A60" s="29">
        <f>'US data'!A35</f>
        <v>1987</v>
      </c>
      <c r="B60" s="29">
        <f>'US data'!B35</f>
        <v>7</v>
      </c>
      <c r="C60" s="29">
        <f>'US data'!C35</f>
        <v>1.2626575209023756</v>
      </c>
      <c r="D60" s="29">
        <f>'US data'!D35</f>
        <v>1.2899999999999998</v>
      </c>
      <c r="E60" s="29">
        <f>'US data'!E35</f>
        <v>1.1458554543402819</v>
      </c>
      <c r="F60" s="74">
        <f>'US data'!H35</f>
        <v>1.0429760273907744</v>
      </c>
      <c r="G60" s="29">
        <f>'US data'!F35</f>
        <v>1.074987707170417</v>
      </c>
      <c r="H60" s="67">
        <f>'APF rebound calcs II'!C35</f>
        <v>6.938539140701698E-2</v>
      </c>
      <c r="I60" s="67">
        <f>'APF rebound calcs II'!G35</f>
        <v>0.33258978882953683</v>
      </c>
      <c r="J60" t="s">
        <v>31</v>
      </c>
    </row>
    <row r="61" spans="1:10" x14ac:dyDescent="0.2">
      <c r="A61" s="29">
        <f>'US data'!A36</f>
        <v>1988</v>
      </c>
      <c r="B61" s="29">
        <f>'US data'!B36</f>
        <v>8</v>
      </c>
      <c r="C61" s="29">
        <f>'US data'!C36</f>
        <v>1.3156786438413997</v>
      </c>
      <c r="D61" s="29">
        <f>'US data'!D36</f>
        <v>1.3362350014343802</v>
      </c>
      <c r="E61" s="29">
        <f>'US data'!E36</f>
        <v>1.1737494227605114</v>
      </c>
      <c r="F61" s="74">
        <f>'US data'!H36</f>
        <v>1.0826025465153102</v>
      </c>
      <c r="G61" s="29">
        <f>'US data'!F36</f>
        <v>1.1286950037051049</v>
      </c>
      <c r="H61" s="67">
        <f>'APF rebound calcs II'!C36</f>
        <v>6.5827779546800275E-2</v>
      </c>
      <c r="I61" s="67">
        <f>'APF rebound calcs II'!G36</f>
        <v>0.32799749494209524</v>
      </c>
      <c r="J61" t="s">
        <v>31</v>
      </c>
    </row>
    <row r="62" spans="1:10" x14ac:dyDescent="0.2">
      <c r="A62" s="29">
        <f>'US data'!A37</f>
        <v>1989</v>
      </c>
      <c r="B62" s="29">
        <f>'US data'!B37</f>
        <v>9</v>
      </c>
      <c r="C62" s="29">
        <f>'US data'!C37</f>
        <v>1.3641111347207127</v>
      </c>
      <c r="D62" s="29">
        <f>'US data'!D37</f>
        <v>1.382783835985872</v>
      </c>
      <c r="E62" s="29">
        <f>'US data'!E37</f>
        <v>1.2058615073305703</v>
      </c>
      <c r="F62" s="74">
        <f>'US data'!H37</f>
        <v>1.1078395898053912</v>
      </c>
      <c r="G62" s="29">
        <f>'US data'!F37</f>
        <v>1.1571460380940699</v>
      </c>
      <c r="H62" s="67">
        <f>'APF rebound calcs II'!C37</f>
        <v>6.4970635403967122E-2</v>
      </c>
      <c r="I62" s="67">
        <f>'APF rebound calcs II'!G37</f>
        <v>0.3374132188138862</v>
      </c>
      <c r="J62" t="s">
        <v>31</v>
      </c>
    </row>
    <row r="63" spans="1:10" x14ac:dyDescent="0.2">
      <c r="A63" s="29">
        <f>'US data'!A38</f>
        <v>1990</v>
      </c>
      <c r="B63" s="29">
        <f>'US data'!B38</f>
        <v>10</v>
      </c>
      <c r="C63" s="29">
        <f>'US data'!C38</f>
        <v>1.3901077921410192</v>
      </c>
      <c r="D63" s="29">
        <f>'US data'!D38</f>
        <v>1.4242239538025012</v>
      </c>
      <c r="E63" s="29">
        <f>'US data'!E38</f>
        <v>1.2077492073335967</v>
      </c>
      <c r="F63" s="74">
        <f>'US data'!H38</f>
        <v>1.0580984571784959</v>
      </c>
      <c r="G63" s="29">
        <f>'US data'!F38</f>
        <v>1.1005460087700618</v>
      </c>
      <c r="H63" s="67">
        <f>'APF rebound calcs II'!C38</f>
        <v>6.1654193664690819E-2</v>
      </c>
      <c r="I63" s="67">
        <f>'APF rebound calcs II'!G38</f>
        <v>0.33887399276201069</v>
      </c>
      <c r="J63" t="s">
        <v>31</v>
      </c>
    </row>
    <row r="64" spans="1:10" x14ac:dyDescent="0.2">
      <c r="A64" s="29">
        <f>'US data'!A39</f>
        <v>1991</v>
      </c>
      <c r="B64" s="29">
        <f>'US data'!B39</f>
        <v>11</v>
      </c>
      <c r="C64" s="29">
        <f>'US data'!C39</f>
        <v>1.3892429473962198</v>
      </c>
      <c r="D64" s="29">
        <f>'US data'!D39</f>
        <v>1.4618180044343834</v>
      </c>
      <c r="E64" s="29">
        <f>'US data'!E39</f>
        <v>1.1915782246419875</v>
      </c>
      <c r="F64" s="74">
        <f>'US data'!H39</f>
        <v>1.0651633333984001</v>
      </c>
      <c r="G64" s="29">
        <f>'US data'!F39</f>
        <v>1.1190257438877904</v>
      </c>
      <c r="H64" s="67">
        <f>'APF rebound calcs II'!C39</f>
        <v>6.0571049503031348E-2</v>
      </c>
      <c r="I64" s="67">
        <f>'APF rebound calcs II'!G39</f>
        <v>0.34837077942411065</v>
      </c>
      <c r="J64" t="s">
        <v>31</v>
      </c>
    </row>
    <row r="65" spans="1:10" x14ac:dyDescent="0.2">
      <c r="A65" s="29">
        <f>'US data'!A40</f>
        <v>1992</v>
      </c>
      <c r="B65" s="29">
        <f>'US data'!B40</f>
        <v>12</v>
      </c>
      <c r="C65" s="29">
        <f>'US data'!C40</f>
        <v>1.4386297636658885</v>
      </c>
      <c r="D65" s="29">
        <f>'US data'!D40</f>
        <v>1.4951069978013909</v>
      </c>
      <c r="E65" s="29">
        <f>'US data'!E40</f>
        <v>1.2027739210027502</v>
      </c>
      <c r="F65" s="74">
        <f>'US data'!H40</f>
        <v>1.0884253854578967</v>
      </c>
      <c r="G65" s="29">
        <f>'US data'!F40</f>
        <v>1.1354222579124946</v>
      </c>
      <c r="H65" s="67">
        <f>'APF rebound calcs II'!C40</f>
        <v>5.6742815956573434E-2</v>
      </c>
      <c r="I65" s="67">
        <f>'APF rebound calcs II'!G40</f>
        <v>0.34401292391438426</v>
      </c>
      <c r="J65" t="s">
        <v>31</v>
      </c>
    </row>
    <row r="66" spans="1:10" x14ac:dyDescent="0.2">
      <c r="A66" s="29">
        <f>'US data'!A41</f>
        <v>1993</v>
      </c>
      <c r="B66" s="29">
        <f>'US data'!B41</f>
        <v>13</v>
      </c>
      <c r="C66" s="29">
        <f>'US data'!C41</f>
        <v>1.4780776895840531</v>
      </c>
      <c r="D66" s="29">
        <f>'US data'!D41</f>
        <v>1.5354840830244862</v>
      </c>
      <c r="E66" s="29">
        <f>'US data'!E41</f>
        <v>1.2296560822816835</v>
      </c>
      <c r="F66" s="74">
        <f>'US data'!H41</f>
        <v>1.1092767146321636</v>
      </c>
      <c r="G66" s="29">
        <f>'US data'!F41</f>
        <v>1.1506740457397493</v>
      </c>
      <c r="H66" s="67">
        <f>'APF rebound calcs II'!C41</f>
        <v>5.5535969090961743E-2</v>
      </c>
      <c r="I66" s="67">
        <f>'APF rebound calcs II'!G41</f>
        <v>0.34598310342412403</v>
      </c>
      <c r="J66" t="s">
        <v>31</v>
      </c>
    </row>
    <row r="67" spans="1:10" x14ac:dyDescent="0.2">
      <c r="A67" s="29">
        <f>'US data'!A42</f>
        <v>1994</v>
      </c>
      <c r="B67" s="29">
        <f>'US data'!B42</f>
        <v>14</v>
      </c>
      <c r="C67" s="29">
        <f>'US data'!C42</f>
        <v>1.5378323082846104</v>
      </c>
      <c r="D67" s="29">
        <f>'US data'!D42</f>
        <v>1.5802275147822469</v>
      </c>
      <c r="E67" s="29">
        <f>'US data'!E42</f>
        <v>1.2691130115030995</v>
      </c>
      <c r="F67" s="74">
        <f>'US data'!H42</f>
        <v>1.1259631624431987</v>
      </c>
      <c r="G67" s="29">
        <f>'US data'!F42</f>
        <v>1.164440549637594</v>
      </c>
      <c r="H67" s="67">
        <f>'APF rebound calcs II'!C42</f>
        <v>5.1984461571522519E-2</v>
      </c>
      <c r="I67" s="67">
        <f>'APF rebound calcs II'!G42</f>
        <v>0.34713673693847413</v>
      </c>
      <c r="J67" t="s">
        <v>31</v>
      </c>
    </row>
    <row r="68" spans="1:10" x14ac:dyDescent="0.2">
      <c r="A68" s="29">
        <f>'US data'!A43</f>
        <v>1995</v>
      </c>
      <c r="B68" s="29">
        <f>'US data'!B43</f>
        <v>15</v>
      </c>
      <c r="C68" s="29">
        <f>'US data'!C43</f>
        <v>1.5796083509310788</v>
      </c>
      <c r="D68" s="29">
        <f>'US data'!D43</f>
        <v>1.6313473650956618</v>
      </c>
      <c r="E68" s="29">
        <f>'US data'!E43</f>
        <v>1.2952475628969657</v>
      </c>
      <c r="F68" s="74">
        <f>'US data'!H43</f>
        <v>1.1246671603185157</v>
      </c>
      <c r="G68" s="29">
        <f>'US data'!F43</f>
        <v>1.1496508577483195</v>
      </c>
      <c r="H68" s="67">
        <f>'APF rebound calcs II'!C43</f>
        <v>4.9127389087450776E-2</v>
      </c>
      <c r="I68" s="67">
        <f>'APF rebound calcs II'!G43</f>
        <v>0.34791409200488238</v>
      </c>
      <c r="J68" t="s">
        <v>31</v>
      </c>
    </row>
    <row r="69" spans="1:10" x14ac:dyDescent="0.2">
      <c r="A69" s="29">
        <f>'US data'!A44</f>
        <v>1996</v>
      </c>
      <c r="B69" s="29">
        <f>'US data'!B44</f>
        <v>16</v>
      </c>
      <c r="C69" s="29">
        <f>'US data'!C44</f>
        <v>1.6396096143704411</v>
      </c>
      <c r="D69" s="29">
        <f>'US data'!D44</f>
        <v>1.6887709161102391</v>
      </c>
      <c r="E69" s="29">
        <f>'US data'!E44</f>
        <v>1.3086059931109353</v>
      </c>
      <c r="F69" s="74">
        <f>'US data'!H44</f>
        <v>1.1454576402414196</v>
      </c>
      <c r="G69" s="29">
        <f>'US data'!F44</f>
        <v>1.1747698464416554</v>
      </c>
      <c r="H69" s="67">
        <f>'APF rebound calcs II'!C44</f>
        <v>4.9601741624556162E-2</v>
      </c>
      <c r="I69" s="67">
        <f>'APF rebound calcs II'!G44</f>
        <v>0.3495724463945219</v>
      </c>
      <c r="J69" t="s">
        <v>31</v>
      </c>
    </row>
    <row r="70" spans="1:10" x14ac:dyDescent="0.2">
      <c r="A70" s="29">
        <f>'US data'!A45</f>
        <v>1997</v>
      </c>
      <c r="B70" s="29">
        <f>'US data'!B45</f>
        <v>17</v>
      </c>
      <c r="C70" s="29">
        <f>'US data'!C45</f>
        <v>1.7130201331472914</v>
      </c>
      <c r="D70" s="29">
        <f>'US data'!D45</f>
        <v>1.7602628109904885</v>
      </c>
      <c r="E70" s="29">
        <f>'US data'!E45</f>
        <v>1.3486045396362543</v>
      </c>
      <c r="F70" s="74">
        <f>'US data'!H45</f>
        <v>1.1533407420976083</v>
      </c>
      <c r="G70" s="29">
        <f>'US data'!F45</f>
        <v>1.1834661867779348</v>
      </c>
      <c r="H70" s="67">
        <f>'APF rebound calcs II'!C45</f>
        <v>4.5782982315884971E-2</v>
      </c>
      <c r="I70" s="67">
        <f>'APF rebound calcs II'!G45</f>
        <v>0.34984014708236782</v>
      </c>
      <c r="J70" t="s">
        <v>31</v>
      </c>
    </row>
    <row r="71" spans="1:10" x14ac:dyDescent="0.2">
      <c r="A71" s="29">
        <f>'US data'!A46</f>
        <v>1998</v>
      </c>
      <c r="B71" s="29">
        <f>'US data'!B46</f>
        <v>18</v>
      </c>
      <c r="C71" s="29">
        <f>'US data'!C46</f>
        <v>1.7892677314787995</v>
      </c>
      <c r="D71" s="29">
        <f>'US data'!D46</f>
        <v>1.8414487937848938</v>
      </c>
      <c r="E71" s="29">
        <f>'US data'!E46</f>
        <v>1.3725856282681546</v>
      </c>
      <c r="F71" s="74">
        <f>'US data'!H46</f>
        <v>1.1708074746778265</v>
      </c>
      <c r="G71" s="29">
        <f>'US data'!F46</f>
        <v>1.2019484414131052</v>
      </c>
      <c r="H71" s="67">
        <f>'APF rebound calcs II'!C46</f>
        <v>3.9261004513064371E-2</v>
      </c>
      <c r="I71" s="67">
        <f>'APF rebound calcs II'!G46</f>
        <v>0.33910842525377355</v>
      </c>
      <c r="J71" t="s">
        <v>31</v>
      </c>
    </row>
    <row r="72" spans="1:10" x14ac:dyDescent="0.2">
      <c r="A72" s="29">
        <f>'US data'!A47</f>
        <v>1999</v>
      </c>
      <c r="B72" s="29">
        <f>'US data'!B47</f>
        <v>19</v>
      </c>
      <c r="C72" s="29">
        <f>'US data'!C47</f>
        <v>1.8749110801622242</v>
      </c>
      <c r="D72" s="29">
        <f>'US data'!D47</f>
        <v>1.9318915469123654</v>
      </c>
      <c r="E72" s="29">
        <f>'US data'!E47</f>
        <v>1.3997932471983465</v>
      </c>
      <c r="F72" s="74">
        <f>'US data'!H47</f>
        <v>1.2042803047339135</v>
      </c>
      <c r="G72" s="29">
        <f>'US data'!F47</f>
        <v>1.2034109469182783</v>
      </c>
      <c r="H72" s="67">
        <f>'APF rebound calcs II'!C47</f>
        <v>3.7896484121878023E-2</v>
      </c>
      <c r="I72" s="67">
        <f>'APF rebound calcs II'!G47</f>
        <v>0.33757906526538856</v>
      </c>
      <c r="J72" t="s">
        <v>31</v>
      </c>
    </row>
    <row r="73" spans="1:10" x14ac:dyDescent="0.2">
      <c r="A73" s="29">
        <f>'US data'!A48</f>
        <v>2000</v>
      </c>
      <c r="B73" s="29">
        <f>'US data'!B48</f>
        <v>20</v>
      </c>
      <c r="C73" s="29">
        <f>'US data'!C48</f>
        <v>1.9515705816888269</v>
      </c>
      <c r="D73" s="29">
        <f>'US data'!D48</f>
        <v>2.0252131187144231</v>
      </c>
      <c r="E73" s="29">
        <f>'US data'!E48</f>
        <v>1.4151035165303467</v>
      </c>
      <c r="F73" s="74">
        <f>'US data'!H48</f>
        <v>1.2415018017307773</v>
      </c>
      <c r="G73" s="29">
        <f>'US data'!F48</f>
        <v>1.2799793172353517</v>
      </c>
      <c r="H73" s="67">
        <f>'APF rebound calcs II'!C48</f>
        <v>4.3894709790764048E-2</v>
      </c>
      <c r="I73" s="67">
        <f>'APF rebound calcs II'!G48</f>
        <v>0.32496916777919949</v>
      </c>
      <c r="J73" t="s">
        <v>31</v>
      </c>
    </row>
    <row r="74" spans="1:10" x14ac:dyDescent="0.2">
      <c r="A74" s="29">
        <f>'US data'!A49</f>
        <v>2001</v>
      </c>
      <c r="B74" s="29">
        <f>'US data'!B49</f>
        <v>21</v>
      </c>
      <c r="C74" s="29">
        <f>'US data'!C49</f>
        <v>1.9706371239258627</v>
      </c>
      <c r="D74" s="29">
        <f>'US data'!D49</f>
        <v>2.1029356131656365</v>
      </c>
      <c r="E74" s="29">
        <f>'US data'!E49</f>
        <v>1.4075245858408114</v>
      </c>
      <c r="F74" s="74">
        <f>'US data'!H49</f>
        <v>1.2196835393695045</v>
      </c>
      <c r="G74" s="29">
        <f>'US data'!F49</f>
        <v>1.2268758882878885</v>
      </c>
      <c r="H74" s="67">
        <f>'APF rebound calcs II'!C49</f>
        <v>4.2087140077772402E-2</v>
      </c>
      <c r="I74" s="67">
        <f>'APF rebound calcs II'!G49</f>
        <v>0.33385278111579053</v>
      </c>
      <c r="J74" t="s">
        <v>31</v>
      </c>
    </row>
    <row r="75" spans="1:10" x14ac:dyDescent="0.2">
      <c r="A75" s="29">
        <f>'US data'!A50</f>
        <v>2002</v>
      </c>
      <c r="B75" s="29">
        <f>'US data'!B50</f>
        <v>22</v>
      </c>
      <c r="C75" s="29">
        <f>'US data'!C50</f>
        <v>2.0058547326303211</v>
      </c>
      <c r="D75" s="29">
        <f>'US data'!D50</f>
        <v>2.1656743619911287</v>
      </c>
      <c r="E75" s="29">
        <f>'US data'!E50</f>
        <v>1.4070541465108994</v>
      </c>
      <c r="F75" s="74">
        <f>'US data'!H50</f>
        <v>1.2265104861500953</v>
      </c>
      <c r="G75" s="29">
        <f>'US data'!F50</f>
        <v>1.2467623091203766</v>
      </c>
      <c r="H75" s="67">
        <f>'APF rebound calcs II'!C50</f>
        <v>3.7910846136693162E-2</v>
      </c>
      <c r="I75" s="67">
        <f>'APF rebound calcs II'!G50</f>
        <v>0.34911594770818571</v>
      </c>
      <c r="J75" t="s">
        <v>31</v>
      </c>
    </row>
    <row r="76" spans="1:10" x14ac:dyDescent="0.2">
      <c r="A76" s="29">
        <f>'US data'!A51</f>
        <v>2003</v>
      </c>
      <c r="B76" s="29">
        <f>'US data'!B51</f>
        <v>23</v>
      </c>
      <c r="C76" s="29">
        <f>'US data'!C51</f>
        <v>2.0621803087907971</v>
      </c>
      <c r="D76" s="29">
        <f>'US data'!D51</f>
        <v>2.2252910165981605</v>
      </c>
      <c r="E76" s="29">
        <f>'US data'!E51</f>
        <v>1.4167823831109798</v>
      </c>
      <c r="F76" s="74">
        <f>'US data'!H51</f>
        <v>1.232317119653634</v>
      </c>
      <c r="G76" s="29">
        <f>'US data'!F51</f>
        <v>1.2361670139112584</v>
      </c>
      <c r="H76" s="67">
        <f>'APF rebound calcs II'!C51</f>
        <v>4.0635420568817082E-2</v>
      </c>
      <c r="I76" s="67">
        <f>'APF rebound calcs II'!G51</f>
        <v>0.34834556420467833</v>
      </c>
      <c r="J76" t="s">
        <v>31</v>
      </c>
    </row>
    <row r="77" spans="1:10" x14ac:dyDescent="0.2">
      <c r="A77" s="29">
        <f>'US data'!A52</f>
        <v>2004</v>
      </c>
      <c r="B77" s="29">
        <f>'US data'!B52</f>
        <v>24</v>
      </c>
      <c r="C77" s="29">
        <f>'US data'!C52</f>
        <v>2.1402860188998241</v>
      </c>
      <c r="D77" s="29">
        <f>'US data'!D52</f>
        <v>2.2868710881197303</v>
      </c>
      <c r="E77" s="29">
        <f>'US data'!E52</f>
        <v>1.4369267109718007</v>
      </c>
      <c r="F77" s="74">
        <f>'US data'!H52</f>
        <v>1.2501500988533298</v>
      </c>
      <c r="G77" s="29">
        <f>'US data'!F52</f>
        <v>1.2674830006782409</v>
      </c>
      <c r="H77" s="67">
        <f>'APF rebound calcs II'!C52</f>
        <v>4.2639608169381088E-2</v>
      </c>
      <c r="I77" s="67">
        <f>'APF rebound calcs II'!G52</f>
        <v>0.34961971189063268</v>
      </c>
      <c r="J77" t="s">
        <v>31</v>
      </c>
    </row>
    <row r="78" spans="1:10" x14ac:dyDescent="0.2">
      <c r="A78" s="29">
        <f>'US data'!A53</f>
        <v>2005</v>
      </c>
      <c r="B78" s="29">
        <f>'US data'!B53</f>
        <v>25</v>
      </c>
      <c r="C78" s="29">
        <f>'US data'!C53</f>
        <v>2.2118957633352538</v>
      </c>
      <c r="D78" s="29">
        <f>'US data'!D53</f>
        <v>2.358145421771686</v>
      </c>
      <c r="E78" s="29">
        <f>'US data'!E53</f>
        <v>1.4652970493455484</v>
      </c>
      <c r="F78" s="74">
        <f>'US data'!H53</f>
        <v>1.2649787618241142</v>
      </c>
      <c r="G78" s="29">
        <f>'US data'!F53</f>
        <v>1.2719547363970416</v>
      </c>
      <c r="H78" s="67">
        <f>'APF rebound calcs II'!C53</f>
        <v>4.7467533946122853E-2</v>
      </c>
      <c r="I78" s="67">
        <f>'APF rebound calcs II'!G53</f>
        <v>0.35211616958016134</v>
      </c>
      <c r="J78" t="s">
        <v>31</v>
      </c>
    </row>
    <row r="79" spans="1:10" x14ac:dyDescent="0.2">
      <c r="A79" s="29">
        <f>'US data'!A54</f>
        <v>2006</v>
      </c>
      <c r="B79" s="29">
        <f>'US data'!B54</f>
        <v>26</v>
      </c>
      <c r="C79" s="29">
        <f>'US data'!C54</f>
        <v>2.2708618572594204</v>
      </c>
      <c r="D79" s="29">
        <f>'US data'!D54</f>
        <v>2.434325057288103</v>
      </c>
      <c r="E79" s="29">
        <f>'US data'!E54</f>
        <v>1.5012744952079797</v>
      </c>
      <c r="F79" s="74">
        <f>'US data'!H54</f>
        <v>1.2590317430649125</v>
      </c>
      <c r="G79" s="29">
        <f>'US data'!F54</f>
        <v>1.2728933832579155</v>
      </c>
      <c r="H79" s="67">
        <f>'APF rebound calcs II'!C54</f>
        <v>4.8235325850617849E-2</v>
      </c>
      <c r="I79" s="67">
        <f>'APF rebound calcs II'!G54</f>
        <v>0.35347696620117053</v>
      </c>
      <c r="J79" t="s">
        <v>31</v>
      </c>
    </row>
    <row r="80" spans="1:10" x14ac:dyDescent="0.2">
      <c r="A80" s="29">
        <f>'US data'!A55</f>
        <v>2007</v>
      </c>
      <c r="B80" s="29">
        <f>'US data'!B55</f>
        <v>27</v>
      </c>
      <c r="C80" s="29">
        <f>'US data'!C55</f>
        <v>2.3111307432732544</v>
      </c>
      <c r="D80" s="29">
        <f>'US data'!D55</f>
        <v>2.5017391425541722</v>
      </c>
      <c r="E80" s="29">
        <f>'US data'!E55</f>
        <v>1.5215196084851585</v>
      </c>
      <c r="F80" s="74">
        <f>'US data'!H55</f>
        <v>1.2883080741356236</v>
      </c>
      <c r="G80" s="29">
        <f>'US data'!F55</f>
        <v>1.2917116838497884</v>
      </c>
      <c r="H80" s="67">
        <f>'APF rebound calcs II'!C55</f>
        <v>4.9054390736617257E-2</v>
      </c>
      <c r="I80" s="67">
        <f>'APF rebound calcs II'!G55</f>
        <v>0.36104303798656984</v>
      </c>
      <c r="J80" t="s">
        <v>31</v>
      </c>
    </row>
    <row r="81" spans="1:10" x14ac:dyDescent="0.2">
      <c r="A81" s="29">
        <f>'US data'!A56</f>
        <v>2008</v>
      </c>
      <c r="B81" s="29">
        <f>'US data'!B56</f>
        <v>28</v>
      </c>
      <c r="C81" s="29">
        <f>'US data'!C56</f>
        <v>2.3051294414901009</v>
      </c>
      <c r="D81" s="29">
        <f>'US data'!D56</f>
        <v>2.5579985458751979</v>
      </c>
      <c r="E81" s="29">
        <f>'US data'!E56</f>
        <v>1.5154943419114812</v>
      </c>
      <c r="F81" s="74">
        <f>'US data'!H56</f>
        <v>1.2707696429313431</v>
      </c>
      <c r="G81" s="29">
        <f>'US data'!F56</f>
        <v>1.2904565213898083</v>
      </c>
      <c r="H81" s="67">
        <f>'APF rebound calcs II'!C56</f>
        <v>5.4576629140998825E-2</v>
      </c>
      <c r="I81" s="67">
        <f>'APF rebound calcs II'!G56</f>
        <v>0.36156004319691271</v>
      </c>
      <c r="J81" t="s">
        <v>31</v>
      </c>
    </row>
    <row r="82" spans="1:10" x14ac:dyDescent="0.2">
      <c r="A82" s="29">
        <f>'US data'!A57</f>
        <v>2009</v>
      </c>
      <c r="B82" s="29">
        <f>'US data'!B57</f>
        <v>29</v>
      </c>
      <c r="C82" s="29">
        <f>'US data'!C57</f>
        <v>2.2405022742358112</v>
      </c>
      <c r="D82" s="29">
        <f>'US data'!D57</f>
        <v>2.58519547641751</v>
      </c>
      <c r="E82" s="29">
        <f>'US data'!E57</f>
        <v>1.4457667740809241</v>
      </c>
      <c r="F82" s="74">
        <f>'US data'!H57</f>
        <v>1.2143800437160932</v>
      </c>
      <c r="G82" s="29">
        <f>'US data'!F57</f>
        <v>1.2280020515206997</v>
      </c>
      <c r="H82" s="67">
        <f>'APF rebound calcs II'!C57</f>
        <v>4.1192943378690505E-2</v>
      </c>
      <c r="I82" s="67">
        <f>'APF rebound calcs II'!G57</f>
        <v>0.39922472606716164</v>
      </c>
      <c r="J82" t="s">
        <v>31</v>
      </c>
    </row>
    <row r="83" spans="1:10" x14ac:dyDescent="0.2">
      <c r="A83" s="29">
        <f>'US data'!A58</f>
        <v>2010</v>
      </c>
      <c r="B83" s="29">
        <f>'US data'!B58</f>
        <v>30</v>
      </c>
      <c r="C83" s="29">
        <f>'US data'!C58</f>
        <v>2.2971349836161603</v>
      </c>
      <c r="D83" s="29">
        <f>'US data'!D58</f>
        <v>2.6044091572696364</v>
      </c>
      <c r="E83" s="29">
        <f>'US data'!E58</f>
        <v>1.4570771301390746</v>
      </c>
      <c r="F83" s="74">
        <f>'US data'!H58</f>
        <v>1.2446322121061435</v>
      </c>
      <c r="G83" s="29">
        <f>'US data'!F58</f>
        <v>1.2477588686442431</v>
      </c>
      <c r="H83" s="67">
        <f>'APF rebound calcs II'!C58</f>
        <v>4.4971007076905663E-2</v>
      </c>
      <c r="I83" s="67">
        <f>'APF rebound calcs II'!G58</f>
        <v>0.39461763376227965</v>
      </c>
      <c r="J83" t="s">
        <v>31</v>
      </c>
    </row>
    <row r="84" spans="1:10" x14ac:dyDescent="0.2">
      <c r="A84" s="29">
        <f>'CN data'!A29</f>
        <v>1981</v>
      </c>
      <c r="B84" s="29">
        <f>'CN data'!B29</f>
        <v>0</v>
      </c>
      <c r="C84" s="29">
        <f>'CN data'!C29</f>
        <v>1</v>
      </c>
      <c r="D84" s="29">
        <f>'CN data'!D29</f>
        <v>1</v>
      </c>
      <c r="E84" s="29">
        <f>'CN data'!E29</f>
        <v>1</v>
      </c>
      <c r="F84" s="74">
        <f>'CN data'!H29</f>
        <v>1</v>
      </c>
      <c r="G84" s="29">
        <f>'CN data'!F29</f>
        <v>1</v>
      </c>
      <c r="H84" s="67">
        <f>'APF rebound calcs II'!D29</f>
        <v>0.14599999999999999</v>
      </c>
      <c r="I84" s="67">
        <f>'APF rebound calcs II'!H29</f>
        <v>0.36161140238051492</v>
      </c>
      <c r="J84" t="s">
        <v>183</v>
      </c>
    </row>
    <row r="85" spans="1:10" x14ac:dyDescent="0.2">
      <c r="A85" s="29">
        <f>'CN data'!A30</f>
        <v>1982</v>
      </c>
      <c r="B85" s="29">
        <f>'CN data'!B30</f>
        <v>1</v>
      </c>
      <c r="C85" s="29">
        <f>'CN data'!C30</f>
        <v>1.0905686750381876</v>
      </c>
      <c r="D85" s="29">
        <f>'CN data'!D30</f>
        <v>1.05</v>
      </c>
      <c r="E85" s="29">
        <f>'CN data'!E30</f>
        <v>1.0513108897521835</v>
      </c>
      <c r="F85" s="74">
        <f>'CN data'!H30</f>
        <v>1.0252598231860113</v>
      </c>
      <c r="G85" s="29">
        <f>'CN data'!F30</f>
        <v>1.0613656748099953</v>
      </c>
      <c r="H85" s="67">
        <f>'APF rebound calcs II'!D30</f>
        <v>0.13326128217604286</v>
      </c>
      <c r="I85" s="67">
        <f>'APF rebound calcs II'!H30</f>
        <v>0.35686235086869439</v>
      </c>
      <c r="J85" t="s">
        <v>183</v>
      </c>
    </row>
    <row r="86" spans="1:10" x14ac:dyDescent="0.2">
      <c r="A86" s="29">
        <f>'CN data'!A31</f>
        <v>1983</v>
      </c>
      <c r="B86" s="29">
        <f>'CN data'!B31</f>
        <v>2</v>
      </c>
      <c r="C86" s="29">
        <f>'CN data'!C31</f>
        <v>1.2089278558641074</v>
      </c>
      <c r="D86" s="29">
        <f>'CN data'!D31</f>
        <v>1.1287499999999999</v>
      </c>
      <c r="E86" s="29">
        <f>'CN data'!E31</f>
        <v>1.0952352178080358</v>
      </c>
      <c r="F86" s="74">
        <f>'CN data'!H31</f>
        <v>1.0573966154964394</v>
      </c>
      <c r="G86" s="29">
        <f>'CN data'!F31</f>
        <v>1.128127491713004</v>
      </c>
      <c r="H86" s="67">
        <f>'APF rebound calcs II'!D31</f>
        <v>0.11720397192373905</v>
      </c>
      <c r="I86" s="67">
        <f>'APF rebound calcs II'!H31</f>
        <v>0.35446663731403383</v>
      </c>
      <c r="J86" t="s">
        <v>183</v>
      </c>
    </row>
    <row r="87" spans="1:10" x14ac:dyDescent="0.2">
      <c r="A87" s="29">
        <f>'CN data'!A32</f>
        <v>1984</v>
      </c>
      <c r="B87" s="29">
        <f>'CN data'!B32</f>
        <v>3</v>
      </c>
      <c r="C87" s="29">
        <f>'CN data'!C32</f>
        <v>1.3923949602846279</v>
      </c>
      <c r="D87" s="29">
        <f>'CN data'!D32</f>
        <v>1.2134062499999998</v>
      </c>
      <c r="E87" s="29">
        <f>'CN data'!E32</f>
        <v>1.1390697491993758</v>
      </c>
      <c r="F87" s="74">
        <f>'CN data'!H32</f>
        <v>1.1058386254947703</v>
      </c>
      <c r="G87" s="29">
        <f>'CN data'!F32</f>
        <v>1.2091218423974168</v>
      </c>
      <c r="H87" s="67">
        <f>'APF rebound calcs II'!D32</f>
        <v>0.10265021522053049</v>
      </c>
      <c r="I87" s="67">
        <f>'APF rebound calcs II'!H32</f>
        <v>0.33927420833629451</v>
      </c>
      <c r="J87" t="s">
        <v>183</v>
      </c>
    </row>
    <row r="88" spans="1:10" x14ac:dyDescent="0.2">
      <c r="A88" s="29">
        <f>'CN data'!A33</f>
        <v>1985</v>
      </c>
      <c r="B88" s="29">
        <f>'CN data'!B33</f>
        <v>4</v>
      </c>
      <c r="C88" s="29">
        <f>'CN data'!C33</f>
        <v>1.5798976423643816</v>
      </c>
      <c r="D88" s="29">
        <f>'CN data'!D33</f>
        <v>1.3104787500000001</v>
      </c>
      <c r="E88" s="29">
        <f>'CN data'!E33</f>
        <v>1.1756292016145502</v>
      </c>
      <c r="F88" s="74">
        <f>'CN data'!H33</f>
        <v>1.1076490109307806</v>
      </c>
      <c r="G88" s="29">
        <f>'CN data'!F33</f>
        <v>1.1962070475439768</v>
      </c>
      <c r="H88" s="67">
        <f>'APF rebound calcs II'!D33</f>
        <v>8.7285592536555545E-2</v>
      </c>
      <c r="I88" s="67">
        <f>'APF rebound calcs II'!H33</f>
        <v>0.32357979889760852</v>
      </c>
      <c r="J88" t="s">
        <v>183</v>
      </c>
    </row>
    <row r="89" spans="1:10" x14ac:dyDescent="0.2">
      <c r="A89" s="29">
        <f>'CN data'!A34</f>
        <v>1986</v>
      </c>
      <c r="B89" s="29">
        <f>'CN data'!B34</f>
        <v>5</v>
      </c>
      <c r="C89" s="29">
        <f>'CN data'!C34</f>
        <v>1.7196613228243856</v>
      </c>
      <c r="D89" s="29">
        <f>'CN data'!D34</f>
        <v>1.5070505624999999</v>
      </c>
      <c r="E89" s="29">
        <f>'CN data'!E34</f>
        <v>1.2058353490432414</v>
      </c>
      <c r="F89" s="74">
        <f>'CN data'!H34</f>
        <v>1.1350920997552343</v>
      </c>
      <c r="G89" s="29">
        <f>'CN data'!F34</f>
        <v>1.2643585708054608</v>
      </c>
      <c r="H89" s="67">
        <f>'APF rebound calcs II'!D34</f>
        <v>7.5412681948350768E-2</v>
      </c>
      <c r="I89" s="67">
        <f>'APF rebound calcs II'!H34</f>
        <v>0.35285159479495826</v>
      </c>
      <c r="J89" t="s">
        <v>183</v>
      </c>
    </row>
    <row r="90" spans="1:10" x14ac:dyDescent="0.2">
      <c r="A90" s="29">
        <f>'CN data'!A35</f>
        <v>1987</v>
      </c>
      <c r="B90" s="29">
        <f>'CN data'!B35</f>
        <v>6</v>
      </c>
      <c r="C90" s="29">
        <f>'CN data'!C35</f>
        <v>1.9188542072925387</v>
      </c>
      <c r="D90" s="29">
        <f>'CN data'!D35</f>
        <v>1.684882528875</v>
      </c>
      <c r="E90" s="29">
        <f>'CN data'!E35</f>
        <v>1.2330938733257466</v>
      </c>
      <c r="F90" s="74">
        <f>'CN data'!H35</f>
        <v>1.1771599092902085</v>
      </c>
      <c r="G90" s="29">
        <f>'CN data'!F35</f>
        <v>1.3449624380312497</v>
      </c>
      <c r="H90" s="67">
        <f>'APF rebound calcs II'!D35</f>
        <v>6.8708664441228903E-2</v>
      </c>
      <c r="I90" s="67">
        <f>'APF rebound calcs II'!H35</f>
        <v>0.36170208925395114</v>
      </c>
      <c r="J90" t="s">
        <v>183</v>
      </c>
    </row>
    <row r="91" spans="1:10" x14ac:dyDescent="0.2">
      <c r="A91" s="29">
        <f>'CN data'!A36</f>
        <v>1988</v>
      </c>
      <c r="B91" s="29">
        <f>'CN data'!B36</f>
        <v>7</v>
      </c>
      <c r="C91" s="29">
        <f>'CN data'!C36</f>
        <v>2.1353120664142664</v>
      </c>
      <c r="D91" s="29">
        <f>'CN data'!D36</f>
        <v>1.8820137847533751</v>
      </c>
      <c r="E91" s="29">
        <f>'CN data'!E36</f>
        <v>1.2720247239746985</v>
      </c>
      <c r="F91" s="74">
        <f>'CN data'!H36</f>
        <v>1.2257198677085668</v>
      </c>
      <c r="G91" s="29">
        <f>'CN data'!F36</f>
        <v>1.4318557400125722</v>
      </c>
      <c r="H91" s="67">
        <f>'APF rebound calcs II'!D36</f>
        <v>6.2425084234711582E-2</v>
      </c>
      <c r="I91" s="67">
        <f>'APF rebound calcs II'!H36</f>
        <v>0.36241174815959487</v>
      </c>
      <c r="J91" t="s">
        <v>183</v>
      </c>
    </row>
    <row r="92" spans="1:10" x14ac:dyDescent="0.2">
      <c r="A92" s="29">
        <f>'CN data'!A37</f>
        <v>1989</v>
      </c>
      <c r="B92" s="29">
        <f>'CN data'!B37</f>
        <v>8</v>
      </c>
      <c r="C92" s="29">
        <f>'CN data'!C37</f>
        <v>2.2220741444217067</v>
      </c>
      <c r="D92" s="29">
        <f>'CN data'!D37</f>
        <v>2.0890353010762466</v>
      </c>
      <c r="E92" s="29">
        <f>'CN data'!E37</f>
        <v>1.322391180077819</v>
      </c>
      <c r="F92" s="74">
        <f>'CN data'!H37</f>
        <v>1.2449102351067678</v>
      </c>
      <c r="G92" s="29">
        <f>'CN data'!F37</f>
        <v>1.4680960775622049</v>
      </c>
      <c r="H92" s="67">
        <f>'APF rebound calcs II'!D37</f>
        <v>6.0226545819786828E-2</v>
      </c>
      <c r="I92" s="67">
        <f>'APF rebound calcs II'!H37</f>
        <v>0.34283440012571831</v>
      </c>
      <c r="J92" t="s">
        <v>183</v>
      </c>
    </row>
    <row r="93" spans="1:10" x14ac:dyDescent="0.2">
      <c r="A93" s="29">
        <f>'CN data'!A38</f>
        <v>1990</v>
      </c>
      <c r="B93" s="29">
        <f>'CN data'!B38</f>
        <v>9</v>
      </c>
      <c r="C93" s="29">
        <f>'CN data'!C38</f>
        <v>2.3073801362599475</v>
      </c>
      <c r="D93" s="29">
        <f>'CN data'!D38</f>
        <v>2.2561581251623464</v>
      </c>
      <c r="E93" s="29">
        <f>'CN data'!E38</f>
        <v>1.3664542868701834</v>
      </c>
      <c r="F93" s="74">
        <f>'CN data'!H38</f>
        <v>1.3163112065938221</v>
      </c>
      <c r="G93" s="29">
        <f>'CN data'!F38</f>
        <v>1.5730502306749412</v>
      </c>
      <c r="H93" s="67">
        <f>'APF rebound calcs II'!D38</f>
        <v>6.0898600579813639E-2</v>
      </c>
      <c r="I93" s="67">
        <f>'APF rebound calcs II'!H38</f>
        <v>0.35561265690198485</v>
      </c>
      <c r="J93" t="s">
        <v>183</v>
      </c>
    </row>
    <row r="94" spans="1:10" x14ac:dyDescent="0.2">
      <c r="A94" s="29">
        <f>'CN data'!A39</f>
        <v>1991</v>
      </c>
      <c r="B94" s="29">
        <f>'CN data'!B39</f>
        <v>10</v>
      </c>
      <c r="C94" s="29">
        <f>'CN data'!C39</f>
        <v>2.5191732151969006</v>
      </c>
      <c r="D94" s="29">
        <f>'CN data'!D39</f>
        <v>2.414089193923711</v>
      </c>
      <c r="E94" s="29">
        <f>'CN data'!E39</f>
        <v>1.4163101469500461</v>
      </c>
      <c r="F94" s="74">
        <f>'CN data'!H39</f>
        <v>1.2970755101274338</v>
      </c>
      <c r="G94" s="29">
        <f>'CN data'!F39</f>
        <v>1.5440480089150586</v>
      </c>
      <c r="H94" s="67">
        <f>'APF rebound calcs II'!D39</f>
        <v>5.3805109545721555E-2</v>
      </c>
      <c r="I94" s="67">
        <f>'APF rebound calcs II'!H39</f>
        <v>0.3666337050511263</v>
      </c>
      <c r="J94" t="s">
        <v>183</v>
      </c>
    </row>
    <row r="95" spans="1:10" x14ac:dyDescent="0.2">
      <c r="A95" s="29">
        <f>'CN data'!A40</f>
        <v>1992</v>
      </c>
      <c r="B95" s="29">
        <f>'CN data'!B40</f>
        <v>11</v>
      </c>
      <c r="C95" s="29">
        <f>'CN data'!C40</f>
        <v>2.877921119468172</v>
      </c>
      <c r="D95" s="29">
        <f>'CN data'!D40</f>
        <v>2.6675685592857006</v>
      </c>
      <c r="E95" s="29">
        <f>'CN data'!E40</f>
        <v>1.4495614627790212</v>
      </c>
      <c r="F95" s="74">
        <f>'CN data'!H40</f>
        <v>1.3275895802106921</v>
      </c>
      <c r="G95" s="29">
        <f>'CN data'!F40</f>
        <v>1.6462683522268466</v>
      </c>
      <c r="H95" s="67">
        <f>'APF rebound calcs II'!D40</f>
        <v>4.6706785702720216E-2</v>
      </c>
      <c r="I95" s="67">
        <f>'APF rebound calcs II'!H40</f>
        <v>0.38697791683355581</v>
      </c>
      <c r="J95" t="s">
        <v>183</v>
      </c>
    </row>
    <row r="96" spans="1:10" x14ac:dyDescent="0.2">
      <c r="A96" s="29">
        <f>'CN data'!A41</f>
        <v>1993</v>
      </c>
      <c r="B96" s="29">
        <f>'CN data'!B41</f>
        <v>12</v>
      </c>
      <c r="C96" s="29">
        <f>'CN data'!C41</f>
        <v>3.2798032084469142</v>
      </c>
      <c r="D96" s="29">
        <f>'CN data'!D41</f>
        <v>2.9343254152142708</v>
      </c>
      <c r="E96" s="29">
        <f>'CN data'!E41</f>
        <v>1.4824551196919329</v>
      </c>
      <c r="F96" s="74">
        <f>'CN data'!H41</f>
        <v>1.3973642123925634</v>
      </c>
      <c r="G96" s="29">
        <f>'CN data'!F41</f>
        <v>1.7933517886697716</v>
      </c>
      <c r="H96" s="67">
        <f>'APF rebound calcs II'!D41</f>
        <v>4.2392098030448175E-2</v>
      </c>
      <c r="I96" s="67">
        <f>'APF rebound calcs II'!H41</f>
        <v>0.42268260239396338</v>
      </c>
      <c r="J96" t="s">
        <v>183</v>
      </c>
    </row>
    <row r="97" spans="1:10" x14ac:dyDescent="0.2">
      <c r="A97" s="29">
        <f>'CN data'!A42</f>
        <v>1994</v>
      </c>
      <c r="B97" s="29">
        <f>'CN data'!B42</f>
        <v>13</v>
      </c>
      <c r="C97" s="29">
        <f>'CN data'!C42</f>
        <v>3.7088239497263968</v>
      </c>
      <c r="D97" s="29">
        <f>'CN data'!D42</f>
        <v>3.4038174816485536</v>
      </c>
      <c r="E97" s="29">
        <f>'CN data'!E42</f>
        <v>1.5157774141944553</v>
      </c>
      <c r="F97" s="74">
        <f>'CN data'!H42</f>
        <v>1.4382793195396486</v>
      </c>
      <c r="G97" s="29">
        <f>'CN data'!F42</f>
        <v>1.880551625683031</v>
      </c>
      <c r="H97" s="67">
        <f>'APF rebound calcs II'!D42</f>
        <v>3.7519581962289279E-2</v>
      </c>
      <c r="I97" s="67">
        <f>'APF rebound calcs II'!H42</f>
        <v>0.42050294818529843</v>
      </c>
      <c r="J97" t="s">
        <v>183</v>
      </c>
    </row>
    <row r="98" spans="1:10" x14ac:dyDescent="0.2">
      <c r="A98" s="29">
        <f>'CN data'!A43</f>
        <v>1995</v>
      </c>
      <c r="B98" s="29">
        <f>'CN data'!B43</f>
        <v>14</v>
      </c>
      <c r="C98" s="29">
        <f>'CN data'!C43</f>
        <v>4.1140119259371222</v>
      </c>
      <c r="D98" s="29">
        <f>'CN data'!D43</f>
        <v>3.9824664535288075</v>
      </c>
      <c r="E98" s="29">
        <f>'CN data'!E43</f>
        <v>1.5457508693203936</v>
      </c>
      <c r="F98" s="74">
        <f>'CN data'!H43</f>
        <v>1.5268710620216066</v>
      </c>
      <c r="G98" s="29">
        <f>'CN data'!F43</f>
        <v>2.0708800669158487</v>
      </c>
      <c r="H98" s="67">
        <f>'APF rebound calcs II'!D43</f>
        <v>3.5072653642873056E-2</v>
      </c>
      <c r="I98" s="67">
        <f>'APF rebound calcs II'!H43</f>
        <v>0.4309542156219332</v>
      </c>
      <c r="J98" t="s">
        <v>183</v>
      </c>
    </row>
    <row r="99" spans="1:10" x14ac:dyDescent="0.2">
      <c r="A99" s="29">
        <f>'CN data'!A44</f>
        <v>1996</v>
      </c>
      <c r="B99" s="29">
        <f>'CN data'!B44</f>
        <v>15</v>
      </c>
      <c r="C99" s="29">
        <f>'CN data'!C44</f>
        <v>4.5257639036749335</v>
      </c>
      <c r="D99" s="29">
        <f>'CN data'!D44</f>
        <v>4.7789597442345686</v>
      </c>
      <c r="E99" s="29">
        <f>'CN data'!E44</f>
        <v>1.5783578453661378</v>
      </c>
      <c r="F99" s="74">
        <f>'CN data'!H44</f>
        <v>1.5612159101431293</v>
      </c>
      <c r="G99" s="29">
        <f>'CN data'!F44</f>
        <v>2.1413902136785414</v>
      </c>
      <c r="H99" s="67">
        <f>'APF rebound calcs II'!D44</f>
        <v>3.2512654805414855E-2</v>
      </c>
      <c r="I99" s="67">
        <f>'APF rebound calcs II'!H44</f>
        <v>0.46481879739354631</v>
      </c>
      <c r="J99" t="s">
        <v>183</v>
      </c>
    </row>
    <row r="100" spans="1:10" x14ac:dyDescent="0.2">
      <c r="A100" s="29">
        <f>'CN data'!A45</f>
        <v>1997</v>
      </c>
      <c r="B100" s="29">
        <f>'CN data'!B45</f>
        <v>16</v>
      </c>
      <c r="C100" s="29">
        <f>'CN data'!C45</f>
        <v>4.9465258573080035</v>
      </c>
      <c r="D100" s="29">
        <f>'CN data'!D45</f>
        <v>5.3046453161003715</v>
      </c>
      <c r="E100" s="29">
        <f>'CN data'!E45</f>
        <v>1.6144734860749483</v>
      </c>
      <c r="F100" s="74">
        <f>'CN data'!H45</f>
        <v>1.5934011745352925</v>
      </c>
      <c r="G100" s="29">
        <f>'CN data'!F45</f>
        <v>2.2854428227176347</v>
      </c>
      <c r="H100" s="67">
        <f>'APF rebound calcs II'!D45</f>
        <v>2.9474465852549776E-2</v>
      </c>
      <c r="I100" s="67">
        <f>'APF rebound calcs II'!H45</f>
        <v>0.46462497230133909</v>
      </c>
      <c r="J100" t="s">
        <v>183</v>
      </c>
    </row>
    <row r="101" spans="1:10" x14ac:dyDescent="0.2">
      <c r="A101" s="29">
        <f>'CN data'!A46</f>
        <v>1998</v>
      </c>
      <c r="B101" s="29">
        <f>'CN data'!B46</f>
        <v>17</v>
      </c>
      <c r="C101" s="29">
        <f>'CN data'!C46</f>
        <v>5.3340042410836546</v>
      </c>
      <c r="D101" s="29">
        <f>'CN data'!D46</f>
        <v>5.8351098477104095</v>
      </c>
      <c r="E101" s="29">
        <f>'CN data'!E46</f>
        <v>1.6503401169149901</v>
      </c>
      <c r="F101" s="74">
        <f>'CN data'!H46</f>
        <v>1.6210762587749472</v>
      </c>
      <c r="G101" s="29">
        <f>'CN data'!F46</f>
        <v>2.400982728512921</v>
      </c>
      <c r="H101" s="67">
        <f>'APF rebound calcs II'!D46</f>
        <v>2.6212545209925414E-2</v>
      </c>
      <c r="I101" s="67">
        <f>'APF rebound calcs II'!H46</f>
        <v>0.48636819877259885</v>
      </c>
      <c r="J101" t="s">
        <v>183</v>
      </c>
    </row>
    <row r="102" spans="1:10" x14ac:dyDescent="0.2">
      <c r="A102" s="29">
        <f>'CN data'!A47</f>
        <v>1999</v>
      </c>
      <c r="B102" s="29">
        <f>'CN data'!B47</f>
        <v>18</v>
      </c>
      <c r="C102" s="29">
        <f>'CN data'!C47</f>
        <v>5.7404468334573648</v>
      </c>
      <c r="D102" s="29">
        <f>'CN data'!D47</f>
        <v>6.2435675370501382</v>
      </c>
      <c r="E102" s="29">
        <f>'CN data'!E47</f>
        <v>1.6854067097787251</v>
      </c>
      <c r="F102" s="74">
        <f>'CN data'!H47</f>
        <v>1.6190273106495909</v>
      </c>
      <c r="G102" s="29">
        <f>'CN data'!F47</f>
        <v>2.3844017309999828</v>
      </c>
      <c r="H102" s="67">
        <f>'APF rebound calcs II'!D47</f>
        <v>2.3832257613209812E-2</v>
      </c>
      <c r="I102" s="67">
        <f>'APF rebound calcs II'!H47</f>
        <v>0.48640478981544477</v>
      </c>
      <c r="J102" t="s">
        <v>183</v>
      </c>
    </row>
    <row r="103" spans="1:10" x14ac:dyDescent="0.2">
      <c r="A103" s="29">
        <f>'CN data'!A48</f>
        <v>2000</v>
      </c>
      <c r="B103" s="29">
        <f>'CN data'!B48</f>
        <v>19</v>
      </c>
      <c r="C103" s="29">
        <f>'CN data'!C48</f>
        <v>6.2244400579370414</v>
      </c>
      <c r="D103" s="29">
        <f>'CN data'!D48</f>
        <v>6.8367064530699011</v>
      </c>
      <c r="E103" s="29">
        <f>'CN data'!E48</f>
        <v>1.7168429220287738</v>
      </c>
      <c r="F103" s="74">
        <f>'CN data'!H48</f>
        <v>1.6631346750550278</v>
      </c>
      <c r="G103" s="29">
        <f>'CN data'!F48</f>
        <v>2.5372144140406556</v>
      </c>
      <c r="H103" s="67">
        <f>'APF rebound calcs II'!D48</f>
        <v>2.3579893726577317E-2</v>
      </c>
      <c r="I103" s="67">
        <f>'APF rebound calcs II'!H48</f>
        <v>0.48990440806259933</v>
      </c>
      <c r="J103" t="s">
        <v>183</v>
      </c>
    </row>
    <row r="104" spans="1:10" x14ac:dyDescent="0.2">
      <c r="A104" s="29">
        <f>'CN data'!A49</f>
        <v>2001</v>
      </c>
      <c r="B104" s="29">
        <f>'CN data'!B49</f>
        <v>20</v>
      </c>
      <c r="C104" s="29">
        <f>'CN data'!C49</f>
        <v>6.7410882263185226</v>
      </c>
      <c r="D104" s="29">
        <f>'CN data'!D49</f>
        <v>7.4861935661115409</v>
      </c>
      <c r="E104" s="29">
        <f>'CN data'!E49</f>
        <v>1.7443916286495142</v>
      </c>
      <c r="F104" s="74">
        <f>'CN data'!H49</f>
        <v>1.6851560536200647</v>
      </c>
      <c r="G104" s="29">
        <f>'CN data'!F49</f>
        <v>2.5777819127139834</v>
      </c>
      <c r="H104" s="67">
        <f>'APF rebound calcs II'!D49</f>
        <v>2.1623511478315434E-2</v>
      </c>
      <c r="I104" s="67">
        <f>'APF rebound calcs II'!H49</f>
        <v>0.49950628858238888</v>
      </c>
      <c r="J104" t="s">
        <v>183</v>
      </c>
    </row>
    <row r="105" spans="1:10" x14ac:dyDescent="0.2">
      <c r="A105" s="29">
        <f>'CN data'!A50</f>
        <v>2002</v>
      </c>
      <c r="B105" s="29">
        <f>'CN data'!B50</f>
        <v>21</v>
      </c>
      <c r="C105" s="29">
        <f>'CN data'!C50</f>
        <v>7.3545263416267428</v>
      </c>
      <c r="D105" s="29">
        <f>'CN data'!D50</f>
        <v>8.272243890553252</v>
      </c>
      <c r="E105" s="29">
        <f>'CN data'!E50</f>
        <v>1.7392080382482018</v>
      </c>
      <c r="F105" s="74">
        <f>'CN data'!H50</f>
        <v>1.7523699861133646</v>
      </c>
      <c r="G105" s="29">
        <f>'CN data'!F50</f>
        <v>2.6837940877289137</v>
      </c>
      <c r="H105" s="67">
        <f>'APF rebound calcs II'!D50</f>
        <v>1.9597785725782534E-2</v>
      </c>
      <c r="I105" s="67">
        <f>'APF rebound calcs II'!H50</f>
        <v>0.52706629151257955</v>
      </c>
      <c r="J105" t="s">
        <v>183</v>
      </c>
    </row>
    <row r="106" spans="1:10" x14ac:dyDescent="0.2">
      <c r="A106" s="29">
        <f>'CN data'!A51</f>
        <v>2003</v>
      </c>
      <c r="B106" s="29">
        <f>'CN data'!B51</f>
        <v>22</v>
      </c>
      <c r="C106" s="29">
        <f>'CN data'!C51</f>
        <v>8.0899798324075949</v>
      </c>
      <c r="D106" s="29">
        <f>'CN data'!D51</f>
        <v>9.1821907185141107</v>
      </c>
      <c r="E106" s="29">
        <f>'CN data'!E51</f>
        <v>1.730089378333362</v>
      </c>
      <c r="F106" s="74">
        <f>'CN data'!H51</f>
        <v>1.9467270433917807</v>
      </c>
      <c r="G106" s="29">
        <f>'CN data'!F51</f>
        <v>3.0432557970821428</v>
      </c>
      <c r="H106" s="67">
        <f>'APF rebound calcs II'!D51</f>
        <v>2.081487132746971E-2</v>
      </c>
      <c r="I106" s="67">
        <f>'APF rebound calcs II'!H51</f>
        <v>0.56163808285032113</v>
      </c>
      <c r="J106" t="s">
        <v>183</v>
      </c>
    </row>
    <row r="107" spans="1:10" x14ac:dyDescent="0.2">
      <c r="A107" s="29">
        <f>'CN data'!A52</f>
        <v>2004</v>
      </c>
      <c r="B107" s="29">
        <f>'CN data'!B52</f>
        <v>23</v>
      </c>
      <c r="C107" s="29">
        <f>'CN data'!C52</f>
        <v>8.9070683766632506</v>
      </c>
      <c r="D107" s="29">
        <f>'CN data'!D52</f>
        <v>10.559519326291227</v>
      </c>
      <c r="E107" s="29">
        <f>'CN data'!E52</f>
        <v>1.7206077939875872</v>
      </c>
      <c r="F107" s="74">
        <f>'CN data'!H52</f>
        <v>2.1498088995428906</v>
      </c>
      <c r="G107" s="29">
        <f>'CN data'!F52</f>
        <v>3.5196071247708951</v>
      </c>
      <c r="H107" s="67">
        <f>'APF rebound calcs II'!D52</f>
        <v>2.1782728612714363E-2</v>
      </c>
      <c r="I107" s="67">
        <f>'APF rebound calcs II'!H52</f>
        <v>0.59877369420466808</v>
      </c>
      <c r="J107" t="s">
        <v>183</v>
      </c>
    </row>
    <row r="108" spans="1:10" x14ac:dyDescent="0.2">
      <c r="A108" s="29">
        <f>'CN data'!A53</f>
        <v>2005</v>
      </c>
      <c r="B108" s="29">
        <f>'CN data'!B53</f>
        <v>24</v>
      </c>
      <c r="C108" s="29">
        <f>'CN data'!C53</f>
        <v>9.9135670610542252</v>
      </c>
      <c r="D108" s="29">
        <f>'CN data'!D53</f>
        <v>12.460232805023647</v>
      </c>
      <c r="E108" s="29">
        <f>'CN data'!E53</f>
        <v>1.7084463177201272</v>
      </c>
      <c r="F108" s="74">
        <f>'CN data'!H53</f>
        <v>2.3016227184920903</v>
      </c>
      <c r="G108" s="29">
        <f>'CN data'!F53</f>
        <v>3.8947628424765117</v>
      </c>
      <c r="H108" s="67">
        <f>'APF rebound calcs II'!D53</f>
        <v>2.2404306236757082E-2</v>
      </c>
      <c r="I108" s="67">
        <f>'APF rebound calcs II'!H53</f>
        <v>0.62381215220442743</v>
      </c>
      <c r="J108" t="s">
        <v>183</v>
      </c>
    </row>
    <row r="109" spans="1:10" x14ac:dyDescent="0.2">
      <c r="A109" s="29">
        <f>'CN data'!A54</f>
        <v>2006</v>
      </c>
      <c r="B109" s="29">
        <f>'CN data'!B54</f>
        <v>25</v>
      </c>
      <c r="C109" s="29">
        <f>'CN data'!C54</f>
        <v>11.172588877224788</v>
      </c>
      <c r="D109" s="29">
        <f>'CN data'!D54</f>
        <v>14.329267725777193</v>
      </c>
      <c r="E109" s="29">
        <f>'CN data'!E54</f>
        <v>1.689150034525575</v>
      </c>
      <c r="F109" s="74">
        <f>'CN data'!H54</f>
        <v>2.4898529077117999</v>
      </c>
      <c r="G109" s="29">
        <f>'CN data'!F54</f>
        <v>4.3043005471009073</v>
      </c>
      <c r="H109" s="67">
        <f>'APF rebound calcs II'!D54</f>
        <v>2.2229657805679863E-2</v>
      </c>
      <c r="I109" s="67">
        <f>'APF rebound calcs II'!H54</f>
        <v>0.63976129465524456</v>
      </c>
      <c r="J109" t="s">
        <v>183</v>
      </c>
    </row>
    <row r="110" spans="1:10" x14ac:dyDescent="0.2">
      <c r="A110" s="29">
        <f>'CN data'!A55</f>
        <v>2007</v>
      </c>
      <c r="B110" s="29">
        <f>'CN data'!B55</f>
        <v>26</v>
      </c>
      <c r="C110" s="29">
        <f>'CN data'!C55</f>
        <v>12.759097140913278</v>
      </c>
      <c r="D110" s="29">
        <f>'CN data'!D55</f>
        <v>16.836889577788202</v>
      </c>
      <c r="E110" s="29">
        <f>'CN data'!E55</f>
        <v>1.6686219820783497</v>
      </c>
      <c r="F110" s="74">
        <f>'CN data'!H55</f>
        <v>2.6079960893669805</v>
      </c>
      <c r="G110" s="29">
        <f>'CN data'!F55</f>
        <v>4.5994515339307593</v>
      </c>
      <c r="H110" s="67">
        <f>'APF rebound calcs II'!D55</f>
        <v>2.074689142556374E-2</v>
      </c>
      <c r="I110" s="67">
        <f>'APF rebound calcs II'!H55</f>
        <v>0.63769495700122625</v>
      </c>
      <c r="J110" t="s">
        <v>183</v>
      </c>
    </row>
    <row r="111" spans="1:10" x14ac:dyDescent="0.2">
      <c r="A111" s="29">
        <f>'CN data'!A56</f>
        <v>2008</v>
      </c>
      <c r="B111" s="29">
        <f>'CN data'!B56</f>
        <v>27</v>
      </c>
      <c r="C111" s="29">
        <f>'CN data'!C56</f>
        <v>13.983970202866129</v>
      </c>
      <c r="D111" s="29">
        <f>'CN data'!D56</f>
        <v>19.699160806012195</v>
      </c>
      <c r="E111" s="29">
        <f>'CN data'!E56</f>
        <v>1.6602935790343427</v>
      </c>
      <c r="F111" s="74">
        <f>'CN data'!H56</f>
        <v>2.7035651665009248</v>
      </c>
      <c r="G111" s="29">
        <f>'CN data'!F56</f>
        <v>4.8384927590095623</v>
      </c>
      <c r="H111" s="67">
        <f>'APF rebound calcs II'!D56</f>
        <v>2.0928314708060652E-2</v>
      </c>
      <c r="I111" s="67">
        <f>'APF rebound calcs II'!H56</f>
        <v>0.69640025757144419</v>
      </c>
      <c r="J111" t="s">
        <v>183</v>
      </c>
    </row>
    <row r="112" spans="1:10" x14ac:dyDescent="0.2">
      <c r="A112" s="29">
        <f>'CN data'!A57</f>
        <v>2009</v>
      </c>
      <c r="B112" s="29">
        <f>'CN data'!B57</f>
        <v>28</v>
      </c>
      <c r="C112" s="29">
        <f>'CN data'!C57</f>
        <v>15.27049736981154</v>
      </c>
      <c r="D112" s="29">
        <f>'CN data'!D57</f>
        <v>23.44200135915451</v>
      </c>
      <c r="E112" s="29">
        <f>'CN data'!E57</f>
        <v>1.6506724218333273</v>
      </c>
      <c r="F112" s="74">
        <f>'CN data'!H57</f>
        <v>2.9024357321854692</v>
      </c>
      <c r="G112" s="29">
        <f>'CN data'!F57</f>
        <v>5.2829758530479642</v>
      </c>
      <c r="H112" s="67">
        <f>'APF rebound calcs II'!D57</f>
        <v>1.8626682213801815E-2</v>
      </c>
      <c r="I112" s="67">
        <f>'APF rebound calcs II'!H57</f>
        <v>0.83539913786002118</v>
      </c>
      <c r="J112" t="s">
        <v>183</v>
      </c>
    </row>
    <row r="113" spans="1:10" x14ac:dyDescent="0.2">
      <c r="A113" s="29">
        <f>'CN data'!A58</f>
        <v>2010</v>
      </c>
      <c r="B113" s="29">
        <f>'CN data'!B58</f>
        <v>29</v>
      </c>
      <c r="C113" s="29">
        <f>'CN data'!C58</f>
        <v>16.843356411231088</v>
      </c>
      <c r="D113" s="29">
        <f>'CN data'!D58</f>
        <v>27.427141590210777</v>
      </c>
      <c r="E113" s="29">
        <f>'CN data'!E58</f>
        <v>1.6380979421959663</v>
      </c>
      <c r="F113" s="74">
        <f>'CN data'!H58</f>
        <v>3.1095658644089417</v>
      </c>
      <c r="G113" s="29">
        <f>'CN data'!F58</f>
        <v>5.7308976039780228</v>
      </c>
      <c r="H113" s="67">
        <f>'APF rebound calcs II'!D58</f>
        <v>1.8969371945069813E-2</v>
      </c>
      <c r="I113" s="67">
        <f>'APF rebound calcs II'!H58</f>
        <v>0.87523284943790591</v>
      </c>
      <c r="J113" t="s">
        <v>183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UK data</vt:lpstr>
      <vt:lpstr>US data</vt:lpstr>
      <vt:lpstr>CN data</vt:lpstr>
      <vt:lpstr>APF rebound calcs - I</vt:lpstr>
      <vt:lpstr>APF rebound calcs II</vt:lpstr>
      <vt:lpstr>AES method</vt:lpstr>
      <vt:lpstr>BrockwayData.csv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Brockway</dc:creator>
  <cp:lastModifiedBy>MKH</cp:lastModifiedBy>
  <dcterms:created xsi:type="dcterms:W3CDTF">2015-07-22T17:12:04Z</dcterms:created>
  <dcterms:modified xsi:type="dcterms:W3CDTF">2016-02-16T11:43:05Z</dcterms:modified>
</cp:coreProperties>
</file>